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Sokolov35\Desktop\для прайса\"/>
    </mc:Choice>
  </mc:AlternateContent>
  <xr:revisionPtr revIDLastSave="0" documentId="8_{C876410D-2B0F-43A4-9AD9-82532010C03B}" xr6:coauthVersionLast="47" xr6:coauthVersionMax="47" xr10:uidLastSave="{00000000-0000-0000-0000-000000000000}"/>
  <bookViews>
    <workbookView xWindow="-120" yWindow="-120" windowWidth="29040" windowHeight="15840" tabRatio="702" xr2:uid="{00000000-000D-0000-FFFF-FFFF00000000}"/>
  </bookViews>
  <sheets>
    <sheet name="Оглавление" sheetId="1" r:id="rId1"/>
    <sheet name="Смартфоны" sheetId="39" r:id="rId2"/>
    <sheet name="Смартфоны(безнал с НДС)" sheetId="4" state="hidden" r:id="rId3"/>
    <sheet name="Apple(iPhone, Watch)" sheetId="44" r:id="rId4"/>
    <sheet name="Apple (iPad, Macbook)" sheetId="41" r:id="rId5"/>
    <sheet name="Телевизоры в наличии" sheetId="14" r:id="rId6"/>
    <sheet name="Уцененный товар" sheetId="23" r:id="rId7"/>
    <sheet name="Аксессуары и гаджеты в наличии" sheetId="49" r:id="rId8"/>
    <sheet name="Гаджеты и МБТ" sheetId="8" r:id="rId9"/>
    <sheet name="Гаджеты и МБТ. Выгодно" sheetId="35" state="hidden" r:id="rId10"/>
    <sheet name="Предзаказ аксессуары" sheetId="31" state="hidden" r:id="rId11"/>
    <sheet name="Предзаказ аксессуары(от 150)" sheetId="42" r:id="rId12"/>
    <sheet name="Предзаказ аксессуары и ТВ" sheetId="30" r:id="rId13"/>
    <sheet name="МБТ Xiaomi" sheetId="48" r:id="rId14"/>
    <sheet name="Телевизоры (безнал) Спецпред-ие" sheetId="47" r:id="rId15"/>
    <sheet name="Audio, приставки, умные колонки" sheetId="33" r:id="rId16"/>
    <sheet name="Dyson" sheetId="34" r:id="rId17"/>
    <sheet name="Garmin" sheetId="50" state="hidden" r:id="rId18"/>
    <sheet name="Apple (безнал)" sheetId="38" r:id="rId19"/>
    <sheet name="Ноутбуки" sheetId="27" r:id="rId20"/>
    <sheet name="Ноутбуки (2)" sheetId="40" r:id="rId21"/>
    <sheet name="Ноутбуки (3)" sheetId="45" r:id="rId22"/>
    <sheet name="Ноутбуки (нал)" sheetId="43" r:id="rId23"/>
  </sheets>
  <definedNames>
    <definedName name="_xlnm._FilterDatabase" localSheetId="3" hidden="1">'Apple(iPhone, Watch)'!$A$2:$A$3</definedName>
    <definedName name="apple" localSheetId="4">'Apple (iPad, Macbook)'!$A$4:$C$417</definedName>
    <definedName name="apple" localSheetId="18">'Apple (безнал)'!$A$6:$C$117</definedName>
    <definedName name="apple" localSheetId="3">'Apple(iPhone, Watch)'!$B$4:$D$263</definedName>
    <definedName name="apple">#REF!</definedName>
    <definedName name="audio" localSheetId="15">#REF!</definedName>
    <definedName name="audio" localSheetId="16">#REF!</definedName>
    <definedName name="audio" localSheetId="17">#REF!</definedName>
    <definedName name="audio" localSheetId="14">#REF!</definedName>
    <definedName name="audio">#REF!</definedName>
    <definedName name="lego">#REF!</definedName>
    <definedName name="аксессуары_безнал_безндс">#REF!</definedName>
    <definedName name="мониторы">#REF!</definedName>
    <definedName name="ноутбуки" localSheetId="3">#REF!</definedName>
    <definedName name="ноутбуки" localSheetId="7">'Аксессуары и гаджеты в наличии'!$A$6:$E$23</definedName>
    <definedName name="ноутбуки" localSheetId="13">'МБТ Xiaomi'!$A$6:$D$105</definedName>
    <definedName name="ноутбуки" localSheetId="19">Ноутбуки!$A$6:$F$164</definedName>
    <definedName name="ноутбуки" localSheetId="20">'Ноутбуки (2)'!$A$6:$F$174</definedName>
    <definedName name="ноутбуки" localSheetId="21">'Ноутбуки (3)'!$A$6:$F$416</definedName>
    <definedName name="ноутбуки" localSheetId="22">'Ноутбуки (нал)'!$A$6:$C$172</definedName>
    <definedName name="ноутбуки" localSheetId="10">'Предзаказ аксессуары'!$A$6:$D$101</definedName>
    <definedName name="ноутбуки" localSheetId="12">'Предзаказ аксессуары и ТВ'!$A$6:$F$3067</definedName>
    <definedName name="ноутбуки" localSheetId="11">'Предзаказ аксессуары(от 150)'!$A$6:$F$2314</definedName>
    <definedName name="ноутбуки" localSheetId="1">#REF!</definedName>
    <definedName name="ноутбуки" localSheetId="14">#REF!</definedName>
    <definedName name="ноутбуки">#REF!</definedName>
    <definedName name="пред_электрон_100к" localSheetId="3">#REF!</definedName>
    <definedName name="пред_электрон_100к" localSheetId="14">#REF!</definedName>
    <definedName name="пред_электрон_100к">#REF!</definedName>
    <definedName name="предзаказ_электрон_100к">#REF!</definedName>
    <definedName name="принтеры_и_мфу">#REF!</definedName>
    <definedName name="сетевое_оборудование">#REF!</definedName>
    <definedName name="смартфоны_безнал_безндс">#REF!</definedName>
    <definedName name="смартфоны_безнал_ндс">'Смартфоны(безнал с НДС)'!$A$5:$C$10</definedName>
    <definedName name="телевизор_безнал" localSheetId="15">#REF!</definedName>
    <definedName name="телевизор_безнал" localSheetId="16">#REF!</definedName>
    <definedName name="телевизор_безнал" localSheetId="17">#REF!</definedName>
    <definedName name="телевизор_безнал" localSheetId="7">#REF!</definedName>
    <definedName name="телевизор_безнал" localSheetId="13">#REF!</definedName>
    <definedName name="телевизор_безнал" localSheetId="19">#REF!</definedName>
    <definedName name="телевизор_безнал" localSheetId="20">#REF!</definedName>
    <definedName name="телевизор_безнал" localSheetId="21">#REF!</definedName>
    <definedName name="телевизор_безнал" localSheetId="22">#REF!</definedName>
    <definedName name="телевизор_безнал" localSheetId="10">#REF!</definedName>
    <definedName name="телевизор_безнал" localSheetId="12">#REF!</definedName>
    <definedName name="телевизор_безнал" localSheetId="11">#REF!</definedName>
    <definedName name="телевизор_безнал" localSheetId="1">#REF!</definedName>
    <definedName name="телевизор_безнал">#REF!</definedName>
    <definedName name="телевизоры_безнал">#REF!</definedName>
    <definedName name="телевизоры_безнал_спецпр" localSheetId="15">'Audio, приставки, умные колонки'!$B$5:$C$456</definedName>
    <definedName name="телевизоры_безнал_спецпр" localSheetId="16">Dyson!$B$5:$C$189</definedName>
    <definedName name="телевизоры_безнал_спецпр" localSheetId="17">Garmin!$B$5:$C$112</definedName>
    <definedName name="телевизоры_безнал_спецпр" localSheetId="14">'Телевизоры (безнал) Спецпред-ие'!$B$5:$E$26</definedName>
    <definedName name="телевизоры_безнал_спецпр">'Телевизоры в наличии'!$B$5:$E$7</definedName>
    <definedName name="телевизоры_наличные" localSheetId="3">#REF!</definedName>
    <definedName name="телевизоры_наличные" localSheetId="7">#REF!</definedName>
    <definedName name="телевизоры_наличные" localSheetId="13">#REF!</definedName>
    <definedName name="телевизоры_наличные" localSheetId="14">#REF!</definedName>
    <definedName name="телевизоры_наличные">#REF!</definedName>
    <definedName name="умная_колонка" localSheetId="3">#REF!</definedName>
    <definedName name="умная_колонка" localSheetId="14">#REF!</definedName>
    <definedName name="умная_колонка">#REF!</definedName>
    <definedName name="умные_часы" localSheetId="3">#REF!</definedName>
    <definedName name="умные_часы" localSheetId="14">#REF!</definedName>
    <definedName name="умные_часы">#REF!</definedName>
    <definedName name="уценка" localSheetId="3">#REF!</definedName>
    <definedName name="уценка" localSheetId="7">#REF!</definedName>
    <definedName name="уценка" localSheetId="13">#REF!</definedName>
    <definedName name="уценка" localSheetId="19">#REF!</definedName>
    <definedName name="уценка" localSheetId="20">#REF!</definedName>
    <definedName name="уценка" localSheetId="21">#REF!</definedName>
    <definedName name="уценка" localSheetId="22">#REF!</definedName>
    <definedName name="уценка" localSheetId="10">#REF!</definedName>
    <definedName name="уценка" localSheetId="12">#REF!</definedName>
    <definedName name="уценка" localSheetId="11">#REF!</definedName>
    <definedName name="уценка" localSheetId="1">#REF!</definedName>
    <definedName name="уценка" localSheetId="14">#REF!</definedName>
    <definedName name="уценка" localSheetId="6">'Уцененный товар'!$A$5:$D$14</definedName>
    <definedName name="уценка">#REF!</definedName>
    <definedName name="чехлы_стекла" localSheetId="15">#REF!</definedName>
    <definedName name="чехлы_стекла" localSheetId="16">#REF!</definedName>
    <definedName name="чехлы_стекла" localSheetId="17">#REF!</definedName>
    <definedName name="чехлы_стекла" localSheetId="7">#REF!</definedName>
    <definedName name="чехлы_стекла" localSheetId="13">#REF!</definedName>
    <definedName name="чехлы_стекла" localSheetId="19">#REF!</definedName>
    <definedName name="чехлы_стекла" localSheetId="20">#REF!</definedName>
    <definedName name="чехлы_стекла" localSheetId="21">#REF!</definedName>
    <definedName name="чехлы_стекла" localSheetId="22">#REF!</definedName>
    <definedName name="чехлы_стекла" localSheetId="10">#REF!</definedName>
    <definedName name="чехлы_стекла" localSheetId="12">#REF!</definedName>
    <definedName name="чехлы_стекла" localSheetId="11">#REF!</definedName>
    <definedName name="чехлы_стекла" localSheetId="1">#REF!</definedName>
    <definedName name="чехлы_стекла">#REF!</definedName>
    <definedName name="электросамокат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47" l="1"/>
  <c r="G10" i="47"/>
  <c r="G11" i="47"/>
  <c r="G12" i="47"/>
  <c r="G13" i="47"/>
  <c r="G14" i="47"/>
  <c r="G15" i="47"/>
  <c r="G16" i="47"/>
  <c r="G17" i="47"/>
  <c r="G18" i="47"/>
  <c r="G19" i="47"/>
  <c r="G20" i="47"/>
  <c r="G21" i="47"/>
  <c r="G22" i="47"/>
  <c r="G23" i="47"/>
  <c r="G24" i="47"/>
  <c r="G25" i="47"/>
  <c r="G26" i="47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E424" i="33"/>
  <c r="E425" i="33"/>
  <c r="E426" i="33"/>
  <c r="E427" i="33"/>
  <c r="E428" i="33"/>
  <c r="E429" i="33"/>
  <c r="E430" i="33"/>
  <c r="E431" i="33"/>
  <c r="E432" i="33"/>
  <c r="E433" i="33"/>
  <c r="E434" i="33"/>
  <c r="E435" i="33"/>
  <c r="E436" i="33"/>
  <c r="E437" i="33"/>
  <c r="E438" i="33"/>
  <c r="E439" i="33"/>
  <c r="E440" i="33"/>
  <c r="E441" i="33"/>
  <c r="E442" i="33"/>
  <c r="E443" i="33"/>
  <c r="E444" i="33"/>
  <c r="E445" i="33"/>
  <c r="E446" i="33"/>
  <c r="E447" i="33"/>
  <c r="E448" i="33"/>
  <c r="E449" i="33"/>
  <c r="E450" i="33"/>
  <c r="E451" i="33"/>
  <c r="E452" i="33"/>
  <c r="E453" i="33"/>
  <c r="E454" i="33"/>
  <c r="E455" i="33"/>
  <c r="E456" i="33"/>
  <c r="I2224" i="42" l="1"/>
  <c r="I2225" i="42"/>
  <c r="I2226" i="42"/>
  <c r="I2227" i="42"/>
  <c r="I2228" i="42"/>
  <c r="I2229" i="42"/>
  <c r="I2230" i="42"/>
  <c r="I2231" i="42"/>
  <c r="I2232" i="42"/>
  <c r="I2233" i="42"/>
  <c r="I2234" i="42"/>
  <c r="I2235" i="42"/>
  <c r="I2236" i="42"/>
  <c r="I2237" i="42"/>
  <c r="I2238" i="42"/>
  <c r="I2239" i="42"/>
  <c r="I2240" i="42"/>
  <c r="I2241" i="42"/>
  <c r="I2242" i="42"/>
  <c r="I2243" i="42"/>
  <c r="I2244" i="42"/>
  <c r="I2245" i="42"/>
  <c r="I2246" i="42"/>
  <c r="I2247" i="42"/>
  <c r="I2248" i="42"/>
  <c r="I2249" i="42"/>
  <c r="I2250" i="42"/>
  <c r="I2251" i="42"/>
  <c r="I2252" i="42"/>
  <c r="I2253" i="42"/>
  <c r="I2254" i="42"/>
  <c r="I2255" i="42"/>
  <c r="I2256" i="42"/>
  <c r="I2257" i="42"/>
  <c r="I2258" i="42"/>
  <c r="I2259" i="42"/>
  <c r="I2260" i="42"/>
  <c r="I2261" i="42"/>
  <c r="I2262" i="42"/>
  <c r="I2263" i="42"/>
  <c r="I2264" i="42"/>
  <c r="I2265" i="42"/>
  <c r="I2266" i="42"/>
  <c r="I2267" i="42"/>
  <c r="I2268" i="42"/>
  <c r="I2269" i="42"/>
  <c r="I2270" i="42"/>
  <c r="I2271" i="42"/>
  <c r="I2272" i="42"/>
  <c r="I2273" i="42"/>
  <c r="I2274" i="42"/>
  <c r="I2275" i="42"/>
  <c r="I2276" i="42"/>
  <c r="I2277" i="42"/>
  <c r="I2278" i="42"/>
  <c r="I2279" i="42"/>
  <c r="I2280" i="42"/>
  <c r="I2281" i="42"/>
  <c r="I2282" i="42"/>
  <c r="I2283" i="42"/>
  <c r="I2284" i="42"/>
  <c r="I2285" i="42"/>
  <c r="I2286" i="42"/>
  <c r="I2287" i="42"/>
  <c r="I2288" i="42"/>
  <c r="I2289" i="42"/>
  <c r="I2290" i="42"/>
  <c r="I2291" i="42"/>
  <c r="I2292" i="42"/>
  <c r="I2293" i="42"/>
  <c r="I2294" i="42"/>
  <c r="I2295" i="42"/>
  <c r="I2296" i="42"/>
  <c r="I2297" i="42"/>
  <c r="I2298" i="42"/>
  <c r="I2299" i="42"/>
  <c r="I2300" i="42"/>
  <c r="I2301" i="42"/>
  <c r="I2302" i="42"/>
  <c r="I2303" i="42"/>
  <c r="I2304" i="42"/>
  <c r="I2305" i="42"/>
  <c r="I2306" i="42"/>
  <c r="I2307" i="42"/>
  <c r="I2308" i="42"/>
  <c r="I2309" i="42"/>
  <c r="I2310" i="42"/>
  <c r="I2311" i="42"/>
  <c r="I2312" i="42"/>
  <c r="I2313" i="42"/>
  <c r="I2314" i="42"/>
  <c r="J2224" i="42"/>
  <c r="J2225" i="42"/>
  <c r="J2226" i="42"/>
  <c r="J2227" i="42"/>
  <c r="J2228" i="42"/>
  <c r="J2229" i="42"/>
  <c r="J2230" i="42"/>
  <c r="J2231" i="42"/>
  <c r="J2232" i="42"/>
  <c r="J2233" i="42"/>
  <c r="J2234" i="42"/>
  <c r="J2235" i="42"/>
  <c r="J2236" i="42"/>
  <c r="J2237" i="42"/>
  <c r="J2238" i="42"/>
  <c r="J2239" i="42"/>
  <c r="J2240" i="42"/>
  <c r="J2241" i="42"/>
  <c r="J2242" i="42"/>
  <c r="J2243" i="42"/>
  <c r="J2244" i="42"/>
  <c r="J2245" i="42"/>
  <c r="J2246" i="42"/>
  <c r="J2247" i="42"/>
  <c r="J2248" i="42"/>
  <c r="J2249" i="42"/>
  <c r="J2250" i="42"/>
  <c r="J2251" i="42"/>
  <c r="J2252" i="42"/>
  <c r="J2253" i="42"/>
  <c r="J2254" i="42"/>
  <c r="J2255" i="42"/>
  <c r="J2256" i="42"/>
  <c r="J2257" i="42"/>
  <c r="J2258" i="42"/>
  <c r="J2259" i="42"/>
  <c r="J2260" i="42"/>
  <c r="J2261" i="42"/>
  <c r="J2262" i="42"/>
  <c r="J2263" i="42"/>
  <c r="J2264" i="42"/>
  <c r="J2265" i="42"/>
  <c r="J2266" i="42"/>
  <c r="J2267" i="42"/>
  <c r="J2268" i="42"/>
  <c r="J2269" i="42"/>
  <c r="J2270" i="42"/>
  <c r="J2271" i="42"/>
  <c r="J2272" i="42"/>
  <c r="J2273" i="42"/>
  <c r="J2274" i="42"/>
  <c r="J2275" i="42"/>
  <c r="J2276" i="42"/>
  <c r="J2277" i="42"/>
  <c r="J2278" i="42"/>
  <c r="J2279" i="42"/>
  <c r="J2280" i="42"/>
  <c r="J2281" i="42"/>
  <c r="J2282" i="42"/>
  <c r="J2283" i="42"/>
  <c r="J2284" i="42"/>
  <c r="J2285" i="42"/>
  <c r="J2286" i="42"/>
  <c r="J2287" i="42"/>
  <c r="J2288" i="42"/>
  <c r="J2289" i="42"/>
  <c r="J2290" i="42"/>
  <c r="J2291" i="42"/>
  <c r="J2292" i="42"/>
  <c r="J2293" i="42"/>
  <c r="J2294" i="42"/>
  <c r="J2295" i="42"/>
  <c r="J2296" i="42"/>
  <c r="J2297" i="42"/>
  <c r="J2298" i="42"/>
  <c r="J2299" i="42"/>
  <c r="J2300" i="42"/>
  <c r="J2301" i="42"/>
  <c r="J2302" i="42"/>
  <c r="J2303" i="42"/>
  <c r="J2304" i="42"/>
  <c r="J2305" i="42"/>
  <c r="J2306" i="42"/>
  <c r="J2307" i="42"/>
  <c r="J2308" i="42"/>
  <c r="J2309" i="42"/>
  <c r="J2310" i="42"/>
  <c r="J2311" i="42"/>
  <c r="J2312" i="42"/>
  <c r="J2313" i="42"/>
  <c r="J2314" i="42"/>
  <c r="E396" i="41" l="1"/>
  <c r="E397" i="41"/>
  <c r="E398" i="41"/>
  <c r="E399" i="41"/>
  <c r="E400" i="41"/>
  <c r="E401" i="41"/>
  <c r="E402" i="41"/>
  <c r="E403" i="41"/>
  <c r="E404" i="41"/>
  <c r="E405" i="41"/>
  <c r="E406" i="41"/>
  <c r="E407" i="41"/>
  <c r="E408" i="41"/>
  <c r="E409" i="41"/>
  <c r="E410" i="41"/>
  <c r="E411" i="41"/>
  <c r="E412" i="41"/>
  <c r="E413" i="41"/>
  <c r="E414" i="41"/>
  <c r="E415" i="41"/>
  <c r="E416" i="41"/>
  <c r="E417" i="41"/>
  <c r="G69" i="48"/>
  <c r="G70" i="48"/>
  <c r="G71" i="48"/>
  <c r="G72" i="48"/>
  <c r="G73" i="48"/>
  <c r="G74" i="48"/>
  <c r="G75" i="48"/>
  <c r="G76" i="48"/>
  <c r="G77" i="48"/>
  <c r="G78" i="48"/>
  <c r="G79" i="48"/>
  <c r="G80" i="48"/>
  <c r="G81" i="48"/>
  <c r="G82" i="48"/>
  <c r="G83" i="48"/>
  <c r="G84" i="48"/>
  <c r="G85" i="48"/>
  <c r="G86" i="48"/>
  <c r="G87" i="48"/>
  <c r="G88" i="48"/>
  <c r="G89" i="48"/>
  <c r="G90" i="48"/>
  <c r="G91" i="48"/>
  <c r="G92" i="48"/>
  <c r="G93" i="48"/>
  <c r="G94" i="48"/>
  <c r="G95" i="48"/>
  <c r="G96" i="48"/>
  <c r="G97" i="48"/>
  <c r="G98" i="48"/>
  <c r="G99" i="48"/>
  <c r="G100" i="48"/>
  <c r="G101" i="48"/>
  <c r="G102" i="48"/>
  <c r="G103" i="48"/>
  <c r="G104" i="48"/>
  <c r="G105" i="48"/>
  <c r="H69" i="48"/>
  <c r="H70" i="48"/>
  <c r="H71" i="48"/>
  <c r="H72" i="48"/>
  <c r="H73" i="48"/>
  <c r="H74" i="48"/>
  <c r="H75" i="48"/>
  <c r="H76" i="48"/>
  <c r="H77" i="48"/>
  <c r="H78" i="48"/>
  <c r="H79" i="48"/>
  <c r="H80" i="48"/>
  <c r="H81" i="48"/>
  <c r="H82" i="48"/>
  <c r="H83" i="48"/>
  <c r="H84" i="48"/>
  <c r="H85" i="48"/>
  <c r="H86" i="48"/>
  <c r="H87" i="48"/>
  <c r="H88" i="48"/>
  <c r="H89" i="48"/>
  <c r="H90" i="48"/>
  <c r="H91" i="48"/>
  <c r="H92" i="48"/>
  <c r="H93" i="48"/>
  <c r="H94" i="48"/>
  <c r="H95" i="48"/>
  <c r="H96" i="48"/>
  <c r="H97" i="48"/>
  <c r="H98" i="48"/>
  <c r="H99" i="48"/>
  <c r="H100" i="48"/>
  <c r="H101" i="48"/>
  <c r="H102" i="48"/>
  <c r="H103" i="48"/>
  <c r="H104" i="48"/>
  <c r="H105" i="48"/>
  <c r="I2995" i="30"/>
  <c r="I2996" i="30"/>
  <c r="I2997" i="30"/>
  <c r="I2998" i="30"/>
  <c r="I2999" i="30"/>
  <c r="I3000" i="30"/>
  <c r="I3001" i="30"/>
  <c r="I3002" i="30"/>
  <c r="I3003" i="30"/>
  <c r="I3004" i="30"/>
  <c r="I3005" i="30"/>
  <c r="I3006" i="30"/>
  <c r="I3007" i="30"/>
  <c r="I3008" i="30"/>
  <c r="I3009" i="30"/>
  <c r="I3010" i="30"/>
  <c r="I3011" i="30"/>
  <c r="I3012" i="30"/>
  <c r="I3013" i="30"/>
  <c r="I3014" i="30"/>
  <c r="I3015" i="30"/>
  <c r="I3016" i="30"/>
  <c r="I3017" i="30"/>
  <c r="I3018" i="30"/>
  <c r="I3019" i="30"/>
  <c r="I3020" i="30"/>
  <c r="I3021" i="30"/>
  <c r="I3022" i="30"/>
  <c r="I3023" i="30"/>
  <c r="I3024" i="30"/>
  <c r="I3025" i="30"/>
  <c r="I3026" i="30"/>
  <c r="I3027" i="30"/>
  <c r="I3028" i="30"/>
  <c r="I3029" i="30"/>
  <c r="I3030" i="30"/>
  <c r="I3031" i="30"/>
  <c r="I3032" i="30"/>
  <c r="I3033" i="30"/>
  <c r="I3034" i="30"/>
  <c r="I3035" i="30"/>
  <c r="I3036" i="30"/>
  <c r="I3037" i="30"/>
  <c r="I3038" i="30"/>
  <c r="I3039" i="30"/>
  <c r="I3040" i="30"/>
  <c r="I3041" i="30"/>
  <c r="I3042" i="30"/>
  <c r="I3043" i="30"/>
  <c r="I3044" i="30"/>
  <c r="I3045" i="30"/>
  <c r="I3046" i="30"/>
  <c r="I3047" i="30"/>
  <c r="I3048" i="30"/>
  <c r="I3049" i="30"/>
  <c r="I3050" i="30"/>
  <c r="I3051" i="30"/>
  <c r="I3052" i="30"/>
  <c r="I3053" i="30"/>
  <c r="I3054" i="30"/>
  <c r="I3055" i="30"/>
  <c r="I3056" i="30"/>
  <c r="I3057" i="30"/>
  <c r="I3058" i="30"/>
  <c r="I3059" i="30"/>
  <c r="I3060" i="30"/>
  <c r="I3061" i="30"/>
  <c r="I3062" i="30"/>
  <c r="I3063" i="30"/>
  <c r="I3064" i="30"/>
  <c r="I3065" i="30"/>
  <c r="I3066" i="30"/>
  <c r="I3067" i="30"/>
  <c r="J2995" i="30"/>
  <c r="J2996" i="30"/>
  <c r="J2997" i="30"/>
  <c r="J2998" i="30"/>
  <c r="J2999" i="30"/>
  <c r="J3000" i="30"/>
  <c r="J3001" i="30"/>
  <c r="J3002" i="30"/>
  <c r="J3003" i="30"/>
  <c r="J3004" i="30"/>
  <c r="J3005" i="30"/>
  <c r="J3006" i="30"/>
  <c r="J3007" i="30"/>
  <c r="J3008" i="30"/>
  <c r="J3009" i="30"/>
  <c r="J3010" i="30"/>
  <c r="J3011" i="30"/>
  <c r="J3012" i="30"/>
  <c r="J3013" i="30"/>
  <c r="J3014" i="30"/>
  <c r="J3015" i="30"/>
  <c r="J3016" i="30"/>
  <c r="J3017" i="30"/>
  <c r="J3018" i="30"/>
  <c r="J3019" i="30"/>
  <c r="J3020" i="30"/>
  <c r="J3021" i="30"/>
  <c r="J3022" i="30"/>
  <c r="J3023" i="30"/>
  <c r="J3024" i="30"/>
  <c r="J3025" i="30"/>
  <c r="J3026" i="30"/>
  <c r="J3027" i="30"/>
  <c r="J3028" i="30"/>
  <c r="J3029" i="30"/>
  <c r="J3030" i="30"/>
  <c r="J3031" i="30"/>
  <c r="J3032" i="30"/>
  <c r="J3033" i="30"/>
  <c r="J3034" i="30"/>
  <c r="J3035" i="30"/>
  <c r="J3036" i="30"/>
  <c r="J3037" i="30"/>
  <c r="J3038" i="30"/>
  <c r="J3039" i="30"/>
  <c r="J3040" i="30"/>
  <c r="J3041" i="30"/>
  <c r="J3042" i="30"/>
  <c r="J3043" i="30"/>
  <c r="J3044" i="30"/>
  <c r="J3045" i="30"/>
  <c r="J3046" i="30"/>
  <c r="J3047" i="30"/>
  <c r="J3048" i="30"/>
  <c r="J3049" i="30"/>
  <c r="J3050" i="30"/>
  <c r="J3051" i="30"/>
  <c r="J3052" i="30"/>
  <c r="J3053" i="30"/>
  <c r="J3054" i="30"/>
  <c r="J3055" i="30"/>
  <c r="J3056" i="30"/>
  <c r="J3057" i="30"/>
  <c r="J3058" i="30"/>
  <c r="J3059" i="30"/>
  <c r="J3060" i="30"/>
  <c r="J3061" i="30"/>
  <c r="J3062" i="30"/>
  <c r="J3063" i="30"/>
  <c r="J3064" i="30"/>
  <c r="J3065" i="30"/>
  <c r="J3066" i="30"/>
  <c r="J3067" i="30"/>
  <c r="I150" i="27"/>
  <c r="I161" i="27"/>
  <c r="I163" i="27"/>
  <c r="I159" i="27"/>
  <c r="I154" i="27"/>
  <c r="I156" i="27"/>
  <c r="I151" i="27"/>
  <c r="J150" i="27"/>
  <c r="J161" i="27"/>
  <c r="J163" i="27"/>
  <c r="J159" i="27"/>
  <c r="J154" i="27"/>
  <c r="J156" i="27"/>
  <c r="J151" i="27"/>
  <c r="K150" i="27"/>
  <c r="K161" i="27"/>
  <c r="K163" i="27"/>
  <c r="K159" i="27"/>
  <c r="K154" i="27"/>
  <c r="K156" i="27"/>
  <c r="K151" i="27"/>
  <c r="I413" i="45"/>
  <c r="I412" i="45"/>
  <c r="I415" i="45"/>
  <c r="I416" i="45"/>
  <c r="J413" i="45"/>
  <c r="J412" i="45"/>
  <c r="J415" i="45"/>
  <c r="J416" i="45"/>
  <c r="K413" i="45"/>
  <c r="K412" i="45"/>
  <c r="K415" i="45"/>
  <c r="K416" i="45"/>
  <c r="E383" i="41"/>
  <c r="E384" i="41"/>
  <c r="E385" i="41"/>
  <c r="E386" i="41"/>
  <c r="E387" i="41"/>
  <c r="E388" i="41"/>
  <c r="E389" i="41"/>
  <c r="E390" i="41"/>
  <c r="E391" i="41"/>
  <c r="E392" i="41"/>
  <c r="E393" i="41"/>
  <c r="E394" i="41"/>
  <c r="E395" i="41"/>
  <c r="E427" i="8" l="1"/>
  <c r="E428" i="8"/>
  <c r="E429" i="8"/>
  <c r="E430" i="8"/>
  <c r="E431" i="8"/>
  <c r="E432" i="8"/>
  <c r="F427" i="8"/>
  <c r="F428" i="8"/>
  <c r="F429" i="8"/>
  <c r="F430" i="8"/>
  <c r="F431" i="8"/>
  <c r="F432" i="8"/>
  <c r="G427" i="8"/>
  <c r="G428" i="8"/>
  <c r="G429" i="8"/>
  <c r="G430" i="8"/>
  <c r="G431" i="8"/>
  <c r="G432" i="8"/>
  <c r="E354" i="41" l="1"/>
  <c r="E355" i="41"/>
  <c r="E356" i="41"/>
  <c r="E357" i="41"/>
  <c r="E358" i="41"/>
  <c r="E359" i="41"/>
  <c r="E360" i="41"/>
  <c r="E361" i="41"/>
  <c r="E362" i="41"/>
  <c r="E363" i="41"/>
  <c r="E364" i="41"/>
  <c r="E365" i="41"/>
  <c r="E366" i="41"/>
  <c r="E367" i="41"/>
  <c r="E368" i="41"/>
  <c r="E369" i="41"/>
  <c r="E370" i="41"/>
  <c r="E371" i="41"/>
  <c r="E372" i="41"/>
  <c r="E373" i="41"/>
  <c r="E374" i="41"/>
  <c r="E375" i="41"/>
  <c r="E376" i="41"/>
  <c r="E377" i="41"/>
  <c r="E378" i="41"/>
  <c r="E379" i="41"/>
  <c r="E380" i="41"/>
  <c r="E381" i="41"/>
  <c r="E382" i="41"/>
  <c r="F263" i="44"/>
  <c r="F10" i="23"/>
  <c r="F11" i="23"/>
  <c r="F12" i="23"/>
  <c r="F13" i="23"/>
  <c r="F14" i="23"/>
  <c r="E418" i="8"/>
  <c r="E419" i="8"/>
  <c r="E420" i="8"/>
  <c r="E421" i="8"/>
  <c r="E422" i="8"/>
  <c r="E423" i="8"/>
  <c r="E424" i="8"/>
  <c r="E425" i="8"/>
  <c r="E426" i="8"/>
  <c r="F418" i="8"/>
  <c r="F419" i="8"/>
  <c r="F420" i="8"/>
  <c r="F421" i="8"/>
  <c r="F422" i="8"/>
  <c r="F423" i="8"/>
  <c r="F424" i="8"/>
  <c r="F425" i="8"/>
  <c r="F426" i="8"/>
  <c r="G418" i="8"/>
  <c r="G419" i="8"/>
  <c r="G420" i="8"/>
  <c r="G421" i="8"/>
  <c r="G422" i="8"/>
  <c r="G423" i="8"/>
  <c r="G424" i="8"/>
  <c r="G425" i="8"/>
  <c r="G426" i="8"/>
  <c r="D918" i="39" l="1"/>
  <c r="H918" i="39" s="1"/>
  <c r="D919" i="39"/>
  <c r="H919" i="39" s="1"/>
  <c r="D920" i="39"/>
  <c r="D921" i="39"/>
  <c r="D922" i="39"/>
  <c r="H922" i="39" s="1"/>
  <c r="D923" i="39"/>
  <c r="D924" i="39"/>
  <c r="D925" i="39"/>
  <c r="H925" i="39" s="1"/>
  <c r="D926" i="39"/>
  <c r="D927" i="39"/>
  <c r="H927" i="39" s="1"/>
  <c r="D928" i="39"/>
  <c r="H928" i="39" s="1"/>
  <c r="D929" i="39"/>
  <c r="H929" i="39" s="1"/>
  <c r="D930" i="39"/>
  <c r="H930" i="39" s="1"/>
  <c r="D931" i="39"/>
  <c r="H931" i="39" s="1"/>
  <c r="D932" i="39"/>
  <c r="D933" i="39"/>
  <c r="D934" i="39"/>
  <c r="H934" i="39" s="1"/>
  <c r="D935" i="39"/>
  <c r="D936" i="39"/>
  <c r="H936" i="39" s="1"/>
  <c r="D937" i="39"/>
  <c r="H937" i="39" s="1"/>
  <c r="D938" i="39"/>
  <c r="D939" i="39"/>
  <c r="H939" i="39" s="1"/>
  <c r="D940" i="39"/>
  <c r="H940" i="39" s="1"/>
  <c r="D941" i="39"/>
  <c r="H941" i="39" s="1"/>
  <c r="D942" i="39"/>
  <c r="H942" i="39" s="1"/>
  <c r="D943" i="39"/>
  <c r="H943" i="39" s="1"/>
  <c r="D944" i="39"/>
  <c r="G918" i="39"/>
  <c r="G919" i="39"/>
  <c r="G920" i="39"/>
  <c r="G921" i="39"/>
  <c r="G922" i="39"/>
  <c r="G923" i="39"/>
  <c r="G924" i="39"/>
  <c r="G925" i="39"/>
  <c r="G926" i="39"/>
  <c r="G927" i="39"/>
  <c r="G928" i="39"/>
  <c r="G929" i="39"/>
  <c r="G930" i="39"/>
  <c r="G931" i="39"/>
  <c r="G932" i="39"/>
  <c r="G933" i="39"/>
  <c r="G934" i="39"/>
  <c r="G935" i="39"/>
  <c r="G936" i="39"/>
  <c r="G937" i="39"/>
  <c r="G938" i="39"/>
  <c r="G939" i="39"/>
  <c r="G940" i="39"/>
  <c r="G941" i="39"/>
  <c r="G942" i="39"/>
  <c r="G943" i="39"/>
  <c r="G944" i="39"/>
  <c r="H920" i="39"/>
  <c r="H921" i="39"/>
  <c r="H923" i="39"/>
  <c r="H924" i="39"/>
  <c r="H926" i="39"/>
  <c r="H932" i="39"/>
  <c r="H933" i="39"/>
  <c r="H935" i="39"/>
  <c r="H938" i="39"/>
  <c r="H944" i="39"/>
  <c r="E410" i="8" l="1"/>
  <c r="E411" i="8"/>
  <c r="E412" i="8"/>
  <c r="E413" i="8"/>
  <c r="E414" i="8"/>
  <c r="E415" i="8"/>
  <c r="E416" i="8"/>
  <c r="E417" i="8"/>
  <c r="F410" i="8"/>
  <c r="F411" i="8"/>
  <c r="F412" i="8"/>
  <c r="F413" i="8"/>
  <c r="F414" i="8"/>
  <c r="F415" i="8"/>
  <c r="F416" i="8"/>
  <c r="F417" i="8"/>
  <c r="G410" i="8"/>
  <c r="G411" i="8"/>
  <c r="G412" i="8"/>
  <c r="G413" i="8"/>
  <c r="G414" i="8"/>
  <c r="G415" i="8"/>
  <c r="G416" i="8"/>
  <c r="G417" i="8"/>
  <c r="G68" i="48"/>
  <c r="H68" i="48"/>
  <c r="I2798" i="30"/>
  <c r="I2799" i="30"/>
  <c r="I2800" i="30"/>
  <c r="I2801" i="30"/>
  <c r="I2802" i="30"/>
  <c r="I2803" i="30"/>
  <c r="I2804" i="30"/>
  <c r="I2805" i="30"/>
  <c r="I2806" i="30"/>
  <c r="I2807" i="30"/>
  <c r="I2808" i="30"/>
  <c r="I2809" i="30"/>
  <c r="I2810" i="30"/>
  <c r="I2811" i="30"/>
  <c r="I2812" i="30"/>
  <c r="I2813" i="30"/>
  <c r="I2814" i="30"/>
  <c r="I2815" i="30"/>
  <c r="I2816" i="30"/>
  <c r="I2817" i="30"/>
  <c r="I2818" i="30"/>
  <c r="I2819" i="30"/>
  <c r="I2820" i="30"/>
  <c r="I2821" i="30"/>
  <c r="I2822" i="30"/>
  <c r="I2823" i="30"/>
  <c r="I2824" i="30"/>
  <c r="I2825" i="30"/>
  <c r="I2826" i="30"/>
  <c r="I2827" i="30"/>
  <c r="I2828" i="30"/>
  <c r="I2829" i="30"/>
  <c r="I2830" i="30"/>
  <c r="I2831" i="30"/>
  <c r="I2832" i="30"/>
  <c r="I2833" i="30"/>
  <c r="I2834" i="30"/>
  <c r="I2835" i="30"/>
  <c r="I2836" i="30"/>
  <c r="I2837" i="30"/>
  <c r="I2838" i="30"/>
  <c r="I2839" i="30"/>
  <c r="I2840" i="30"/>
  <c r="I2841" i="30"/>
  <c r="I2842" i="30"/>
  <c r="I2843" i="30"/>
  <c r="I2844" i="30"/>
  <c r="I2845" i="30"/>
  <c r="I2846" i="30"/>
  <c r="I2847" i="30"/>
  <c r="I2848" i="30"/>
  <c r="I2849" i="30"/>
  <c r="I2850" i="30"/>
  <c r="I2851" i="30"/>
  <c r="I2852" i="30"/>
  <c r="I2853" i="30"/>
  <c r="I2854" i="30"/>
  <c r="I2855" i="30"/>
  <c r="I2856" i="30"/>
  <c r="I2857" i="30"/>
  <c r="I2858" i="30"/>
  <c r="I2859" i="30"/>
  <c r="I2860" i="30"/>
  <c r="I2861" i="30"/>
  <c r="I2862" i="30"/>
  <c r="I2863" i="30"/>
  <c r="I2864" i="30"/>
  <c r="I2865" i="30"/>
  <c r="I2866" i="30"/>
  <c r="I2867" i="30"/>
  <c r="I2868" i="30"/>
  <c r="I2869" i="30"/>
  <c r="I2870" i="30"/>
  <c r="I2871" i="30"/>
  <c r="I2872" i="30"/>
  <c r="I2873" i="30"/>
  <c r="I2874" i="30"/>
  <c r="I2875" i="30"/>
  <c r="I2876" i="30"/>
  <c r="I2877" i="30"/>
  <c r="I2878" i="30"/>
  <c r="I2879" i="30"/>
  <c r="I2880" i="30"/>
  <c r="I2881" i="30"/>
  <c r="I2882" i="30"/>
  <c r="I2883" i="30"/>
  <c r="I2884" i="30"/>
  <c r="I2885" i="30"/>
  <c r="I2886" i="30"/>
  <c r="I2887" i="30"/>
  <c r="I2888" i="30"/>
  <c r="I2889" i="30"/>
  <c r="I2890" i="30"/>
  <c r="I2891" i="30"/>
  <c r="I2892" i="30"/>
  <c r="I2893" i="30"/>
  <c r="I2894" i="30"/>
  <c r="I2895" i="30"/>
  <c r="I2896" i="30"/>
  <c r="I2897" i="30"/>
  <c r="I2898" i="30"/>
  <c r="I2899" i="30"/>
  <c r="I2900" i="30"/>
  <c r="I2901" i="30"/>
  <c r="I2902" i="30"/>
  <c r="I2903" i="30"/>
  <c r="I2904" i="30"/>
  <c r="I2905" i="30"/>
  <c r="I2906" i="30"/>
  <c r="I2907" i="30"/>
  <c r="I2908" i="30"/>
  <c r="I2909" i="30"/>
  <c r="I2910" i="30"/>
  <c r="I2911" i="30"/>
  <c r="I2912" i="30"/>
  <c r="I2913" i="30"/>
  <c r="I2914" i="30"/>
  <c r="I2915" i="30"/>
  <c r="I2916" i="30"/>
  <c r="I2917" i="30"/>
  <c r="I2918" i="30"/>
  <c r="I2919" i="30"/>
  <c r="I2920" i="30"/>
  <c r="I2921" i="30"/>
  <c r="I2922" i="30"/>
  <c r="I2923" i="30"/>
  <c r="I2924" i="30"/>
  <c r="I2925" i="30"/>
  <c r="I2926" i="30"/>
  <c r="I2927" i="30"/>
  <c r="I2928" i="30"/>
  <c r="I2929" i="30"/>
  <c r="I2930" i="30"/>
  <c r="I2931" i="30"/>
  <c r="I2932" i="30"/>
  <c r="I2933" i="30"/>
  <c r="I2934" i="30"/>
  <c r="I2935" i="30"/>
  <c r="I2936" i="30"/>
  <c r="I2937" i="30"/>
  <c r="I2938" i="30"/>
  <c r="I2939" i="30"/>
  <c r="I2940" i="30"/>
  <c r="I2941" i="30"/>
  <c r="I2942" i="30"/>
  <c r="I2943" i="30"/>
  <c r="I2944" i="30"/>
  <c r="I2945" i="30"/>
  <c r="I2946" i="30"/>
  <c r="I2947" i="30"/>
  <c r="I2948" i="30"/>
  <c r="I2949" i="30"/>
  <c r="I2950" i="30"/>
  <c r="I2951" i="30"/>
  <c r="I2952" i="30"/>
  <c r="I2953" i="30"/>
  <c r="I2954" i="30"/>
  <c r="I2955" i="30"/>
  <c r="I2956" i="30"/>
  <c r="I2957" i="30"/>
  <c r="I2958" i="30"/>
  <c r="I2959" i="30"/>
  <c r="I2960" i="30"/>
  <c r="I2961" i="30"/>
  <c r="I2962" i="30"/>
  <c r="I2963" i="30"/>
  <c r="I2964" i="30"/>
  <c r="I2965" i="30"/>
  <c r="I2966" i="30"/>
  <c r="I2967" i="30"/>
  <c r="I2968" i="30"/>
  <c r="I2969" i="30"/>
  <c r="I2970" i="30"/>
  <c r="I2971" i="30"/>
  <c r="I2972" i="30"/>
  <c r="I2973" i="30"/>
  <c r="I2974" i="30"/>
  <c r="I2975" i="30"/>
  <c r="I2976" i="30"/>
  <c r="I2977" i="30"/>
  <c r="I2978" i="30"/>
  <c r="I2979" i="30"/>
  <c r="I2980" i="30"/>
  <c r="I2981" i="30"/>
  <c r="I2982" i="30"/>
  <c r="I2983" i="30"/>
  <c r="I2984" i="30"/>
  <c r="I2985" i="30"/>
  <c r="I2986" i="30"/>
  <c r="I2987" i="30"/>
  <c r="I2988" i="30"/>
  <c r="I2989" i="30"/>
  <c r="I2990" i="30"/>
  <c r="I2991" i="30"/>
  <c r="I2992" i="30"/>
  <c r="I2993" i="30"/>
  <c r="I2994" i="30"/>
  <c r="J2798" i="30"/>
  <c r="J2799" i="30"/>
  <c r="J2800" i="30"/>
  <c r="J2801" i="30"/>
  <c r="J2802" i="30"/>
  <c r="J2803" i="30"/>
  <c r="J2804" i="30"/>
  <c r="J2805" i="30"/>
  <c r="J2806" i="30"/>
  <c r="J2807" i="30"/>
  <c r="J2808" i="30"/>
  <c r="J2809" i="30"/>
  <c r="J2810" i="30"/>
  <c r="J2811" i="30"/>
  <c r="J2812" i="30"/>
  <c r="J2813" i="30"/>
  <c r="J2814" i="30"/>
  <c r="J2815" i="30"/>
  <c r="J2816" i="30"/>
  <c r="J2817" i="30"/>
  <c r="J2818" i="30"/>
  <c r="J2819" i="30"/>
  <c r="J2820" i="30"/>
  <c r="J2821" i="30"/>
  <c r="J2822" i="30"/>
  <c r="J2823" i="30"/>
  <c r="J2824" i="30"/>
  <c r="J2825" i="30"/>
  <c r="J2826" i="30"/>
  <c r="J2827" i="30"/>
  <c r="J2828" i="30"/>
  <c r="J2829" i="30"/>
  <c r="J2830" i="30"/>
  <c r="J2831" i="30"/>
  <c r="J2832" i="30"/>
  <c r="J2833" i="30"/>
  <c r="J2834" i="30"/>
  <c r="J2835" i="30"/>
  <c r="J2836" i="30"/>
  <c r="J2837" i="30"/>
  <c r="J2838" i="30"/>
  <c r="J2839" i="30"/>
  <c r="J2840" i="30"/>
  <c r="J2841" i="30"/>
  <c r="J2842" i="30"/>
  <c r="J2843" i="30"/>
  <c r="J2844" i="30"/>
  <c r="J2845" i="30"/>
  <c r="J2846" i="30"/>
  <c r="J2847" i="30"/>
  <c r="J2848" i="30"/>
  <c r="J2849" i="30"/>
  <c r="J2850" i="30"/>
  <c r="J2851" i="30"/>
  <c r="J2852" i="30"/>
  <c r="J2853" i="30"/>
  <c r="J2854" i="30"/>
  <c r="J2855" i="30"/>
  <c r="J2856" i="30"/>
  <c r="J2857" i="30"/>
  <c r="J2858" i="30"/>
  <c r="J2859" i="30"/>
  <c r="J2860" i="30"/>
  <c r="J2861" i="30"/>
  <c r="J2862" i="30"/>
  <c r="J2863" i="30"/>
  <c r="J2864" i="30"/>
  <c r="J2865" i="30"/>
  <c r="J2866" i="30"/>
  <c r="J2867" i="30"/>
  <c r="J2868" i="30"/>
  <c r="J2869" i="30"/>
  <c r="J2870" i="30"/>
  <c r="J2871" i="30"/>
  <c r="J2872" i="30"/>
  <c r="J2873" i="30"/>
  <c r="J2874" i="30"/>
  <c r="J2875" i="30"/>
  <c r="J2876" i="30"/>
  <c r="J2877" i="30"/>
  <c r="J2878" i="30"/>
  <c r="J2879" i="30"/>
  <c r="J2880" i="30"/>
  <c r="J2881" i="30"/>
  <c r="J2882" i="30"/>
  <c r="J2883" i="30"/>
  <c r="J2884" i="30"/>
  <c r="J2885" i="30"/>
  <c r="J2886" i="30"/>
  <c r="J2887" i="30"/>
  <c r="J2888" i="30"/>
  <c r="J2889" i="30"/>
  <c r="J2890" i="30"/>
  <c r="J2891" i="30"/>
  <c r="J2892" i="30"/>
  <c r="J2893" i="30"/>
  <c r="J2894" i="30"/>
  <c r="J2895" i="30"/>
  <c r="J2896" i="30"/>
  <c r="J2897" i="30"/>
  <c r="J2898" i="30"/>
  <c r="J2899" i="30"/>
  <c r="J2900" i="30"/>
  <c r="J2901" i="30"/>
  <c r="J2902" i="30"/>
  <c r="J2903" i="30"/>
  <c r="J2904" i="30"/>
  <c r="J2905" i="30"/>
  <c r="J2906" i="30"/>
  <c r="J2907" i="30"/>
  <c r="J2908" i="30"/>
  <c r="J2909" i="30"/>
  <c r="J2910" i="30"/>
  <c r="J2911" i="30"/>
  <c r="J2912" i="30"/>
  <c r="J2913" i="30"/>
  <c r="J2914" i="30"/>
  <c r="J2915" i="30"/>
  <c r="J2916" i="30"/>
  <c r="J2917" i="30"/>
  <c r="J2918" i="30"/>
  <c r="J2919" i="30"/>
  <c r="J2920" i="30"/>
  <c r="J2921" i="30"/>
  <c r="J2922" i="30"/>
  <c r="J2923" i="30"/>
  <c r="J2924" i="30"/>
  <c r="J2925" i="30"/>
  <c r="J2926" i="30"/>
  <c r="J2927" i="30"/>
  <c r="J2928" i="30"/>
  <c r="J2929" i="30"/>
  <c r="J2930" i="30"/>
  <c r="J2931" i="30"/>
  <c r="J2932" i="30"/>
  <c r="J2933" i="30"/>
  <c r="J2934" i="30"/>
  <c r="J2935" i="30"/>
  <c r="J2936" i="30"/>
  <c r="J2937" i="30"/>
  <c r="J2938" i="30"/>
  <c r="J2939" i="30"/>
  <c r="J2940" i="30"/>
  <c r="J2941" i="30"/>
  <c r="J2942" i="30"/>
  <c r="J2943" i="30"/>
  <c r="J2944" i="30"/>
  <c r="J2945" i="30"/>
  <c r="J2946" i="30"/>
  <c r="J2947" i="30"/>
  <c r="J2948" i="30"/>
  <c r="J2949" i="30"/>
  <c r="J2950" i="30"/>
  <c r="J2951" i="30"/>
  <c r="J2952" i="30"/>
  <c r="J2953" i="30"/>
  <c r="J2954" i="30"/>
  <c r="J2955" i="30"/>
  <c r="J2956" i="30"/>
  <c r="J2957" i="30"/>
  <c r="J2958" i="30"/>
  <c r="J2959" i="30"/>
  <c r="J2960" i="30"/>
  <c r="J2961" i="30"/>
  <c r="J2962" i="30"/>
  <c r="J2963" i="30"/>
  <c r="J2964" i="30"/>
  <c r="J2965" i="30"/>
  <c r="J2966" i="30"/>
  <c r="J2967" i="30"/>
  <c r="J2968" i="30"/>
  <c r="J2969" i="30"/>
  <c r="J2970" i="30"/>
  <c r="J2971" i="30"/>
  <c r="J2972" i="30"/>
  <c r="J2973" i="30"/>
  <c r="J2974" i="30"/>
  <c r="J2975" i="30"/>
  <c r="J2976" i="30"/>
  <c r="J2977" i="30"/>
  <c r="J2978" i="30"/>
  <c r="J2979" i="30"/>
  <c r="J2980" i="30"/>
  <c r="J2981" i="30"/>
  <c r="J2982" i="30"/>
  <c r="J2983" i="30"/>
  <c r="J2984" i="30"/>
  <c r="J2985" i="30"/>
  <c r="J2986" i="30"/>
  <c r="J2987" i="30"/>
  <c r="J2988" i="30"/>
  <c r="J2989" i="30"/>
  <c r="J2990" i="30"/>
  <c r="J2991" i="30"/>
  <c r="J2992" i="30"/>
  <c r="J2993" i="30"/>
  <c r="J2994" i="30"/>
  <c r="I126" i="40"/>
  <c r="I27" i="40"/>
  <c r="I110" i="40"/>
  <c r="J126" i="40"/>
  <c r="J27" i="40"/>
  <c r="J110" i="40"/>
  <c r="K126" i="40"/>
  <c r="K27" i="40"/>
  <c r="K110" i="40"/>
  <c r="D916" i="39" l="1"/>
  <c r="H916" i="39" s="1"/>
  <c r="G916" i="39"/>
  <c r="D917" i="39"/>
  <c r="H917" i="39" s="1"/>
  <c r="G917" i="39"/>
  <c r="D6" i="39"/>
  <c r="G6" i="39"/>
  <c r="D7" i="39"/>
  <c r="G7" i="39"/>
  <c r="D8" i="39"/>
  <c r="G8" i="39"/>
  <c r="D9" i="39"/>
  <c r="G9" i="39"/>
  <c r="D10" i="39"/>
  <c r="G10" i="39"/>
  <c r="D11" i="39"/>
  <c r="G11" i="39"/>
  <c r="D12" i="39"/>
  <c r="G12" i="39"/>
  <c r="D13" i="39"/>
  <c r="G13" i="39"/>
  <c r="D14" i="39"/>
  <c r="G14" i="39"/>
  <c r="D15" i="39"/>
  <c r="G15" i="39"/>
  <c r="D16" i="39"/>
  <c r="G16" i="39"/>
  <c r="D17" i="39"/>
  <c r="G17" i="39"/>
  <c r="D18" i="39"/>
  <c r="G18" i="39"/>
  <c r="D19" i="39"/>
  <c r="G19" i="39"/>
  <c r="D20" i="39"/>
  <c r="G20" i="39"/>
  <c r="D21" i="39"/>
  <c r="G21" i="39"/>
  <c r="D22" i="39"/>
  <c r="G22" i="39"/>
  <c r="D23" i="39"/>
  <c r="G23" i="39"/>
  <c r="D24" i="39"/>
  <c r="G24" i="39"/>
  <c r="D25" i="39"/>
  <c r="G25" i="39"/>
  <c r="D26" i="39"/>
  <c r="G26" i="39"/>
  <c r="D27" i="39"/>
  <c r="G27" i="39"/>
  <c r="D28" i="39"/>
  <c r="G28" i="39"/>
  <c r="D29" i="39"/>
  <c r="G29" i="39"/>
  <c r="D30" i="39"/>
  <c r="G30" i="39"/>
  <c r="D31" i="39"/>
  <c r="G31" i="39"/>
  <c r="D32" i="39"/>
  <c r="G32" i="39"/>
  <c r="D33" i="39"/>
  <c r="G33" i="39"/>
  <c r="D34" i="39"/>
  <c r="G34" i="39"/>
  <c r="D35" i="39"/>
  <c r="G35" i="39"/>
  <c r="D36" i="39"/>
  <c r="G36" i="39"/>
  <c r="D37" i="39"/>
  <c r="G37" i="39"/>
  <c r="D38" i="39"/>
  <c r="G38" i="39"/>
  <c r="D39" i="39"/>
  <c r="G39" i="39"/>
  <c r="D40" i="39"/>
  <c r="G40" i="39"/>
  <c r="D41" i="39"/>
  <c r="G41" i="39"/>
  <c r="D42" i="39"/>
  <c r="G42" i="39"/>
  <c r="D43" i="39"/>
  <c r="G43" i="39"/>
  <c r="D44" i="39"/>
  <c r="G44" i="39"/>
  <c r="D45" i="39"/>
  <c r="G45" i="39"/>
  <c r="D46" i="39"/>
  <c r="G46" i="39"/>
  <c r="D47" i="39"/>
  <c r="G47" i="39"/>
  <c r="D48" i="39"/>
  <c r="G48" i="39"/>
  <c r="D49" i="39"/>
  <c r="G49" i="39"/>
  <c r="D50" i="39"/>
  <c r="G50" i="39"/>
  <c r="D51" i="39"/>
  <c r="G51" i="39"/>
  <c r="D52" i="39"/>
  <c r="G52" i="39"/>
  <c r="D53" i="39"/>
  <c r="G53" i="39"/>
  <c r="D54" i="39"/>
  <c r="G54" i="39"/>
  <c r="D55" i="39"/>
  <c r="G55" i="39"/>
  <c r="D56" i="39"/>
  <c r="G56" i="39"/>
  <c r="D57" i="39"/>
  <c r="G57" i="39"/>
  <c r="D58" i="39"/>
  <c r="G58" i="39"/>
  <c r="D59" i="39"/>
  <c r="G59" i="39"/>
  <c r="D60" i="39"/>
  <c r="G60" i="39"/>
  <c r="D61" i="39"/>
  <c r="G61" i="39"/>
  <c r="D62" i="39"/>
  <c r="G62" i="39"/>
  <c r="D63" i="39"/>
  <c r="G63" i="39"/>
  <c r="D64" i="39"/>
  <c r="G64" i="39"/>
  <c r="D65" i="39"/>
  <c r="G65" i="39"/>
  <c r="D66" i="39"/>
  <c r="G66" i="39"/>
  <c r="D67" i="39"/>
  <c r="G67" i="39"/>
  <c r="D68" i="39"/>
  <c r="G68" i="39"/>
  <c r="D69" i="39"/>
  <c r="G69" i="39"/>
  <c r="D70" i="39"/>
  <c r="G70" i="39"/>
  <c r="D71" i="39"/>
  <c r="G71" i="39"/>
  <c r="D72" i="39"/>
  <c r="G72" i="39"/>
  <c r="D73" i="39"/>
  <c r="G73" i="39"/>
  <c r="D74" i="39"/>
  <c r="G74" i="39"/>
  <c r="D75" i="39"/>
  <c r="G75" i="39"/>
  <c r="D76" i="39"/>
  <c r="G76" i="39"/>
  <c r="D77" i="39"/>
  <c r="G77" i="39"/>
  <c r="D78" i="39"/>
  <c r="G78" i="39"/>
  <c r="D79" i="39"/>
  <c r="G79" i="39"/>
  <c r="D80" i="39"/>
  <c r="G80" i="39"/>
  <c r="D81" i="39"/>
  <c r="G81" i="39"/>
  <c r="D82" i="39"/>
  <c r="G82" i="39"/>
  <c r="D83" i="39"/>
  <c r="G83" i="39"/>
  <c r="D84" i="39"/>
  <c r="G84" i="39"/>
  <c r="D85" i="39"/>
  <c r="G85" i="39"/>
  <c r="D86" i="39"/>
  <c r="G86" i="39"/>
  <c r="D87" i="39"/>
  <c r="G87" i="39"/>
  <c r="D88" i="39"/>
  <c r="G88" i="39"/>
  <c r="D89" i="39"/>
  <c r="G89" i="39"/>
  <c r="D90" i="39"/>
  <c r="G90" i="39"/>
  <c r="D91" i="39"/>
  <c r="G91" i="39"/>
  <c r="D92" i="39"/>
  <c r="G92" i="39"/>
  <c r="D93" i="39"/>
  <c r="G93" i="39"/>
  <c r="D94" i="39"/>
  <c r="G94" i="39"/>
  <c r="D95" i="39"/>
  <c r="G95" i="39"/>
  <c r="D96" i="39"/>
  <c r="G96" i="39"/>
  <c r="D97" i="39"/>
  <c r="G97" i="39"/>
  <c r="D98" i="39"/>
  <c r="G98" i="39"/>
  <c r="D99" i="39"/>
  <c r="G99" i="39"/>
  <c r="D100" i="39"/>
  <c r="G100" i="39"/>
  <c r="D101" i="39"/>
  <c r="G101" i="39"/>
  <c r="D102" i="39"/>
  <c r="G102" i="39"/>
  <c r="D103" i="39"/>
  <c r="G103" i="39"/>
  <c r="D104" i="39"/>
  <c r="G104" i="39"/>
  <c r="D105" i="39"/>
  <c r="G105" i="39"/>
  <c r="D106" i="39"/>
  <c r="G106" i="39"/>
  <c r="D107" i="39"/>
  <c r="G107" i="39"/>
  <c r="D108" i="39"/>
  <c r="G108" i="39"/>
  <c r="D109" i="39"/>
  <c r="G109" i="39"/>
  <c r="D110" i="39"/>
  <c r="G110" i="39"/>
  <c r="D111" i="39"/>
  <c r="G111" i="39"/>
  <c r="D112" i="39"/>
  <c r="G112" i="39"/>
  <c r="D113" i="39"/>
  <c r="G113" i="39"/>
  <c r="D114" i="39"/>
  <c r="G114" i="39"/>
  <c r="D115" i="39"/>
  <c r="G115" i="39"/>
  <c r="D116" i="39"/>
  <c r="G116" i="39"/>
  <c r="D117" i="39"/>
  <c r="G117" i="39"/>
  <c r="D118" i="39"/>
  <c r="G118" i="39"/>
  <c r="D119" i="39"/>
  <c r="G119" i="39"/>
  <c r="D120" i="39"/>
  <c r="G120" i="39"/>
  <c r="D121" i="39"/>
  <c r="G121" i="39"/>
  <c r="D122" i="39"/>
  <c r="G122" i="39"/>
  <c r="D123" i="39"/>
  <c r="G123" i="39"/>
  <c r="D124" i="39"/>
  <c r="G124" i="39"/>
  <c r="D125" i="39"/>
  <c r="G125" i="39"/>
  <c r="D126" i="39"/>
  <c r="G126" i="39"/>
  <c r="D127" i="39"/>
  <c r="G127" i="39"/>
  <c r="D128" i="39"/>
  <c r="G128" i="39"/>
  <c r="D129" i="39"/>
  <c r="G129" i="39"/>
  <c r="D130" i="39"/>
  <c r="G130" i="39"/>
  <c r="D131" i="39"/>
  <c r="G131" i="39"/>
  <c r="D132" i="39"/>
  <c r="G132" i="39"/>
  <c r="D133" i="39"/>
  <c r="G133" i="39"/>
  <c r="D134" i="39"/>
  <c r="G134" i="39"/>
  <c r="D135" i="39"/>
  <c r="G135" i="39"/>
  <c r="D136" i="39"/>
  <c r="G136" i="39"/>
  <c r="D137" i="39"/>
  <c r="G137" i="39"/>
  <c r="D138" i="39"/>
  <c r="G138" i="39"/>
  <c r="D139" i="39"/>
  <c r="G139" i="39"/>
  <c r="D140" i="39"/>
  <c r="G140" i="39"/>
  <c r="D141" i="39"/>
  <c r="G141" i="39"/>
  <c r="D142" i="39"/>
  <c r="G142" i="39"/>
  <c r="D143" i="39"/>
  <c r="G143" i="39"/>
  <c r="D144" i="39"/>
  <c r="G144" i="39"/>
  <c r="D145" i="39"/>
  <c r="G145" i="39"/>
  <c r="D146" i="39"/>
  <c r="G146" i="39"/>
  <c r="D147" i="39"/>
  <c r="G147" i="39"/>
  <c r="D148" i="39"/>
  <c r="G148" i="39"/>
  <c r="D149" i="39"/>
  <c r="G149" i="39"/>
  <c r="D150" i="39"/>
  <c r="G150" i="39"/>
  <c r="D151" i="39"/>
  <c r="G151" i="39"/>
  <c r="D152" i="39"/>
  <c r="G152" i="39"/>
  <c r="D153" i="39"/>
  <c r="G153" i="39"/>
  <c r="D154" i="39"/>
  <c r="G154" i="39"/>
  <c r="D155" i="39"/>
  <c r="G155" i="39"/>
  <c r="D156" i="39"/>
  <c r="G156" i="39"/>
  <c r="D157" i="39"/>
  <c r="G157" i="39"/>
  <c r="D158" i="39"/>
  <c r="G158" i="39"/>
  <c r="D159" i="39"/>
  <c r="G159" i="39"/>
  <c r="D160" i="39"/>
  <c r="G160" i="39"/>
  <c r="D161" i="39"/>
  <c r="G161" i="39"/>
  <c r="D162" i="39"/>
  <c r="G162" i="39"/>
  <c r="D163" i="39"/>
  <c r="G163" i="39"/>
  <c r="D164" i="39"/>
  <c r="G164" i="39"/>
  <c r="D165" i="39"/>
  <c r="G165" i="39"/>
  <c r="D166" i="39"/>
  <c r="G166" i="39"/>
  <c r="D167" i="39"/>
  <c r="G167" i="39"/>
  <c r="D168" i="39"/>
  <c r="G168" i="39"/>
  <c r="D169" i="39"/>
  <c r="G169" i="39"/>
  <c r="D170" i="39"/>
  <c r="G170" i="39"/>
  <c r="D171" i="39"/>
  <c r="G171" i="39"/>
  <c r="D172" i="39"/>
  <c r="G172" i="39"/>
  <c r="D173" i="39"/>
  <c r="G173" i="39"/>
  <c r="D174" i="39"/>
  <c r="G174" i="39"/>
  <c r="D175" i="39"/>
  <c r="G175" i="39"/>
  <c r="D176" i="39"/>
  <c r="G176" i="39"/>
  <c r="D177" i="39"/>
  <c r="G177" i="39"/>
  <c r="D178" i="39"/>
  <c r="G178" i="39"/>
  <c r="D179" i="39"/>
  <c r="G179" i="39"/>
  <c r="D180" i="39"/>
  <c r="G180" i="39"/>
  <c r="D181" i="39"/>
  <c r="G181" i="39"/>
  <c r="D182" i="39"/>
  <c r="G182" i="39"/>
  <c r="D183" i="39"/>
  <c r="G183" i="39"/>
  <c r="D184" i="39"/>
  <c r="G184" i="39"/>
  <c r="D185" i="39"/>
  <c r="G185" i="39"/>
  <c r="D186" i="39"/>
  <c r="G186" i="39"/>
  <c r="D187" i="39"/>
  <c r="G187" i="39"/>
  <c r="D188" i="39"/>
  <c r="G188" i="39"/>
  <c r="D189" i="39"/>
  <c r="G189" i="39"/>
  <c r="D190" i="39"/>
  <c r="G190" i="39"/>
  <c r="D191" i="39"/>
  <c r="G191" i="39"/>
  <c r="D192" i="39"/>
  <c r="G192" i="39"/>
  <c r="D193" i="39"/>
  <c r="G193" i="39"/>
  <c r="D194" i="39"/>
  <c r="G194" i="39"/>
  <c r="D195" i="39"/>
  <c r="G195" i="39"/>
  <c r="D196" i="39"/>
  <c r="G196" i="39"/>
  <c r="D197" i="39"/>
  <c r="G197" i="39"/>
  <c r="D198" i="39"/>
  <c r="G198" i="39"/>
  <c r="D199" i="39"/>
  <c r="G199" i="39"/>
  <c r="D200" i="39"/>
  <c r="G200" i="39"/>
  <c r="D201" i="39"/>
  <c r="G201" i="39"/>
  <c r="D202" i="39"/>
  <c r="G202" i="39"/>
  <c r="D203" i="39"/>
  <c r="G203" i="39"/>
  <c r="D204" i="39"/>
  <c r="G204" i="39"/>
  <c r="D205" i="39"/>
  <c r="G205" i="39"/>
  <c r="D206" i="39"/>
  <c r="G206" i="39"/>
  <c r="D207" i="39"/>
  <c r="G207" i="39"/>
  <c r="D208" i="39"/>
  <c r="G208" i="39"/>
  <c r="D209" i="39"/>
  <c r="G209" i="39"/>
  <c r="D210" i="39"/>
  <c r="G210" i="39"/>
  <c r="D211" i="39"/>
  <c r="G211" i="39"/>
  <c r="D212" i="39"/>
  <c r="G212" i="39"/>
  <c r="D213" i="39"/>
  <c r="G213" i="39"/>
  <c r="D214" i="39"/>
  <c r="G214" i="39"/>
  <c r="D215" i="39"/>
  <c r="G215" i="39"/>
  <c r="D216" i="39"/>
  <c r="G216" i="39"/>
  <c r="D217" i="39"/>
  <c r="G217" i="39"/>
  <c r="D218" i="39"/>
  <c r="G218" i="39"/>
  <c r="D219" i="39"/>
  <c r="G219" i="39"/>
  <c r="D220" i="39"/>
  <c r="G220" i="39"/>
  <c r="D221" i="39"/>
  <c r="G221" i="39"/>
  <c r="D222" i="39"/>
  <c r="G222" i="39"/>
  <c r="D223" i="39"/>
  <c r="G223" i="39"/>
  <c r="D224" i="39"/>
  <c r="G224" i="39"/>
  <c r="D225" i="39"/>
  <c r="G225" i="39"/>
  <c r="D226" i="39"/>
  <c r="G226" i="39"/>
  <c r="D227" i="39"/>
  <c r="G227" i="39"/>
  <c r="D228" i="39"/>
  <c r="G228" i="39"/>
  <c r="D229" i="39"/>
  <c r="G229" i="39"/>
  <c r="D230" i="39"/>
  <c r="G230" i="39"/>
  <c r="D231" i="39"/>
  <c r="G231" i="39"/>
  <c r="D232" i="39"/>
  <c r="G232" i="39"/>
  <c r="D233" i="39"/>
  <c r="G233" i="39"/>
  <c r="D234" i="39"/>
  <c r="G234" i="39"/>
  <c r="D235" i="39"/>
  <c r="G235" i="39"/>
  <c r="D236" i="39"/>
  <c r="G236" i="39"/>
  <c r="D237" i="39"/>
  <c r="G237" i="39"/>
  <c r="D238" i="39"/>
  <c r="G238" i="39"/>
  <c r="D239" i="39"/>
  <c r="G239" i="39"/>
  <c r="D240" i="39"/>
  <c r="G240" i="39"/>
  <c r="D241" i="39"/>
  <c r="G241" i="39"/>
  <c r="D242" i="39"/>
  <c r="G242" i="39"/>
  <c r="D243" i="39"/>
  <c r="G243" i="39"/>
  <c r="D244" i="39"/>
  <c r="G244" i="39"/>
  <c r="D245" i="39"/>
  <c r="G245" i="39"/>
  <c r="D246" i="39"/>
  <c r="G246" i="39"/>
  <c r="D247" i="39"/>
  <c r="G247" i="39"/>
  <c r="D248" i="39"/>
  <c r="G248" i="39"/>
  <c r="D249" i="39"/>
  <c r="G249" i="39"/>
  <c r="D250" i="39"/>
  <c r="G250" i="39"/>
  <c r="D251" i="39"/>
  <c r="G251" i="39"/>
  <c r="D252" i="39"/>
  <c r="G252" i="39"/>
  <c r="D253" i="39"/>
  <c r="G253" i="39"/>
  <c r="D254" i="39"/>
  <c r="G254" i="39"/>
  <c r="D255" i="39"/>
  <c r="G255" i="39"/>
  <c r="D256" i="39"/>
  <c r="G256" i="39"/>
  <c r="D257" i="39"/>
  <c r="G257" i="39"/>
  <c r="D258" i="39"/>
  <c r="G258" i="39"/>
  <c r="D259" i="39"/>
  <c r="G259" i="39"/>
  <c r="D260" i="39"/>
  <c r="G260" i="39"/>
  <c r="D261" i="39"/>
  <c r="G261" i="39"/>
  <c r="D262" i="39"/>
  <c r="G262" i="39"/>
  <c r="D263" i="39"/>
  <c r="G263" i="39"/>
  <c r="D264" i="39"/>
  <c r="G264" i="39"/>
  <c r="D265" i="39"/>
  <c r="G265" i="39"/>
  <c r="D266" i="39"/>
  <c r="G266" i="39"/>
  <c r="D267" i="39"/>
  <c r="G267" i="39"/>
  <c r="D268" i="39"/>
  <c r="G268" i="39"/>
  <c r="D269" i="39"/>
  <c r="G269" i="39"/>
  <c r="D270" i="39"/>
  <c r="G270" i="39"/>
  <c r="D271" i="39"/>
  <c r="G271" i="39"/>
  <c r="D272" i="39"/>
  <c r="G272" i="39"/>
  <c r="D273" i="39"/>
  <c r="G273" i="39"/>
  <c r="D274" i="39"/>
  <c r="G274" i="39"/>
  <c r="D275" i="39"/>
  <c r="G275" i="39"/>
  <c r="D276" i="39"/>
  <c r="G276" i="39"/>
  <c r="D277" i="39"/>
  <c r="G277" i="39"/>
  <c r="D278" i="39"/>
  <c r="G278" i="39"/>
  <c r="D279" i="39"/>
  <c r="G279" i="39"/>
  <c r="D280" i="39"/>
  <c r="G280" i="39"/>
  <c r="D281" i="39"/>
  <c r="G281" i="39"/>
  <c r="D282" i="39"/>
  <c r="G282" i="39"/>
  <c r="D283" i="39"/>
  <c r="G283" i="39"/>
  <c r="D284" i="39"/>
  <c r="G284" i="39"/>
  <c r="D285" i="39"/>
  <c r="G285" i="39"/>
  <c r="D286" i="39"/>
  <c r="G286" i="39"/>
  <c r="D287" i="39"/>
  <c r="G287" i="39"/>
  <c r="D288" i="39"/>
  <c r="G288" i="39"/>
  <c r="D289" i="39"/>
  <c r="G289" i="39"/>
  <c r="D290" i="39"/>
  <c r="G290" i="39"/>
  <c r="D291" i="39"/>
  <c r="G291" i="39"/>
  <c r="D292" i="39"/>
  <c r="G292" i="39"/>
  <c r="D293" i="39"/>
  <c r="G293" i="39"/>
  <c r="D294" i="39"/>
  <c r="G294" i="39"/>
  <c r="D295" i="39"/>
  <c r="G295" i="39"/>
  <c r="D296" i="39"/>
  <c r="G296" i="39"/>
  <c r="D297" i="39"/>
  <c r="G297" i="39"/>
  <c r="D298" i="39"/>
  <c r="G298" i="39"/>
  <c r="D299" i="39"/>
  <c r="G299" i="39"/>
  <c r="D300" i="39"/>
  <c r="G300" i="39"/>
  <c r="D301" i="39"/>
  <c r="G301" i="39"/>
  <c r="D302" i="39"/>
  <c r="G302" i="39"/>
  <c r="D303" i="39"/>
  <c r="G303" i="39"/>
  <c r="D304" i="39"/>
  <c r="G304" i="39"/>
  <c r="D305" i="39"/>
  <c r="G305" i="39"/>
  <c r="D306" i="39"/>
  <c r="G306" i="39"/>
  <c r="D307" i="39"/>
  <c r="G307" i="39"/>
  <c r="D308" i="39"/>
  <c r="G308" i="39"/>
  <c r="D309" i="39"/>
  <c r="G309" i="39"/>
  <c r="D310" i="39"/>
  <c r="G310" i="39"/>
  <c r="D311" i="39"/>
  <c r="G311" i="39"/>
  <c r="D312" i="39"/>
  <c r="G312" i="39"/>
  <c r="D313" i="39"/>
  <c r="G313" i="39"/>
  <c r="D314" i="39"/>
  <c r="G314" i="39"/>
  <c r="D315" i="39"/>
  <c r="G315" i="39"/>
  <c r="D316" i="39"/>
  <c r="G316" i="39"/>
  <c r="D317" i="39"/>
  <c r="G317" i="39"/>
  <c r="D318" i="39"/>
  <c r="G318" i="39"/>
  <c r="D319" i="39"/>
  <c r="G319" i="39"/>
  <c r="D320" i="39"/>
  <c r="G320" i="39"/>
  <c r="D321" i="39"/>
  <c r="G321" i="39"/>
  <c r="D322" i="39"/>
  <c r="G322" i="39"/>
  <c r="D323" i="39"/>
  <c r="G323" i="39"/>
  <c r="D324" i="39"/>
  <c r="G324" i="39"/>
  <c r="D325" i="39"/>
  <c r="G325" i="39"/>
  <c r="D326" i="39"/>
  <c r="G326" i="39"/>
  <c r="D327" i="39"/>
  <c r="G327" i="39"/>
  <c r="D328" i="39"/>
  <c r="G328" i="39"/>
  <c r="D329" i="39"/>
  <c r="G329" i="39"/>
  <c r="D330" i="39"/>
  <c r="G330" i="39"/>
  <c r="D331" i="39"/>
  <c r="G331" i="39"/>
  <c r="D332" i="39"/>
  <c r="G332" i="39"/>
  <c r="D333" i="39"/>
  <c r="G333" i="39"/>
  <c r="D334" i="39"/>
  <c r="G334" i="39"/>
  <c r="D335" i="39"/>
  <c r="G335" i="39"/>
  <c r="D336" i="39"/>
  <c r="G336" i="39"/>
  <c r="D337" i="39"/>
  <c r="G337" i="39"/>
  <c r="D338" i="39"/>
  <c r="G338" i="39"/>
  <c r="D339" i="39"/>
  <c r="G339" i="39"/>
  <c r="D340" i="39"/>
  <c r="G340" i="39"/>
  <c r="D341" i="39"/>
  <c r="G341" i="39"/>
  <c r="D342" i="39"/>
  <c r="G342" i="39"/>
  <c r="D343" i="39"/>
  <c r="G343" i="39"/>
  <c r="D344" i="39"/>
  <c r="G344" i="39"/>
  <c r="D345" i="39"/>
  <c r="G345" i="39"/>
  <c r="D346" i="39"/>
  <c r="G346" i="39"/>
  <c r="D347" i="39"/>
  <c r="G347" i="39"/>
  <c r="D348" i="39"/>
  <c r="G348" i="39"/>
  <c r="D349" i="39"/>
  <c r="G349" i="39"/>
  <c r="D350" i="39"/>
  <c r="G350" i="39"/>
  <c r="D351" i="39"/>
  <c r="G351" i="39"/>
  <c r="D352" i="39"/>
  <c r="G352" i="39"/>
  <c r="D353" i="39"/>
  <c r="G353" i="39"/>
  <c r="D354" i="39"/>
  <c r="G354" i="39"/>
  <c r="D355" i="39"/>
  <c r="G355" i="39"/>
  <c r="D356" i="39"/>
  <c r="G356" i="39"/>
  <c r="D357" i="39"/>
  <c r="G357" i="39"/>
  <c r="D358" i="39"/>
  <c r="G358" i="39"/>
  <c r="D359" i="39"/>
  <c r="G359" i="39"/>
  <c r="D360" i="39"/>
  <c r="G360" i="39"/>
  <c r="D361" i="39"/>
  <c r="G361" i="39"/>
  <c r="D362" i="39"/>
  <c r="G362" i="39"/>
  <c r="D363" i="39"/>
  <c r="G363" i="39"/>
  <c r="D364" i="39"/>
  <c r="G364" i="39"/>
  <c r="D365" i="39"/>
  <c r="G365" i="39"/>
  <c r="D366" i="39"/>
  <c r="G366" i="39"/>
  <c r="D367" i="39"/>
  <c r="G367" i="39"/>
  <c r="D368" i="39"/>
  <c r="G368" i="39"/>
  <c r="D369" i="39"/>
  <c r="G369" i="39"/>
  <c r="D370" i="39"/>
  <c r="G370" i="39"/>
  <c r="D371" i="39"/>
  <c r="G371" i="39"/>
  <c r="D372" i="39"/>
  <c r="G372" i="39"/>
  <c r="D373" i="39"/>
  <c r="G373" i="39"/>
  <c r="D374" i="39"/>
  <c r="G374" i="39"/>
  <c r="D375" i="39"/>
  <c r="G375" i="39"/>
  <c r="D376" i="39"/>
  <c r="G376" i="39"/>
  <c r="D377" i="39"/>
  <c r="G377" i="39"/>
  <c r="D378" i="39"/>
  <c r="G378" i="39"/>
  <c r="D379" i="39"/>
  <c r="G379" i="39"/>
  <c r="D380" i="39"/>
  <c r="G380" i="39"/>
  <c r="D381" i="39"/>
  <c r="G381" i="39"/>
  <c r="D382" i="39"/>
  <c r="G382" i="39"/>
  <c r="D383" i="39"/>
  <c r="G383" i="39"/>
  <c r="D384" i="39"/>
  <c r="G384" i="39"/>
  <c r="D385" i="39"/>
  <c r="G385" i="39"/>
  <c r="D386" i="39"/>
  <c r="G386" i="39"/>
  <c r="D387" i="39"/>
  <c r="G387" i="39"/>
  <c r="D388" i="39"/>
  <c r="G388" i="39"/>
  <c r="D389" i="39"/>
  <c r="G389" i="39"/>
  <c r="D390" i="39"/>
  <c r="G390" i="39"/>
  <c r="D391" i="39"/>
  <c r="G391" i="39"/>
  <c r="D392" i="39"/>
  <c r="G392" i="39"/>
  <c r="D393" i="39"/>
  <c r="G393" i="39"/>
  <c r="D394" i="39"/>
  <c r="G394" i="39"/>
  <c r="D395" i="39"/>
  <c r="G395" i="39"/>
  <c r="D396" i="39"/>
  <c r="G396" i="39"/>
  <c r="D397" i="39"/>
  <c r="G397" i="39"/>
  <c r="D398" i="39"/>
  <c r="G398" i="39"/>
  <c r="D399" i="39"/>
  <c r="G399" i="39"/>
  <c r="D400" i="39"/>
  <c r="G400" i="39"/>
  <c r="D401" i="39"/>
  <c r="G401" i="39"/>
  <c r="D402" i="39"/>
  <c r="G402" i="39"/>
  <c r="D403" i="39"/>
  <c r="G403" i="39"/>
  <c r="D404" i="39"/>
  <c r="G404" i="39"/>
  <c r="D405" i="39"/>
  <c r="G405" i="39"/>
  <c r="D406" i="39"/>
  <c r="G406" i="39"/>
  <c r="D407" i="39"/>
  <c r="G407" i="39"/>
  <c r="D408" i="39"/>
  <c r="G408" i="39"/>
  <c r="D409" i="39"/>
  <c r="G409" i="39"/>
  <c r="D410" i="39"/>
  <c r="G410" i="39"/>
  <c r="D411" i="39"/>
  <c r="G411" i="39"/>
  <c r="D412" i="39"/>
  <c r="G412" i="39"/>
  <c r="D413" i="39"/>
  <c r="G413" i="39"/>
  <c r="D414" i="39"/>
  <c r="G414" i="39"/>
  <c r="D415" i="39"/>
  <c r="G415" i="39"/>
  <c r="D416" i="39"/>
  <c r="G416" i="39"/>
  <c r="D417" i="39"/>
  <c r="G417" i="39"/>
  <c r="D418" i="39"/>
  <c r="G418" i="39"/>
  <c r="D419" i="39"/>
  <c r="G419" i="39"/>
  <c r="D420" i="39"/>
  <c r="G420" i="39"/>
  <c r="D421" i="39"/>
  <c r="G421" i="39"/>
  <c r="D422" i="39"/>
  <c r="G422" i="39"/>
  <c r="D423" i="39"/>
  <c r="G423" i="39"/>
  <c r="D424" i="39"/>
  <c r="G424" i="39"/>
  <c r="D425" i="39"/>
  <c r="G425" i="39"/>
  <c r="D426" i="39"/>
  <c r="G426" i="39"/>
  <c r="D427" i="39"/>
  <c r="G427" i="39"/>
  <c r="D428" i="39"/>
  <c r="G428" i="39"/>
  <c r="D429" i="39"/>
  <c r="G429" i="39"/>
  <c r="D430" i="39"/>
  <c r="G430" i="39"/>
  <c r="D431" i="39"/>
  <c r="G431" i="39"/>
  <c r="D432" i="39"/>
  <c r="G432" i="39"/>
  <c r="D433" i="39"/>
  <c r="G433" i="39"/>
  <c r="D434" i="39"/>
  <c r="G434" i="39"/>
  <c r="D435" i="39"/>
  <c r="G435" i="39"/>
  <c r="D436" i="39"/>
  <c r="G436" i="39"/>
  <c r="D437" i="39"/>
  <c r="G437" i="39"/>
  <c r="D438" i="39"/>
  <c r="G438" i="39"/>
  <c r="D439" i="39"/>
  <c r="G439" i="39"/>
  <c r="D440" i="39"/>
  <c r="G440" i="39"/>
  <c r="D441" i="39"/>
  <c r="G441" i="39"/>
  <c r="D442" i="39"/>
  <c r="G442" i="39"/>
  <c r="D443" i="39"/>
  <c r="G443" i="39"/>
  <c r="D444" i="39"/>
  <c r="G444" i="39"/>
  <c r="D445" i="39"/>
  <c r="G445" i="39"/>
  <c r="D446" i="39"/>
  <c r="G446" i="39"/>
  <c r="D447" i="39"/>
  <c r="G447" i="39"/>
  <c r="D448" i="39"/>
  <c r="G448" i="39"/>
  <c r="D449" i="39"/>
  <c r="G449" i="39"/>
  <c r="D450" i="39"/>
  <c r="G450" i="39"/>
  <c r="D451" i="39"/>
  <c r="G451" i="39"/>
  <c r="D452" i="39"/>
  <c r="G452" i="39"/>
  <c r="D453" i="39"/>
  <c r="G453" i="39"/>
  <c r="D454" i="39"/>
  <c r="G454" i="39"/>
  <c r="D455" i="39"/>
  <c r="G455" i="39"/>
  <c r="D456" i="39"/>
  <c r="G456" i="39"/>
  <c r="D457" i="39"/>
  <c r="G457" i="39"/>
  <c r="D458" i="39"/>
  <c r="G458" i="39"/>
  <c r="D459" i="39"/>
  <c r="G459" i="39"/>
  <c r="D460" i="39"/>
  <c r="G460" i="39"/>
  <c r="D461" i="39"/>
  <c r="G461" i="39"/>
  <c r="D462" i="39"/>
  <c r="G462" i="39"/>
  <c r="D463" i="39"/>
  <c r="G463" i="39"/>
  <c r="D464" i="39"/>
  <c r="G464" i="39"/>
  <c r="D465" i="39"/>
  <c r="G465" i="39"/>
  <c r="D466" i="39"/>
  <c r="G466" i="39"/>
  <c r="D467" i="39"/>
  <c r="G467" i="39"/>
  <c r="D468" i="39"/>
  <c r="G468" i="39"/>
  <c r="D469" i="39"/>
  <c r="G469" i="39"/>
  <c r="D470" i="39"/>
  <c r="G470" i="39"/>
  <c r="D471" i="39"/>
  <c r="G471" i="39"/>
  <c r="D472" i="39"/>
  <c r="G472" i="39"/>
  <c r="D473" i="39"/>
  <c r="G473" i="39"/>
  <c r="D474" i="39"/>
  <c r="G474" i="39"/>
  <c r="D475" i="39"/>
  <c r="G475" i="39"/>
  <c r="D476" i="39"/>
  <c r="G476" i="39"/>
  <c r="D477" i="39"/>
  <c r="G477" i="39"/>
  <c r="D478" i="39"/>
  <c r="G478" i="39"/>
  <c r="D479" i="39"/>
  <c r="G479" i="39"/>
  <c r="D480" i="39"/>
  <c r="G480" i="39"/>
  <c r="D481" i="39"/>
  <c r="G481" i="39"/>
  <c r="D482" i="39"/>
  <c r="G482" i="39"/>
  <c r="D483" i="39"/>
  <c r="G483" i="39"/>
  <c r="D484" i="39"/>
  <c r="G484" i="39"/>
  <c r="D485" i="39"/>
  <c r="G485" i="39"/>
  <c r="D486" i="39"/>
  <c r="G486" i="39"/>
  <c r="D487" i="39"/>
  <c r="G487" i="39"/>
  <c r="D488" i="39"/>
  <c r="G488" i="39"/>
  <c r="D489" i="39"/>
  <c r="G489" i="39"/>
  <c r="D490" i="39"/>
  <c r="G490" i="39"/>
  <c r="D491" i="39"/>
  <c r="G491" i="39"/>
  <c r="D492" i="39"/>
  <c r="G492" i="39"/>
  <c r="D493" i="39"/>
  <c r="G493" i="39"/>
  <c r="D494" i="39"/>
  <c r="G494" i="39"/>
  <c r="D495" i="39"/>
  <c r="G495" i="39"/>
  <c r="D496" i="39"/>
  <c r="G496" i="39"/>
  <c r="D497" i="39"/>
  <c r="G497" i="39"/>
  <c r="D498" i="39"/>
  <c r="G498" i="39"/>
  <c r="D499" i="39"/>
  <c r="G499" i="39"/>
  <c r="D500" i="39"/>
  <c r="G500" i="39"/>
  <c r="D501" i="39"/>
  <c r="G501" i="39"/>
  <c r="D502" i="39"/>
  <c r="G502" i="39"/>
  <c r="D503" i="39"/>
  <c r="G503" i="39"/>
  <c r="D504" i="39"/>
  <c r="G504" i="39"/>
  <c r="D505" i="39"/>
  <c r="G505" i="39"/>
  <c r="D506" i="39"/>
  <c r="G506" i="39"/>
  <c r="D507" i="39"/>
  <c r="G507" i="39"/>
  <c r="D508" i="39"/>
  <c r="G508" i="39"/>
  <c r="D509" i="39"/>
  <c r="G509" i="39"/>
  <c r="D510" i="39"/>
  <c r="G510" i="39"/>
  <c r="D511" i="39"/>
  <c r="G511" i="39"/>
  <c r="D512" i="39"/>
  <c r="G512" i="39"/>
  <c r="D513" i="39"/>
  <c r="G513" i="39"/>
  <c r="D514" i="39"/>
  <c r="G514" i="39"/>
  <c r="D515" i="39"/>
  <c r="G515" i="39"/>
  <c r="D516" i="39"/>
  <c r="G516" i="39"/>
  <c r="D517" i="39"/>
  <c r="G517" i="39"/>
  <c r="D518" i="39"/>
  <c r="G518" i="39"/>
  <c r="D519" i="39"/>
  <c r="G519" i="39"/>
  <c r="D520" i="39"/>
  <c r="G520" i="39"/>
  <c r="D521" i="39"/>
  <c r="G521" i="39"/>
  <c r="D522" i="39"/>
  <c r="G522" i="39"/>
  <c r="D523" i="39"/>
  <c r="G523" i="39"/>
  <c r="D524" i="39"/>
  <c r="G524" i="39"/>
  <c r="D525" i="39"/>
  <c r="G525" i="39"/>
  <c r="D526" i="39"/>
  <c r="G526" i="39"/>
  <c r="D527" i="39"/>
  <c r="G527" i="39"/>
  <c r="D528" i="39"/>
  <c r="G528" i="39"/>
  <c r="D529" i="39"/>
  <c r="G529" i="39"/>
  <c r="D530" i="39"/>
  <c r="G530" i="39"/>
  <c r="D531" i="39"/>
  <c r="G531" i="39"/>
  <c r="D532" i="39"/>
  <c r="G532" i="39"/>
  <c r="D533" i="39"/>
  <c r="G533" i="39"/>
  <c r="D534" i="39"/>
  <c r="G534" i="39"/>
  <c r="D535" i="39"/>
  <c r="G535" i="39"/>
  <c r="D536" i="39"/>
  <c r="G536" i="39"/>
  <c r="D537" i="39"/>
  <c r="G537" i="39"/>
  <c r="D538" i="39"/>
  <c r="G538" i="39"/>
  <c r="D539" i="39"/>
  <c r="G539" i="39"/>
  <c r="D540" i="39"/>
  <c r="G540" i="39"/>
  <c r="D541" i="39"/>
  <c r="G541" i="39"/>
  <c r="D542" i="39"/>
  <c r="G542" i="39"/>
  <c r="D543" i="39"/>
  <c r="G543" i="39"/>
  <c r="D544" i="39"/>
  <c r="G544" i="39"/>
  <c r="D545" i="39"/>
  <c r="G545" i="39"/>
  <c r="D546" i="39"/>
  <c r="G546" i="39"/>
  <c r="D547" i="39"/>
  <c r="G547" i="39"/>
  <c r="D548" i="39"/>
  <c r="G548" i="39"/>
  <c r="D549" i="39"/>
  <c r="G549" i="39"/>
  <c r="D550" i="39"/>
  <c r="G550" i="39"/>
  <c r="D551" i="39"/>
  <c r="G551" i="39"/>
  <c r="D552" i="39"/>
  <c r="G552" i="39"/>
  <c r="D553" i="39"/>
  <c r="G553" i="39"/>
  <c r="D554" i="39"/>
  <c r="G554" i="39"/>
  <c r="D555" i="39"/>
  <c r="G555" i="39"/>
  <c r="D556" i="39"/>
  <c r="G556" i="39"/>
  <c r="D557" i="39"/>
  <c r="G557" i="39"/>
  <c r="D558" i="39"/>
  <c r="G558" i="39"/>
  <c r="D559" i="39"/>
  <c r="G559" i="39"/>
  <c r="D560" i="39"/>
  <c r="G560" i="39"/>
  <c r="D561" i="39"/>
  <c r="G561" i="39"/>
  <c r="D562" i="39"/>
  <c r="G562" i="39"/>
  <c r="D563" i="39"/>
  <c r="G563" i="39"/>
  <c r="D564" i="39"/>
  <c r="G564" i="39"/>
  <c r="D565" i="39"/>
  <c r="G565" i="39"/>
  <c r="D566" i="39"/>
  <c r="G566" i="39"/>
  <c r="D567" i="39"/>
  <c r="G567" i="39"/>
  <c r="D568" i="39"/>
  <c r="G568" i="39"/>
  <c r="D569" i="39"/>
  <c r="G569" i="39"/>
  <c r="D570" i="39"/>
  <c r="G570" i="39"/>
  <c r="D571" i="39"/>
  <c r="G571" i="39"/>
  <c r="D572" i="39"/>
  <c r="G572" i="39"/>
  <c r="D573" i="39"/>
  <c r="G573" i="39"/>
  <c r="D574" i="39"/>
  <c r="G574" i="39"/>
  <c r="D575" i="39"/>
  <c r="G575" i="39"/>
  <c r="D576" i="39"/>
  <c r="G576" i="39"/>
  <c r="D577" i="39"/>
  <c r="G577" i="39"/>
  <c r="D578" i="39"/>
  <c r="G578" i="39"/>
  <c r="D579" i="39"/>
  <c r="G579" i="39"/>
  <c r="D580" i="39"/>
  <c r="G580" i="39"/>
  <c r="D581" i="39"/>
  <c r="G581" i="39"/>
  <c r="D582" i="39"/>
  <c r="G582" i="39"/>
  <c r="D583" i="39"/>
  <c r="G583" i="39"/>
  <c r="D584" i="39"/>
  <c r="G584" i="39"/>
  <c r="D585" i="39"/>
  <c r="G585" i="39"/>
  <c r="D586" i="39"/>
  <c r="G586" i="39"/>
  <c r="D587" i="39"/>
  <c r="G587" i="39"/>
  <c r="D588" i="39"/>
  <c r="G588" i="39"/>
  <c r="D589" i="39"/>
  <c r="G589" i="39"/>
  <c r="D590" i="39"/>
  <c r="G590" i="39"/>
  <c r="D591" i="39"/>
  <c r="G591" i="39"/>
  <c r="D592" i="39"/>
  <c r="G592" i="39"/>
  <c r="D593" i="39"/>
  <c r="G593" i="39"/>
  <c r="D594" i="39"/>
  <c r="G594" i="39"/>
  <c r="D595" i="39"/>
  <c r="G595" i="39"/>
  <c r="D596" i="39"/>
  <c r="G596" i="39"/>
  <c r="D597" i="39"/>
  <c r="G597" i="39"/>
  <c r="D598" i="39"/>
  <c r="G598" i="39"/>
  <c r="D599" i="39"/>
  <c r="G599" i="39"/>
  <c r="D600" i="39"/>
  <c r="G600" i="39"/>
  <c r="D601" i="39"/>
  <c r="G601" i="39"/>
  <c r="D602" i="39"/>
  <c r="G602" i="39"/>
  <c r="D603" i="39"/>
  <c r="G603" i="39"/>
  <c r="D604" i="39"/>
  <c r="G604" i="39"/>
  <c r="D605" i="39"/>
  <c r="G605" i="39"/>
  <c r="D606" i="39"/>
  <c r="G606" i="39"/>
  <c r="D607" i="39"/>
  <c r="G607" i="39"/>
  <c r="D608" i="39"/>
  <c r="G608" i="39"/>
  <c r="D609" i="39"/>
  <c r="G609" i="39"/>
  <c r="D610" i="39"/>
  <c r="G610" i="39"/>
  <c r="D611" i="39"/>
  <c r="G611" i="39"/>
  <c r="D612" i="39"/>
  <c r="G612" i="39"/>
  <c r="D613" i="39"/>
  <c r="G613" i="39"/>
  <c r="D614" i="39"/>
  <c r="G614" i="39"/>
  <c r="D615" i="39"/>
  <c r="G615" i="39"/>
  <c r="D616" i="39"/>
  <c r="G616" i="39"/>
  <c r="D617" i="39"/>
  <c r="G617" i="39"/>
  <c r="D618" i="39"/>
  <c r="G618" i="39"/>
  <c r="D619" i="39"/>
  <c r="G619" i="39"/>
  <c r="D620" i="39"/>
  <c r="G620" i="39"/>
  <c r="D621" i="39"/>
  <c r="G621" i="39"/>
  <c r="D622" i="39"/>
  <c r="G622" i="39"/>
  <c r="D623" i="39"/>
  <c r="G623" i="39"/>
  <c r="D624" i="39"/>
  <c r="G624" i="39"/>
  <c r="D625" i="39"/>
  <c r="G625" i="39"/>
  <c r="D626" i="39"/>
  <c r="G626" i="39"/>
  <c r="D627" i="39"/>
  <c r="G627" i="39"/>
  <c r="D628" i="39"/>
  <c r="G628" i="39"/>
  <c r="D629" i="39"/>
  <c r="G629" i="39"/>
  <c r="D630" i="39"/>
  <c r="G630" i="39"/>
  <c r="D631" i="39"/>
  <c r="G631" i="39"/>
  <c r="D632" i="39"/>
  <c r="G632" i="39"/>
  <c r="D633" i="39"/>
  <c r="G633" i="39"/>
  <c r="D634" i="39"/>
  <c r="G634" i="39"/>
  <c r="D635" i="39"/>
  <c r="G635" i="39"/>
  <c r="D636" i="39"/>
  <c r="G636" i="39"/>
  <c r="D637" i="39"/>
  <c r="G637" i="39"/>
  <c r="D638" i="39"/>
  <c r="G638" i="39"/>
  <c r="D639" i="39"/>
  <c r="G639" i="39"/>
  <c r="D640" i="39"/>
  <c r="G640" i="39"/>
  <c r="D641" i="39"/>
  <c r="G641" i="39"/>
  <c r="D642" i="39"/>
  <c r="G642" i="39"/>
  <c r="D643" i="39"/>
  <c r="G643" i="39"/>
  <c r="D644" i="39"/>
  <c r="G644" i="39"/>
  <c r="D645" i="39"/>
  <c r="G645" i="39"/>
  <c r="D646" i="39"/>
  <c r="G646" i="39"/>
  <c r="D647" i="39"/>
  <c r="G647" i="39"/>
  <c r="D648" i="39"/>
  <c r="G648" i="39"/>
  <c r="D649" i="39"/>
  <c r="G649" i="39"/>
  <c r="D650" i="39"/>
  <c r="G650" i="39"/>
  <c r="D651" i="39"/>
  <c r="G651" i="39"/>
  <c r="D652" i="39"/>
  <c r="G652" i="39"/>
  <c r="D653" i="39"/>
  <c r="G653" i="39"/>
  <c r="D654" i="39"/>
  <c r="G654" i="39"/>
  <c r="D655" i="39"/>
  <c r="G655" i="39"/>
  <c r="D656" i="39"/>
  <c r="G656" i="39"/>
  <c r="D657" i="39"/>
  <c r="G657" i="39"/>
  <c r="D658" i="39"/>
  <c r="G658" i="39"/>
  <c r="D659" i="39"/>
  <c r="G659" i="39"/>
  <c r="D660" i="39"/>
  <c r="G660" i="39"/>
  <c r="D661" i="39"/>
  <c r="G661" i="39"/>
  <c r="D662" i="39"/>
  <c r="G662" i="39"/>
  <c r="D663" i="39"/>
  <c r="G663" i="39"/>
  <c r="D664" i="39"/>
  <c r="G664" i="39"/>
  <c r="D665" i="39"/>
  <c r="G665" i="39"/>
  <c r="D666" i="39"/>
  <c r="G666" i="39"/>
  <c r="D667" i="39"/>
  <c r="G667" i="39"/>
  <c r="D668" i="39"/>
  <c r="G668" i="39"/>
  <c r="D669" i="39"/>
  <c r="G669" i="39"/>
  <c r="D670" i="39"/>
  <c r="G670" i="39"/>
  <c r="D671" i="39"/>
  <c r="G671" i="39"/>
  <c r="D672" i="39"/>
  <c r="G672" i="39"/>
  <c r="D673" i="39"/>
  <c r="G673" i="39"/>
  <c r="D674" i="39"/>
  <c r="G674" i="39"/>
  <c r="D675" i="39"/>
  <c r="G675" i="39"/>
  <c r="D676" i="39"/>
  <c r="G676" i="39"/>
  <c r="D677" i="39"/>
  <c r="G677" i="39"/>
  <c r="D678" i="39"/>
  <c r="G678" i="39"/>
  <c r="D679" i="39"/>
  <c r="G679" i="39"/>
  <c r="D680" i="39"/>
  <c r="G680" i="39"/>
  <c r="D681" i="39"/>
  <c r="G681" i="39"/>
  <c r="D682" i="39"/>
  <c r="G682" i="39"/>
  <c r="D683" i="39"/>
  <c r="G683" i="39"/>
  <c r="D684" i="39"/>
  <c r="G684" i="39"/>
  <c r="D685" i="39"/>
  <c r="G685" i="39"/>
  <c r="D686" i="39"/>
  <c r="G686" i="39"/>
  <c r="D687" i="39"/>
  <c r="G687" i="39"/>
  <c r="D688" i="39"/>
  <c r="G688" i="39"/>
  <c r="D689" i="39"/>
  <c r="G689" i="39"/>
  <c r="D690" i="39"/>
  <c r="G690" i="39"/>
  <c r="D691" i="39"/>
  <c r="G691" i="39"/>
  <c r="D692" i="39"/>
  <c r="G692" i="39"/>
  <c r="D693" i="39"/>
  <c r="G693" i="39"/>
  <c r="D694" i="39"/>
  <c r="G694" i="39"/>
  <c r="D695" i="39"/>
  <c r="G695" i="39"/>
  <c r="D696" i="39"/>
  <c r="G696" i="39"/>
  <c r="D697" i="39"/>
  <c r="G697" i="39"/>
  <c r="D698" i="39"/>
  <c r="G698" i="39"/>
  <c r="D699" i="39"/>
  <c r="G699" i="39"/>
  <c r="D700" i="39"/>
  <c r="G700" i="39"/>
  <c r="D701" i="39"/>
  <c r="G701" i="39"/>
  <c r="D702" i="39"/>
  <c r="G702" i="39"/>
  <c r="D703" i="39"/>
  <c r="G703" i="39"/>
  <c r="D704" i="39"/>
  <c r="G704" i="39"/>
  <c r="D705" i="39"/>
  <c r="G705" i="39"/>
  <c r="D706" i="39"/>
  <c r="G706" i="39"/>
  <c r="D707" i="39"/>
  <c r="G707" i="39"/>
  <c r="D708" i="39"/>
  <c r="G708" i="39"/>
  <c r="D709" i="39"/>
  <c r="G709" i="39"/>
  <c r="D710" i="39"/>
  <c r="G710" i="39"/>
  <c r="D711" i="39"/>
  <c r="G711" i="39"/>
  <c r="D712" i="39"/>
  <c r="G712" i="39"/>
  <c r="D713" i="39"/>
  <c r="G713" i="39"/>
  <c r="D714" i="39"/>
  <c r="G714" i="39"/>
  <c r="D715" i="39"/>
  <c r="G715" i="39"/>
  <c r="D716" i="39"/>
  <c r="G716" i="39"/>
  <c r="D717" i="39"/>
  <c r="G717" i="39"/>
  <c r="D718" i="39"/>
  <c r="G718" i="39"/>
  <c r="D719" i="39"/>
  <c r="G719" i="39"/>
  <c r="D720" i="39"/>
  <c r="G720" i="39"/>
  <c r="D721" i="39"/>
  <c r="G721" i="39"/>
  <c r="D722" i="39"/>
  <c r="G722" i="39"/>
  <c r="D723" i="39"/>
  <c r="G723" i="39"/>
  <c r="D724" i="39"/>
  <c r="G724" i="39"/>
  <c r="D725" i="39"/>
  <c r="G725" i="39"/>
  <c r="D726" i="39"/>
  <c r="G726" i="39"/>
  <c r="D727" i="39"/>
  <c r="G727" i="39"/>
  <c r="D728" i="39"/>
  <c r="G728" i="39"/>
  <c r="D729" i="39"/>
  <c r="G729" i="39"/>
  <c r="D730" i="39"/>
  <c r="G730" i="39"/>
  <c r="D731" i="39"/>
  <c r="G731" i="39"/>
  <c r="D732" i="39"/>
  <c r="G732" i="39"/>
  <c r="D733" i="39"/>
  <c r="G733" i="39"/>
  <c r="D734" i="39"/>
  <c r="G734" i="39"/>
  <c r="D735" i="39"/>
  <c r="G735" i="39"/>
  <c r="D736" i="39"/>
  <c r="G736" i="39"/>
  <c r="D737" i="39"/>
  <c r="G737" i="39"/>
  <c r="D738" i="39"/>
  <c r="G738" i="39"/>
  <c r="D739" i="39"/>
  <c r="G739" i="39"/>
  <c r="D740" i="39"/>
  <c r="G740" i="39"/>
  <c r="D741" i="39"/>
  <c r="G741" i="39"/>
  <c r="D742" i="39"/>
  <c r="G742" i="39"/>
  <c r="D743" i="39"/>
  <c r="G743" i="39"/>
  <c r="D744" i="39"/>
  <c r="G744" i="39"/>
  <c r="D745" i="39"/>
  <c r="G745" i="39"/>
  <c r="D746" i="39"/>
  <c r="G746" i="39"/>
  <c r="D747" i="39"/>
  <c r="G747" i="39"/>
  <c r="D748" i="39"/>
  <c r="G748" i="39"/>
  <c r="D749" i="39"/>
  <c r="G749" i="39"/>
  <c r="D750" i="39"/>
  <c r="G750" i="39"/>
  <c r="D751" i="39"/>
  <c r="G751" i="39"/>
  <c r="D752" i="39"/>
  <c r="G752" i="39"/>
  <c r="D753" i="39"/>
  <c r="G753" i="39"/>
  <c r="D754" i="39"/>
  <c r="G754" i="39"/>
  <c r="D755" i="39"/>
  <c r="G755" i="39"/>
  <c r="D756" i="39"/>
  <c r="G756" i="39"/>
  <c r="D757" i="39"/>
  <c r="G757" i="39"/>
  <c r="D758" i="39"/>
  <c r="G758" i="39"/>
  <c r="D759" i="39"/>
  <c r="G759" i="39"/>
  <c r="D760" i="39"/>
  <c r="G760" i="39"/>
  <c r="D761" i="39"/>
  <c r="G761" i="39"/>
  <c r="D762" i="39"/>
  <c r="G762" i="39"/>
  <c r="D763" i="39"/>
  <c r="G763" i="39"/>
  <c r="D764" i="39"/>
  <c r="G764" i="39"/>
  <c r="D765" i="39"/>
  <c r="G765" i="39"/>
  <c r="D766" i="39"/>
  <c r="G766" i="39"/>
  <c r="D767" i="39"/>
  <c r="G767" i="39"/>
  <c r="D768" i="39"/>
  <c r="G768" i="39"/>
  <c r="D769" i="39"/>
  <c r="G769" i="39"/>
  <c r="D770" i="39"/>
  <c r="G770" i="39"/>
  <c r="D771" i="39"/>
  <c r="G771" i="39"/>
  <c r="D772" i="39"/>
  <c r="G772" i="39"/>
  <c r="D773" i="39"/>
  <c r="G773" i="39"/>
  <c r="D774" i="39"/>
  <c r="G774" i="39"/>
  <c r="D775" i="39"/>
  <c r="G775" i="39"/>
  <c r="D776" i="39"/>
  <c r="G776" i="39"/>
  <c r="D777" i="39"/>
  <c r="G777" i="39"/>
  <c r="D778" i="39"/>
  <c r="G778" i="39"/>
  <c r="D779" i="39"/>
  <c r="G779" i="39"/>
  <c r="D780" i="39"/>
  <c r="G780" i="39"/>
  <c r="D781" i="39"/>
  <c r="G781" i="39"/>
  <c r="D782" i="39"/>
  <c r="G782" i="39"/>
  <c r="D783" i="39"/>
  <c r="G783" i="39"/>
  <c r="D784" i="39"/>
  <c r="G784" i="39"/>
  <c r="D785" i="39"/>
  <c r="G785" i="39"/>
  <c r="D786" i="39"/>
  <c r="G786" i="39"/>
  <c r="D787" i="39"/>
  <c r="G787" i="39"/>
  <c r="D788" i="39"/>
  <c r="G788" i="39"/>
  <c r="D789" i="39"/>
  <c r="G789" i="39"/>
  <c r="D790" i="39"/>
  <c r="G790" i="39"/>
  <c r="D791" i="39"/>
  <c r="G791" i="39"/>
  <c r="D792" i="39"/>
  <c r="G792" i="39"/>
  <c r="D793" i="39"/>
  <c r="G793" i="39"/>
  <c r="D794" i="39"/>
  <c r="G794" i="39"/>
  <c r="D795" i="39"/>
  <c r="G795" i="39"/>
  <c r="D796" i="39"/>
  <c r="G796" i="39"/>
  <c r="D797" i="39"/>
  <c r="G797" i="39"/>
  <c r="D798" i="39"/>
  <c r="G798" i="39"/>
  <c r="D799" i="39"/>
  <c r="G799" i="39"/>
  <c r="D800" i="39"/>
  <c r="G800" i="39"/>
  <c r="D801" i="39"/>
  <c r="G801" i="39"/>
  <c r="D802" i="39"/>
  <c r="G802" i="39"/>
  <c r="D803" i="39"/>
  <c r="G803" i="39"/>
  <c r="D804" i="39"/>
  <c r="G804" i="39"/>
  <c r="D805" i="39"/>
  <c r="G805" i="39"/>
  <c r="D806" i="39"/>
  <c r="G806" i="39"/>
  <c r="D807" i="39"/>
  <c r="G807" i="39"/>
  <c r="D808" i="39"/>
  <c r="G808" i="39"/>
  <c r="D809" i="39"/>
  <c r="G809" i="39"/>
  <c r="D810" i="39"/>
  <c r="G810" i="39"/>
  <c r="D811" i="39"/>
  <c r="G811" i="39"/>
  <c r="D812" i="39"/>
  <c r="G812" i="39"/>
  <c r="D813" i="39"/>
  <c r="G813" i="39"/>
  <c r="D814" i="39"/>
  <c r="G814" i="39"/>
  <c r="D815" i="39"/>
  <c r="G815" i="39"/>
  <c r="D816" i="39"/>
  <c r="G816" i="39"/>
  <c r="D817" i="39"/>
  <c r="G817" i="39"/>
  <c r="D818" i="39"/>
  <c r="G818" i="39"/>
  <c r="D819" i="39"/>
  <c r="G819" i="39"/>
  <c r="D820" i="39"/>
  <c r="G820" i="39"/>
  <c r="D821" i="39"/>
  <c r="G821" i="39"/>
  <c r="D822" i="39"/>
  <c r="G822" i="39"/>
  <c r="D823" i="39"/>
  <c r="G823" i="39"/>
  <c r="D824" i="39"/>
  <c r="G824" i="39"/>
  <c r="D825" i="39"/>
  <c r="G825" i="39"/>
  <c r="D826" i="39"/>
  <c r="G826" i="39"/>
  <c r="D827" i="39"/>
  <c r="G827" i="39"/>
  <c r="D828" i="39"/>
  <c r="G828" i="39"/>
  <c r="D829" i="39"/>
  <c r="G829" i="39"/>
  <c r="D830" i="39"/>
  <c r="G830" i="39"/>
  <c r="D831" i="39"/>
  <c r="G831" i="39"/>
  <c r="D832" i="39"/>
  <c r="G832" i="39"/>
  <c r="D833" i="39"/>
  <c r="G833" i="39"/>
  <c r="D834" i="39"/>
  <c r="G834" i="39"/>
  <c r="D835" i="39"/>
  <c r="G835" i="39"/>
  <c r="D836" i="39"/>
  <c r="G836" i="39"/>
  <c r="D837" i="39"/>
  <c r="G837" i="39"/>
  <c r="D838" i="39"/>
  <c r="G838" i="39"/>
  <c r="D839" i="39"/>
  <c r="G839" i="39"/>
  <c r="D840" i="39"/>
  <c r="G840" i="39"/>
  <c r="D841" i="39"/>
  <c r="G841" i="39"/>
  <c r="D842" i="39"/>
  <c r="G842" i="39"/>
  <c r="D843" i="39"/>
  <c r="G843" i="39"/>
  <c r="D844" i="39"/>
  <c r="G844" i="39"/>
  <c r="D845" i="39"/>
  <c r="G845" i="39"/>
  <c r="D846" i="39"/>
  <c r="G846" i="39"/>
  <c r="D847" i="39"/>
  <c r="G847" i="39"/>
  <c r="D848" i="39"/>
  <c r="G848" i="39"/>
  <c r="D849" i="39"/>
  <c r="G849" i="39"/>
  <c r="D850" i="39"/>
  <c r="G850" i="39"/>
  <c r="D851" i="39"/>
  <c r="G851" i="39"/>
  <c r="D852" i="39"/>
  <c r="G852" i="39"/>
  <c r="D853" i="39"/>
  <c r="G853" i="39"/>
  <c r="D854" i="39"/>
  <c r="G854" i="39"/>
  <c r="D855" i="39"/>
  <c r="G855" i="39"/>
  <c r="D856" i="39"/>
  <c r="G856" i="39"/>
  <c r="D857" i="39"/>
  <c r="G857" i="39"/>
  <c r="D858" i="39"/>
  <c r="G858" i="39"/>
  <c r="D859" i="39"/>
  <c r="G859" i="39"/>
  <c r="D860" i="39"/>
  <c r="G860" i="39"/>
  <c r="D861" i="39"/>
  <c r="G861" i="39"/>
  <c r="D862" i="39"/>
  <c r="G862" i="39"/>
  <c r="D863" i="39"/>
  <c r="G863" i="39"/>
  <c r="D864" i="39"/>
  <c r="G864" i="39"/>
  <c r="D865" i="39"/>
  <c r="G865" i="39"/>
  <c r="D866" i="39"/>
  <c r="G866" i="39"/>
  <c r="D867" i="39"/>
  <c r="G867" i="39"/>
  <c r="D868" i="39"/>
  <c r="G868" i="39"/>
  <c r="D869" i="39"/>
  <c r="G869" i="39"/>
  <c r="D870" i="39"/>
  <c r="G870" i="39"/>
  <c r="D871" i="39"/>
  <c r="G871" i="39"/>
  <c r="D872" i="39"/>
  <c r="G872" i="39"/>
  <c r="D873" i="39"/>
  <c r="G873" i="39"/>
  <c r="D874" i="39"/>
  <c r="G874" i="39"/>
  <c r="D875" i="39"/>
  <c r="G875" i="39"/>
  <c r="D876" i="39"/>
  <c r="G876" i="39"/>
  <c r="D877" i="39"/>
  <c r="G877" i="39"/>
  <c r="D878" i="39"/>
  <c r="G878" i="39"/>
  <c r="D879" i="39"/>
  <c r="G879" i="39"/>
  <c r="D880" i="39"/>
  <c r="G880" i="39"/>
  <c r="D881" i="39"/>
  <c r="G881" i="39"/>
  <c r="D882" i="39"/>
  <c r="G882" i="39"/>
  <c r="D883" i="39"/>
  <c r="G883" i="39"/>
  <c r="D884" i="39"/>
  <c r="G884" i="39"/>
  <c r="D885" i="39"/>
  <c r="G885" i="39"/>
  <c r="D886" i="39"/>
  <c r="G886" i="39"/>
  <c r="D887" i="39"/>
  <c r="G887" i="39"/>
  <c r="D888" i="39"/>
  <c r="G888" i="39"/>
  <c r="D889" i="39"/>
  <c r="G889" i="39"/>
  <c r="D890" i="39"/>
  <c r="G890" i="39"/>
  <c r="D891" i="39"/>
  <c r="G891" i="39"/>
  <c r="D892" i="39"/>
  <c r="G892" i="39"/>
  <c r="D893" i="39"/>
  <c r="G893" i="39"/>
  <c r="D894" i="39"/>
  <c r="G894" i="39"/>
  <c r="D895" i="39"/>
  <c r="G895" i="39"/>
  <c r="D896" i="39"/>
  <c r="G896" i="39"/>
  <c r="D897" i="39"/>
  <c r="G897" i="39"/>
  <c r="D898" i="39"/>
  <c r="G898" i="39"/>
  <c r="D899" i="39"/>
  <c r="G899" i="39"/>
  <c r="D900" i="39"/>
  <c r="G900" i="39"/>
  <c r="D901" i="39"/>
  <c r="G901" i="39"/>
  <c r="D902" i="39"/>
  <c r="G902" i="39"/>
  <c r="D903" i="39"/>
  <c r="G903" i="39"/>
  <c r="D904" i="39"/>
  <c r="G904" i="39"/>
  <c r="D905" i="39"/>
  <c r="G905" i="39"/>
  <c r="D906" i="39"/>
  <c r="G906" i="39"/>
  <c r="D907" i="39"/>
  <c r="G907" i="39"/>
  <c r="D908" i="39"/>
  <c r="G908" i="39"/>
  <c r="D909" i="39"/>
  <c r="H909" i="39" s="1"/>
  <c r="G909" i="39"/>
  <c r="D910" i="39"/>
  <c r="H910" i="39" s="1"/>
  <c r="G910" i="39"/>
  <c r="D911" i="39"/>
  <c r="H911" i="39" s="1"/>
  <c r="G911" i="39"/>
  <c r="D912" i="39"/>
  <c r="H912" i="39" s="1"/>
  <c r="G912" i="39"/>
  <c r="D913" i="39"/>
  <c r="H913" i="39" s="1"/>
  <c r="G913" i="39"/>
  <c r="D914" i="39"/>
  <c r="H914" i="39" s="1"/>
  <c r="G914" i="39"/>
  <c r="D915" i="39"/>
  <c r="H915" i="39" s="1"/>
  <c r="G915" i="39"/>
  <c r="I368" i="45" l="1"/>
  <c r="I343" i="45"/>
  <c r="I347" i="45"/>
  <c r="I395" i="45"/>
  <c r="I345" i="45"/>
  <c r="I352" i="45"/>
  <c r="I390" i="45"/>
  <c r="I384" i="45"/>
  <c r="I398" i="45"/>
  <c r="I403" i="45"/>
  <c r="I414" i="45"/>
  <c r="I401" i="45"/>
  <c r="I411" i="45"/>
  <c r="I407" i="45"/>
  <c r="I402" i="45"/>
  <c r="I369" i="45"/>
  <c r="I410" i="45"/>
  <c r="I408" i="45"/>
  <c r="I371" i="45"/>
  <c r="I405" i="45"/>
  <c r="I409" i="45"/>
  <c r="I400" i="45"/>
  <c r="I362" i="45"/>
  <c r="I397" i="45"/>
  <c r="I393" i="45"/>
  <c r="I383" i="45"/>
  <c r="I396" i="45"/>
  <c r="I370" i="45"/>
  <c r="I382" i="45"/>
  <c r="I391" i="45"/>
  <c r="I406" i="45"/>
  <c r="J368" i="45"/>
  <c r="J343" i="45"/>
  <c r="J347" i="45"/>
  <c r="J395" i="45"/>
  <c r="J345" i="45"/>
  <c r="J352" i="45"/>
  <c r="J390" i="45"/>
  <c r="J384" i="45"/>
  <c r="J398" i="45"/>
  <c r="J403" i="45"/>
  <c r="J414" i="45"/>
  <c r="J401" i="45"/>
  <c r="J411" i="45"/>
  <c r="J407" i="45"/>
  <c r="J402" i="45"/>
  <c r="J369" i="45"/>
  <c r="J410" i="45"/>
  <c r="J408" i="45"/>
  <c r="J371" i="45"/>
  <c r="J405" i="45"/>
  <c r="J409" i="45"/>
  <c r="J400" i="45"/>
  <c r="J362" i="45"/>
  <c r="J397" i="45"/>
  <c r="J393" i="45"/>
  <c r="J383" i="45"/>
  <c r="J396" i="45"/>
  <c r="J370" i="45"/>
  <c r="J382" i="45"/>
  <c r="J391" i="45"/>
  <c r="J406" i="45"/>
  <c r="K368" i="45"/>
  <c r="K343" i="45"/>
  <c r="K347" i="45"/>
  <c r="K395" i="45"/>
  <c r="K345" i="45"/>
  <c r="K352" i="45"/>
  <c r="K390" i="45"/>
  <c r="K384" i="45"/>
  <c r="K398" i="45"/>
  <c r="K403" i="45"/>
  <c r="K414" i="45"/>
  <c r="K401" i="45"/>
  <c r="K411" i="45"/>
  <c r="K407" i="45"/>
  <c r="K402" i="45"/>
  <c r="K369" i="45"/>
  <c r="K410" i="45"/>
  <c r="K408" i="45"/>
  <c r="K371" i="45"/>
  <c r="K405" i="45"/>
  <c r="K409" i="45"/>
  <c r="K400" i="45"/>
  <c r="K362" i="45"/>
  <c r="K397" i="45"/>
  <c r="K393" i="45"/>
  <c r="K383" i="45"/>
  <c r="K396" i="45"/>
  <c r="K370" i="45"/>
  <c r="K382" i="45"/>
  <c r="K391" i="45"/>
  <c r="K406" i="45"/>
  <c r="I129" i="40"/>
  <c r="I124" i="40"/>
  <c r="I47" i="40"/>
  <c r="J129" i="40"/>
  <c r="J124" i="40"/>
  <c r="J47" i="40"/>
  <c r="K129" i="40"/>
  <c r="K124" i="40"/>
  <c r="K47" i="40"/>
  <c r="E409" i="8"/>
  <c r="F409" i="8"/>
  <c r="G409" i="8"/>
  <c r="H889" i="39" l="1"/>
  <c r="H890" i="39"/>
  <c r="H891" i="39"/>
  <c r="H892" i="39"/>
  <c r="H893" i="39"/>
  <c r="H894" i="39"/>
  <c r="H895" i="39"/>
  <c r="H896" i="39"/>
  <c r="H897" i="39"/>
  <c r="H898" i="39"/>
  <c r="H899" i="39"/>
  <c r="H900" i="39"/>
  <c r="H901" i="39"/>
  <c r="H902" i="39"/>
  <c r="H903" i="39"/>
  <c r="H904" i="39"/>
  <c r="H905" i="39"/>
  <c r="H906" i="39"/>
  <c r="H907" i="39"/>
  <c r="H908" i="39"/>
  <c r="E188" i="34" l="1"/>
  <c r="E189" i="34"/>
  <c r="E178" i="41"/>
  <c r="E172" i="43"/>
  <c r="I140" i="40"/>
  <c r="I122" i="40"/>
  <c r="I82" i="40"/>
  <c r="I104" i="40"/>
  <c r="I59" i="40"/>
  <c r="I158" i="40"/>
  <c r="I136" i="40"/>
  <c r="I19" i="40"/>
  <c r="I37" i="40"/>
  <c r="I16" i="40"/>
  <c r="I61" i="40"/>
  <c r="I44" i="40"/>
  <c r="I8" i="40"/>
  <c r="I153" i="40"/>
  <c r="I85" i="40"/>
  <c r="I24" i="40"/>
  <c r="I119" i="40"/>
  <c r="I9" i="40"/>
  <c r="I80" i="40"/>
  <c r="I154" i="40"/>
  <c r="I146" i="40"/>
  <c r="I156" i="40"/>
  <c r="I12" i="40"/>
  <c r="I134" i="40"/>
  <c r="I60" i="40"/>
  <c r="I94" i="40"/>
  <c r="I162" i="40"/>
  <c r="I155" i="40"/>
  <c r="I53" i="40"/>
  <c r="I15" i="40"/>
  <c r="I149" i="40"/>
  <c r="I87" i="40"/>
  <c r="I160" i="40"/>
  <c r="I131" i="40"/>
  <c r="I56" i="40"/>
  <c r="I143" i="40"/>
  <c r="I38" i="40"/>
  <c r="I68" i="40"/>
  <c r="I31" i="40"/>
  <c r="I21" i="40"/>
  <c r="I14" i="40"/>
  <c r="I167" i="40"/>
  <c r="I137" i="40"/>
  <c r="I91" i="40"/>
  <c r="I40" i="40"/>
  <c r="I145" i="40"/>
  <c r="I43" i="40"/>
  <c r="I39" i="40"/>
  <c r="I73" i="40"/>
  <c r="I29" i="40"/>
  <c r="I130" i="40"/>
  <c r="I163" i="40"/>
  <c r="I20" i="40"/>
  <c r="I36" i="40"/>
  <c r="I152" i="40"/>
  <c r="I148" i="40"/>
  <c r="I97" i="40"/>
  <c r="I164" i="40"/>
  <c r="I92" i="40"/>
  <c r="I116" i="40"/>
  <c r="I111" i="40"/>
  <c r="I33" i="40"/>
  <c r="I67" i="40"/>
  <c r="I28" i="40"/>
  <c r="I70" i="40"/>
  <c r="I142" i="40"/>
  <c r="I150" i="40"/>
  <c r="I123" i="40"/>
  <c r="I54" i="40"/>
  <c r="I22" i="40"/>
  <c r="I32" i="40"/>
  <c r="J140" i="40"/>
  <c r="J122" i="40"/>
  <c r="J82" i="40"/>
  <c r="J104" i="40"/>
  <c r="J59" i="40"/>
  <c r="J158" i="40"/>
  <c r="J136" i="40"/>
  <c r="J19" i="40"/>
  <c r="J37" i="40"/>
  <c r="J16" i="40"/>
  <c r="J61" i="40"/>
  <c r="J44" i="40"/>
  <c r="J8" i="40"/>
  <c r="J153" i="40"/>
  <c r="J85" i="40"/>
  <c r="J24" i="40"/>
  <c r="J119" i="40"/>
  <c r="J9" i="40"/>
  <c r="J80" i="40"/>
  <c r="J154" i="40"/>
  <c r="J146" i="40"/>
  <c r="J156" i="40"/>
  <c r="J12" i="40"/>
  <c r="J134" i="40"/>
  <c r="J60" i="40"/>
  <c r="J94" i="40"/>
  <c r="J162" i="40"/>
  <c r="J155" i="40"/>
  <c r="J53" i="40"/>
  <c r="J15" i="40"/>
  <c r="J149" i="40"/>
  <c r="J87" i="40"/>
  <c r="J160" i="40"/>
  <c r="J131" i="40"/>
  <c r="J56" i="40"/>
  <c r="J143" i="40"/>
  <c r="J38" i="40"/>
  <c r="J68" i="40"/>
  <c r="J31" i="40"/>
  <c r="J21" i="40"/>
  <c r="J14" i="40"/>
  <c r="J167" i="40"/>
  <c r="J137" i="40"/>
  <c r="J91" i="40"/>
  <c r="J40" i="40"/>
  <c r="J145" i="40"/>
  <c r="J43" i="40"/>
  <c r="J39" i="40"/>
  <c r="J73" i="40"/>
  <c r="J29" i="40"/>
  <c r="J130" i="40"/>
  <c r="J163" i="40"/>
  <c r="J20" i="40"/>
  <c r="J36" i="40"/>
  <c r="J152" i="40"/>
  <c r="J148" i="40"/>
  <c r="J97" i="40"/>
  <c r="J164" i="40"/>
  <c r="J92" i="40"/>
  <c r="J116" i="40"/>
  <c r="J111" i="40"/>
  <c r="J33" i="40"/>
  <c r="J67" i="40"/>
  <c r="J28" i="40"/>
  <c r="J70" i="40"/>
  <c r="J142" i="40"/>
  <c r="J150" i="40"/>
  <c r="J123" i="40"/>
  <c r="J54" i="40"/>
  <c r="J22" i="40"/>
  <c r="J32" i="40"/>
  <c r="K140" i="40"/>
  <c r="K122" i="40"/>
  <c r="K82" i="40"/>
  <c r="K104" i="40"/>
  <c r="K59" i="40"/>
  <c r="K158" i="40"/>
  <c r="K136" i="40"/>
  <c r="K19" i="40"/>
  <c r="K37" i="40"/>
  <c r="K16" i="40"/>
  <c r="K61" i="40"/>
  <c r="K44" i="40"/>
  <c r="K8" i="40"/>
  <c r="K153" i="40"/>
  <c r="K85" i="40"/>
  <c r="K24" i="40"/>
  <c r="K119" i="40"/>
  <c r="K9" i="40"/>
  <c r="K80" i="40"/>
  <c r="K154" i="40"/>
  <c r="K146" i="40"/>
  <c r="K156" i="40"/>
  <c r="K12" i="40"/>
  <c r="K134" i="40"/>
  <c r="K60" i="40"/>
  <c r="K94" i="40"/>
  <c r="K162" i="40"/>
  <c r="K155" i="40"/>
  <c r="K53" i="40"/>
  <c r="K15" i="40"/>
  <c r="K149" i="40"/>
  <c r="K87" i="40"/>
  <c r="K160" i="40"/>
  <c r="K131" i="40"/>
  <c r="K56" i="40"/>
  <c r="K143" i="40"/>
  <c r="K38" i="40"/>
  <c r="K68" i="40"/>
  <c r="K31" i="40"/>
  <c r="K21" i="40"/>
  <c r="K14" i="40"/>
  <c r="K167" i="40"/>
  <c r="K137" i="40"/>
  <c r="K91" i="40"/>
  <c r="K40" i="40"/>
  <c r="K145" i="40"/>
  <c r="K43" i="40"/>
  <c r="K39" i="40"/>
  <c r="K73" i="40"/>
  <c r="K29" i="40"/>
  <c r="K130" i="40"/>
  <c r="K163" i="40"/>
  <c r="K20" i="40"/>
  <c r="K36" i="40"/>
  <c r="K152" i="40"/>
  <c r="K148" i="40"/>
  <c r="K97" i="40"/>
  <c r="K164" i="40"/>
  <c r="K92" i="40"/>
  <c r="K116" i="40"/>
  <c r="K111" i="40"/>
  <c r="K33" i="40"/>
  <c r="K67" i="40"/>
  <c r="K28" i="40"/>
  <c r="K70" i="40"/>
  <c r="K142" i="40"/>
  <c r="K150" i="40"/>
  <c r="K123" i="40"/>
  <c r="K54" i="40"/>
  <c r="K22" i="40"/>
  <c r="K32" i="40"/>
  <c r="I112" i="40"/>
  <c r="I88" i="40"/>
  <c r="I109" i="40"/>
  <c r="I173" i="40"/>
  <c r="I76" i="40"/>
  <c r="I86" i="40"/>
  <c r="I139" i="40"/>
  <c r="I172" i="40"/>
  <c r="I81" i="40"/>
  <c r="I84" i="40"/>
  <c r="I121" i="40"/>
  <c r="I108" i="40"/>
  <c r="I7" i="40"/>
  <c r="I105" i="40"/>
  <c r="I107" i="40"/>
  <c r="I72" i="40"/>
  <c r="I118" i="40"/>
  <c r="I18" i="40"/>
  <c r="I138" i="40"/>
  <c r="I51" i="40"/>
  <c r="I113" i="40"/>
  <c r="I26" i="40"/>
  <c r="I99" i="40"/>
  <c r="I66" i="40"/>
  <c r="I46" i="40"/>
  <c r="I115" i="40"/>
  <c r="I45" i="40"/>
  <c r="I48" i="40"/>
  <c r="I100" i="40"/>
  <c r="I169" i="40"/>
  <c r="I65" i="40"/>
  <c r="I171" i="40"/>
  <c r="I165" i="40"/>
  <c r="I125" i="40"/>
  <c r="I133" i="40"/>
  <c r="I74" i="40"/>
  <c r="I127" i="40"/>
  <c r="I50" i="40"/>
  <c r="I17" i="40"/>
  <c r="I42" i="40"/>
  <c r="I128" i="40"/>
  <c r="I95" i="40"/>
  <c r="I103" i="40"/>
  <c r="I141" i="40"/>
  <c r="I159" i="40"/>
  <c r="I102" i="40"/>
  <c r="I168" i="40"/>
  <c r="I147" i="40"/>
  <c r="I30" i="40"/>
  <c r="I83" i="40"/>
  <c r="I114" i="40"/>
  <c r="I69" i="40"/>
  <c r="I132" i="40"/>
  <c r="I120" i="40"/>
  <c r="I157" i="40"/>
  <c r="I23" i="40"/>
  <c r="I11" i="40"/>
  <c r="I79" i="40"/>
  <c r="I49" i="40"/>
  <c r="I63" i="40"/>
  <c r="I41" i="40"/>
  <c r="I13" i="40"/>
  <c r="I34" i="40"/>
  <c r="I144" i="40"/>
  <c r="I71" i="40"/>
  <c r="I10" i="40"/>
  <c r="I35" i="40"/>
  <c r="I135" i="40"/>
  <c r="I151" i="40"/>
  <c r="J112" i="40"/>
  <c r="J88" i="40"/>
  <c r="J109" i="40"/>
  <c r="J173" i="40"/>
  <c r="J76" i="40"/>
  <c r="J86" i="40"/>
  <c r="J139" i="40"/>
  <c r="J172" i="40"/>
  <c r="J81" i="40"/>
  <c r="J84" i="40"/>
  <c r="J121" i="40"/>
  <c r="J108" i="40"/>
  <c r="J7" i="40"/>
  <c r="J105" i="40"/>
  <c r="J107" i="40"/>
  <c r="J72" i="40"/>
  <c r="J118" i="40"/>
  <c r="J18" i="40"/>
  <c r="J138" i="40"/>
  <c r="J51" i="40"/>
  <c r="J113" i="40"/>
  <c r="J26" i="40"/>
  <c r="J99" i="40"/>
  <c r="J66" i="40"/>
  <c r="J46" i="40"/>
  <c r="J115" i="40"/>
  <c r="J45" i="40"/>
  <c r="J48" i="40"/>
  <c r="J100" i="40"/>
  <c r="J169" i="40"/>
  <c r="J65" i="40"/>
  <c r="J171" i="40"/>
  <c r="J165" i="40"/>
  <c r="J125" i="40"/>
  <c r="J133" i="40"/>
  <c r="J74" i="40"/>
  <c r="J127" i="40"/>
  <c r="J50" i="40"/>
  <c r="J17" i="40"/>
  <c r="J42" i="40"/>
  <c r="J128" i="40"/>
  <c r="J95" i="40"/>
  <c r="J103" i="40"/>
  <c r="J141" i="40"/>
  <c r="J159" i="40"/>
  <c r="J102" i="40"/>
  <c r="J168" i="40"/>
  <c r="J147" i="40"/>
  <c r="J30" i="40"/>
  <c r="J83" i="40"/>
  <c r="J114" i="40"/>
  <c r="J69" i="40"/>
  <c r="J132" i="40"/>
  <c r="J120" i="40"/>
  <c r="J157" i="40"/>
  <c r="J23" i="40"/>
  <c r="J11" i="40"/>
  <c r="J79" i="40"/>
  <c r="J49" i="40"/>
  <c r="J63" i="40"/>
  <c r="J41" i="40"/>
  <c r="J13" i="40"/>
  <c r="J34" i="40"/>
  <c r="J144" i="40"/>
  <c r="J71" i="40"/>
  <c r="J10" i="40"/>
  <c r="J35" i="40"/>
  <c r="J135" i="40"/>
  <c r="J151" i="40"/>
  <c r="K112" i="40"/>
  <c r="K88" i="40"/>
  <c r="K109" i="40"/>
  <c r="K173" i="40"/>
  <c r="K76" i="40"/>
  <c r="K86" i="40"/>
  <c r="K139" i="40"/>
  <c r="K172" i="40"/>
  <c r="K81" i="40"/>
  <c r="K84" i="40"/>
  <c r="K121" i="40"/>
  <c r="K108" i="40"/>
  <c r="K7" i="40"/>
  <c r="K105" i="40"/>
  <c r="K107" i="40"/>
  <c r="K72" i="40"/>
  <c r="K118" i="40"/>
  <c r="K18" i="40"/>
  <c r="K138" i="40"/>
  <c r="K51" i="40"/>
  <c r="K113" i="40"/>
  <c r="K26" i="40"/>
  <c r="K99" i="40"/>
  <c r="K66" i="40"/>
  <c r="K46" i="40"/>
  <c r="K115" i="40"/>
  <c r="K45" i="40"/>
  <c r="K48" i="40"/>
  <c r="K100" i="40"/>
  <c r="K169" i="40"/>
  <c r="K65" i="40"/>
  <c r="K171" i="40"/>
  <c r="K165" i="40"/>
  <c r="K125" i="40"/>
  <c r="K133" i="40"/>
  <c r="K74" i="40"/>
  <c r="K127" i="40"/>
  <c r="K50" i="40"/>
  <c r="K17" i="40"/>
  <c r="K42" i="40"/>
  <c r="K128" i="40"/>
  <c r="K95" i="40"/>
  <c r="K103" i="40"/>
  <c r="K141" i="40"/>
  <c r="K159" i="40"/>
  <c r="K102" i="40"/>
  <c r="K168" i="40"/>
  <c r="K147" i="40"/>
  <c r="K30" i="40"/>
  <c r="K83" i="40"/>
  <c r="K114" i="40"/>
  <c r="K69" i="40"/>
  <c r="K132" i="40"/>
  <c r="K120" i="40"/>
  <c r="K157" i="40"/>
  <c r="K23" i="40"/>
  <c r="K11" i="40"/>
  <c r="K79" i="40"/>
  <c r="K49" i="40"/>
  <c r="K63" i="40"/>
  <c r="K41" i="40"/>
  <c r="K13" i="40"/>
  <c r="K34" i="40"/>
  <c r="K144" i="40"/>
  <c r="K71" i="40"/>
  <c r="K10" i="40"/>
  <c r="K35" i="40"/>
  <c r="K135" i="40"/>
  <c r="K151" i="40"/>
  <c r="I70" i="27"/>
  <c r="I136" i="27"/>
  <c r="I84" i="27"/>
  <c r="I140" i="27"/>
  <c r="I148" i="27"/>
  <c r="I69" i="27"/>
  <c r="I79" i="27"/>
  <c r="I54" i="27"/>
  <c r="I66" i="27"/>
  <c r="I143" i="27"/>
  <c r="I15" i="27"/>
  <c r="I108" i="27"/>
  <c r="I26" i="27"/>
  <c r="I144" i="27"/>
  <c r="I92" i="27"/>
  <c r="I36" i="27"/>
  <c r="I11" i="27"/>
  <c r="I85" i="27"/>
  <c r="I145" i="27"/>
  <c r="I138" i="27"/>
  <c r="I91" i="27"/>
  <c r="I116" i="27"/>
  <c r="I141" i="27"/>
  <c r="I73" i="27"/>
  <c r="I126" i="27"/>
  <c r="I46" i="27"/>
  <c r="I131" i="27"/>
  <c r="I99" i="27"/>
  <c r="I147" i="27"/>
  <c r="I142" i="27"/>
  <c r="I118" i="27"/>
  <c r="I90" i="27"/>
  <c r="I34" i="27"/>
  <c r="I23" i="27"/>
  <c r="I78" i="27"/>
  <c r="I43" i="27"/>
  <c r="I12" i="27"/>
  <c r="I130" i="27"/>
  <c r="I110" i="27"/>
  <c r="I137" i="27"/>
  <c r="I125" i="27"/>
  <c r="I127" i="27"/>
  <c r="I103" i="27"/>
  <c r="I31" i="27"/>
  <c r="I49" i="27"/>
  <c r="I101" i="27"/>
  <c r="I106" i="27"/>
  <c r="I29" i="27"/>
  <c r="I7" i="27"/>
  <c r="I115" i="27"/>
  <c r="I117" i="27"/>
  <c r="I94" i="27"/>
  <c r="I20" i="27"/>
  <c r="I72" i="27"/>
  <c r="I68" i="27"/>
  <c r="I35" i="27"/>
  <c r="I38" i="27"/>
  <c r="I132" i="27"/>
  <c r="I100" i="27"/>
  <c r="I111" i="27"/>
  <c r="I87" i="27"/>
  <c r="I164" i="27"/>
  <c r="I19" i="27"/>
  <c r="I10" i="27"/>
  <c r="J70" i="27"/>
  <c r="J136" i="27"/>
  <c r="J84" i="27"/>
  <c r="J140" i="27"/>
  <c r="J148" i="27"/>
  <c r="J69" i="27"/>
  <c r="J79" i="27"/>
  <c r="J54" i="27"/>
  <c r="J66" i="27"/>
  <c r="J143" i="27"/>
  <c r="J15" i="27"/>
  <c r="J108" i="27"/>
  <c r="J26" i="27"/>
  <c r="J144" i="27"/>
  <c r="J92" i="27"/>
  <c r="J36" i="27"/>
  <c r="J11" i="27"/>
  <c r="J85" i="27"/>
  <c r="J145" i="27"/>
  <c r="J138" i="27"/>
  <c r="J91" i="27"/>
  <c r="J116" i="27"/>
  <c r="J141" i="27"/>
  <c r="J73" i="27"/>
  <c r="J126" i="27"/>
  <c r="J46" i="27"/>
  <c r="J131" i="27"/>
  <c r="J99" i="27"/>
  <c r="J147" i="27"/>
  <c r="J142" i="27"/>
  <c r="J118" i="27"/>
  <c r="J90" i="27"/>
  <c r="J34" i="27"/>
  <c r="J23" i="27"/>
  <c r="J78" i="27"/>
  <c r="J43" i="27"/>
  <c r="J12" i="27"/>
  <c r="J130" i="27"/>
  <c r="J110" i="27"/>
  <c r="J137" i="27"/>
  <c r="J125" i="27"/>
  <c r="J127" i="27"/>
  <c r="J103" i="27"/>
  <c r="J31" i="27"/>
  <c r="J49" i="27"/>
  <c r="J101" i="27"/>
  <c r="J106" i="27"/>
  <c r="J29" i="27"/>
  <c r="J7" i="27"/>
  <c r="J115" i="27"/>
  <c r="J117" i="27"/>
  <c r="J94" i="27"/>
  <c r="J20" i="27"/>
  <c r="J72" i="27"/>
  <c r="J68" i="27"/>
  <c r="J35" i="27"/>
  <c r="J38" i="27"/>
  <c r="J132" i="27"/>
  <c r="J100" i="27"/>
  <c r="J111" i="27"/>
  <c r="J87" i="27"/>
  <c r="J164" i="27"/>
  <c r="J19" i="27"/>
  <c r="J10" i="27"/>
  <c r="K70" i="27"/>
  <c r="K136" i="27"/>
  <c r="K84" i="27"/>
  <c r="K140" i="27"/>
  <c r="K148" i="27"/>
  <c r="K69" i="27"/>
  <c r="K79" i="27"/>
  <c r="K54" i="27"/>
  <c r="K66" i="27"/>
  <c r="K143" i="27"/>
  <c r="K15" i="27"/>
  <c r="K108" i="27"/>
  <c r="K26" i="27"/>
  <c r="K144" i="27"/>
  <c r="K92" i="27"/>
  <c r="K36" i="27"/>
  <c r="K11" i="27"/>
  <c r="K85" i="27"/>
  <c r="K145" i="27"/>
  <c r="K138" i="27"/>
  <c r="K91" i="27"/>
  <c r="K116" i="27"/>
  <c r="K141" i="27"/>
  <c r="K73" i="27"/>
  <c r="K126" i="27"/>
  <c r="K46" i="27"/>
  <c r="K131" i="27"/>
  <c r="K99" i="27"/>
  <c r="K147" i="27"/>
  <c r="K142" i="27"/>
  <c r="K118" i="27"/>
  <c r="K90" i="27"/>
  <c r="K34" i="27"/>
  <c r="K23" i="27"/>
  <c r="K78" i="27"/>
  <c r="K43" i="27"/>
  <c r="K12" i="27"/>
  <c r="K130" i="27"/>
  <c r="K110" i="27"/>
  <c r="K137" i="27"/>
  <c r="K125" i="27"/>
  <c r="K127" i="27"/>
  <c r="K103" i="27"/>
  <c r="K31" i="27"/>
  <c r="K49" i="27"/>
  <c r="K101" i="27"/>
  <c r="K106" i="27"/>
  <c r="K29" i="27"/>
  <c r="K7" i="27"/>
  <c r="K115" i="27"/>
  <c r="K117" i="27"/>
  <c r="K94" i="27"/>
  <c r="K20" i="27"/>
  <c r="K72" i="27"/>
  <c r="K68" i="27"/>
  <c r="K35" i="27"/>
  <c r="K38" i="27"/>
  <c r="K132" i="27"/>
  <c r="K100" i="27"/>
  <c r="K111" i="27"/>
  <c r="K87" i="27"/>
  <c r="K164" i="27"/>
  <c r="K19" i="27"/>
  <c r="K10" i="27"/>
  <c r="I2705" i="30" l="1"/>
  <c r="I2706" i="30"/>
  <c r="I2707" i="30"/>
  <c r="I2708" i="30"/>
  <c r="I2709" i="30"/>
  <c r="I2710" i="30"/>
  <c r="I2711" i="30"/>
  <c r="I2712" i="30"/>
  <c r="I2713" i="30"/>
  <c r="I2714" i="30"/>
  <c r="I2715" i="30"/>
  <c r="I2716" i="30"/>
  <c r="I2717" i="30"/>
  <c r="I2718" i="30"/>
  <c r="I2719" i="30"/>
  <c r="I2720" i="30"/>
  <c r="I2721" i="30"/>
  <c r="I2722" i="30"/>
  <c r="I2723" i="30"/>
  <c r="I2724" i="30"/>
  <c r="I2725" i="30"/>
  <c r="I2726" i="30"/>
  <c r="I2727" i="30"/>
  <c r="I2728" i="30"/>
  <c r="I2729" i="30"/>
  <c r="I2730" i="30"/>
  <c r="I2731" i="30"/>
  <c r="I2732" i="30"/>
  <c r="I2733" i="30"/>
  <c r="I2734" i="30"/>
  <c r="I2735" i="30"/>
  <c r="I2736" i="30"/>
  <c r="I2737" i="30"/>
  <c r="I2738" i="30"/>
  <c r="I2739" i="30"/>
  <c r="I2740" i="30"/>
  <c r="I2741" i="30"/>
  <c r="I2742" i="30"/>
  <c r="I2743" i="30"/>
  <c r="I2744" i="30"/>
  <c r="I2745" i="30"/>
  <c r="I2746" i="30"/>
  <c r="I2747" i="30"/>
  <c r="I2748" i="30"/>
  <c r="I2749" i="30"/>
  <c r="I2750" i="30"/>
  <c r="I2751" i="30"/>
  <c r="I2752" i="30"/>
  <c r="I2753" i="30"/>
  <c r="I2754" i="30"/>
  <c r="I2755" i="30"/>
  <c r="I2756" i="30"/>
  <c r="I2757" i="30"/>
  <c r="I2758" i="30"/>
  <c r="I2759" i="30"/>
  <c r="I2760" i="30"/>
  <c r="I2761" i="30"/>
  <c r="I2762" i="30"/>
  <c r="I2763" i="30"/>
  <c r="I2764" i="30"/>
  <c r="I2765" i="30"/>
  <c r="I2766" i="30"/>
  <c r="I2767" i="30"/>
  <c r="I2768" i="30"/>
  <c r="I2769" i="30"/>
  <c r="I2770" i="30"/>
  <c r="I2771" i="30"/>
  <c r="I2772" i="30"/>
  <c r="I2773" i="30"/>
  <c r="I2774" i="30"/>
  <c r="I2775" i="30"/>
  <c r="I2776" i="30"/>
  <c r="I2777" i="30"/>
  <c r="I2778" i="30"/>
  <c r="I2779" i="30"/>
  <c r="I2780" i="30"/>
  <c r="I2781" i="30"/>
  <c r="I2782" i="30"/>
  <c r="I2783" i="30"/>
  <c r="I2784" i="30"/>
  <c r="I2785" i="30"/>
  <c r="I2786" i="30"/>
  <c r="I2787" i="30"/>
  <c r="I2788" i="30"/>
  <c r="I2789" i="30"/>
  <c r="I2790" i="30"/>
  <c r="I2791" i="30"/>
  <c r="I2792" i="30"/>
  <c r="I2793" i="30"/>
  <c r="I2794" i="30"/>
  <c r="I2795" i="30"/>
  <c r="I2796" i="30"/>
  <c r="I2797" i="30"/>
  <c r="J2705" i="30"/>
  <c r="J2706" i="30"/>
  <c r="J2707" i="30"/>
  <c r="J2708" i="30"/>
  <c r="J2709" i="30"/>
  <c r="J2710" i="30"/>
  <c r="J2711" i="30"/>
  <c r="J2712" i="30"/>
  <c r="J2713" i="30"/>
  <c r="J2714" i="30"/>
  <c r="J2715" i="30"/>
  <c r="J2716" i="30"/>
  <c r="J2717" i="30"/>
  <c r="J2718" i="30"/>
  <c r="J2719" i="30"/>
  <c r="J2720" i="30"/>
  <c r="J2721" i="30"/>
  <c r="J2722" i="30"/>
  <c r="J2723" i="30"/>
  <c r="J2724" i="30"/>
  <c r="J2725" i="30"/>
  <c r="J2726" i="30"/>
  <c r="J2727" i="30"/>
  <c r="J2728" i="30"/>
  <c r="J2729" i="30"/>
  <c r="J2730" i="30"/>
  <c r="J2731" i="30"/>
  <c r="J2732" i="30"/>
  <c r="J2733" i="30"/>
  <c r="J2734" i="30"/>
  <c r="J2735" i="30"/>
  <c r="J2736" i="30"/>
  <c r="J2737" i="30"/>
  <c r="J2738" i="30"/>
  <c r="J2739" i="30"/>
  <c r="J2740" i="30"/>
  <c r="J2741" i="30"/>
  <c r="J2742" i="30"/>
  <c r="J2743" i="30"/>
  <c r="J2744" i="30"/>
  <c r="J2745" i="30"/>
  <c r="J2746" i="30"/>
  <c r="J2747" i="30"/>
  <c r="J2748" i="30"/>
  <c r="J2749" i="30"/>
  <c r="J2750" i="30"/>
  <c r="J2751" i="30"/>
  <c r="J2752" i="30"/>
  <c r="J2753" i="30"/>
  <c r="J2754" i="30"/>
  <c r="J2755" i="30"/>
  <c r="J2756" i="30"/>
  <c r="J2757" i="30"/>
  <c r="J2758" i="30"/>
  <c r="J2759" i="30"/>
  <c r="J2760" i="30"/>
  <c r="J2761" i="30"/>
  <c r="J2762" i="30"/>
  <c r="J2763" i="30"/>
  <c r="J2764" i="30"/>
  <c r="J2765" i="30"/>
  <c r="J2766" i="30"/>
  <c r="J2767" i="30"/>
  <c r="J2768" i="30"/>
  <c r="J2769" i="30"/>
  <c r="J2770" i="30"/>
  <c r="J2771" i="30"/>
  <c r="J2772" i="30"/>
  <c r="J2773" i="30"/>
  <c r="J2774" i="30"/>
  <c r="J2775" i="30"/>
  <c r="J2776" i="30"/>
  <c r="J2777" i="30"/>
  <c r="J2778" i="30"/>
  <c r="J2779" i="30"/>
  <c r="J2780" i="30"/>
  <c r="J2781" i="30"/>
  <c r="J2782" i="30"/>
  <c r="J2783" i="30"/>
  <c r="J2784" i="30"/>
  <c r="J2785" i="30"/>
  <c r="J2786" i="30"/>
  <c r="J2787" i="30"/>
  <c r="J2788" i="30"/>
  <c r="J2789" i="30"/>
  <c r="J2790" i="30"/>
  <c r="J2791" i="30"/>
  <c r="J2792" i="30"/>
  <c r="J2793" i="30"/>
  <c r="J2794" i="30"/>
  <c r="J2795" i="30"/>
  <c r="J2796" i="30"/>
  <c r="J2797" i="30"/>
  <c r="E351" i="41" l="1"/>
  <c r="E352" i="41"/>
  <c r="E353" i="41"/>
  <c r="E399" i="8"/>
  <c r="E400" i="8"/>
  <c r="E401" i="8"/>
  <c r="E402" i="8"/>
  <c r="E403" i="8"/>
  <c r="E404" i="8"/>
  <c r="E405" i="8"/>
  <c r="E406" i="8"/>
  <c r="E407" i="8"/>
  <c r="E408" i="8"/>
  <c r="F399" i="8"/>
  <c r="F400" i="8"/>
  <c r="F401" i="8"/>
  <c r="F402" i="8"/>
  <c r="F403" i="8"/>
  <c r="F404" i="8"/>
  <c r="F405" i="8"/>
  <c r="F406" i="8"/>
  <c r="F407" i="8"/>
  <c r="F408" i="8"/>
  <c r="G399" i="8"/>
  <c r="G400" i="8"/>
  <c r="G401" i="8"/>
  <c r="G402" i="8"/>
  <c r="G403" i="8"/>
  <c r="G404" i="8"/>
  <c r="G405" i="8"/>
  <c r="G406" i="8"/>
  <c r="G407" i="8"/>
  <c r="G408" i="8"/>
  <c r="E388" i="8"/>
  <c r="E389" i="8"/>
  <c r="E390" i="8"/>
  <c r="E391" i="8"/>
  <c r="E392" i="8"/>
  <c r="E393" i="8"/>
  <c r="E394" i="8"/>
  <c r="E395" i="8"/>
  <c r="E396" i="8"/>
  <c r="E397" i="8"/>
  <c r="E398" i="8"/>
  <c r="F388" i="8"/>
  <c r="F389" i="8"/>
  <c r="F390" i="8"/>
  <c r="F391" i="8"/>
  <c r="F392" i="8"/>
  <c r="F393" i="8"/>
  <c r="F394" i="8"/>
  <c r="F395" i="8"/>
  <c r="F396" i="8"/>
  <c r="F397" i="8"/>
  <c r="F398" i="8"/>
  <c r="G388" i="8"/>
  <c r="G389" i="8"/>
  <c r="G390" i="8"/>
  <c r="G391" i="8"/>
  <c r="G392" i="8"/>
  <c r="G393" i="8"/>
  <c r="G394" i="8"/>
  <c r="G395" i="8"/>
  <c r="G396" i="8"/>
  <c r="G397" i="8"/>
  <c r="G398" i="8"/>
  <c r="E325" i="41"/>
  <c r="E326" i="41"/>
  <c r="E327" i="41"/>
  <c r="E328" i="41"/>
  <c r="E329" i="41"/>
  <c r="E330" i="41"/>
  <c r="E331" i="41"/>
  <c r="E332" i="41"/>
  <c r="E333" i="41"/>
  <c r="E334" i="41"/>
  <c r="E335" i="41"/>
  <c r="E336" i="41"/>
  <c r="E337" i="41"/>
  <c r="E338" i="41"/>
  <c r="E339" i="41"/>
  <c r="E340" i="41"/>
  <c r="E341" i="41"/>
  <c r="E342" i="41"/>
  <c r="E343" i="41"/>
  <c r="E344" i="41"/>
  <c r="E345" i="41"/>
  <c r="E346" i="41"/>
  <c r="E347" i="41"/>
  <c r="E348" i="41"/>
  <c r="E349" i="41"/>
  <c r="E350" i="41"/>
  <c r="I64" i="27"/>
  <c r="I158" i="27"/>
  <c r="I63" i="27"/>
  <c r="I157" i="27"/>
  <c r="I57" i="27"/>
  <c r="I48" i="27"/>
  <c r="J64" i="27"/>
  <c r="J158" i="27"/>
  <c r="J63" i="27"/>
  <c r="J157" i="27"/>
  <c r="J57" i="27"/>
  <c r="J48" i="27"/>
  <c r="K64" i="27"/>
  <c r="K158" i="27"/>
  <c r="K63" i="27"/>
  <c r="K157" i="27"/>
  <c r="K57" i="27"/>
  <c r="K48" i="27"/>
  <c r="I166" i="40"/>
  <c r="J166" i="40"/>
  <c r="K166" i="40"/>
  <c r="I2161" i="42"/>
  <c r="I2162" i="42"/>
  <c r="I2163" i="42"/>
  <c r="I2164" i="42"/>
  <c r="I2165" i="42"/>
  <c r="I2166" i="42"/>
  <c r="I2167" i="42"/>
  <c r="I2168" i="42"/>
  <c r="I2169" i="42"/>
  <c r="I2170" i="42"/>
  <c r="I2171" i="42"/>
  <c r="I2172" i="42"/>
  <c r="I2173" i="42"/>
  <c r="I2174" i="42"/>
  <c r="I2175" i="42"/>
  <c r="I2176" i="42"/>
  <c r="I2177" i="42"/>
  <c r="I2178" i="42"/>
  <c r="I2179" i="42"/>
  <c r="I2180" i="42"/>
  <c r="I2181" i="42"/>
  <c r="I2182" i="42"/>
  <c r="I2183" i="42"/>
  <c r="I2184" i="42"/>
  <c r="I2185" i="42"/>
  <c r="I2186" i="42"/>
  <c r="I2187" i="42"/>
  <c r="I2188" i="42"/>
  <c r="I2189" i="42"/>
  <c r="I2190" i="42"/>
  <c r="I2191" i="42"/>
  <c r="I2192" i="42"/>
  <c r="I2193" i="42"/>
  <c r="I2194" i="42"/>
  <c r="I2195" i="42"/>
  <c r="I2196" i="42"/>
  <c r="I2197" i="42"/>
  <c r="I2198" i="42"/>
  <c r="I2199" i="42"/>
  <c r="I2200" i="42"/>
  <c r="I2201" i="42"/>
  <c r="I2202" i="42"/>
  <c r="I2203" i="42"/>
  <c r="I2204" i="42"/>
  <c r="I2205" i="42"/>
  <c r="I2206" i="42"/>
  <c r="I2207" i="42"/>
  <c r="I2208" i="42"/>
  <c r="I2209" i="42"/>
  <c r="I2210" i="42"/>
  <c r="I2211" i="42"/>
  <c r="I2212" i="42"/>
  <c r="I2213" i="42"/>
  <c r="I2214" i="42"/>
  <c r="I2215" i="42"/>
  <c r="I2216" i="42"/>
  <c r="I2217" i="42"/>
  <c r="I2218" i="42"/>
  <c r="I2219" i="42"/>
  <c r="I2220" i="42"/>
  <c r="I2221" i="42"/>
  <c r="I2222" i="42"/>
  <c r="I2223" i="42"/>
  <c r="J2161" i="42"/>
  <c r="J2162" i="42"/>
  <c r="J2163" i="42"/>
  <c r="J2164" i="42"/>
  <c r="J2165" i="42"/>
  <c r="J2166" i="42"/>
  <c r="J2167" i="42"/>
  <c r="J2168" i="42"/>
  <c r="J2169" i="42"/>
  <c r="J2170" i="42"/>
  <c r="J2171" i="42"/>
  <c r="J2172" i="42"/>
  <c r="J2173" i="42"/>
  <c r="J2174" i="42"/>
  <c r="J2175" i="42"/>
  <c r="J2176" i="42"/>
  <c r="J2177" i="42"/>
  <c r="J2178" i="42"/>
  <c r="J2179" i="42"/>
  <c r="J2180" i="42"/>
  <c r="J2181" i="42"/>
  <c r="J2182" i="42"/>
  <c r="J2183" i="42"/>
  <c r="J2184" i="42"/>
  <c r="J2185" i="42"/>
  <c r="J2186" i="42"/>
  <c r="J2187" i="42"/>
  <c r="J2188" i="42"/>
  <c r="J2189" i="42"/>
  <c r="J2190" i="42"/>
  <c r="J2191" i="42"/>
  <c r="J2192" i="42"/>
  <c r="J2193" i="42"/>
  <c r="J2194" i="42"/>
  <c r="J2195" i="42"/>
  <c r="J2196" i="42"/>
  <c r="J2197" i="42"/>
  <c r="J2198" i="42"/>
  <c r="J2199" i="42"/>
  <c r="J2200" i="42"/>
  <c r="J2201" i="42"/>
  <c r="J2202" i="42"/>
  <c r="J2203" i="42"/>
  <c r="J2204" i="42"/>
  <c r="J2205" i="42"/>
  <c r="J2206" i="42"/>
  <c r="J2207" i="42"/>
  <c r="J2208" i="42"/>
  <c r="J2209" i="42"/>
  <c r="J2210" i="42"/>
  <c r="J2211" i="42"/>
  <c r="J2212" i="42"/>
  <c r="J2213" i="42"/>
  <c r="J2214" i="42"/>
  <c r="J2215" i="42"/>
  <c r="J2216" i="42"/>
  <c r="J2217" i="42"/>
  <c r="J2218" i="42"/>
  <c r="J2219" i="42"/>
  <c r="J2220" i="42"/>
  <c r="J2221" i="42"/>
  <c r="J2222" i="42"/>
  <c r="J2223" i="42"/>
  <c r="E298" i="41"/>
  <c r="E299" i="41"/>
  <c r="E300" i="41"/>
  <c r="E301" i="41"/>
  <c r="E302" i="41"/>
  <c r="E303" i="41"/>
  <c r="E304" i="41"/>
  <c r="E305" i="41"/>
  <c r="E306" i="41"/>
  <c r="E307" i="41"/>
  <c r="E308" i="41"/>
  <c r="E309" i="41"/>
  <c r="E310" i="41"/>
  <c r="E311" i="41"/>
  <c r="E312" i="41"/>
  <c r="E313" i="41"/>
  <c r="E314" i="41"/>
  <c r="E315" i="41"/>
  <c r="E316" i="41"/>
  <c r="E317" i="41"/>
  <c r="E318" i="41"/>
  <c r="E319" i="41"/>
  <c r="E320" i="41"/>
  <c r="E321" i="41"/>
  <c r="E322" i="41"/>
  <c r="E323" i="41"/>
  <c r="E324" i="41"/>
  <c r="E187" i="34"/>
  <c r="E386" i="8"/>
  <c r="E387" i="8"/>
  <c r="F386" i="8"/>
  <c r="F387" i="8"/>
  <c r="G386" i="8"/>
  <c r="G387" i="8"/>
  <c r="F256" i="44"/>
  <c r="F257" i="44"/>
  <c r="F258" i="44"/>
  <c r="F259" i="44"/>
  <c r="F260" i="44"/>
  <c r="F261" i="44"/>
  <c r="F262" i="44"/>
  <c r="E161" i="43"/>
  <c r="E163" i="43"/>
  <c r="E164" i="43"/>
  <c r="E162" i="43"/>
  <c r="E165" i="43"/>
  <c r="E167" i="43"/>
  <c r="E168" i="43"/>
  <c r="E169" i="43"/>
  <c r="E139" i="43"/>
  <c r="E140" i="43"/>
  <c r="E147" i="43"/>
  <c r="E149" i="43"/>
  <c r="E153" i="43"/>
  <c r="E152" i="43"/>
  <c r="E130" i="43"/>
  <c r="E154" i="43"/>
  <c r="E133" i="43"/>
  <c r="I102" i="27"/>
  <c r="I146" i="27"/>
  <c r="I139" i="27"/>
  <c r="J102" i="27"/>
  <c r="J146" i="27"/>
  <c r="J139" i="27"/>
  <c r="K102" i="27"/>
  <c r="K146" i="27"/>
  <c r="K139" i="27"/>
  <c r="I2155" i="42"/>
  <c r="I2156" i="42"/>
  <c r="I2157" i="42"/>
  <c r="I2158" i="42"/>
  <c r="I2159" i="42"/>
  <c r="I2160" i="42"/>
  <c r="J2155" i="42"/>
  <c r="J2156" i="42"/>
  <c r="J2157" i="42"/>
  <c r="J2158" i="42"/>
  <c r="J2159" i="42"/>
  <c r="J2160" i="42"/>
  <c r="E378" i="8"/>
  <c r="E379" i="8"/>
  <c r="E380" i="8"/>
  <c r="E381" i="8"/>
  <c r="E382" i="8"/>
  <c r="E383" i="8"/>
  <c r="E384" i="8"/>
  <c r="E385" i="8"/>
  <c r="F378" i="8"/>
  <c r="F379" i="8"/>
  <c r="F380" i="8"/>
  <c r="F381" i="8"/>
  <c r="F382" i="8"/>
  <c r="F383" i="8"/>
  <c r="F384" i="8"/>
  <c r="F385" i="8"/>
  <c r="G378" i="8"/>
  <c r="G379" i="8"/>
  <c r="G380" i="8"/>
  <c r="G381" i="8"/>
  <c r="G382" i="8"/>
  <c r="G383" i="8"/>
  <c r="G384" i="8"/>
  <c r="G385" i="8"/>
  <c r="H885" i="39"/>
  <c r="H886" i="39"/>
  <c r="H887" i="39"/>
  <c r="H888" i="39"/>
  <c r="D113" i="50" l="1"/>
  <c r="E112" i="50"/>
  <c r="E111" i="50"/>
  <c r="E110" i="50"/>
  <c r="E109" i="50"/>
  <c r="E108" i="50"/>
  <c r="E107" i="50"/>
  <c r="E106" i="50"/>
  <c r="E105" i="50"/>
  <c r="E104" i="50"/>
  <c r="E103" i="50"/>
  <c r="E102" i="50"/>
  <c r="E101" i="50"/>
  <c r="E100" i="50"/>
  <c r="E99" i="50"/>
  <c r="E98" i="50"/>
  <c r="E97" i="50"/>
  <c r="E96" i="50"/>
  <c r="E95" i="50"/>
  <c r="E94" i="50"/>
  <c r="E93" i="50"/>
  <c r="E92" i="50"/>
  <c r="E91" i="50"/>
  <c r="E90" i="50"/>
  <c r="E89" i="50"/>
  <c r="E88" i="50"/>
  <c r="E87" i="50"/>
  <c r="E86" i="50"/>
  <c r="E85" i="50"/>
  <c r="E84" i="50"/>
  <c r="E83" i="50"/>
  <c r="E82" i="50"/>
  <c r="E81" i="50"/>
  <c r="E80" i="50"/>
  <c r="E79" i="50"/>
  <c r="E78" i="50"/>
  <c r="E77" i="50"/>
  <c r="E76" i="50"/>
  <c r="E75" i="50"/>
  <c r="E74" i="50"/>
  <c r="E73" i="50"/>
  <c r="E72" i="50"/>
  <c r="E71" i="50"/>
  <c r="E70" i="50"/>
  <c r="E69" i="50"/>
  <c r="E68" i="50"/>
  <c r="E67" i="50"/>
  <c r="E66" i="50"/>
  <c r="E65" i="50"/>
  <c r="E64" i="50"/>
  <c r="E63" i="50"/>
  <c r="E62" i="50"/>
  <c r="E61" i="50"/>
  <c r="E60" i="50"/>
  <c r="E59" i="50"/>
  <c r="E58" i="50"/>
  <c r="E57" i="50"/>
  <c r="E56" i="50"/>
  <c r="E55" i="50"/>
  <c r="E54" i="50"/>
  <c r="E53" i="50"/>
  <c r="E52" i="50"/>
  <c r="E51" i="50"/>
  <c r="E50" i="50"/>
  <c r="E49" i="50"/>
  <c r="E48" i="50"/>
  <c r="E47" i="50"/>
  <c r="E46" i="50"/>
  <c r="E45" i="50"/>
  <c r="E44" i="50"/>
  <c r="E43" i="50"/>
  <c r="E42" i="50"/>
  <c r="E41" i="50"/>
  <c r="E40" i="50"/>
  <c r="E39" i="50"/>
  <c r="E38" i="50"/>
  <c r="E37" i="50"/>
  <c r="E36" i="50"/>
  <c r="E35" i="50"/>
  <c r="E34" i="50"/>
  <c r="E33" i="50"/>
  <c r="E32" i="50"/>
  <c r="E31" i="50"/>
  <c r="E30" i="50"/>
  <c r="E29" i="50"/>
  <c r="E28" i="50"/>
  <c r="E27" i="50"/>
  <c r="E26" i="50"/>
  <c r="E25" i="50"/>
  <c r="E24" i="50"/>
  <c r="E23" i="50"/>
  <c r="E22" i="50"/>
  <c r="E21" i="50"/>
  <c r="E20" i="50"/>
  <c r="E19" i="50"/>
  <c r="E18" i="50"/>
  <c r="E17" i="50"/>
  <c r="E16" i="50"/>
  <c r="E15" i="50"/>
  <c r="E14" i="50"/>
  <c r="E13" i="50"/>
  <c r="E12" i="50"/>
  <c r="E11" i="50"/>
  <c r="E10" i="50"/>
  <c r="E9" i="50"/>
  <c r="E8" i="50"/>
  <c r="E7" i="50"/>
  <c r="E6" i="50"/>
  <c r="E5" i="50"/>
  <c r="D3" i="50"/>
  <c r="H884" i="39"/>
  <c r="E185" i="34"/>
  <c r="E186" i="34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E3" i="50" l="1"/>
  <c r="E113" i="50"/>
  <c r="I349" i="45"/>
  <c r="I380" i="45"/>
  <c r="I364" i="45"/>
  <c r="I344" i="45"/>
  <c r="I378" i="45"/>
  <c r="I385" i="45"/>
  <c r="I341" i="45"/>
  <c r="I399" i="45"/>
  <c r="I389" i="45"/>
  <c r="I365" i="45"/>
  <c r="I339" i="45"/>
  <c r="I340" i="45"/>
  <c r="I338" i="45"/>
  <c r="J349" i="45"/>
  <c r="J380" i="45"/>
  <c r="J364" i="45"/>
  <c r="J344" i="45"/>
  <c r="J378" i="45"/>
  <c r="J385" i="45"/>
  <c r="J341" i="45"/>
  <c r="J399" i="45"/>
  <c r="J389" i="45"/>
  <c r="J365" i="45"/>
  <c r="J339" i="45"/>
  <c r="J340" i="45"/>
  <c r="J338" i="45"/>
  <c r="K349" i="45"/>
  <c r="K380" i="45"/>
  <c r="K364" i="45"/>
  <c r="K344" i="45"/>
  <c r="K378" i="45"/>
  <c r="K385" i="45"/>
  <c r="K341" i="45"/>
  <c r="K399" i="45"/>
  <c r="K389" i="45"/>
  <c r="K365" i="45"/>
  <c r="K339" i="45"/>
  <c r="K340" i="45"/>
  <c r="K338" i="45"/>
  <c r="I64" i="40"/>
  <c r="I55" i="40"/>
  <c r="J64" i="40"/>
  <c r="J55" i="40"/>
  <c r="K64" i="40"/>
  <c r="K55" i="40"/>
  <c r="I105" i="27"/>
  <c r="J105" i="27"/>
  <c r="K105" i="27"/>
  <c r="E91" i="38"/>
  <c r="E92" i="38"/>
  <c r="E93" i="38"/>
  <c r="E94" i="38"/>
  <c r="E95" i="38"/>
  <c r="E96" i="38"/>
  <c r="E97" i="38"/>
  <c r="E98" i="38"/>
  <c r="E99" i="38"/>
  <c r="E100" i="38"/>
  <c r="E101" i="38"/>
  <c r="E102" i="38"/>
  <c r="E103" i="38"/>
  <c r="E104" i="38"/>
  <c r="E105" i="38"/>
  <c r="E106" i="38"/>
  <c r="E107" i="38"/>
  <c r="E108" i="38"/>
  <c r="E109" i="38"/>
  <c r="E110" i="38"/>
  <c r="E111" i="38"/>
  <c r="E112" i="38"/>
  <c r="E113" i="38"/>
  <c r="E114" i="38"/>
  <c r="E115" i="38"/>
  <c r="E116" i="38"/>
  <c r="E117" i="38"/>
  <c r="I1962" i="42"/>
  <c r="I1963" i="42"/>
  <c r="I1964" i="42"/>
  <c r="I1965" i="42"/>
  <c r="I1966" i="42"/>
  <c r="I1967" i="42"/>
  <c r="I1968" i="42"/>
  <c r="I1969" i="42"/>
  <c r="I1970" i="42"/>
  <c r="I1971" i="42"/>
  <c r="I1972" i="42"/>
  <c r="I1973" i="42"/>
  <c r="I1974" i="42"/>
  <c r="I1975" i="42"/>
  <c r="I1976" i="42"/>
  <c r="I1977" i="42"/>
  <c r="I1978" i="42"/>
  <c r="I1979" i="42"/>
  <c r="I1980" i="42"/>
  <c r="I1981" i="42"/>
  <c r="I1982" i="42"/>
  <c r="I1983" i="42"/>
  <c r="I1984" i="42"/>
  <c r="I1985" i="42"/>
  <c r="I1986" i="42"/>
  <c r="I1987" i="42"/>
  <c r="I1988" i="42"/>
  <c r="I1989" i="42"/>
  <c r="I1990" i="42"/>
  <c r="I1991" i="42"/>
  <c r="I1992" i="42"/>
  <c r="I1993" i="42"/>
  <c r="I1994" i="42"/>
  <c r="I1995" i="42"/>
  <c r="I1996" i="42"/>
  <c r="I1997" i="42"/>
  <c r="I1998" i="42"/>
  <c r="I1999" i="42"/>
  <c r="I2000" i="42"/>
  <c r="I2001" i="42"/>
  <c r="I2002" i="42"/>
  <c r="I2003" i="42"/>
  <c r="I2004" i="42"/>
  <c r="I2005" i="42"/>
  <c r="I2006" i="42"/>
  <c r="I2007" i="42"/>
  <c r="I2008" i="42"/>
  <c r="I2009" i="42"/>
  <c r="I2010" i="42"/>
  <c r="I2011" i="42"/>
  <c r="I2012" i="42"/>
  <c r="I2013" i="42"/>
  <c r="I2014" i="42"/>
  <c r="I2015" i="42"/>
  <c r="I2016" i="42"/>
  <c r="I2017" i="42"/>
  <c r="I2018" i="42"/>
  <c r="I2019" i="42"/>
  <c r="I2020" i="42"/>
  <c r="I2021" i="42"/>
  <c r="I2022" i="42"/>
  <c r="I2023" i="42"/>
  <c r="I2024" i="42"/>
  <c r="I2025" i="42"/>
  <c r="I2026" i="42"/>
  <c r="I2027" i="42"/>
  <c r="I2028" i="42"/>
  <c r="I2029" i="42"/>
  <c r="I2030" i="42"/>
  <c r="I2031" i="42"/>
  <c r="I2032" i="42"/>
  <c r="I2033" i="42"/>
  <c r="I2034" i="42"/>
  <c r="I2035" i="42"/>
  <c r="I2036" i="42"/>
  <c r="I2037" i="42"/>
  <c r="I2038" i="42"/>
  <c r="I2039" i="42"/>
  <c r="I2040" i="42"/>
  <c r="I2041" i="42"/>
  <c r="I2042" i="42"/>
  <c r="I2043" i="42"/>
  <c r="I2044" i="42"/>
  <c r="I2045" i="42"/>
  <c r="I2046" i="42"/>
  <c r="I2047" i="42"/>
  <c r="I2048" i="42"/>
  <c r="I2049" i="42"/>
  <c r="I2050" i="42"/>
  <c r="I2051" i="42"/>
  <c r="I2052" i="42"/>
  <c r="I2053" i="42"/>
  <c r="I2054" i="42"/>
  <c r="I2055" i="42"/>
  <c r="I2056" i="42"/>
  <c r="I2057" i="42"/>
  <c r="I2058" i="42"/>
  <c r="I2059" i="42"/>
  <c r="I2060" i="42"/>
  <c r="I2061" i="42"/>
  <c r="I2062" i="42"/>
  <c r="I2063" i="42"/>
  <c r="I2064" i="42"/>
  <c r="I2065" i="42"/>
  <c r="I2066" i="42"/>
  <c r="I2067" i="42"/>
  <c r="I2068" i="42"/>
  <c r="I2069" i="42"/>
  <c r="I2070" i="42"/>
  <c r="I2071" i="42"/>
  <c r="I2072" i="42"/>
  <c r="I2073" i="42"/>
  <c r="I2074" i="42"/>
  <c r="I2075" i="42"/>
  <c r="I2076" i="42"/>
  <c r="I2077" i="42"/>
  <c r="I2078" i="42"/>
  <c r="I2079" i="42"/>
  <c r="I2080" i="42"/>
  <c r="I2081" i="42"/>
  <c r="I2082" i="42"/>
  <c r="I2083" i="42"/>
  <c r="I2084" i="42"/>
  <c r="I2085" i="42"/>
  <c r="I2086" i="42"/>
  <c r="I2087" i="42"/>
  <c r="I2088" i="42"/>
  <c r="I2089" i="42"/>
  <c r="I2090" i="42"/>
  <c r="I2091" i="42"/>
  <c r="I2092" i="42"/>
  <c r="I2093" i="42"/>
  <c r="I2094" i="42"/>
  <c r="I2095" i="42"/>
  <c r="I2096" i="42"/>
  <c r="I2097" i="42"/>
  <c r="I2098" i="42"/>
  <c r="I2099" i="42"/>
  <c r="I2100" i="42"/>
  <c r="I2101" i="42"/>
  <c r="I2102" i="42"/>
  <c r="I2103" i="42"/>
  <c r="I2104" i="42"/>
  <c r="I2105" i="42"/>
  <c r="I2106" i="42"/>
  <c r="I2107" i="42"/>
  <c r="I2108" i="42"/>
  <c r="I2109" i="42"/>
  <c r="I2110" i="42"/>
  <c r="I2111" i="42"/>
  <c r="I2112" i="42"/>
  <c r="I2113" i="42"/>
  <c r="I2114" i="42"/>
  <c r="I2115" i="42"/>
  <c r="I2116" i="42"/>
  <c r="I2117" i="42"/>
  <c r="I2118" i="42"/>
  <c r="I2119" i="42"/>
  <c r="I2120" i="42"/>
  <c r="I2121" i="42"/>
  <c r="I2122" i="42"/>
  <c r="I2123" i="42"/>
  <c r="I2124" i="42"/>
  <c r="I2125" i="42"/>
  <c r="I2126" i="42"/>
  <c r="I2127" i="42"/>
  <c r="I2128" i="42"/>
  <c r="I2129" i="42"/>
  <c r="I2130" i="42"/>
  <c r="I2131" i="42"/>
  <c r="I2132" i="42"/>
  <c r="I2133" i="42"/>
  <c r="I2134" i="42"/>
  <c r="I2135" i="42"/>
  <c r="I2136" i="42"/>
  <c r="I2137" i="42"/>
  <c r="I2138" i="42"/>
  <c r="I2139" i="42"/>
  <c r="I2140" i="42"/>
  <c r="I2141" i="42"/>
  <c r="I2142" i="42"/>
  <c r="I2143" i="42"/>
  <c r="I2144" i="42"/>
  <c r="I2145" i="42"/>
  <c r="I2146" i="42"/>
  <c r="I2147" i="42"/>
  <c r="I2148" i="42"/>
  <c r="I2149" i="42"/>
  <c r="I2150" i="42"/>
  <c r="I2151" i="42"/>
  <c r="I2152" i="42"/>
  <c r="I2153" i="42"/>
  <c r="I2154" i="42"/>
  <c r="J1962" i="42"/>
  <c r="J1963" i="42"/>
  <c r="J1964" i="42"/>
  <c r="J1965" i="42"/>
  <c r="J1966" i="42"/>
  <c r="J1967" i="42"/>
  <c r="J1968" i="42"/>
  <c r="J1969" i="42"/>
  <c r="J1970" i="42"/>
  <c r="J1971" i="42"/>
  <c r="J1972" i="42"/>
  <c r="J1973" i="42"/>
  <c r="J1974" i="42"/>
  <c r="J1975" i="42"/>
  <c r="J1976" i="42"/>
  <c r="J1977" i="42"/>
  <c r="J1978" i="42"/>
  <c r="J1979" i="42"/>
  <c r="J1980" i="42"/>
  <c r="J1981" i="42"/>
  <c r="J1982" i="42"/>
  <c r="J1983" i="42"/>
  <c r="J1984" i="42"/>
  <c r="J1985" i="42"/>
  <c r="J1986" i="42"/>
  <c r="J1987" i="42"/>
  <c r="J1988" i="42"/>
  <c r="J1989" i="42"/>
  <c r="J1990" i="42"/>
  <c r="J1991" i="42"/>
  <c r="J1992" i="42"/>
  <c r="J1993" i="42"/>
  <c r="J1994" i="42"/>
  <c r="J1995" i="42"/>
  <c r="J1996" i="42"/>
  <c r="J1997" i="42"/>
  <c r="J1998" i="42"/>
  <c r="J1999" i="42"/>
  <c r="J2000" i="42"/>
  <c r="J2001" i="42"/>
  <c r="J2002" i="42"/>
  <c r="J2003" i="42"/>
  <c r="J2004" i="42"/>
  <c r="J2005" i="42"/>
  <c r="J2006" i="42"/>
  <c r="J2007" i="42"/>
  <c r="J2008" i="42"/>
  <c r="J2009" i="42"/>
  <c r="J2010" i="42"/>
  <c r="J2011" i="42"/>
  <c r="J2012" i="42"/>
  <c r="J2013" i="42"/>
  <c r="J2014" i="42"/>
  <c r="J2015" i="42"/>
  <c r="J2016" i="42"/>
  <c r="J2017" i="42"/>
  <c r="J2018" i="42"/>
  <c r="J2019" i="42"/>
  <c r="J2020" i="42"/>
  <c r="J2021" i="42"/>
  <c r="J2022" i="42"/>
  <c r="J2023" i="42"/>
  <c r="J2024" i="42"/>
  <c r="J2025" i="42"/>
  <c r="J2026" i="42"/>
  <c r="J2027" i="42"/>
  <c r="J2028" i="42"/>
  <c r="J2029" i="42"/>
  <c r="J2030" i="42"/>
  <c r="J2031" i="42"/>
  <c r="J2032" i="42"/>
  <c r="J2033" i="42"/>
  <c r="J2034" i="42"/>
  <c r="J2035" i="42"/>
  <c r="J2036" i="42"/>
  <c r="J2037" i="42"/>
  <c r="J2038" i="42"/>
  <c r="J2039" i="42"/>
  <c r="J2040" i="42"/>
  <c r="J2041" i="42"/>
  <c r="J2042" i="42"/>
  <c r="J2043" i="42"/>
  <c r="J2044" i="42"/>
  <c r="J2045" i="42"/>
  <c r="J2046" i="42"/>
  <c r="J2047" i="42"/>
  <c r="J2048" i="42"/>
  <c r="J2049" i="42"/>
  <c r="J2050" i="42"/>
  <c r="J2051" i="42"/>
  <c r="J2052" i="42"/>
  <c r="J2053" i="42"/>
  <c r="J2054" i="42"/>
  <c r="J2055" i="42"/>
  <c r="J2056" i="42"/>
  <c r="J2057" i="42"/>
  <c r="J2058" i="42"/>
  <c r="J2059" i="42"/>
  <c r="J2060" i="42"/>
  <c r="J2061" i="42"/>
  <c r="J2062" i="42"/>
  <c r="J2063" i="42"/>
  <c r="J2064" i="42"/>
  <c r="J2065" i="42"/>
  <c r="J2066" i="42"/>
  <c r="J2067" i="42"/>
  <c r="J2068" i="42"/>
  <c r="J2069" i="42"/>
  <c r="J2070" i="42"/>
  <c r="J2071" i="42"/>
  <c r="J2072" i="42"/>
  <c r="J2073" i="42"/>
  <c r="J2074" i="42"/>
  <c r="J2075" i="42"/>
  <c r="J2076" i="42"/>
  <c r="J2077" i="42"/>
  <c r="J2078" i="42"/>
  <c r="J2079" i="42"/>
  <c r="J2080" i="42"/>
  <c r="J2081" i="42"/>
  <c r="J2082" i="42"/>
  <c r="J2083" i="42"/>
  <c r="J2084" i="42"/>
  <c r="J2085" i="42"/>
  <c r="J2086" i="42"/>
  <c r="J2087" i="42"/>
  <c r="J2088" i="42"/>
  <c r="J2089" i="42"/>
  <c r="J2090" i="42"/>
  <c r="J2091" i="42"/>
  <c r="J2092" i="42"/>
  <c r="J2093" i="42"/>
  <c r="J2094" i="42"/>
  <c r="J2095" i="42"/>
  <c r="J2096" i="42"/>
  <c r="J2097" i="42"/>
  <c r="J2098" i="42"/>
  <c r="J2099" i="42"/>
  <c r="J2100" i="42"/>
  <c r="J2101" i="42"/>
  <c r="J2102" i="42"/>
  <c r="J2103" i="42"/>
  <c r="J2104" i="42"/>
  <c r="J2105" i="42"/>
  <c r="J2106" i="42"/>
  <c r="J2107" i="42"/>
  <c r="J2108" i="42"/>
  <c r="J2109" i="42"/>
  <c r="J2110" i="42"/>
  <c r="J2111" i="42"/>
  <c r="J2112" i="42"/>
  <c r="J2113" i="42"/>
  <c r="J2114" i="42"/>
  <c r="J2115" i="42"/>
  <c r="J2116" i="42"/>
  <c r="J2117" i="42"/>
  <c r="J2118" i="42"/>
  <c r="J2119" i="42"/>
  <c r="J2120" i="42"/>
  <c r="J2121" i="42"/>
  <c r="J2122" i="42"/>
  <c r="J2123" i="42"/>
  <c r="J2124" i="42"/>
  <c r="J2125" i="42"/>
  <c r="J2126" i="42"/>
  <c r="J2127" i="42"/>
  <c r="J2128" i="42"/>
  <c r="J2129" i="42"/>
  <c r="J2130" i="42"/>
  <c r="J2131" i="42"/>
  <c r="J2132" i="42"/>
  <c r="J2133" i="42"/>
  <c r="J2134" i="42"/>
  <c r="J2135" i="42"/>
  <c r="J2136" i="42"/>
  <c r="J2137" i="42"/>
  <c r="J2138" i="42"/>
  <c r="J2139" i="42"/>
  <c r="J2140" i="42"/>
  <c r="J2141" i="42"/>
  <c r="J2142" i="42"/>
  <c r="J2143" i="42"/>
  <c r="J2144" i="42"/>
  <c r="J2145" i="42"/>
  <c r="J2146" i="42"/>
  <c r="J2147" i="42"/>
  <c r="J2148" i="42"/>
  <c r="J2149" i="42"/>
  <c r="J2150" i="42"/>
  <c r="J2151" i="42"/>
  <c r="J2152" i="42"/>
  <c r="J2153" i="42"/>
  <c r="J2154" i="42"/>
  <c r="G42" i="48"/>
  <c r="G43" i="48"/>
  <c r="G44" i="48"/>
  <c r="G45" i="48"/>
  <c r="G46" i="48"/>
  <c r="G47" i="48"/>
  <c r="G48" i="48"/>
  <c r="G49" i="48"/>
  <c r="G50" i="48"/>
  <c r="G51" i="48"/>
  <c r="G52" i="48"/>
  <c r="G53" i="48"/>
  <c r="G54" i="48"/>
  <c r="G55" i="48"/>
  <c r="G56" i="48"/>
  <c r="G57" i="48"/>
  <c r="G58" i="48"/>
  <c r="G59" i="48"/>
  <c r="G60" i="48"/>
  <c r="G61" i="48"/>
  <c r="G62" i="48"/>
  <c r="G63" i="48"/>
  <c r="G64" i="48"/>
  <c r="G65" i="48"/>
  <c r="G66" i="48"/>
  <c r="G67" i="48"/>
  <c r="H42" i="48"/>
  <c r="H43" i="48"/>
  <c r="H44" i="48"/>
  <c r="H45" i="48"/>
  <c r="H46" i="48"/>
  <c r="H47" i="48"/>
  <c r="H48" i="48"/>
  <c r="H49" i="48"/>
  <c r="H50" i="48"/>
  <c r="H51" i="48"/>
  <c r="H52" i="48"/>
  <c r="H53" i="48"/>
  <c r="H54" i="48"/>
  <c r="H55" i="48"/>
  <c r="H56" i="48"/>
  <c r="H57" i="48"/>
  <c r="H58" i="48"/>
  <c r="H59" i="48"/>
  <c r="H60" i="48"/>
  <c r="H61" i="48"/>
  <c r="H62" i="48"/>
  <c r="H63" i="48"/>
  <c r="H64" i="48"/>
  <c r="H65" i="48"/>
  <c r="H66" i="48"/>
  <c r="H67" i="4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E181" i="34"/>
  <c r="E182" i="34"/>
  <c r="E183" i="34"/>
  <c r="E184" i="34"/>
  <c r="I55" i="27"/>
  <c r="I52" i="27"/>
  <c r="I95" i="27"/>
  <c r="J55" i="27"/>
  <c r="J52" i="27"/>
  <c r="J95" i="27"/>
  <c r="K55" i="27"/>
  <c r="K52" i="27"/>
  <c r="K95" i="27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I1817" i="42"/>
  <c r="I1818" i="42"/>
  <c r="I1819" i="42"/>
  <c r="I1820" i="42"/>
  <c r="I1821" i="42"/>
  <c r="I1822" i="42"/>
  <c r="I1823" i="42"/>
  <c r="I1824" i="42"/>
  <c r="I1825" i="42"/>
  <c r="I1826" i="42"/>
  <c r="I1827" i="42"/>
  <c r="I1828" i="42"/>
  <c r="I1829" i="42"/>
  <c r="I1830" i="42"/>
  <c r="I1831" i="42"/>
  <c r="I1832" i="42"/>
  <c r="I1833" i="42"/>
  <c r="I1834" i="42"/>
  <c r="I1835" i="42"/>
  <c r="I1836" i="42"/>
  <c r="I1837" i="42"/>
  <c r="I1838" i="42"/>
  <c r="I1839" i="42"/>
  <c r="I1840" i="42"/>
  <c r="I1841" i="42"/>
  <c r="I1842" i="42"/>
  <c r="I1843" i="42"/>
  <c r="I1844" i="42"/>
  <c r="I1845" i="42"/>
  <c r="I1846" i="42"/>
  <c r="I1847" i="42"/>
  <c r="I1848" i="42"/>
  <c r="I1849" i="42"/>
  <c r="I1850" i="42"/>
  <c r="I1851" i="42"/>
  <c r="I1852" i="42"/>
  <c r="I1853" i="42"/>
  <c r="I1854" i="42"/>
  <c r="I1855" i="42"/>
  <c r="I1856" i="42"/>
  <c r="I1857" i="42"/>
  <c r="I1858" i="42"/>
  <c r="I1859" i="42"/>
  <c r="I1860" i="42"/>
  <c r="I1861" i="42"/>
  <c r="I1862" i="42"/>
  <c r="I1863" i="42"/>
  <c r="I1864" i="42"/>
  <c r="I1865" i="42"/>
  <c r="I1866" i="42"/>
  <c r="I1867" i="42"/>
  <c r="I1868" i="42"/>
  <c r="I1869" i="42"/>
  <c r="I1870" i="42"/>
  <c r="I1871" i="42"/>
  <c r="I1872" i="42"/>
  <c r="I1873" i="42"/>
  <c r="I1874" i="42"/>
  <c r="I1875" i="42"/>
  <c r="I1876" i="42"/>
  <c r="I1877" i="42"/>
  <c r="I1878" i="42"/>
  <c r="I1879" i="42"/>
  <c r="I1880" i="42"/>
  <c r="I1881" i="42"/>
  <c r="I1882" i="42"/>
  <c r="I1883" i="42"/>
  <c r="I1884" i="42"/>
  <c r="I1885" i="42"/>
  <c r="I1886" i="42"/>
  <c r="I1887" i="42"/>
  <c r="I1888" i="42"/>
  <c r="I1889" i="42"/>
  <c r="I1890" i="42"/>
  <c r="I1891" i="42"/>
  <c r="I1892" i="42"/>
  <c r="I1893" i="42"/>
  <c r="I1894" i="42"/>
  <c r="I1895" i="42"/>
  <c r="I1896" i="42"/>
  <c r="I1897" i="42"/>
  <c r="I1898" i="42"/>
  <c r="I1899" i="42"/>
  <c r="I1900" i="42"/>
  <c r="I1901" i="42"/>
  <c r="I1902" i="42"/>
  <c r="I1903" i="42"/>
  <c r="I1904" i="42"/>
  <c r="I1905" i="42"/>
  <c r="I1906" i="42"/>
  <c r="I1907" i="42"/>
  <c r="I1908" i="42"/>
  <c r="I1909" i="42"/>
  <c r="I1910" i="42"/>
  <c r="I1911" i="42"/>
  <c r="I1912" i="42"/>
  <c r="I1913" i="42"/>
  <c r="I1914" i="42"/>
  <c r="I1915" i="42"/>
  <c r="I1916" i="42"/>
  <c r="I1917" i="42"/>
  <c r="I1918" i="42"/>
  <c r="I1919" i="42"/>
  <c r="I1920" i="42"/>
  <c r="I1921" i="42"/>
  <c r="I1922" i="42"/>
  <c r="I1923" i="42"/>
  <c r="I1924" i="42"/>
  <c r="I1925" i="42"/>
  <c r="I1926" i="42"/>
  <c r="I1927" i="42"/>
  <c r="I1928" i="42"/>
  <c r="I1929" i="42"/>
  <c r="I1930" i="42"/>
  <c r="I1931" i="42"/>
  <c r="I1932" i="42"/>
  <c r="I1933" i="42"/>
  <c r="I1934" i="42"/>
  <c r="I1935" i="42"/>
  <c r="I1936" i="42"/>
  <c r="I1937" i="42"/>
  <c r="I1938" i="42"/>
  <c r="I1939" i="42"/>
  <c r="I1940" i="42"/>
  <c r="I1941" i="42"/>
  <c r="I1942" i="42"/>
  <c r="I1943" i="42"/>
  <c r="I1944" i="42"/>
  <c r="I1945" i="42"/>
  <c r="I1946" i="42"/>
  <c r="I1947" i="42"/>
  <c r="I1948" i="42"/>
  <c r="I1949" i="42"/>
  <c r="I1950" i="42"/>
  <c r="I1951" i="42"/>
  <c r="I1952" i="42"/>
  <c r="I1953" i="42"/>
  <c r="I1954" i="42"/>
  <c r="I1955" i="42"/>
  <c r="I1956" i="42"/>
  <c r="I1957" i="42"/>
  <c r="I1958" i="42"/>
  <c r="I1959" i="42"/>
  <c r="I1960" i="42"/>
  <c r="I1961" i="42"/>
  <c r="J1817" i="42"/>
  <c r="J1818" i="42"/>
  <c r="J1819" i="42"/>
  <c r="J1820" i="42"/>
  <c r="J1821" i="42"/>
  <c r="J1822" i="42"/>
  <c r="J1823" i="42"/>
  <c r="J1824" i="42"/>
  <c r="J1825" i="42"/>
  <c r="J1826" i="42"/>
  <c r="J1827" i="42"/>
  <c r="J1828" i="42"/>
  <c r="J1829" i="42"/>
  <c r="J1830" i="42"/>
  <c r="J1831" i="42"/>
  <c r="J1832" i="42"/>
  <c r="J1833" i="42"/>
  <c r="J1834" i="42"/>
  <c r="J1835" i="42"/>
  <c r="J1836" i="42"/>
  <c r="J1837" i="42"/>
  <c r="J1838" i="42"/>
  <c r="J1839" i="42"/>
  <c r="J1840" i="42"/>
  <c r="J1841" i="42"/>
  <c r="J1842" i="42"/>
  <c r="J1843" i="42"/>
  <c r="J1844" i="42"/>
  <c r="J1845" i="42"/>
  <c r="J1846" i="42"/>
  <c r="J1847" i="42"/>
  <c r="J1848" i="42"/>
  <c r="J1849" i="42"/>
  <c r="J1850" i="42"/>
  <c r="J1851" i="42"/>
  <c r="J1852" i="42"/>
  <c r="J1853" i="42"/>
  <c r="J1854" i="42"/>
  <c r="J1855" i="42"/>
  <c r="J1856" i="42"/>
  <c r="J1857" i="42"/>
  <c r="J1858" i="42"/>
  <c r="J1859" i="42"/>
  <c r="J1860" i="42"/>
  <c r="J1861" i="42"/>
  <c r="J1862" i="42"/>
  <c r="J1863" i="42"/>
  <c r="J1864" i="42"/>
  <c r="J1865" i="42"/>
  <c r="J1866" i="42"/>
  <c r="J1867" i="42"/>
  <c r="J1868" i="42"/>
  <c r="J1869" i="42"/>
  <c r="J1870" i="42"/>
  <c r="J1871" i="42"/>
  <c r="J1872" i="42"/>
  <c r="J1873" i="42"/>
  <c r="J1874" i="42"/>
  <c r="J1875" i="42"/>
  <c r="J1876" i="42"/>
  <c r="J1877" i="42"/>
  <c r="J1878" i="42"/>
  <c r="J1879" i="42"/>
  <c r="J1880" i="42"/>
  <c r="J1881" i="42"/>
  <c r="J1882" i="42"/>
  <c r="J1883" i="42"/>
  <c r="J1884" i="42"/>
  <c r="J1885" i="42"/>
  <c r="J1886" i="42"/>
  <c r="J1887" i="42"/>
  <c r="J1888" i="42"/>
  <c r="J1889" i="42"/>
  <c r="J1890" i="42"/>
  <c r="J1891" i="42"/>
  <c r="J1892" i="42"/>
  <c r="J1893" i="42"/>
  <c r="J1894" i="42"/>
  <c r="J1895" i="42"/>
  <c r="J1896" i="42"/>
  <c r="J1897" i="42"/>
  <c r="J1898" i="42"/>
  <c r="J1899" i="42"/>
  <c r="J1900" i="42"/>
  <c r="J1901" i="42"/>
  <c r="J1902" i="42"/>
  <c r="J1903" i="42"/>
  <c r="J1904" i="42"/>
  <c r="J1905" i="42"/>
  <c r="J1906" i="42"/>
  <c r="J1907" i="42"/>
  <c r="J1908" i="42"/>
  <c r="J1909" i="42"/>
  <c r="J1910" i="42"/>
  <c r="J1911" i="42"/>
  <c r="J1912" i="42"/>
  <c r="J1913" i="42"/>
  <c r="J1914" i="42"/>
  <c r="J1915" i="42"/>
  <c r="J1916" i="42"/>
  <c r="J1917" i="42"/>
  <c r="J1918" i="42"/>
  <c r="J1919" i="42"/>
  <c r="J1920" i="42"/>
  <c r="J1921" i="42"/>
  <c r="J1922" i="42"/>
  <c r="J1923" i="42"/>
  <c r="J1924" i="42"/>
  <c r="J1925" i="42"/>
  <c r="J1926" i="42"/>
  <c r="J1927" i="42"/>
  <c r="J1928" i="42"/>
  <c r="J1929" i="42"/>
  <c r="J1930" i="42"/>
  <c r="J1931" i="42"/>
  <c r="J1932" i="42"/>
  <c r="J1933" i="42"/>
  <c r="J1934" i="42"/>
  <c r="J1935" i="42"/>
  <c r="J1936" i="42"/>
  <c r="J1937" i="42"/>
  <c r="J1938" i="42"/>
  <c r="J1939" i="42"/>
  <c r="J1940" i="42"/>
  <c r="J1941" i="42"/>
  <c r="J1942" i="42"/>
  <c r="J1943" i="42"/>
  <c r="J1944" i="42"/>
  <c r="J1945" i="42"/>
  <c r="J1946" i="42"/>
  <c r="J1947" i="42"/>
  <c r="J1948" i="42"/>
  <c r="J1949" i="42"/>
  <c r="J1950" i="42"/>
  <c r="J1951" i="42"/>
  <c r="J1952" i="42"/>
  <c r="J1953" i="42"/>
  <c r="J1954" i="42"/>
  <c r="J1955" i="42"/>
  <c r="J1956" i="42"/>
  <c r="J1957" i="42"/>
  <c r="J1958" i="42"/>
  <c r="J1959" i="42"/>
  <c r="J1960" i="42"/>
  <c r="J1961" i="42"/>
  <c r="I1816" i="42"/>
  <c r="J1816" i="42"/>
  <c r="E100" i="43"/>
  <c r="I247" i="45"/>
  <c r="I387" i="45"/>
  <c r="I272" i="45"/>
  <c r="I266" i="45"/>
  <c r="I379" i="45"/>
  <c r="I312" i="45"/>
  <c r="I302" i="45"/>
  <c r="I298" i="45"/>
  <c r="I329" i="45"/>
  <c r="I386" i="45"/>
  <c r="I348" i="45"/>
  <c r="I355" i="45"/>
  <c r="I377" i="45"/>
  <c r="I332" i="45"/>
  <c r="I392" i="45"/>
  <c r="I373" i="45"/>
  <c r="I284" i="45"/>
  <c r="J247" i="45"/>
  <c r="J387" i="45"/>
  <c r="J272" i="45"/>
  <c r="J266" i="45"/>
  <c r="J379" i="45"/>
  <c r="J312" i="45"/>
  <c r="J302" i="45"/>
  <c r="J298" i="45"/>
  <c r="J329" i="45"/>
  <c r="J386" i="45"/>
  <c r="J348" i="45"/>
  <c r="J355" i="45"/>
  <c r="J377" i="45"/>
  <c r="J332" i="45"/>
  <c r="J392" i="45"/>
  <c r="J373" i="45"/>
  <c r="J284" i="45"/>
  <c r="K247" i="45"/>
  <c r="K387" i="45"/>
  <c r="K272" i="45"/>
  <c r="K266" i="45"/>
  <c r="K379" i="45"/>
  <c r="K312" i="45"/>
  <c r="K302" i="45"/>
  <c r="K298" i="45"/>
  <c r="K329" i="45"/>
  <c r="K386" i="45"/>
  <c r="K348" i="45"/>
  <c r="K355" i="45"/>
  <c r="K377" i="45"/>
  <c r="K332" i="45"/>
  <c r="K392" i="45"/>
  <c r="K373" i="45"/>
  <c r="K284" i="45"/>
  <c r="I161" i="40"/>
  <c r="I170" i="40"/>
  <c r="I174" i="40"/>
  <c r="I75" i="40"/>
  <c r="J161" i="40"/>
  <c r="J170" i="40"/>
  <c r="J174" i="40"/>
  <c r="J75" i="40"/>
  <c r="K161" i="40"/>
  <c r="K170" i="40"/>
  <c r="K174" i="40"/>
  <c r="K75" i="40"/>
  <c r="I1815" i="42"/>
  <c r="J1815" i="42"/>
  <c r="E282" i="8"/>
  <c r="E283" i="8"/>
  <c r="E284" i="8"/>
  <c r="F282" i="8"/>
  <c r="F283" i="8"/>
  <c r="F284" i="8"/>
  <c r="G282" i="8"/>
  <c r="G283" i="8"/>
  <c r="G284" i="8"/>
  <c r="I128" i="27"/>
  <c r="I22" i="27"/>
  <c r="I160" i="27"/>
  <c r="I45" i="27"/>
  <c r="J128" i="27"/>
  <c r="J22" i="27"/>
  <c r="J160" i="27"/>
  <c r="J45" i="27"/>
  <c r="K128" i="27"/>
  <c r="K22" i="27"/>
  <c r="K160" i="27"/>
  <c r="K45" i="27"/>
  <c r="I1814" i="42"/>
  <c r="J1814" i="42"/>
  <c r="G40" i="48"/>
  <c r="G41" i="48"/>
  <c r="H40" i="48"/>
  <c r="H41" i="48"/>
  <c r="I52" i="40"/>
  <c r="J52" i="40"/>
  <c r="K52" i="40"/>
  <c r="I1813" i="42"/>
  <c r="J1813" i="42"/>
  <c r="I292" i="45"/>
  <c r="I283" i="45"/>
  <c r="I337" i="45"/>
  <c r="I275" i="45"/>
  <c r="I330" i="45"/>
  <c r="I304" i="45"/>
  <c r="I346" i="45"/>
  <c r="I351" i="45"/>
  <c r="I404" i="45"/>
  <c r="I363" i="45"/>
  <c r="I273" i="45"/>
  <c r="I313" i="45"/>
  <c r="I278" i="45"/>
  <c r="I310" i="45"/>
  <c r="I268" i="45"/>
  <c r="I333" i="45"/>
  <c r="I372" i="45"/>
  <c r="I316" i="45"/>
  <c r="I297" i="45"/>
  <c r="J292" i="45"/>
  <c r="J283" i="45"/>
  <c r="J337" i="45"/>
  <c r="J275" i="45"/>
  <c r="J330" i="45"/>
  <c r="J304" i="45"/>
  <c r="J346" i="45"/>
  <c r="J351" i="45"/>
  <c r="J404" i="45"/>
  <c r="J363" i="45"/>
  <c r="J273" i="45"/>
  <c r="J313" i="45"/>
  <c r="J278" i="45"/>
  <c r="J310" i="45"/>
  <c r="J268" i="45"/>
  <c r="J333" i="45"/>
  <c r="J372" i="45"/>
  <c r="J316" i="45"/>
  <c r="J297" i="45"/>
  <c r="K292" i="45"/>
  <c r="K283" i="45"/>
  <c r="K337" i="45"/>
  <c r="K275" i="45"/>
  <c r="K330" i="45"/>
  <c r="K304" i="45"/>
  <c r="K346" i="45"/>
  <c r="K351" i="45"/>
  <c r="K404" i="45"/>
  <c r="K363" i="45"/>
  <c r="K273" i="45"/>
  <c r="K313" i="45"/>
  <c r="K278" i="45"/>
  <c r="K310" i="45"/>
  <c r="K268" i="45"/>
  <c r="K333" i="45"/>
  <c r="K372" i="45"/>
  <c r="K316" i="45"/>
  <c r="K297" i="45"/>
  <c r="E45" i="43"/>
  <c r="E159" i="34"/>
  <c r="E160" i="34"/>
  <c r="E161" i="34"/>
  <c r="E162" i="34"/>
  <c r="E163" i="34"/>
  <c r="E164" i="34"/>
  <c r="E165" i="34"/>
  <c r="E166" i="34"/>
  <c r="E167" i="34"/>
  <c r="E168" i="34"/>
  <c r="E169" i="34"/>
  <c r="E170" i="34"/>
  <c r="E171" i="34"/>
  <c r="E172" i="34"/>
  <c r="E173" i="34"/>
  <c r="E174" i="34"/>
  <c r="E175" i="34"/>
  <c r="E176" i="34"/>
  <c r="E177" i="34"/>
  <c r="E178" i="34"/>
  <c r="E179" i="34"/>
  <c r="E180" i="34"/>
  <c r="I60" i="27"/>
  <c r="I32" i="27"/>
  <c r="I74" i="27"/>
  <c r="J60" i="27"/>
  <c r="J32" i="27"/>
  <c r="J74" i="27"/>
  <c r="K60" i="27"/>
  <c r="K32" i="27"/>
  <c r="K74" i="27"/>
  <c r="I121" i="27"/>
  <c r="I112" i="27"/>
  <c r="I16" i="27"/>
  <c r="J121" i="27"/>
  <c r="J112" i="27"/>
  <c r="J16" i="27"/>
  <c r="K121" i="27"/>
  <c r="K112" i="27"/>
  <c r="K16" i="27"/>
  <c r="I77" i="40"/>
  <c r="J77" i="40"/>
  <c r="K77" i="40"/>
  <c r="E274" i="8"/>
  <c r="E275" i="8"/>
  <c r="E276" i="8"/>
  <c r="E277" i="8"/>
  <c r="E278" i="8"/>
  <c r="E279" i="8"/>
  <c r="E280" i="8"/>
  <c r="E281" i="8"/>
  <c r="F274" i="8"/>
  <c r="F275" i="8"/>
  <c r="F276" i="8"/>
  <c r="F277" i="8"/>
  <c r="F278" i="8"/>
  <c r="F279" i="8"/>
  <c r="F280" i="8"/>
  <c r="F281" i="8"/>
  <c r="G274" i="8"/>
  <c r="G275" i="8"/>
  <c r="G276" i="8"/>
  <c r="G277" i="8"/>
  <c r="G278" i="8"/>
  <c r="G279" i="8"/>
  <c r="G280" i="8"/>
  <c r="G281" i="8"/>
  <c r="E270" i="8"/>
  <c r="E271" i="8"/>
  <c r="E272" i="8"/>
  <c r="E273" i="8"/>
  <c r="F270" i="8"/>
  <c r="F271" i="8"/>
  <c r="F272" i="8"/>
  <c r="F273" i="8"/>
  <c r="G270" i="8"/>
  <c r="G271" i="8"/>
  <c r="G272" i="8"/>
  <c r="G273" i="8"/>
  <c r="E143" i="43"/>
  <c r="I366" i="45" l="1"/>
  <c r="I326" i="45"/>
  <c r="I381" i="45"/>
  <c r="I360" i="45"/>
  <c r="I193" i="45"/>
  <c r="I287" i="45"/>
  <c r="I328" i="45"/>
  <c r="I367" i="45"/>
  <c r="I327" i="45"/>
  <c r="I394" i="45"/>
  <c r="I317" i="45"/>
  <c r="I334" i="45"/>
  <c r="I374" i="45"/>
  <c r="J366" i="45"/>
  <c r="J326" i="45"/>
  <c r="J381" i="45"/>
  <c r="J360" i="45"/>
  <c r="J193" i="45"/>
  <c r="J287" i="45"/>
  <c r="J328" i="45"/>
  <c r="J367" i="45"/>
  <c r="J327" i="45"/>
  <c r="J394" i="45"/>
  <c r="J317" i="45"/>
  <c r="J334" i="45"/>
  <c r="J374" i="45"/>
  <c r="K366" i="45"/>
  <c r="K326" i="45"/>
  <c r="K381" i="45"/>
  <c r="K360" i="45"/>
  <c r="K193" i="45"/>
  <c r="K287" i="45"/>
  <c r="K328" i="45"/>
  <c r="K367" i="45"/>
  <c r="K327" i="45"/>
  <c r="K394" i="45"/>
  <c r="K317" i="45"/>
  <c r="K334" i="45"/>
  <c r="K374" i="45"/>
  <c r="I80" i="27"/>
  <c r="I133" i="27"/>
  <c r="I17" i="27"/>
  <c r="J80" i="27"/>
  <c r="J133" i="27"/>
  <c r="J17" i="27"/>
  <c r="K80" i="27"/>
  <c r="K133" i="27"/>
  <c r="K17" i="27"/>
  <c r="E83" i="43"/>
  <c r="E11" i="43"/>
  <c r="E125" i="43"/>
  <c r="E96" i="43"/>
  <c r="I1785" i="42"/>
  <c r="I1786" i="42"/>
  <c r="I1787" i="42"/>
  <c r="I1788" i="42"/>
  <c r="I1789" i="42"/>
  <c r="I1790" i="42"/>
  <c r="I1791" i="42"/>
  <c r="I1792" i="42"/>
  <c r="I1793" i="42"/>
  <c r="I1794" i="42"/>
  <c r="I1795" i="42"/>
  <c r="I1796" i="42"/>
  <c r="I1797" i="42"/>
  <c r="I1798" i="42"/>
  <c r="I1799" i="42"/>
  <c r="I1800" i="42"/>
  <c r="I1801" i="42"/>
  <c r="I1802" i="42"/>
  <c r="I1803" i="42"/>
  <c r="I1804" i="42"/>
  <c r="I1805" i="42"/>
  <c r="I1806" i="42"/>
  <c r="I1807" i="42"/>
  <c r="I1808" i="42"/>
  <c r="I1809" i="42"/>
  <c r="I1810" i="42"/>
  <c r="I1811" i="42"/>
  <c r="I1812" i="42"/>
  <c r="J1785" i="42"/>
  <c r="J1786" i="42"/>
  <c r="J1787" i="42"/>
  <c r="J1788" i="42"/>
  <c r="J1789" i="42"/>
  <c r="J1790" i="42"/>
  <c r="J1791" i="42"/>
  <c r="J1792" i="42"/>
  <c r="J1793" i="42"/>
  <c r="J1794" i="42"/>
  <c r="J1795" i="42"/>
  <c r="J1796" i="42"/>
  <c r="J1797" i="42"/>
  <c r="J1798" i="42"/>
  <c r="J1799" i="42"/>
  <c r="J1800" i="42"/>
  <c r="J1801" i="42"/>
  <c r="J1802" i="42"/>
  <c r="J1803" i="42"/>
  <c r="J1804" i="42"/>
  <c r="J1805" i="42"/>
  <c r="J1806" i="42"/>
  <c r="J1807" i="42"/>
  <c r="J1808" i="42"/>
  <c r="J1809" i="42"/>
  <c r="J1810" i="42"/>
  <c r="J1811" i="42"/>
  <c r="J1812" i="42"/>
  <c r="I21" i="27"/>
  <c r="J21" i="27"/>
  <c r="K21" i="27"/>
  <c r="I233" i="45"/>
  <c r="I350" i="45"/>
  <c r="I234" i="45"/>
  <c r="I235" i="45"/>
  <c r="J233" i="45"/>
  <c r="J350" i="45"/>
  <c r="J234" i="45"/>
  <c r="J235" i="45"/>
  <c r="K233" i="45"/>
  <c r="K350" i="45"/>
  <c r="K234" i="45"/>
  <c r="K235" i="45"/>
  <c r="I1783" i="42"/>
  <c r="I1784" i="42"/>
  <c r="J1783" i="42"/>
  <c r="J1784" i="42"/>
  <c r="I86" i="27"/>
  <c r="I65" i="27"/>
  <c r="J86" i="27"/>
  <c r="J65" i="27"/>
  <c r="K86" i="27"/>
  <c r="K65" i="27"/>
  <c r="E269" i="8"/>
  <c r="F269" i="8"/>
  <c r="G269" i="8"/>
  <c r="I96" i="40"/>
  <c r="I6" i="40"/>
  <c r="J96" i="40"/>
  <c r="J6" i="40"/>
  <c r="K96" i="40"/>
  <c r="K6" i="40"/>
  <c r="E160" i="43"/>
  <c r="E85" i="43"/>
  <c r="E90" i="43"/>
  <c r="E111" i="43"/>
  <c r="E43" i="43"/>
  <c r="H863" i="39"/>
  <c r="H864" i="39"/>
  <c r="H865" i="39"/>
  <c r="H866" i="39"/>
  <c r="H867" i="39"/>
  <c r="H868" i="39"/>
  <c r="H869" i="39"/>
  <c r="H870" i="39"/>
  <c r="H871" i="39"/>
  <c r="H872" i="39"/>
  <c r="H873" i="39"/>
  <c r="H874" i="39"/>
  <c r="H875" i="39"/>
  <c r="H876" i="39"/>
  <c r="H877" i="39"/>
  <c r="H878" i="39"/>
  <c r="H879" i="39"/>
  <c r="H880" i="39"/>
  <c r="H881" i="39"/>
  <c r="H882" i="39"/>
  <c r="H883" i="39"/>
  <c r="E82" i="43"/>
  <c r="I309" i="45"/>
  <c r="I138" i="45"/>
  <c r="I184" i="45"/>
  <c r="I205" i="45"/>
  <c r="I229" i="45"/>
  <c r="I335" i="45"/>
  <c r="I214" i="45"/>
  <c r="I203" i="45"/>
  <c r="I236" i="45"/>
  <c r="I262" i="45"/>
  <c r="I219" i="45"/>
  <c r="I289" i="45"/>
  <c r="I331" i="45"/>
  <c r="I308" i="45"/>
  <c r="I258" i="45"/>
  <c r="I319" i="45"/>
  <c r="I354" i="45"/>
  <c r="I276" i="45"/>
  <c r="I375" i="45"/>
  <c r="I353" i="45"/>
  <c r="I201" i="45"/>
  <c r="I285" i="45"/>
  <c r="I315" i="45"/>
  <c r="I226" i="45"/>
  <c r="I202" i="45"/>
  <c r="I342" i="45"/>
  <c r="I146" i="45"/>
  <c r="I299" i="45"/>
  <c r="I265" i="45"/>
  <c r="I154" i="45"/>
  <c r="I294" i="45"/>
  <c r="I279" i="45"/>
  <c r="I311" i="45"/>
  <c r="I215" i="45"/>
  <c r="I199" i="45"/>
  <c r="I322" i="45"/>
  <c r="I306" i="45"/>
  <c r="I296" i="45"/>
  <c r="I181" i="45"/>
  <c r="I238" i="45"/>
  <c r="I359" i="45"/>
  <c r="I288" i="45"/>
  <c r="I376" i="45"/>
  <c r="I221" i="45"/>
  <c r="I291" i="45"/>
  <c r="I220" i="45"/>
  <c r="I212" i="45"/>
  <c r="J309" i="45"/>
  <c r="J138" i="45"/>
  <c r="J184" i="45"/>
  <c r="J205" i="45"/>
  <c r="J229" i="45"/>
  <c r="J335" i="45"/>
  <c r="J214" i="45"/>
  <c r="J203" i="45"/>
  <c r="J236" i="45"/>
  <c r="J262" i="45"/>
  <c r="J219" i="45"/>
  <c r="J289" i="45"/>
  <c r="J331" i="45"/>
  <c r="J308" i="45"/>
  <c r="J258" i="45"/>
  <c r="J319" i="45"/>
  <c r="J354" i="45"/>
  <c r="J276" i="45"/>
  <c r="J375" i="45"/>
  <c r="J353" i="45"/>
  <c r="J201" i="45"/>
  <c r="J285" i="45"/>
  <c r="J315" i="45"/>
  <c r="J226" i="45"/>
  <c r="J202" i="45"/>
  <c r="J342" i="45"/>
  <c r="J146" i="45"/>
  <c r="J299" i="45"/>
  <c r="J265" i="45"/>
  <c r="J154" i="45"/>
  <c r="J294" i="45"/>
  <c r="J279" i="45"/>
  <c r="J311" i="45"/>
  <c r="J215" i="45"/>
  <c r="J199" i="45"/>
  <c r="J322" i="45"/>
  <c r="J306" i="45"/>
  <c r="J296" i="45"/>
  <c r="J181" i="45"/>
  <c r="J238" i="45"/>
  <c r="J359" i="45"/>
  <c r="J288" i="45"/>
  <c r="J376" i="45"/>
  <c r="J221" i="45"/>
  <c r="J291" i="45"/>
  <c r="J220" i="45"/>
  <c r="J212" i="45"/>
  <c r="K309" i="45"/>
  <c r="K138" i="45"/>
  <c r="K184" i="45"/>
  <c r="K205" i="45"/>
  <c r="K229" i="45"/>
  <c r="K335" i="45"/>
  <c r="K214" i="45"/>
  <c r="K203" i="45"/>
  <c r="K236" i="45"/>
  <c r="K262" i="45"/>
  <c r="K219" i="45"/>
  <c r="K289" i="45"/>
  <c r="K331" i="45"/>
  <c r="K308" i="45"/>
  <c r="K258" i="45"/>
  <c r="K319" i="45"/>
  <c r="K354" i="45"/>
  <c r="K276" i="45"/>
  <c r="K375" i="45"/>
  <c r="K353" i="45"/>
  <c r="K201" i="45"/>
  <c r="K285" i="45"/>
  <c r="K315" i="45"/>
  <c r="K226" i="45"/>
  <c r="K202" i="45"/>
  <c r="K342" i="45"/>
  <c r="K146" i="45"/>
  <c r="K299" i="45"/>
  <c r="K265" i="45"/>
  <c r="K154" i="45"/>
  <c r="K294" i="45"/>
  <c r="K279" i="45"/>
  <c r="K311" i="45"/>
  <c r="K215" i="45"/>
  <c r="K199" i="45"/>
  <c r="K322" i="45"/>
  <c r="K306" i="45"/>
  <c r="K296" i="45"/>
  <c r="K181" i="45"/>
  <c r="K238" i="45"/>
  <c r="K359" i="45"/>
  <c r="K288" i="45"/>
  <c r="K376" i="45"/>
  <c r="K221" i="45"/>
  <c r="K291" i="45"/>
  <c r="K220" i="45"/>
  <c r="K212" i="45"/>
  <c r="F253" i="44"/>
  <c r="F254" i="44"/>
  <c r="F255" i="44"/>
  <c r="H856" i="39"/>
  <c r="H857" i="39"/>
  <c r="H858" i="39"/>
  <c r="H859" i="39"/>
  <c r="H860" i="39"/>
  <c r="H861" i="39"/>
  <c r="H862" i="39"/>
  <c r="E266" i="8"/>
  <c r="E267" i="8"/>
  <c r="E268" i="8"/>
  <c r="F266" i="8"/>
  <c r="F267" i="8"/>
  <c r="F268" i="8"/>
  <c r="G266" i="8"/>
  <c r="G267" i="8"/>
  <c r="G268" i="8"/>
  <c r="H843" i="39"/>
  <c r="H844" i="39"/>
  <c r="H845" i="39"/>
  <c r="H846" i="39"/>
  <c r="H847" i="39"/>
  <c r="H848" i="39"/>
  <c r="H849" i="39"/>
  <c r="H850" i="39"/>
  <c r="H851" i="39"/>
  <c r="H852" i="39"/>
  <c r="H853" i="39"/>
  <c r="H854" i="39"/>
  <c r="H855" i="39"/>
  <c r="E84" i="43"/>
  <c r="E108" i="43"/>
  <c r="H834" i="39"/>
  <c r="H835" i="39"/>
  <c r="H836" i="39"/>
  <c r="H837" i="39"/>
  <c r="H838" i="39"/>
  <c r="H839" i="39"/>
  <c r="H840" i="39"/>
  <c r="H841" i="39"/>
  <c r="H842" i="39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I42" i="27"/>
  <c r="J42" i="27"/>
  <c r="K42" i="27"/>
  <c r="H757" i="39"/>
  <c r="H758" i="39"/>
  <c r="H759" i="39"/>
  <c r="H760" i="39"/>
  <c r="H761" i="39"/>
  <c r="H762" i="39"/>
  <c r="H763" i="39"/>
  <c r="H764" i="39"/>
  <c r="H765" i="39"/>
  <c r="H766" i="39"/>
  <c r="H767" i="39"/>
  <c r="H768" i="39"/>
  <c r="H769" i="39"/>
  <c r="H770" i="39"/>
  <c r="H771" i="39"/>
  <c r="H772" i="39"/>
  <c r="H773" i="39"/>
  <c r="H774" i="39"/>
  <c r="H775" i="39"/>
  <c r="H776" i="39"/>
  <c r="H777" i="39"/>
  <c r="H778" i="39"/>
  <c r="H779" i="39"/>
  <c r="H780" i="39"/>
  <c r="H781" i="39"/>
  <c r="H782" i="39"/>
  <c r="H783" i="39"/>
  <c r="H784" i="39"/>
  <c r="H785" i="39"/>
  <c r="H786" i="39"/>
  <c r="H787" i="39"/>
  <c r="H788" i="39"/>
  <c r="H789" i="39"/>
  <c r="H790" i="39"/>
  <c r="H791" i="39"/>
  <c r="H792" i="39"/>
  <c r="H793" i="39"/>
  <c r="H794" i="39"/>
  <c r="H795" i="39"/>
  <c r="H796" i="39"/>
  <c r="H797" i="39"/>
  <c r="H798" i="39"/>
  <c r="H799" i="39"/>
  <c r="H800" i="39"/>
  <c r="H801" i="39"/>
  <c r="H802" i="39"/>
  <c r="H803" i="39"/>
  <c r="H804" i="39"/>
  <c r="H805" i="39"/>
  <c r="H806" i="39"/>
  <c r="H807" i="39"/>
  <c r="H808" i="39"/>
  <c r="H809" i="39"/>
  <c r="H810" i="39"/>
  <c r="H811" i="39"/>
  <c r="H812" i="39"/>
  <c r="H813" i="39"/>
  <c r="H814" i="39"/>
  <c r="H815" i="39"/>
  <c r="H816" i="39"/>
  <c r="H817" i="39"/>
  <c r="H818" i="39"/>
  <c r="H819" i="39"/>
  <c r="H820" i="39"/>
  <c r="H821" i="39"/>
  <c r="H822" i="39"/>
  <c r="H823" i="39"/>
  <c r="H824" i="39"/>
  <c r="H825" i="39"/>
  <c r="H826" i="39"/>
  <c r="H827" i="39"/>
  <c r="H828" i="39"/>
  <c r="H829" i="39"/>
  <c r="H830" i="39"/>
  <c r="H831" i="39"/>
  <c r="H832" i="39"/>
  <c r="H833" i="39"/>
  <c r="F232" i="44"/>
  <c r="F233" i="44"/>
  <c r="F234" i="44"/>
  <c r="F235" i="44"/>
  <c r="F236" i="44"/>
  <c r="F237" i="44"/>
  <c r="F238" i="44"/>
  <c r="F239" i="44"/>
  <c r="F240" i="44"/>
  <c r="F241" i="44"/>
  <c r="F242" i="44"/>
  <c r="F243" i="44"/>
  <c r="F244" i="44"/>
  <c r="F245" i="44"/>
  <c r="F246" i="44"/>
  <c r="F247" i="44"/>
  <c r="F248" i="44"/>
  <c r="F249" i="44"/>
  <c r="F250" i="44"/>
  <c r="F251" i="44"/>
  <c r="F252" i="44"/>
  <c r="E84" i="38"/>
  <c r="E85" i="38"/>
  <c r="E86" i="38"/>
  <c r="E87" i="38"/>
  <c r="E88" i="38"/>
  <c r="E89" i="38"/>
  <c r="E90" i="38"/>
  <c r="I57" i="40"/>
  <c r="J57" i="40"/>
  <c r="K57" i="40"/>
  <c r="E295" i="41"/>
  <c r="E296" i="41"/>
  <c r="E297" i="41"/>
  <c r="I6" i="27"/>
  <c r="I59" i="27"/>
  <c r="I18" i="27"/>
  <c r="J6" i="27"/>
  <c r="J59" i="27"/>
  <c r="J18" i="27"/>
  <c r="K6" i="27"/>
  <c r="K59" i="27"/>
  <c r="K18" i="27"/>
  <c r="G6" i="14"/>
  <c r="G7" i="14"/>
  <c r="E282" i="41"/>
  <c r="E283" i="41"/>
  <c r="E284" i="41"/>
  <c r="E285" i="41"/>
  <c r="E286" i="41"/>
  <c r="E287" i="41"/>
  <c r="E288" i="41"/>
  <c r="E289" i="41"/>
  <c r="E290" i="41"/>
  <c r="E291" i="41"/>
  <c r="E292" i="41"/>
  <c r="E293" i="41"/>
  <c r="E294" i="41"/>
  <c r="E278" i="41"/>
  <c r="E279" i="41"/>
  <c r="E280" i="41"/>
  <c r="E281" i="41"/>
  <c r="E155" i="34"/>
  <c r="E156" i="34"/>
  <c r="E157" i="34"/>
  <c r="E158" i="34"/>
  <c r="I176" i="45"/>
  <c r="I213" i="45"/>
  <c r="I147" i="45"/>
  <c r="I280" i="45"/>
  <c r="I267" i="45"/>
  <c r="I218" i="45"/>
  <c r="I173" i="45"/>
  <c r="I134" i="45"/>
  <c r="I112" i="45"/>
  <c r="I243" i="45"/>
  <c r="I259" i="45"/>
  <c r="I192" i="45"/>
  <c r="I126" i="45"/>
  <c r="I307" i="45"/>
  <c r="I183" i="45"/>
  <c r="I241" i="45"/>
  <c r="I135" i="45"/>
  <c r="I223" i="45"/>
  <c r="I244" i="45"/>
  <c r="I210" i="45"/>
  <c r="I271" i="45"/>
  <c r="I139" i="45"/>
  <c r="I222" i="45"/>
  <c r="I159" i="45"/>
  <c r="I186" i="45"/>
  <c r="I195" i="45"/>
  <c r="I204" i="45"/>
  <c r="I163" i="45"/>
  <c r="I237" i="45"/>
  <c r="I162" i="45"/>
  <c r="I188" i="45"/>
  <c r="I230" i="45"/>
  <c r="I208" i="45"/>
  <c r="I194" i="45"/>
  <c r="I137" i="45"/>
  <c r="I252" i="45"/>
  <c r="I301" i="45"/>
  <c r="I300" i="45"/>
  <c r="I175" i="45"/>
  <c r="I303" i="45"/>
  <c r="I168" i="45"/>
  <c r="I248" i="45"/>
  <c r="I200" i="45"/>
  <c r="I249" i="45"/>
  <c r="I295" i="45"/>
  <c r="I242" i="45"/>
  <c r="I361" i="45"/>
  <c r="I253" i="45"/>
  <c r="I260" i="45"/>
  <c r="I171" i="45"/>
  <c r="I61" i="45"/>
  <c r="I141" i="45"/>
  <c r="I286" i="45"/>
  <c r="I144" i="45"/>
  <c r="I263" i="45"/>
  <c r="I256" i="45"/>
  <c r="I161" i="45"/>
  <c r="I358" i="45"/>
  <c r="I228" i="45"/>
  <c r="I320" i="45"/>
  <c r="I264" i="45"/>
  <c r="I227" i="45"/>
  <c r="J176" i="45"/>
  <c r="J213" i="45"/>
  <c r="J147" i="45"/>
  <c r="J280" i="45"/>
  <c r="J267" i="45"/>
  <c r="J218" i="45"/>
  <c r="J173" i="45"/>
  <c r="J134" i="45"/>
  <c r="J112" i="45"/>
  <c r="J243" i="45"/>
  <c r="J259" i="45"/>
  <c r="J192" i="45"/>
  <c r="J126" i="45"/>
  <c r="J307" i="45"/>
  <c r="J183" i="45"/>
  <c r="J241" i="45"/>
  <c r="J135" i="45"/>
  <c r="J223" i="45"/>
  <c r="J244" i="45"/>
  <c r="J210" i="45"/>
  <c r="J271" i="45"/>
  <c r="J139" i="45"/>
  <c r="J222" i="45"/>
  <c r="J159" i="45"/>
  <c r="J186" i="45"/>
  <c r="J195" i="45"/>
  <c r="J204" i="45"/>
  <c r="J163" i="45"/>
  <c r="J237" i="45"/>
  <c r="J162" i="45"/>
  <c r="J188" i="45"/>
  <c r="J230" i="45"/>
  <c r="J208" i="45"/>
  <c r="J194" i="45"/>
  <c r="J137" i="45"/>
  <c r="J252" i="45"/>
  <c r="J301" i="45"/>
  <c r="J300" i="45"/>
  <c r="J175" i="45"/>
  <c r="J303" i="45"/>
  <c r="J168" i="45"/>
  <c r="J248" i="45"/>
  <c r="J200" i="45"/>
  <c r="J249" i="45"/>
  <c r="J295" i="45"/>
  <c r="J242" i="45"/>
  <c r="J361" i="45"/>
  <c r="J253" i="45"/>
  <c r="J260" i="45"/>
  <c r="J171" i="45"/>
  <c r="J61" i="45"/>
  <c r="J141" i="45"/>
  <c r="J286" i="45"/>
  <c r="J144" i="45"/>
  <c r="J263" i="45"/>
  <c r="J256" i="45"/>
  <c r="J161" i="45"/>
  <c r="J358" i="45"/>
  <c r="J228" i="45"/>
  <c r="J320" i="45"/>
  <c r="J264" i="45"/>
  <c r="J227" i="45"/>
  <c r="K176" i="45"/>
  <c r="K213" i="45"/>
  <c r="K147" i="45"/>
  <c r="K280" i="45"/>
  <c r="K267" i="45"/>
  <c r="K218" i="45"/>
  <c r="K173" i="45"/>
  <c r="K134" i="45"/>
  <c r="K112" i="45"/>
  <c r="K243" i="45"/>
  <c r="K259" i="45"/>
  <c r="K192" i="45"/>
  <c r="K126" i="45"/>
  <c r="K307" i="45"/>
  <c r="K183" i="45"/>
  <c r="K241" i="45"/>
  <c r="K135" i="45"/>
  <c r="K223" i="45"/>
  <c r="K244" i="45"/>
  <c r="K210" i="45"/>
  <c r="K271" i="45"/>
  <c r="K139" i="45"/>
  <c r="K222" i="45"/>
  <c r="K159" i="45"/>
  <c r="K186" i="45"/>
  <c r="K195" i="45"/>
  <c r="K204" i="45"/>
  <c r="K163" i="45"/>
  <c r="K237" i="45"/>
  <c r="K162" i="45"/>
  <c r="K188" i="45"/>
  <c r="K230" i="45"/>
  <c r="K208" i="45"/>
  <c r="K194" i="45"/>
  <c r="K137" i="45"/>
  <c r="K252" i="45"/>
  <c r="K301" i="45"/>
  <c r="K300" i="45"/>
  <c r="K175" i="45"/>
  <c r="K303" i="45"/>
  <c r="K168" i="45"/>
  <c r="K248" i="45"/>
  <c r="K200" i="45"/>
  <c r="K249" i="45"/>
  <c r="K295" i="45"/>
  <c r="K242" i="45"/>
  <c r="K361" i="45"/>
  <c r="K253" i="45"/>
  <c r="K260" i="45"/>
  <c r="K171" i="45"/>
  <c r="K61" i="45"/>
  <c r="K141" i="45"/>
  <c r="K286" i="45"/>
  <c r="K144" i="45"/>
  <c r="K263" i="45"/>
  <c r="K256" i="45"/>
  <c r="K161" i="45"/>
  <c r="K358" i="45"/>
  <c r="K228" i="45"/>
  <c r="K320" i="45"/>
  <c r="K264" i="45"/>
  <c r="K227" i="45"/>
  <c r="E151" i="34"/>
  <c r="E152" i="34"/>
  <c r="E153" i="34"/>
  <c r="E154" i="34"/>
  <c r="E255" i="41"/>
  <c r="E256" i="41"/>
  <c r="E257" i="41"/>
  <c r="E258" i="41"/>
  <c r="E259" i="41"/>
  <c r="E260" i="41"/>
  <c r="E261" i="41"/>
  <c r="E262" i="41"/>
  <c r="E263" i="41"/>
  <c r="E264" i="41"/>
  <c r="E265" i="41"/>
  <c r="E266" i="41"/>
  <c r="E267" i="41"/>
  <c r="E268" i="41"/>
  <c r="E269" i="41"/>
  <c r="E270" i="41"/>
  <c r="E271" i="41"/>
  <c r="E272" i="41"/>
  <c r="E273" i="41"/>
  <c r="E274" i="41"/>
  <c r="E275" i="41"/>
  <c r="E276" i="41"/>
  <c r="E277" i="41"/>
  <c r="E145" i="34"/>
  <c r="E146" i="34"/>
  <c r="E147" i="34"/>
  <c r="E148" i="34"/>
  <c r="E149" i="34"/>
  <c r="E150" i="34"/>
  <c r="E138" i="34"/>
  <c r="E139" i="34"/>
  <c r="E140" i="34"/>
  <c r="E141" i="34"/>
  <c r="E142" i="34"/>
  <c r="E143" i="34"/>
  <c r="E144" i="34"/>
  <c r="E150" i="43"/>
  <c r="I107" i="27"/>
  <c r="I56" i="27"/>
  <c r="I149" i="27"/>
  <c r="J107" i="27"/>
  <c r="J56" i="27"/>
  <c r="J149" i="27"/>
  <c r="K107" i="27"/>
  <c r="K56" i="27"/>
  <c r="K149" i="27"/>
  <c r="E251" i="41"/>
  <c r="E252" i="41"/>
  <c r="E253" i="41"/>
  <c r="E254" i="41"/>
  <c r="E170" i="43"/>
  <c r="E89" i="43"/>
  <c r="E71" i="43"/>
  <c r="E135" i="43"/>
  <c r="E144" i="43"/>
  <c r="E28" i="43"/>
  <c r="E136" i="43"/>
  <c r="E38" i="43"/>
  <c r="E62" i="43"/>
  <c r="E166" i="43"/>
  <c r="E145" i="43"/>
  <c r="E120" i="43"/>
  <c r="E80" i="43"/>
  <c r="E52" i="43"/>
  <c r="E44" i="43"/>
  <c r="E126" i="43"/>
  <c r="E101" i="43"/>
  <c r="E10" i="43"/>
  <c r="E113" i="43"/>
  <c r="E138" i="43"/>
  <c r="E129" i="43"/>
  <c r="E131" i="43"/>
  <c r="E86" i="43"/>
  <c r="E118" i="43"/>
  <c r="E98" i="43"/>
  <c r="E121" i="43"/>
  <c r="E106" i="43"/>
  <c r="E39" i="43"/>
  <c r="E148" i="43"/>
  <c r="E91" i="43"/>
  <c r="E110" i="43"/>
  <c r="E18" i="43"/>
  <c r="E158" i="43"/>
  <c r="E99" i="43"/>
  <c r="I8" i="49"/>
  <c r="I11" i="49"/>
  <c r="I17" i="49"/>
  <c r="I19" i="49"/>
  <c r="I23" i="49"/>
  <c r="H23" i="49"/>
  <c r="I22" i="49"/>
  <c r="H22" i="49"/>
  <c r="I21" i="49"/>
  <c r="H21" i="49"/>
  <c r="I20" i="49"/>
  <c r="H20" i="49"/>
  <c r="H19" i="49"/>
  <c r="I18" i="49"/>
  <c r="H18" i="49"/>
  <c r="H17" i="49"/>
  <c r="I16" i="49"/>
  <c r="H16" i="49"/>
  <c r="I15" i="49"/>
  <c r="H15" i="49"/>
  <c r="I14" i="49"/>
  <c r="H14" i="49"/>
  <c r="I13" i="49"/>
  <c r="H13" i="49"/>
  <c r="I12" i="49"/>
  <c r="H12" i="49"/>
  <c r="H11" i="49"/>
  <c r="I10" i="49"/>
  <c r="H10" i="49"/>
  <c r="I9" i="49"/>
  <c r="H9" i="49"/>
  <c r="H8" i="49"/>
  <c r="I7" i="49"/>
  <c r="H7" i="49"/>
  <c r="I6" i="49"/>
  <c r="H6" i="49"/>
  <c r="G4" i="49"/>
  <c r="J9" i="1" s="1"/>
  <c r="F4" i="49"/>
  <c r="I9" i="1" s="1"/>
  <c r="I113" i="27"/>
  <c r="I89" i="27"/>
  <c r="J113" i="27"/>
  <c r="J89" i="27"/>
  <c r="K113" i="27"/>
  <c r="K89" i="27"/>
  <c r="E225" i="41"/>
  <c r="E226" i="41"/>
  <c r="E227" i="41"/>
  <c r="E228" i="41"/>
  <c r="E229" i="41"/>
  <c r="E230" i="41"/>
  <c r="E231" i="41"/>
  <c r="E232" i="41"/>
  <c r="E233" i="41"/>
  <c r="E234" i="41"/>
  <c r="E235" i="41"/>
  <c r="E236" i="41"/>
  <c r="E237" i="41"/>
  <c r="E238" i="41"/>
  <c r="E239" i="41"/>
  <c r="E240" i="41"/>
  <c r="E241" i="41"/>
  <c r="E242" i="41"/>
  <c r="E243" i="41"/>
  <c r="E244" i="41"/>
  <c r="E245" i="41"/>
  <c r="E246" i="41"/>
  <c r="E247" i="41"/>
  <c r="E248" i="41"/>
  <c r="E249" i="41"/>
  <c r="E250" i="41"/>
  <c r="G8" i="47"/>
  <c r="E135" i="34"/>
  <c r="E136" i="34"/>
  <c r="E137" i="34"/>
  <c r="E211" i="41"/>
  <c r="E212" i="41"/>
  <c r="E213" i="41"/>
  <c r="E214" i="41"/>
  <c r="E215" i="41"/>
  <c r="E216" i="41"/>
  <c r="E217" i="41"/>
  <c r="E218" i="41"/>
  <c r="E219" i="41"/>
  <c r="E220" i="41"/>
  <c r="E221" i="41"/>
  <c r="E222" i="41"/>
  <c r="E223" i="41"/>
  <c r="E224" i="41"/>
  <c r="I30" i="27"/>
  <c r="I77" i="27"/>
  <c r="I97" i="27"/>
  <c r="I83" i="27"/>
  <c r="I50" i="27"/>
  <c r="I28" i="27"/>
  <c r="I155" i="27"/>
  <c r="J30" i="27"/>
  <c r="J77" i="27"/>
  <c r="J97" i="27"/>
  <c r="J83" i="27"/>
  <c r="J50" i="27"/>
  <c r="J28" i="27"/>
  <c r="J155" i="27"/>
  <c r="K30" i="27"/>
  <c r="K77" i="27"/>
  <c r="K97" i="27"/>
  <c r="K83" i="27"/>
  <c r="K50" i="27"/>
  <c r="K28" i="27"/>
  <c r="K155" i="27"/>
  <c r="I120" i="27"/>
  <c r="I88" i="27"/>
  <c r="J120" i="27"/>
  <c r="J88" i="27"/>
  <c r="K120" i="27"/>
  <c r="K88" i="27"/>
  <c r="E132" i="34"/>
  <c r="E133" i="34"/>
  <c r="E134" i="34"/>
  <c r="G39" i="48"/>
  <c r="H39" i="48"/>
  <c r="E131" i="34"/>
  <c r="E128" i="34"/>
  <c r="E129" i="34"/>
  <c r="E130" i="34"/>
  <c r="I114" i="27"/>
  <c r="I76" i="27"/>
  <c r="I9" i="27"/>
  <c r="J114" i="27"/>
  <c r="J76" i="27"/>
  <c r="J9" i="27"/>
  <c r="K114" i="27"/>
  <c r="K76" i="27"/>
  <c r="K9" i="27"/>
  <c r="E207" i="41"/>
  <c r="E208" i="41"/>
  <c r="E209" i="41"/>
  <c r="E210" i="41"/>
  <c r="E121" i="34"/>
  <c r="E122" i="34"/>
  <c r="E123" i="34"/>
  <c r="E124" i="34"/>
  <c r="E125" i="34"/>
  <c r="E126" i="34"/>
  <c r="E127" i="34"/>
  <c r="I101" i="40"/>
  <c r="J101" i="40"/>
  <c r="K101" i="40"/>
  <c r="F6" i="23"/>
  <c r="F7" i="23"/>
  <c r="F8" i="23"/>
  <c r="F9" i="23"/>
  <c r="E6" i="43"/>
  <c r="E20" i="43"/>
  <c r="E109" i="43"/>
  <c r="E56" i="43"/>
  <c r="E87" i="43"/>
  <c r="E124" i="43"/>
  <c r="E16" i="43"/>
  <c r="E32" i="43"/>
  <c r="I135" i="27"/>
  <c r="I24" i="27"/>
  <c r="I104" i="27"/>
  <c r="J135" i="27"/>
  <c r="J24" i="27"/>
  <c r="J104" i="27"/>
  <c r="K135" i="27"/>
  <c r="K24" i="27"/>
  <c r="K104" i="27"/>
  <c r="I78" i="40"/>
  <c r="J78" i="40"/>
  <c r="K78" i="40"/>
  <c r="I83" i="45"/>
  <c r="I53" i="45"/>
  <c r="I133" i="45"/>
  <c r="I39" i="45"/>
  <c r="I99" i="45"/>
  <c r="I43" i="45"/>
  <c r="I101" i="45"/>
  <c r="I91" i="45"/>
  <c r="I82" i="45"/>
  <c r="I86" i="45"/>
  <c r="I56" i="45"/>
  <c r="I131" i="45"/>
  <c r="I19" i="45"/>
  <c r="I45" i="45"/>
  <c r="I118" i="45"/>
  <c r="J83" i="45"/>
  <c r="J53" i="45"/>
  <c r="J133" i="45"/>
  <c r="J39" i="45"/>
  <c r="J99" i="45"/>
  <c r="J43" i="45"/>
  <c r="J101" i="45"/>
  <c r="J91" i="45"/>
  <c r="J82" i="45"/>
  <c r="J86" i="45"/>
  <c r="J56" i="45"/>
  <c r="J131" i="45"/>
  <c r="J19" i="45"/>
  <c r="J45" i="45"/>
  <c r="J118" i="45"/>
  <c r="K83" i="45"/>
  <c r="K53" i="45"/>
  <c r="K133" i="45"/>
  <c r="K39" i="45"/>
  <c r="K99" i="45"/>
  <c r="K43" i="45"/>
  <c r="K101" i="45"/>
  <c r="K91" i="45"/>
  <c r="K82" i="45"/>
  <c r="K86" i="45"/>
  <c r="K56" i="45"/>
  <c r="K131" i="45"/>
  <c r="K19" i="45"/>
  <c r="K45" i="45"/>
  <c r="K118" i="45"/>
  <c r="I13" i="27"/>
  <c r="I25" i="27"/>
  <c r="I96" i="27"/>
  <c r="I162" i="27"/>
  <c r="I62" i="27"/>
  <c r="J13" i="27"/>
  <c r="J25" i="27"/>
  <c r="J96" i="27"/>
  <c r="J162" i="27"/>
  <c r="J62" i="27"/>
  <c r="K13" i="27"/>
  <c r="K25" i="27"/>
  <c r="K96" i="27"/>
  <c r="K162" i="27"/>
  <c r="K62" i="27"/>
  <c r="H4" i="49" l="1"/>
  <c r="K9" i="1" s="1"/>
  <c r="I4" i="49"/>
  <c r="L9" i="1" s="1"/>
  <c r="F227" i="44"/>
  <c r="F228" i="44"/>
  <c r="F229" i="44"/>
  <c r="F230" i="44"/>
  <c r="F231" i="44"/>
  <c r="E194" i="41"/>
  <c r="E195" i="41"/>
  <c r="E196" i="41"/>
  <c r="E197" i="41"/>
  <c r="E198" i="41"/>
  <c r="E199" i="41"/>
  <c r="E200" i="41"/>
  <c r="E201" i="41"/>
  <c r="E202" i="41"/>
  <c r="E203" i="41"/>
  <c r="E204" i="41"/>
  <c r="E205" i="41"/>
  <c r="E206" i="41"/>
  <c r="H38" i="48"/>
  <c r="G38" i="48"/>
  <c r="H37" i="48"/>
  <c r="G37" i="48"/>
  <c r="H36" i="48"/>
  <c r="G36" i="48"/>
  <c r="H35" i="48"/>
  <c r="G35" i="48"/>
  <c r="H34" i="48"/>
  <c r="G34" i="48"/>
  <c r="H33" i="48"/>
  <c r="G33" i="48"/>
  <c r="H32" i="48"/>
  <c r="G32" i="48"/>
  <c r="H31" i="48"/>
  <c r="G31" i="48"/>
  <c r="H30" i="48"/>
  <c r="G30" i="48"/>
  <c r="H29" i="48"/>
  <c r="G29" i="48"/>
  <c r="H28" i="48"/>
  <c r="G28" i="48"/>
  <c r="H27" i="48"/>
  <c r="G27" i="48"/>
  <c r="H26" i="48"/>
  <c r="G26" i="48"/>
  <c r="H25" i="48"/>
  <c r="G25" i="48"/>
  <c r="H24" i="48"/>
  <c r="G24" i="48"/>
  <c r="H23" i="48"/>
  <c r="G23" i="48"/>
  <c r="H22" i="48"/>
  <c r="G22" i="48"/>
  <c r="H21" i="48"/>
  <c r="G21" i="48"/>
  <c r="H20" i="48"/>
  <c r="G20" i="48"/>
  <c r="H19" i="48"/>
  <c r="G19" i="48"/>
  <c r="H18" i="48"/>
  <c r="G18" i="48"/>
  <c r="H17" i="48"/>
  <c r="G17" i="48"/>
  <c r="H16" i="48"/>
  <c r="G16" i="48"/>
  <c r="H15" i="48"/>
  <c r="G15" i="48"/>
  <c r="H14" i="48"/>
  <c r="G14" i="48"/>
  <c r="H13" i="48"/>
  <c r="G13" i="48"/>
  <c r="H12" i="48"/>
  <c r="G12" i="48"/>
  <c r="H11" i="48"/>
  <c r="G11" i="48"/>
  <c r="H10" i="48"/>
  <c r="G10" i="48"/>
  <c r="H9" i="48"/>
  <c r="G9" i="48"/>
  <c r="H8" i="48"/>
  <c r="G8" i="48"/>
  <c r="H7" i="48"/>
  <c r="G7" i="48"/>
  <c r="H6" i="48"/>
  <c r="G6" i="48"/>
  <c r="F4" i="48"/>
  <c r="J17" i="1" s="1"/>
  <c r="E4" i="48"/>
  <c r="I17" i="1" s="1"/>
  <c r="I98" i="27"/>
  <c r="J98" i="27"/>
  <c r="K98" i="27"/>
  <c r="E188" i="41"/>
  <c r="E189" i="41"/>
  <c r="E190" i="41"/>
  <c r="E191" i="41"/>
  <c r="E192" i="41"/>
  <c r="E193" i="41"/>
  <c r="E177" i="41"/>
  <c r="E179" i="41"/>
  <c r="E180" i="41"/>
  <c r="E181" i="41"/>
  <c r="E182" i="41"/>
  <c r="E183" i="41"/>
  <c r="E184" i="41"/>
  <c r="E185" i="41"/>
  <c r="E186" i="41"/>
  <c r="E187" i="41"/>
  <c r="E173" i="41"/>
  <c r="E174" i="41"/>
  <c r="E175" i="41"/>
  <c r="E176" i="41"/>
  <c r="E2" i="44"/>
  <c r="E160" i="41"/>
  <c r="E161" i="41"/>
  <c r="E162" i="41"/>
  <c r="E163" i="41"/>
  <c r="E164" i="41"/>
  <c r="E165" i="41"/>
  <c r="E166" i="41"/>
  <c r="E167" i="41"/>
  <c r="E168" i="41"/>
  <c r="E169" i="41"/>
  <c r="E170" i="41"/>
  <c r="E171" i="41"/>
  <c r="E172" i="41"/>
  <c r="E150" i="41"/>
  <c r="E151" i="41"/>
  <c r="E152" i="41"/>
  <c r="E153" i="41"/>
  <c r="E154" i="41"/>
  <c r="E155" i="41"/>
  <c r="E156" i="41"/>
  <c r="E157" i="41"/>
  <c r="E158" i="41"/>
  <c r="E159" i="41"/>
  <c r="I106" i="40"/>
  <c r="J106" i="40"/>
  <c r="K106" i="40"/>
  <c r="F27" i="47"/>
  <c r="G7" i="47"/>
  <c r="G6" i="47"/>
  <c r="G5" i="47"/>
  <c r="F3" i="47"/>
  <c r="G4" i="48" l="1"/>
  <c r="K17" i="1" s="1"/>
  <c r="H4" i="48"/>
  <c r="L17" i="1" s="1"/>
  <c r="G27" i="47"/>
  <c r="G3" i="47"/>
  <c r="I177" i="45"/>
  <c r="I122" i="45"/>
  <c r="I75" i="45"/>
  <c r="I178" i="45"/>
  <c r="I145" i="45"/>
  <c r="I305" i="45"/>
  <c r="I270" i="45"/>
  <c r="I255" i="45"/>
  <c r="I41" i="45"/>
  <c r="I156" i="45"/>
  <c r="I114" i="45"/>
  <c r="I180" i="45"/>
  <c r="I197" i="45"/>
  <c r="I21" i="45"/>
  <c r="I155" i="45"/>
  <c r="I69" i="45"/>
  <c r="I85" i="45"/>
  <c r="I318" i="45"/>
  <c r="I29" i="45"/>
  <c r="I174" i="45"/>
  <c r="I13" i="45"/>
  <c r="I240" i="45"/>
  <c r="I36" i="45"/>
  <c r="I34" i="45"/>
  <c r="I66" i="45"/>
  <c r="I14" i="45"/>
  <c r="I52" i="45"/>
  <c r="I164" i="45"/>
  <c r="I74" i="45"/>
  <c r="I293" i="45"/>
  <c r="I187" i="45"/>
  <c r="I189" i="45"/>
  <c r="I151" i="45"/>
  <c r="I60" i="45"/>
  <c r="I191" i="45"/>
  <c r="I130" i="45"/>
  <c r="I158" i="45"/>
  <c r="I314" i="45"/>
  <c r="I23" i="45"/>
  <c r="I89" i="45"/>
  <c r="I246" i="45"/>
  <c r="I172" i="45"/>
  <c r="I123" i="45"/>
  <c r="I38" i="45"/>
  <c r="I68" i="45"/>
  <c r="I70" i="45"/>
  <c r="I106" i="45"/>
  <c r="I182" i="45"/>
  <c r="I25" i="45"/>
  <c r="I211" i="45"/>
  <c r="I217" i="45"/>
  <c r="I72" i="45"/>
  <c r="I100" i="45"/>
  <c r="I18" i="45"/>
  <c r="I84" i="45"/>
  <c r="I110" i="45"/>
  <c r="I251" i="45"/>
  <c r="I281" i="45"/>
  <c r="I282" i="45"/>
  <c r="I108" i="45"/>
  <c r="I46" i="45"/>
  <c r="I225" i="45"/>
  <c r="I80" i="45"/>
  <c r="I11" i="45"/>
  <c r="I190" i="45"/>
  <c r="I102" i="45"/>
  <c r="I98" i="45"/>
  <c r="I111" i="45"/>
  <c r="I55" i="45"/>
  <c r="I67" i="45"/>
  <c r="I32" i="45"/>
  <c r="I124" i="45"/>
  <c r="J177" i="45"/>
  <c r="J122" i="45"/>
  <c r="J75" i="45"/>
  <c r="J178" i="45"/>
  <c r="J145" i="45"/>
  <c r="J305" i="45"/>
  <c r="J270" i="45"/>
  <c r="J255" i="45"/>
  <c r="J41" i="45"/>
  <c r="J156" i="45"/>
  <c r="J114" i="45"/>
  <c r="J180" i="45"/>
  <c r="J197" i="45"/>
  <c r="J21" i="45"/>
  <c r="J155" i="45"/>
  <c r="J69" i="45"/>
  <c r="J85" i="45"/>
  <c r="J318" i="45"/>
  <c r="J29" i="45"/>
  <c r="J174" i="45"/>
  <c r="J13" i="45"/>
  <c r="J240" i="45"/>
  <c r="J36" i="45"/>
  <c r="J34" i="45"/>
  <c r="J66" i="45"/>
  <c r="J14" i="45"/>
  <c r="J52" i="45"/>
  <c r="J164" i="45"/>
  <c r="J74" i="45"/>
  <c r="J293" i="45"/>
  <c r="J187" i="45"/>
  <c r="J189" i="45"/>
  <c r="J151" i="45"/>
  <c r="J60" i="45"/>
  <c r="J191" i="45"/>
  <c r="J130" i="45"/>
  <c r="J158" i="45"/>
  <c r="J314" i="45"/>
  <c r="J23" i="45"/>
  <c r="J89" i="45"/>
  <c r="J246" i="45"/>
  <c r="J172" i="45"/>
  <c r="J123" i="45"/>
  <c r="J38" i="45"/>
  <c r="J68" i="45"/>
  <c r="J70" i="45"/>
  <c r="J106" i="45"/>
  <c r="J182" i="45"/>
  <c r="J25" i="45"/>
  <c r="J211" i="45"/>
  <c r="J217" i="45"/>
  <c r="J72" i="45"/>
  <c r="J100" i="45"/>
  <c r="J18" i="45"/>
  <c r="J84" i="45"/>
  <c r="J110" i="45"/>
  <c r="J251" i="45"/>
  <c r="J281" i="45"/>
  <c r="J282" i="45"/>
  <c r="J108" i="45"/>
  <c r="J46" i="45"/>
  <c r="J225" i="45"/>
  <c r="J80" i="45"/>
  <c r="J11" i="45"/>
  <c r="J190" i="45"/>
  <c r="J102" i="45"/>
  <c r="J98" i="45"/>
  <c r="J111" i="45"/>
  <c r="J55" i="45"/>
  <c r="J67" i="45"/>
  <c r="J32" i="45"/>
  <c r="J124" i="45"/>
  <c r="K177" i="45"/>
  <c r="K122" i="45"/>
  <c r="K75" i="45"/>
  <c r="K178" i="45"/>
  <c r="K145" i="45"/>
  <c r="K305" i="45"/>
  <c r="K270" i="45"/>
  <c r="K255" i="45"/>
  <c r="K41" i="45"/>
  <c r="K156" i="45"/>
  <c r="K114" i="45"/>
  <c r="K180" i="45"/>
  <c r="K197" i="45"/>
  <c r="K21" i="45"/>
  <c r="K155" i="45"/>
  <c r="K69" i="45"/>
  <c r="K85" i="45"/>
  <c r="K318" i="45"/>
  <c r="K29" i="45"/>
  <c r="K174" i="45"/>
  <c r="K13" i="45"/>
  <c r="K240" i="45"/>
  <c r="K36" i="45"/>
  <c r="K34" i="45"/>
  <c r="K66" i="45"/>
  <c r="K14" i="45"/>
  <c r="K52" i="45"/>
  <c r="K164" i="45"/>
  <c r="K74" i="45"/>
  <c r="K293" i="45"/>
  <c r="K187" i="45"/>
  <c r="K189" i="45"/>
  <c r="K151" i="45"/>
  <c r="K60" i="45"/>
  <c r="K191" i="45"/>
  <c r="K130" i="45"/>
  <c r="K158" i="45"/>
  <c r="K314" i="45"/>
  <c r="K23" i="45"/>
  <c r="K89" i="45"/>
  <c r="K246" i="45"/>
  <c r="K172" i="45"/>
  <c r="K123" i="45"/>
  <c r="K38" i="45"/>
  <c r="K68" i="45"/>
  <c r="K70" i="45"/>
  <c r="K106" i="45"/>
  <c r="K182" i="45"/>
  <c r="K25" i="45"/>
  <c r="K211" i="45"/>
  <c r="K217" i="45"/>
  <c r="K72" i="45"/>
  <c r="K100" i="45"/>
  <c r="K18" i="45"/>
  <c r="K84" i="45"/>
  <c r="K110" i="45"/>
  <c r="K251" i="45"/>
  <c r="K281" i="45"/>
  <c r="K282" i="45"/>
  <c r="K108" i="45"/>
  <c r="K46" i="45"/>
  <c r="K225" i="45"/>
  <c r="K80" i="45"/>
  <c r="K11" i="45"/>
  <c r="K190" i="45"/>
  <c r="K102" i="45"/>
  <c r="K98" i="45"/>
  <c r="K111" i="45"/>
  <c r="K55" i="45"/>
  <c r="K67" i="45"/>
  <c r="K32" i="45"/>
  <c r="K124" i="45"/>
  <c r="H417" i="45"/>
  <c r="G417" i="45"/>
  <c r="K196" i="45"/>
  <c r="J196" i="45"/>
  <c r="I196" i="45"/>
  <c r="K324" i="45"/>
  <c r="J324" i="45"/>
  <c r="I324" i="45"/>
  <c r="K20" i="45"/>
  <c r="J20" i="45"/>
  <c r="I20" i="45"/>
  <c r="K152" i="45"/>
  <c r="J152" i="45"/>
  <c r="I152" i="45"/>
  <c r="K257" i="45"/>
  <c r="J257" i="45"/>
  <c r="I257" i="45"/>
  <c r="K209" i="45"/>
  <c r="J209" i="45"/>
  <c r="I209" i="45"/>
  <c r="K120" i="45"/>
  <c r="J120" i="45"/>
  <c r="I120" i="45"/>
  <c r="K136" i="45"/>
  <c r="J136" i="45"/>
  <c r="I136" i="45"/>
  <c r="K160" i="45"/>
  <c r="J160" i="45"/>
  <c r="I160" i="45"/>
  <c r="K59" i="45"/>
  <c r="J59" i="45"/>
  <c r="I59" i="45"/>
  <c r="K64" i="45"/>
  <c r="J64" i="45"/>
  <c r="I64" i="45"/>
  <c r="K109" i="45"/>
  <c r="J109" i="45"/>
  <c r="I109" i="45"/>
  <c r="K140" i="45"/>
  <c r="J140" i="45"/>
  <c r="I140" i="45"/>
  <c r="K274" i="45"/>
  <c r="J274" i="45"/>
  <c r="I274" i="45"/>
  <c r="K71" i="45"/>
  <c r="J71" i="45"/>
  <c r="I71" i="45"/>
  <c r="K65" i="45"/>
  <c r="J65" i="45"/>
  <c r="I65" i="45"/>
  <c r="K73" i="45"/>
  <c r="J73" i="45"/>
  <c r="I73" i="45"/>
  <c r="K150" i="45"/>
  <c r="J150" i="45"/>
  <c r="I150" i="45"/>
  <c r="K128" i="45"/>
  <c r="J128" i="45"/>
  <c r="I128" i="45"/>
  <c r="K88" i="45"/>
  <c r="J88" i="45"/>
  <c r="I88" i="45"/>
  <c r="K261" i="45"/>
  <c r="J261" i="45"/>
  <c r="I261" i="45"/>
  <c r="K113" i="45"/>
  <c r="J113" i="45"/>
  <c r="I113" i="45"/>
  <c r="K104" i="45"/>
  <c r="J104" i="45"/>
  <c r="I104" i="45"/>
  <c r="K321" i="45"/>
  <c r="J321" i="45"/>
  <c r="I321" i="45"/>
  <c r="K76" i="45"/>
  <c r="J76" i="45"/>
  <c r="I76" i="45"/>
  <c r="K157" i="45"/>
  <c r="J157" i="45"/>
  <c r="I157" i="45"/>
  <c r="K388" i="45"/>
  <c r="J388" i="45"/>
  <c r="I388" i="45"/>
  <c r="K79" i="45"/>
  <c r="J79" i="45"/>
  <c r="I79" i="45"/>
  <c r="K16" i="45"/>
  <c r="J16" i="45"/>
  <c r="I16" i="45"/>
  <c r="K93" i="45"/>
  <c r="J93" i="45"/>
  <c r="I93" i="45"/>
  <c r="K254" i="45"/>
  <c r="J254" i="45"/>
  <c r="I254" i="45"/>
  <c r="K96" i="45"/>
  <c r="J96" i="45"/>
  <c r="I96" i="45"/>
  <c r="K31" i="45"/>
  <c r="J31" i="45"/>
  <c r="I31" i="45"/>
  <c r="K78" i="45"/>
  <c r="J78" i="45"/>
  <c r="I78" i="45"/>
  <c r="K58" i="45"/>
  <c r="J58" i="45"/>
  <c r="I58" i="45"/>
  <c r="K6" i="45"/>
  <c r="J6" i="45"/>
  <c r="I6" i="45"/>
  <c r="K37" i="45"/>
  <c r="J37" i="45"/>
  <c r="I37" i="45"/>
  <c r="K10" i="45"/>
  <c r="J10" i="45"/>
  <c r="I10" i="45"/>
  <c r="K48" i="45"/>
  <c r="J48" i="45"/>
  <c r="I48" i="45"/>
  <c r="K239" i="45"/>
  <c r="J239" i="45"/>
  <c r="I239" i="45"/>
  <c r="K47" i="45"/>
  <c r="J47" i="45"/>
  <c r="I47" i="45"/>
  <c r="K95" i="45"/>
  <c r="J95" i="45"/>
  <c r="I95" i="45"/>
  <c r="K24" i="45"/>
  <c r="J24" i="45"/>
  <c r="I24" i="45"/>
  <c r="K143" i="45"/>
  <c r="J143" i="45"/>
  <c r="I143" i="45"/>
  <c r="K103" i="45"/>
  <c r="J103" i="45"/>
  <c r="I103" i="45"/>
  <c r="K224" i="45"/>
  <c r="J224" i="45"/>
  <c r="I224" i="45"/>
  <c r="K325" i="45"/>
  <c r="J325" i="45"/>
  <c r="I325" i="45"/>
  <c r="K51" i="45"/>
  <c r="J51" i="45"/>
  <c r="I51" i="45"/>
  <c r="K54" i="45"/>
  <c r="J54" i="45"/>
  <c r="I54" i="45"/>
  <c r="K94" i="45"/>
  <c r="J94" i="45"/>
  <c r="I94" i="45"/>
  <c r="K207" i="45"/>
  <c r="J207" i="45"/>
  <c r="I207" i="45"/>
  <c r="K22" i="45"/>
  <c r="J22" i="45"/>
  <c r="I22" i="45"/>
  <c r="K87" i="45"/>
  <c r="J87" i="45"/>
  <c r="I87" i="45"/>
  <c r="K9" i="45"/>
  <c r="J9" i="45"/>
  <c r="I9" i="45"/>
  <c r="K142" i="45"/>
  <c r="J142" i="45"/>
  <c r="I142" i="45"/>
  <c r="K290" i="45"/>
  <c r="J290" i="45"/>
  <c r="I290" i="45"/>
  <c r="K125" i="45"/>
  <c r="J125" i="45"/>
  <c r="I125" i="45"/>
  <c r="K356" i="45"/>
  <c r="J356" i="45"/>
  <c r="I356" i="45"/>
  <c r="K117" i="45"/>
  <c r="J117" i="45"/>
  <c r="I117" i="45"/>
  <c r="K17" i="45"/>
  <c r="J17" i="45"/>
  <c r="I17" i="45"/>
  <c r="K357" i="45"/>
  <c r="J357" i="45"/>
  <c r="I357" i="45"/>
  <c r="K50" i="45"/>
  <c r="J50" i="45"/>
  <c r="I50" i="45"/>
  <c r="K63" i="45"/>
  <c r="J63" i="45"/>
  <c r="I63" i="45"/>
  <c r="K169" i="45"/>
  <c r="J169" i="45"/>
  <c r="I169" i="45"/>
  <c r="K277" i="45"/>
  <c r="J277" i="45"/>
  <c r="I277" i="45"/>
  <c r="K107" i="45"/>
  <c r="J107" i="45"/>
  <c r="I107" i="45"/>
  <c r="K232" i="45"/>
  <c r="J232" i="45"/>
  <c r="I232" i="45"/>
  <c r="K28" i="45"/>
  <c r="J28" i="45"/>
  <c r="I28" i="45"/>
  <c r="K115" i="45"/>
  <c r="J115" i="45"/>
  <c r="I115" i="45"/>
  <c r="K57" i="45"/>
  <c r="J57" i="45"/>
  <c r="I57" i="45"/>
  <c r="K15" i="45"/>
  <c r="J15" i="45"/>
  <c r="I15" i="45"/>
  <c r="K90" i="45"/>
  <c r="J90" i="45"/>
  <c r="I90" i="45"/>
  <c r="K132" i="45"/>
  <c r="J132" i="45"/>
  <c r="I132" i="45"/>
  <c r="K165" i="45"/>
  <c r="J165" i="45"/>
  <c r="I165" i="45"/>
  <c r="K121" i="45"/>
  <c r="J121" i="45"/>
  <c r="I121" i="45"/>
  <c r="K245" i="45"/>
  <c r="J245" i="45"/>
  <c r="I245" i="45"/>
  <c r="K30" i="45"/>
  <c r="J30" i="45"/>
  <c r="I30" i="45"/>
  <c r="K250" i="45"/>
  <c r="J250" i="45"/>
  <c r="I250" i="45"/>
  <c r="K35" i="45"/>
  <c r="J35" i="45"/>
  <c r="I35" i="45"/>
  <c r="K33" i="45"/>
  <c r="J33" i="45"/>
  <c r="I33" i="45"/>
  <c r="K119" i="45"/>
  <c r="J119" i="45"/>
  <c r="I119" i="45"/>
  <c r="K166" i="45"/>
  <c r="J166" i="45"/>
  <c r="I166" i="45"/>
  <c r="K40" i="45"/>
  <c r="J40" i="45"/>
  <c r="I40" i="45"/>
  <c r="K92" i="45"/>
  <c r="J92" i="45"/>
  <c r="I92" i="45"/>
  <c r="K42" i="45"/>
  <c r="J42" i="45"/>
  <c r="I42" i="45"/>
  <c r="K153" i="45"/>
  <c r="J153" i="45"/>
  <c r="I153" i="45"/>
  <c r="K44" i="45"/>
  <c r="J44" i="45"/>
  <c r="I44" i="45"/>
  <c r="K148" i="45"/>
  <c r="J148" i="45"/>
  <c r="I148" i="45"/>
  <c r="K185" i="45"/>
  <c r="J185" i="45"/>
  <c r="I185" i="45"/>
  <c r="K216" i="45"/>
  <c r="J216" i="45"/>
  <c r="I216" i="45"/>
  <c r="K116" i="45"/>
  <c r="J116" i="45"/>
  <c r="I116" i="45"/>
  <c r="K269" i="45"/>
  <c r="J269" i="45"/>
  <c r="I269" i="45"/>
  <c r="K198" i="45"/>
  <c r="J198" i="45"/>
  <c r="I198" i="45"/>
  <c r="K77" i="45"/>
  <c r="J77" i="45"/>
  <c r="I77" i="45"/>
  <c r="K26" i="45"/>
  <c r="J26" i="45"/>
  <c r="I26" i="45"/>
  <c r="K27" i="45"/>
  <c r="J27" i="45"/>
  <c r="I27" i="45"/>
  <c r="K97" i="45"/>
  <c r="J97" i="45"/>
  <c r="I97" i="45"/>
  <c r="K7" i="45"/>
  <c r="J7" i="45"/>
  <c r="I7" i="45"/>
  <c r="K149" i="45"/>
  <c r="J149" i="45"/>
  <c r="I149" i="45"/>
  <c r="K323" i="45"/>
  <c r="J323" i="45"/>
  <c r="I323" i="45"/>
  <c r="K105" i="45"/>
  <c r="J105" i="45"/>
  <c r="I105" i="45"/>
  <c r="K179" i="45"/>
  <c r="J179" i="45"/>
  <c r="I179" i="45"/>
  <c r="K81" i="45"/>
  <c r="J81" i="45"/>
  <c r="I81" i="45"/>
  <c r="K8" i="45"/>
  <c r="J8" i="45"/>
  <c r="I8" i="45"/>
  <c r="K12" i="45"/>
  <c r="J12" i="45"/>
  <c r="I12" i="45"/>
  <c r="K62" i="45"/>
  <c r="J62" i="45"/>
  <c r="I62" i="45"/>
  <c r="K127" i="45"/>
  <c r="J127" i="45"/>
  <c r="I127" i="45"/>
  <c r="K336" i="45"/>
  <c r="J336" i="45"/>
  <c r="I336" i="45"/>
  <c r="K206" i="45"/>
  <c r="J206" i="45"/>
  <c r="I206" i="45"/>
  <c r="K49" i="45"/>
  <c r="J49" i="45"/>
  <c r="I49" i="45"/>
  <c r="K231" i="45"/>
  <c r="J231" i="45"/>
  <c r="I231" i="45"/>
  <c r="K170" i="45"/>
  <c r="J170" i="45"/>
  <c r="I170" i="45"/>
  <c r="K167" i="45"/>
  <c r="J167" i="45"/>
  <c r="I167" i="45"/>
  <c r="K129" i="45"/>
  <c r="J129" i="45"/>
  <c r="I129" i="45"/>
  <c r="H4" i="45"/>
  <c r="J25" i="1" s="1"/>
  <c r="G4" i="45"/>
  <c r="I25" i="1" s="1"/>
  <c r="I134" i="27"/>
  <c r="I58" i="27"/>
  <c r="I39" i="27"/>
  <c r="I71" i="27"/>
  <c r="I153" i="27"/>
  <c r="I124" i="27"/>
  <c r="J134" i="27"/>
  <c r="J58" i="27"/>
  <c r="J39" i="27"/>
  <c r="J71" i="27"/>
  <c r="J153" i="27"/>
  <c r="J124" i="27"/>
  <c r="K134" i="27"/>
  <c r="K58" i="27"/>
  <c r="K39" i="27"/>
  <c r="K71" i="27"/>
  <c r="K153" i="27"/>
  <c r="K124" i="27"/>
  <c r="E44" i="4"/>
  <c r="E45" i="4"/>
  <c r="E46" i="4"/>
  <c r="E47" i="4"/>
  <c r="E48" i="4"/>
  <c r="E49" i="4"/>
  <c r="E50" i="4"/>
  <c r="E146" i="41"/>
  <c r="E147" i="41"/>
  <c r="E148" i="41"/>
  <c r="E149" i="41"/>
  <c r="I41" i="27"/>
  <c r="I93" i="27"/>
  <c r="I122" i="27"/>
  <c r="I119" i="27"/>
  <c r="I51" i="27"/>
  <c r="I82" i="27"/>
  <c r="J41" i="27"/>
  <c r="J93" i="27"/>
  <c r="J122" i="27"/>
  <c r="J119" i="27"/>
  <c r="J51" i="27"/>
  <c r="J82" i="27"/>
  <c r="K41" i="27"/>
  <c r="K93" i="27"/>
  <c r="K122" i="27"/>
  <c r="K119" i="27"/>
  <c r="K51" i="27"/>
  <c r="K82" i="27"/>
  <c r="E35" i="4"/>
  <c r="E36" i="4"/>
  <c r="E37" i="4"/>
  <c r="E38" i="4"/>
  <c r="E39" i="4"/>
  <c r="E40" i="4"/>
  <c r="E41" i="4"/>
  <c r="E42" i="4"/>
  <c r="E43" i="4"/>
  <c r="I417" i="45" l="1"/>
  <c r="I4" i="45"/>
  <c r="K25" i="1" s="1"/>
  <c r="J417" i="45"/>
  <c r="J4" i="45"/>
  <c r="L25" i="1" s="1"/>
  <c r="I27" i="27"/>
  <c r="J27" i="27"/>
  <c r="K27" i="27"/>
  <c r="E122" i="43"/>
  <c r="E74" i="43"/>
  <c r="E61" i="43"/>
  <c r="E69" i="43"/>
  <c r="E13" i="43"/>
  <c r="E112" i="43"/>
  <c r="I6" i="1" l="1"/>
  <c r="I8" i="27"/>
  <c r="J8" i="27"/>
  <c r="K8" i="27"/>
  <c r="I117" i="40"/>
  <c r="J117" i="40"/>
  <c r="K117" i="40"/>
  <c r="H708" i="39" l="1"/>
  <c r="H709" i="39"/>
  <c r="H710" i="39"/>
  <c r="H711" i="39"/>
  <c r="H712" i="39"/>
  <c r="H713" i="39"/>
  <c r="H714" i="39"/>
  <c r="H715" i="39"/>
  <c r="H716" i="39"/>
  <c r="H717" i="39"/>
  <c r="H718" i="39"/>
  <c r="H719" i="39"/>
  <c r="H720" i="39"/>
  <c r="H721" i="39"/>
  <c r="H722" i="39"/>
  <c r="H723" i="39"/>
  <c r="H724" i="39"/>
  <c r="H725" i="39"/>
  <c r="H726" i="39"/>
  <c r="H727" i="39"/>
  <c r="H728" i="39"/>
  <c r="H729" i="39"/>
  <c r="H730" i="39"/>
  <c r="H731" i="39"/>
  <c r="H732" i="39"/>
  <c r="H733" i="39"/>
  <c r="H734" i="39"/>
  <c r="H735" i="39"/>
  <c r="H736" i="39"/>
  <c r="H737" i="39"/>
  <c r="H738" i="39"/>
  <c r="H739" i="39"/>
  <c r="H740" i="39"/>
  <c r="H741" i="39"/>
  <c r="H742" i="39"/>
  <c r="H743" i="39"/>
  <c r="H744" i="39"/>
  <c r="H745" i="39"/>
  <c r="H746" i="39"/>
  <c r="H747" i="39"/>
  <c r="H748" i="39"/>
  <c r="H749" i="39"/>
  <c r="H750" i="39"/>
  <c r="H751" i="39"/>
  <c r="H752" i="39"/>
  <c r="H753" i="39"/>
  <c r="H754" i="39"/>
  <c r="H755" i="39"/>
  <c r="H756" i="39"/>
  <c r="E264" i="44"/>
  <c r="F226" i="44"/>
  <c r="F225" i="44"/>
  <c r="F224" i="44"/>
  <c r="F223" i="44"/>
  <c r="F222" i="44"/>
  <c r="F221" i="44"/>
  <c r="F220" i="44"/>
  <c r="F219" i="44"/>
  <c r="F218" i="44"/>
  <c r="F217" i="44"/>
  <c r="F216" i="44"/>
  <c r="F215" i="44"/>
  <c r="F214" i="44"/>
  <c r="F213" i="44"/>
  <c r="F212" i="44"/>
  <c r="F211" i="44"/>
  <c r="F210" i="44"/>
  <c r="F209" i="44"/>
  <c r="F208" i="44"/>
  <c r="F207" i="44"/>
  <c r="F206" i="44"/>
  <c r="F205" i="44"/>
  <c r="F204" i="44"/>
  <c r="F203" i="44"/>
  <c r="F202" i="44"/>
  <c r="F201" i="44"/>
  <c r="F200" i="44"/>
  <c r="F199" i="44"/>
  <c r="F198" i="44"/>
  <c r="F197" i="44"/>
  <c r="F196" i="44"/>
  <c r="F195" i="44"/>
  <c r="F194" i="44"/>
  <c r="F193" i="44"/>
  <c r="F192" i="44"/>
  <c r="F191" i="44"/>
  <c r="F190" i="44"/>
  <c r="F189" i="44"/>
  <c r="F188" i="44"/>
  <c r="F187" i="44"/>
  <c r="F186" i="44"/>
  <c r="F185" i="44"/>
  <c r="F184" i="44"/>
  <c r="F183" i="44"/>
  <c r="F182" i="44"/>
  <c r="F181" i="44"/>
  <c r="F180" i="44"/>
  <c r="F179" i="44"/>
  <c r="F178" i="44"/>
  <c r="F177" i="44"/>
  <c r="F176" i="44"/>
  <c r="F175" i="44"/>
  <c r="F174" i="44"/>
  <c r="F173" i="44"/>
  <c r="F172" i="44"/>
  <c r="F171" i="44"/>
  <c r="F170" i="44"/>
  <c r="F169" i="44"/>
  <c r="F168" i="44"/>
  <c r="F167" i="44"/>
  <c r="F166" i="44"/>
  <c r="F165" i="44"/>
  <c r="F164" i="44"/>
  <c r="F163" i="44"/>
  <c r="F162" i="44"/>
  <c r="F161" i="44"/>
  <c r="F160" i="44"/>
  <c r="F159" i="44"/>
  <c r="F158" i="44"/>
  <c r="F157" i="44"/>
  <c r="F156" i="44"/>
  <c r="F155" i="44"/>
  <c r="F154" i="44"/>
  <c r="F153" i="44"/>
  <c r="F152" i="44"/>
  <c r="F151" i="44"/>
  <c r="F150" i="44"/>
  <c r="F149" i="44"/>
  <c r="F148" i="44"/>
  <c r="F147" i="44"/>
  <c r="F146" i="44"/>
  <c r="F145" i="44"/>
  <c r="F144" i="44"/>
  <c r="F143" i="44"/>
  <c r="F142" i="44"/>
  <c r="F141" i="44"/>
  <c r="F140" i="44"/>
  <c r="F139" i="44"/>
  <c r="F138" i="44"/>
  <c r="F137" i="44"/>
  <c r="F136" i="44"/>
  <c r="F135" i="44"/>
  <c r="F134" i="44"/>
  <c r="F133" i="44"/>
  <c r="F132" i="44"/>
  <c r="F131" i="44"/>
  <c r="F130" i="44"/>
  <c r="F129" i="44"/>
  <c r="F128" i="44"/>
  <c r="F127" i="44"/>
  <c r="F126" i="44"/>
  <c r="F125" i="44"/>
  <c r="F124" i="44"/>
  <c r="F123" i="44"/>
  <c r="F122" i="44"/>
  <c r="F121" i="44"/>
  <c r="F120" i="44"/>
  <c r="F119" i="44"/>
  <c r="F118" i="44"/>
  <c r="F117" i="44"/>
  <c r="F116" i="44"/>
  <c r="F115" i="44"/>
  <c r="F114" i="44"/>
  <c r="F113" i="44"/>
  <c r="F112" i="44"/>
  <c r="F111" i="44"/>
  <c r="F110" i="44"/>
  <c r="F109" i="44"/>
  <c r="F108" i="44"/>
  <c r="F107" i="44"/>
  <c r="F106" i="44"/>
  <c r="F105" i="44"/>
  <c r="F104" i="44"/>
  <c r="F103" i="44"/>
  <c r="F102" i="44"/>
  <c r="F101" i="44"/>
  <c r="F100" i="44"/>
  <c r="F99" i="44"/>
  <c r="F98" i="44"/>
  <c r="F97" i="44"/>
  <c r="F96" i="44"/>
  <c r="F95" i="44"/>
  <c r="F94" i="44"/>
  <c r="F93" i="44"/>
  <c r="F92" i="44"/>
  <c r="F91" i="44"/>
  <c r="F90" i="44"/>
  <c r="F89" i="44"/>
  <c r="F88" i="44"/>
  <c r="F87" i="44"/>
  <c r="F86" i="44"/>
  <c r="F85" i="44"/>
  <c r="F84" i="44"/>
  <c r="F83" i="44"/>
  <c r="F82" i="44"/>
  <c r="F81" i="44"/>
  <c r="F80" i="44"/>
  <c r="F79" i="44"/>
  <c r="F78" i="44"/>
  <c r="F77" i="44"/>
  <c r="F76" i="44"/>
  <c r="F75" i="44"/>
  <c r="F74" i="44"/>
  <c r="F73" i="44"/>
  <c r="F72" i="44"/>
  <c r="F71" i="44"/>
  <c r="F70" i="44"/>
  <c r="F69" i="44"/>
  <c r="F68" i="44"/>
  <c r="F67" i="44"/>
  <c r="F66" i="44"/>
  <c r="F65" i="44"/>
  <c r="F64" i="44"/>
  <c r="F63" i="44"/>
  <c r="F62" i="44"/>
  <c r="F61" i="44"/>
  <c r="F60" i="44"/>
  <c r="F59" i="44"/>
  <c r="F58" i="44"/>
  <c r="F57" i="44"/>
  <c r="F56" i="44"/>
  <c r="F55" i="44"/>
  <c r="F54" i="44"/>
  <c r="F53" i="44"/>
  <c r="F52" i="44"/>
  <c r="F51" i="44"/>
  <c r="F50" i="44"/>
  <c r="F49" i="44"/>
  <c r="F48" i="44"/>
  <c r="F47" i="44"/>
  <c r="F46" i="44"/>
  <c r="F45" i="44"/>
  <c r="F44" i="44"/>
  <c r="F43" i="44"/>
  <c r="F42" i="44"/>
  <c r="F41" i="44"/>
  <c r="F40" i="44"/>
  <c r="F39" i="44"/>
  <c r="F38" i="44"/>
  <c r="F37" i="44"/>
  <c r="F36" i="44"/>
  <c r="F35" i="44"/>
  <c r="F34" i="44"/>
  <c r="F33" i="44"/>
  <c r="F32" i="44"/>
  <c r="F31" i="44"/>
  <c r="F30" i="44"/>
  <c r="F29" i="44"/>
  <c r="F28" i="44"/>
  <c r="F27" i="44"/>
  <c r="F26" i="44"/>
  <c r="F25" i="44"/>
  <c r="F24" i="44"/>
  <c r="F23" i="44"/>
  <c r="F22" i="44"/>
  <c r="F21" i="44"/>
  <c r="F20" i="44"/>
  <c r="F19" i="44"/>
  <c r="F18" i="44"/>
  <c r="F17" i="44"/>
  <c r="F16" i="44"/>
  <c r="F15" i="44"/>
  <c r="F14" i="44"/>
  <c r="F13" i="44"/>
  <c r="F12" i="44"/>
  <c r="F11" i="44"/>
  <c r="F10" i="44"/>
  <c r="F9" i="44"/>
  <c r="F8" i="44"/>
  <c r="F7" i="44"/>
  <c r="F6" i="44"/>
  <c r="F5" i="44"/>
  <c r="F4" i="44"/>
  <c r="F2" i="44" l="1"/>
  <c r="K6" i="1" s="1"/>
  <c r="F264" i="44"/>
  <c r="E119" i="41" l="1"/>
  <c r="E120" i="41"/>
  <c r="E121" i="41"/>
  <c r="E122" i="41"/>
  <c r="E123" i="41"/>
  <c r="E124" i="41"/>
  <c r="E125" i="41"/>
  <c r="E126" i="41"/>
  <c r="E127" i="41"/>
  <c r="E128" i="41"/>
  <c r="E129" i="41"/>
  <c r="E130" i="41"/>
  <c r="E131" i="41"/>
  <c r="E132" i="41"/>
  <c r="E133" i="41"/>
  <c r="E134" i="41"/>
  <c r="E135" i="41"/>
  <c r="E136" i="41"/>
  <c r="E137" i="41"/>
  <c r="E138" i="41"/>
  <c r="E139" i="41"/>
  <c r="E140" i="41"/>
  <c r="E141" i="41"/>
  <c r="E142" i="41"/>
  <c r="E143" i="41"/>
  <c r="E144" i="41"/>
  <c r="E145" i="41"/>
  <c r="E110" i="34"/>
  <c r="E111" i="34"/>
  <c r="E112" i="34"/>
  <c r="E113" i="34"/>
  <c r="E114" i="34"/>
  <c r="E115" i="34"/>
  <c r="E116" i="34"/>
  <c r="E117" i="34"/>
  <c r="E118" i="34"/>
  <c r="E119" i="34"/>
  <c r="E120" i="34"/>
  <c r="E6" i="38"/>
  <c r="E7" i="38"/>
  <c r="E8" i="38"/>
  <c r="E9" i="38"/>
  <c r="E10" i="38"/>
  <c r="E11" i="38"/>
  <c r="E12" i="38"/>
  <c r="E13" i="38"/>
  <c r="E14" i="38"/>
  <c r="E15" i="38"/>
  <c r="E16" i="38"/>
  <c r="E17" i="38"/>
  <c r="E18" i="38"/>
  <c r="E19" i="38"/>
  <c r="E20" i="38"/>
  <c r="E21" i="38"/>
  <c r="E22" i="38"/>
  <c r="E23" i="38"/>
  <c r="E24" i="38"/>
  <c r="E25" i="38"/>
  <c r="E26" i="38"/>
  <c r="E27" i="38"/>
  <c r="E28" i="38"/>
  <c r="E29" i="38"/>
  <c r="E30" i="38"/>
  <c r="E31" i="38"/>
  <c r="E32" i="38"/>
  <c r="E33" i="38"/>
  <c r="E34" i="38"/>
  <c r="E35" i="38"/>
  <c r="E36" i="38"/>
  <c r="E37" i="38"/>
  <c r="E38" i="38"/>
  <c r="E39" i="38"/>
  <c r="E40" i="38"/>
  <c r="E41" i="38"/>
  <c r="E42" i="38"/>
  <c r="E43" i="38"/>
  <c r="E44" i="38"/>
  <c r="E45" i="38"/>
  <c r="E46" i="38"/>
  <c r="E47" i="38"/>
  <c r="E48" i="38"/>
  <c r="E49" i="38"/>
  <c r="E50" i="38"/>
  <c r="E51" i="38"/>
  <c r="E52" i="38"/>
  <c r="E53" i="38"/>
  <c r="E54" i="38"/>
  <c r="E55" i="38"/>
  <c r="E56" i="38"/>
  <c r="E57" i="38"/>
  <c r="E58" i="38"/>
  <c r="E59" i="38"/>
  <c r="E60" i="38"/>
  <c r="E61" i="38"/>
  <c r="E62" i="38"/>
  <c r="E63" i="38"/>
  <c r="E64" i="38"/>
  <c r="E65" i="38"/>
  <c r="E66" i="38"/>
  <c r="E67" i="38"/>
  <c r="E68" i="38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17" i="43"/>
  <c r="D173" i="43"/>
  <c r="E12" i="43"/>
  <c r="E37" i="43"/>
  <c r="E65" i="43"/>
  <c r="E104" i="43"/>
  <c r="E60" i="43"/>
  <c r="E88" i="43"/>
  <c r="E142" i="43"/>
  <c r="E134" i="43"/>
  <c r="E159" i="43"/>
  <c r="E48" i="43"/>
  <c r="E8" i="43"/>
  <c r="E102" i="43"/>
  <c r="E103" i="43"/>
  <c r="E73" i="43"/>
  <c r="E14" i="43"/>
  <c r="E67" i="43"/>
  <c r="E93" i="43"/>
  <c r="E21" i="43"/>
  <c r="E117" i="43"/>
  <c r="E155" i="43"/>
  <c r="E9" i="43"/>
  <c r="E15" i="43"/>
  <c r="E53" i="43"/>
  <c r="E24" i="43"/>
  <c r="E58" i="43"/>
  <c r="E97" i="43"/>
  <c r="E156" i="43"/>
  <c r="E26" i="43"/>
  <c r="E114" i="43"/>
  <c r="E78" i="43"/>
  <c r="E25" i="43"/>
  <c r="E19" i="43"/>
  <c r="E54" i="43"/>
  <c r="E33" i="43"/>
  <c r="E92" i="43"/>
  <c r="E70" i="43"/>
  <c r="E50" i="43"/>
  <c r="E81" i="43"/>
  <c r="E146" i="43"/>
  <c r="E27" i="43"/>
  <c r="E29" i="43"/>
  <c r="E47" i="43"/>
  <c r="E127" i="43"/>
  <c r="E95" i="43"/>
  <c r="E64" i="43"/>
  <c r="E75" i="43"/>
  <c r="E151" i="43"/>
  <c r="E157" i="43"/>
  <c r="E137" i="43"/>
  <c r="E132" i="43"/>
  <c r="E107" i="43"/>
  <c r="E141" i="43"/>
  <c r="E123" i="43"/>
  <c r="E31" i="43"/>
  <c r="E66" i="43"/>
  <c r="E76" i="43"/>
  <c r="E51" i="43"/>
  <c r="E119" i="43"/>
  <c r="E34" i="43"/>
  <c r="E77" i="43"/>
  <c r="E49" i="43"/>
  <c r="E171" i="43"/>
  <c r="E7" i="43"/>
  <c r="E94" i="43"/>
  <c r="E42" i="43"/>
  <c r="E115" i="43"/>
  <c r="E59" i="43"/>
  <c r="E116" i="43"/>
  <c r="E40" i="43"/>
  <c r="E72" i="43"/>
  <c r="E41" i="43"/>
  <c r="E57" i="43"/>
  <c r="E105" i="43"/>
  <c r="E68" i="43"/>
  <c r="E79" i="43"/>
  <c r="E35" i="43"/>
  <c r="E55" i="43"/>
  <c r="E36" i="43"/>
  <c r="E128" i="43"/>
  <c r="E46" i="43"/>
  <c r="E23" i="43"/>
  <c r="E63" i="43"/>
  <c r="E22" i="43"/>
  <c r="E30" i="43"/>
  <c r="D4" i="43"/>
  <c r="I26" i="1" s="1"/>
  <c r="E34" i="4"/>
  <c r="E100" i="34"/>
  <c r="E101" i="34"/>
  <c r="E102" i="34"/>
  <c r="E103" i="34"/>
  <c r="E104" i="34"/>
  <c r="E105" i="34"/>
  <c r="E106" i="34"/>
  <c r="E107" i="34"/>
  <c r="E108" i="34"/>
  <c r="E109" i="34"/>
  <c r="E206" i="8"/>
  <c r="E207" i="8"/>
  <c r="E208" i="8"/>
  <c r="E209" i="8"/>
  <c r="E210" i="8"/>
  <c r="E211" i="8"/>
  <c r="E212" i="8"/>
  <c r="E213" i="8"/>
  <c r="E214" i="8"/>
  <c r="F206" i="8"/>
  <c r="F207" i="8"/>
  <c r="F208" i="8"/>
  <c r="F209" i="8"/>
  <c r="F210" i="8"/>
  <c r="F211" i="8"/>
  <c r="F212" i="8"/>
  <c r="F213" i="8"/>
  <c r="F214" i="8"/>
  <c r="G206" i="8"/>
  <c r="G207" i="8"/>
  <c r="G208" i="8"/>
  <c r="G209" i="8"/>
  <c r="G210" i="8"/>
  <c r="G211" i="8"/>
  <c r="G212" i="8"/>
  <c r="G213" i="8"/>
  <c r="G214" i="8"/>
  <c r="I2619" i="30"/>
  <c r="I2620" i="30"/>
  <c r="I2621" i="30"/>
  <c r="I2622" i="30"/>
  <c r="I2623" i="30"/>
  <c r="I2624" i="30"/>
  <c r="I2625" i="30"/>
  <c r="I2626" i="30"/>
  <c r="I2627" i="30"/>
  <c r="I2628" i="30"/>
  <c r="I2629" i="30"/>
  <c r="I2630" i="30"/>
  <c r="I2631" i="30"/>
  <c r="I2632" i="30"/>
  <c r="I2633" i="30"/>
  <c r="I2634" i="30"/>
  <c r="I2635" i="30"/>
  <c r="I2636" i="30"/>
  <c r="I2637" i="30"/>
  <c r="I2638" i="30"/>
  <c r="I2639" i="30"/>
  <c r="I2640" i="30"/>
  <c r="I2641" i="30"/>
  <c r="I2642" i="30"/>
  <c r="I2643" i="30"/>
  <c r="I2644" i="30"/>
  <c r="I2645" i="30"/>
  <c r="I2646" i="30"/>
  <c r="I2647" i="30"/>
  <c r="I2648" i="30"/>
  <c r="I2649" i="30"/>
  <c r="I2650" i="30"/>
  <c r="I2651" i="30"/>
  <c r="I2652" i="30"/>
  <c r="I2653" i="30"/>
  <c r="I2654" i="30"/>
  <c r="I2655" i="30"/>
  <c r="I2656" i="30"/>
  <c r="I2657" i="30"/>
  <c r="I2658" i="30"/>
  <c r="I2659" i="30"/>
  <c r="I2660" i="30"/>
  <c r="I2661" i="30"/>
  <c r="I2662" i="30"/>
  <c r="I2663" i="30"/>
  <c r="I2664" i="30"/>
  <c r="I2665" i="30"/>
  <c r="I2666" i="30"/>
  <c r="I2667" i="30"/>
  <c r="I2668" i="30"/>
  <c r="I2669" i="30"/>
  <c r="I2670" i="30"/>
  <c r="I2671" i="30"/>
  <c r="I2672" i="30"/>
  <c r="I2673" i="30"/>
  <c r="I2674" i="30"/>
  <c r="I2675" i="30"/>
  <c r="I2676" i="30"/>
  <c r="I2677" i="30"/>
  <c r="I2678" i="30"/>
  <c r="I2679" i="30"/>
  <c r="I2680" i="30"/>
  <c r="I2681" i="30"/>
  <c r="I2682" i="30"/>
  <c r="I2683" i="30"/>
  <c r="I2684" i="30"/>
  <c r="I2685" i="30"/>
  <c r="I2686" i="30"/>
  <c r="I2687" i="30"/>
  <c r="I2688" i="30"/>
  <c r="I2689" i="30"/>
  <c r="I2690" i="30"/>
  <c r="I2691" i="30"/>
  <c r="I2692" i="30"/>
  <c r="I2693" i="30"/>
  <c r="I2694" i="30"/>
  <c r="I2695" i="30"/>
  <c r="I2696" i="30"/>
  <c r="I2697" i="30"/>
  <c r="I2698" i="30"/>
  <c r="I2699" i="30"/>
  <c r="I2700" i="30"/>
  <c r="I2701" i="30"/>
  <c r="I2702" i="30"/>
  <c r="I2703" i="30"/>
  <c r="I2704" i="30"/>
  <c r="J2619" i="30"/>
  <c r="J2620" i="30"/>
  <c r="J2621" i="30"/>
  <c r="J2622" i="30"/>
  <c r="J2623" i="30"/>
  <c r="J2624" i="30"/>
  <c r="J2625" i="30"/>
  <c r="J2626" i="30"/>
  <c r="J2627" i="30"/>
  <c r="J2628" i="30"/>
  <c r="J2629" i="30"/>
  <c r="J2630" i="30"/>
  <c r="J2631" i="30"/>
  <c r="J2632" i="30"/>
  <c r="J2633" i="30"/>
  <c r="J2634" i="30"/>
  <c r="J2635" i="30"/>
  <c r="J2636" i="30"/>
  <c r="J2637" i="30"/>
  <c r="J2638" i="30"/>
  <c r="J2639" i="30"/>
  <c r="J2640" i="30"/>
  <c r="J2641" i="30"/>
  <c r="J2642" i="30"/>
  <c r="J2643" i="30"/>
  <c r="J2644" i="30"/>
  <c r="J2645" i="30"/>
  <c r="J2646" i="30"/>
  <c r="J2647" i="30"/>
  <c r="J2648" i="30"/>
  <c r="J2649" i="30"/>
  <c r="J2650" i="30"/>
  <c r="J2651" i="30"/>
  <c r="J2652" i="30"/>
  <c r="J2653" i="30"/>
  <c r="J2654" i="30"/>
  <c r="J2655" i="30"/>
  <c r="J2656" i="30"/>
  <c r="J2657" i="30"/>
  <c r="J2658" i="30"/>
  <c r="J2659" i="30"/>
  <c r="J2660" i="30"/>
  <c r="J2661" i="30"/>
  <c r="J2662" i="30"/>
  <c r="J2663" i="30"/>
  <c r="J2664" i="30"/>
  <c r="J2665" i="30"/>
  <c r="J2666" i="30"/>
  <c r="J2667" i="30"/>
  <c r="J2668" i="30"/>
  <c r="J2669" i="30"/>
  <c r="J2670" i="30"/>
  <c r="J2671" i="30"/>
  <c r="J2672" i="30"/>
  <c r="J2673" i="30"/>
  <c r="J2674" i="30"/>
  <c r="J2675" i="30"/>
  <c r="J2676" i="30"/>
  <c r="J2677" i="30"/>
  <c r="J2678" i="30"/>
  <c r="J2679" i="30"/>
  <c r="J2680" i="30"/>
  <c r="J2681" i="30"/>
  <c r="J2682" i="30"/>
  <c r="J2683" i="30"/>
  <c r="J2684" i="30"/>
  <c r="J2685" i="30"/>
  <c r="J2686" i="30"/>
  <c r="J2687" i="30"/>
  <c r="J2688" i="30"/>
  <c r="J2689" i="30"/>
  <c r="J2690" i="30"/>
  <c r="J2691" i="30"/>
  <c r="J2692" i="30"/>
  <c r="J2693" i="30"/>
  <c r="J2694" i="30"/>
  <c r="J2695" i="30"/>
  <c r="J2696" i="30"/>
  <c r="J2697" i="30"/>
  <c r="J2698" i="30"/>
  <c r="J2699" i="30"/>
  <c r="J2700" i="30"/>
  <c r="J2701" i="30"/>
  <c r="J2702" i="30"/>
  <c r="J2703" i="30"/>
  <c r="J2704" i="30"/>
  <c r="E84" i="34"/>
  <c r="E85" i="34"/>
  <c r="E86" i="34"/>
  <c r="E87" i="34"/>
  <c r="E88" i="34"/>
  <c r="E89" i="34"/>
  <c r="E90" i="34"/>
  <c r="E91" i="34"/>
  <c r="E92" i="34"/>
  <c r="E93" i="34"/>
  <c r="E94" i="34"/>
  <c r="E95" i="34"/>
  <c r="E96" i="34"/>
  <c r="E97" i="34"/>
  <c r="E98" i="34"/>
  <c r="E99" i="34"/>
  <c r="E4" i="43" l="1"/>
  <c r="K26" i="1" s="1"/>
  <c r="E173" i="43"/>
  <c r="E202" i="8"/>
  <c r="E203" i="8"/>
  <c r="E204" i="8"/>
  <c r="E205" i="8"/>
  <c r="F202" i="8"/>
  <c r="F203" i="8"/>
  <c r="F204" i="8"/>
  <c r="F205" i="8"/>
  <c r="G202" i="8"/>
  <c r="G203" i="8"/>
  <c r="G204" i="8"/>
  <c r="G205" i="8"/>
  <c r="E191" i="8"/>
  <c r="E192" i="8"/>
  <c r="E193" i="8"/>
  <c r="E194" i="8"/>
  <c r="E195" i="8"/>
  <c r="E196" i="8"/>
  <c r="E197" i="8"/>
  <c r="E198" i="8"/>
  <c r="E199" i="8"/>
  <c r="E200" i="8"/>
  <c r="E201" i="8"/>
  <c r="F191" i="8"/>
  <c r="F192" i="8"/>
  <c r="F193" i="8"/>
  <c r="F194" i="8"/>
  <c r="F195" i="8"/>
  <c r="F196" i="8"/>
  <c r="F197" i="8"/>
  <c r="F198" i="8"/>
  <c r="F199" i="8"/>
  <c r="F200" i="8"/>
  <c r="F201" i="8"/>
  <c r="G191" i="8"/>
  <c r="G192" i="8"/>
  <c r="G193" i="8"/>
  <c r="G194" i="8"/>
  <c r="G195" i="8"/>
  <c r="G196" i="8"/>
  <c r="G197" i="8"/>
  <c r="G198" i="8"/>
  <c r="G199" i="8"/>
  <c r="G200" i="8"/>
  <c r="G201" i="8"/>
  <c r="E79" i="34"/>
  <c r="E80" i="34"/>
  <c r="E81" i="34"/>
  <c r="E82" i="34"/>
  <c r="E83" i="34"/>
  <c r="E188" i="8"/>
  <c r="E189" i="8"/>
  <c r="E190" i="8"/>
  <c r="F188" i="8"/>
  <c r="F189" i="8"/>
  <c r="F190" i="8"/>
  <c r="G188" i="8"/>
  <c r="G189" i="8"/>
  <c r="G190" i="8"/>
  <c r="I123" i="27"/>
  <c r="J123" i="27"/>
  <c r="K123" i="27"/>
  <c r="E75" i="34"/>
  <c r="E76" i="34"/>
  <c r="E77" i="34"/>
  <c r="E78" i="34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I93" i="40"/>
  <c r="J93" i="40"/>
  <c r="K93" i="40"/>
  <c r="E33" i="4"/>
  <c r="E145" i="8" l="1"/>
  <c r="E146" i="8"/>
  <c r="E147" i="8"/>
  <c r="E148" i="8"/>
  <c r="E149" i="8"/>
  <c r="E150" i="8"/>
  <c r="E151" i="8"/>
  <c r="F145" i="8"/>
  <c r="F146" i="8"/>
  <c r="F147" i="8"/>
  <c r="F148" i="8"/>
  <c r="F149" i="8"/>
  <c r="F150" i="8"/>
  <c r="F151" i="8"/>
  <c r="G145" i="8"/>
  <c r="G146" i="8"/>
  <c r="G147" i="8"/>
  <c r="G148" i="8"/>
  <c r="G149" i="8"/>
  <c r="G150" i="8"/>
  <c r="G151" i="8"/>
  <c r="E73" i="34"/>
  <c r="E74" i="34"/>
  <c r="E72" i="34" l="1"/>
  <c r="I14" i="27"/>
  <c r="I61" i="27"/>
  <c r="I81" i="27"/>
  <c r="I53" i="27"/>
  <c r="I33" i="27"/>
  <c r="I129" i="27"/>
  <c r="I75" i="27"/>
  <c r="I47" i="27"/>
  <c r="I44" i="27"/>
  <c r="I109" i="27"/>
  <c r="I40" i="27"/>
  <c r="I67" i="27"/>
  <c r="J14" i="27"/>
  <c r="J61" i="27"/>
  <c r="J81" i="27"/>
  <c r="J53" i="27"/>
  <c r="J33" i="27"/>
  <c r="J129" i="27"/>
  <c r="J75" i="27"/>
  <c r="J47" i="27"/>
  <c r="J44" i="27"/>
  <c r="J109" i="27"/>
  <c r="J40" i="27"/>
  <c r="J67" i="27"/>
  <c r="K14" i="27"/>
  <c r="K61" i="27"/>
  <c r="K81" i="27"/>
  <c r="K53" i="27"/>
  <c r="K33" i="27"/>
  <c r="K129" i="27"/>
  <c r="K75" i="27"/>
  <c r="K47" i="27"/>
  <c r="K44" i="27"/>
  <c r="K109" i="27"/>
  <c r="K40" i="27"/>
  <c r="K67" i="27"/>
  <c r="I2533" i="30"/>
  <c r="I2534" i="30"/>
  <c r="I2535" i="30"/>
  <c r="I2536" i="30"/>
  <c r="I2537" i="30"/>
  <c r="I2538" i="30"/>
  <c r="I2539" i="30"/>
  <c r="I2540" i="30"/>
  <c r="I2541" i="30"/>
  <c r="I2542" i="30"/>
  <c r="I2543" i="30"/>
  <c r="I2544" i="30"/>
  <c r="I2545" i="30"/>
  <c r="I2546" i="30"/>
  <c r="I2547" i="30"/>
  <c r="I2548" i="30"/>
  <c r="I2549" i="30"/>
  <c r="I2550" i="30"/>
  <c r="I2551" i="30"/>
  <c r="I2552" i="30"/>
  <c r="I2553" i="30"/>
  <c r="I2554" i="30"/>
  <c r="I2555" i="30"/>
  <c r="I2556" i="30"/>
  <c r="I2557" i="30"/>
  <c r="I2558" i="30"/>
  <c r="I2559" i="30"/>
  <c r="I2560" i="30"/>
  <c r="I2561" i="30"/>
  <c r="I2562" i="30"/>
  <c r="I2563" i="30"/>
  <c r="I2564" i="30"/>
  <c r="I2565" i="30"/>
  <c r="I2566" i="30"/>
  <c r="I2567" i="30"/>
  <c r="I2568" i="30"/>
  <c r="I2569" i="30"/>
  <c r="I2570" i="30"/>
  <c r="I2571" i="30"/>
  <c r="I2572" i="30"/>
  <c r="I2573" i="30"/>
  <c r="I2574" i="30"/>
  <c r="I2575" i="30"/>
  <c r="I2576" i="30"/>
  <c r="I2577" i="30"/>
  <c r="I2578" i="30"/>
  <c r="I2579" i="30"/>
  <c r="I2580" i="30"/>
  <c r="I2581" i="30"/>
  <c r="I2582" i="30"/>
  <c r="I2583" i="30"/>
  <c r="I2584" i="30"/>
  <c r="I2585" i="30"/>
  <c r="I2586" i="30"/>
  <c r="I2587" i="30"/>
  <c r="I2588" i="30"/>
  <c r="I2589" i="30"/>
  <c r="I2590" i="30"/>
  <c r="I2591" i="30"/>
  <c r="I2592" i="30"/>
  <c r="I2593" i="30"/>
  <c r="I2594" i="30"/>
  <c r="I2595" i="30"/>
  <c r="I2596" i="30"/>
  <c r="I2597" i="30"/>
  <c r="I2598" i="30"/>
  <c r="I2599" i="30"/>
  <c r="I2600" i="30"/>
  <c r="I2601" i="30"/>
  <c r="I2602" i="30"/>
  <c r="I2603" i="30"/>
  <c r="I2604" i="30"/>
  <c r="I2605" i="30"/>
  <c r="I2606" i="30"/>
  <c r="I2607" i="30"/>
  <c r="I2608" i="30"/>
  <c r="I2609" i="30"/>
  <c r="I2610" i="30"/>
  <c r="I2611" i="30"/>
  <c r="I2612" i="30"/>
  <c r="I2613" i="30"/>
  <c r="I2614" i="30"/>
  <c r="I2615" i="30"/>
  <c r="I2616" i="30"/>
  <c r="I2617" i="30"/>
  <c r="I2618" i="30"/>
  <c r="J2533" i="30"/>
  <c r="J2534" i="30"/>
  <c r="J2535" i="30"/>
  <c r="J2536" i="30"/>
  <c r="J2537" i="30"/>
  <c r="J2538" i="30"/>
  <c r="J2539" i="30"/>
  <c r="J2540" i="30"/>
  <c r="J2541" i="30"/>
  <c r="J2542" i="30"/>
  <c r="J2543" i="30"/>
  <c r="J2544" i="30"/>
  <c r="J2545" i="30"/>
  <c r="J2546" i="30"/>
  <c r="J2547" i="30"/>
  <c r="J2548" i="30"/>
  <c r="J2549" i="30"/>
  <c r="J2550" i="30"/>
  <c r="J2551" i="30"/>
  <c r="J2552" i="30"/>
  <c r="J2553" i="30"/>
  <c r="J2554" i="30"/>
  <c r="J2555" i="30"/>
  <c r="J2556" i="30"/>
  <c r="J2557" i="30"/>
  <c r="J2558" i="30"/>
  <c r="J2559" i="30"/>
  <c r="J2560" i="30"/>
  <c r="J2561" i="30"/>
  <c r="J2562" i="30"/>
  <c r="J2563" i="30"/>
  <c r="J2564" i="30"/>
  <c r="J2565" i="30"/>
  <c r="J2566" i="30"/>
  <c r="J2567" i="30"/>
  <c r="J2568" i="30"/>
  <c r="J2569" i="30"/>
  <c r="J2570" i="30"/>
  <c r="J2571" i="30"/>
  <c r="J2572" i="30"/>
  <c r="J2573" i="30"/>
  <c r="J2574" i="30"/>
  <c r="J2575" i="30"/>
  <c r="J2576" i="30"/>
  <c r="J2577" i="30"/>
  <c r="J2578" i="30"/>
  <c r="J2579" i="30"/>
  <c r="J2580" i="30"/>
  <c r="J2581" i="30"/>
  <c r="J2582" i="30"/>
  <c r="J2583" i="30"/>
  <c r="J2584" i="30"/>
  <c r="J2585" i="30"/>
  <c r="J2586" i="30"/>
  <c r="J2587" i="30"/>
  <c r="J2588" i="30"/>
  <c r="J2589" i="30"/>
  <c r="J2590" i="30"/>
  <c r="J2591" i="30"/>
  <c r="J2592" i="30"/>
  <c r="J2593" i="30"/>
  <c r="J2594" i="30"/>
  <c r="J2595" i="30"/>
  <c r="J2596" i="30"/>
  <c r="J2597" i="30"/>
  <c r="J2598" i="30"/>
  <c r="J2599" i="30"/>
  <c r="J2600" i="30"/>
  <c r="J2601" i="30"/>
  <c r="J2602" i="30"/>
  <c r="J2603" i="30"/>
  <c r="J2604" i="30"/>
  <c r="J2605" i="30"/>
  <c r="J2606" i="30"/>
  <c r="J2607" i="30"/>
  <c r="J2608" i="30"/>
  <c r="J2609" i="30"/>
  <c r="J2610" i="30"/>
  <c r="J2611" i="30"/>
  <c r="J2612" i="30"/>
  <c r="J2613" i="30"/>
  <c r="J2614" i="30"/>
  <c r="J2615" i="30"/>
  <c r="J2616" i="30"/>
  <c r="J2617" i="30"/>
  <c r="J2618" i="30"/>
  <c r="I2487" i="30"/>
  <c r="I2488" i="30"/>
  <c r="I2489" i="30"/>
  <c r="I2490" i="30"/>
  <c r="I2491" i="30"/>
  <c r="I2492" i="30"/>
  <c r="I2493" i="30"/>
  <c r="I2494" i="30"/>
  <c r="I2495" i="30"/>
  <c r="I2496" i="30"/>
  <c r="I2497" i="30"/>
  <c r="I2498" i="30"/>
  <c r="I2499" i="30"/>
  <c r="I2500" i="30"/>
  <c r="I2501" i="30"/>
  <c r="I2502" i="30"/>
  <c r="I2503" i="30"/>
  <c r="I2504" i="30"/>
  <c r="I2505" i="30"/>
  <c r="I2506" i="30"/>
  <c r="I2507" i="30"/>
  <c r="I2508" i="30"/>
  <c r="I2509" i="30"/>
  <c r="I2510" i="30"/>
  <c r="I2511" i="30"/>
  <c r="I2512" i="30"/>
  <c r="I2513" i="30"/>
  <c r="I2514" i="30"/>
  <c r="I2515" i="30"/>
  <c r="I2516" i="30"/>
  <c r="I2517" i="30"/>
  <c r="I2518" i="30"/>
  <c r="I2519" i="30"/>
  <c r="I2520" i="30"/>
  <c r="I2521" i="30"/>
  <c r="I2522" i="30"/>
  <c r="I2523" i="30"/>
  <c r="I2524" i="30"/>
  <c r="I2525" i="30"/>
  <c r="I2526" i="30"/>
  <c r="I2527" i="30"/>
  <c r="I2528" i="30"/>
  <c r="I2529" i="30"/>
  <c r="I2530" i="30"/>
  <c r="I2531" i="30"/>
  <c r="I2532" i="30"/>
  <c r="J2487" i="30"/>
  <c r="J2488" i="30"/>
  <c r="J2489" i="30"/>
  <c r="J2490" i="30"/>
  <c r="J2491" i="30"/>
  <c r="J2492" i="30"/>
  <c r="J2493" i="30"/>
  <c r="J2494" i="30"/>
  <c r="J2495" i="30"/>
  <c r="J2496" i="30"/>
  <c r="J2497" i="30"/>
  <c r="J2498" i="30"/>
  <c r="J2499" i="30"/>
  <c r="J2500" i="30"/>
  <c r="J2501" i="30"/>
  <c r="J2502" i="30"/>
  <c r="J2503" i="30"/>
  <c r="J2504" i="30"/>
  <c r="J2505" i="30"/>
  <c r="J2506" i="30"/>
  <c r="J2507" i="30"/>
  <c r="J2508" i="30"/>
  <c r="J2509" i="30"/>
  <c r="J2510" i="30"/>
  <c r="J2511" i="30"/>
  <c r="J2512" i="30"/>
  <c r="J2513" i="30"/>
  <c r="J2514" i="30"/>
  <c r="J2515" i="30"/>
  <c r="J2516" i="30"/>
  <c r="J2517" i="30"/>
  <c r="J2518" i="30"/>
  <c r="J2519" i="30"/>
  <c r="J2520" i="30"/>
  <c r="J2521" i="30"/>
  <c r="J2522" i="30"/>
  <c r="J2523" i="30"/>
  <c r="J2524" i="30"/>
  <c r="J2525" i="30"/>
  <c r="J2526" i="30"/>
  <c r="J2527" i="30"/>
  <c r="J2528" i="30"/>
  <c r="J2529" i="30"/>
  <c r="J2530" i="30"/>
  <c r="J2531" i="30"/>
  <c r="J2532" i="30"/>
  <c r="I37" i="27"/>
  <c r="J37" i="27"/>
  <c r="K37" i="27"/>
  <c r="I2416" i="30"/>
  <c r="I2417" i="30"/>
  <c r="I2418" i="30"/>
  <c r="I2419" i="30"/>
  <c r="I2420" i="30"/>
  <c r="I2421" i="30"/>
  <c r="I2422" i="30"/>
  <c r="I2423" i="30"/>
  <c r="I2424" i="30"/>
  <c r="I2425" i="30"/>
  <c r="I2426" i="30"/>
  <c r="I2427" i="30"/>
  <c r="I2428" i="30"/>
  <c r="I2429" i="30"/>
  <c r="I2430" i="30"/>
  <c r="I2431" i="30"/>
  <c r="I2432" i="30"/>
  <c r="I2433" i="30"/>
  <c r="I2434" i="30"/>
  <c r="I2435" i="30"/>
  <c r="I2436" i="30"/>
  <c r="I2437" i="30"/>
  <c r="I2438" i="30"/>
  <c r="I2439" i="30"/>
  <c r="I2440" i="30"/>
  <c r="I2441" i="30"/>
  <c r="I2442" i="30"/>
  <c r="I2443" i="30"/>
  <c r="I2444" i="30"/>
  <c r="I2445" i="30"/>
  <c r="I2446" i="30"/>
  <c r="I2447" i="30"/>
  <c r="I2448" i="30"/>
  <c r="I2449" i="30"/>
  <c r="I2450" i="30"/>
  <c r="I2451" i="30"/>
  <c r="I2452" i="30"/>
  <c r="I2453" i="30"/>
  <c r="I2454" i="30"/>
  <c r="I2455" i="30"/>
  <c r="I2456" i="30"/>
  <c r="I2457" i="30"/>
  <c r="I2458" i="30"/>
  <c r="I2459" i="30"/>
  <c r="I2460" i="30"/>
  <c r="I2461" i="30"/>
  <c r="I2462" i="30"/>
  <c r="I2463" i="30"/>
  <c r="I2464" i="30"/>
  <c r="I2465" i="30"/>
  <c r="I2466" i="30"/>
  <c r="I2467" i="30"/>
  <c r="I2468" i="30"/>
  <c r="I2469" i="30"/>
  <c r="I2470" i="30"/>
  <c r="I2471" i="30"/>
  <c r="I2472" i="30"/>
  <c r="I2473" i="30"/>
  <c r="I2474" i="30"/>
  <c r="I2475" i="30"/>
  <c r="I2476" i="30"/>
  <c r="I2477" i="30"/>
  <c r="I2478" i="30"/>
  <c r="I2479" i="30"/>
  <c r="I2480" i="30"/>
  <c r="I2481" i="30"/>
  <c r="I2482" i="30"/>
  <c r="I2483" i="30"/>
  <c r="I2484" i="30"/>
  <c r="I2485" i="30"/>
  <c r="I2486" i="30"/>
  <c r="J2416" i="30"/>
  <c r="J2417" i="30"/>
  <c r="J2418" i="30"/>
  <c r="J2419" i="30"/>
  <c r="J2420" i="30"/>
  <c r="J2421" i="30"/>
  <c r="J2422" i="30"/>
  <c r="J2423" i="30"/>
  <c r="J2424" i="30"/>
  <c r="J2425" i="30"/>
  <c r="J2426" i="30"/>
  <c r="J2427" i="30"/>
  <c r="J2428" i="30"/>
  <c r="J2429" i="30"/>
  <c r="J2430" i="30"/>
  <c r="J2431" i="30"/>
  <c r="J2432" i="30"/>
  <c r="J2433" i="30"/>
  <c r="J2434" i="30"/>
  <c r="J2435" i="30"/>
  <c r="J2436" i="30"/>
  <c r="J2437" i="30"/>
  <c r="J2438" i="30"/>
  <c r="J2439" i="30"/>
  <c r="J2440" i="30"/>
  <c r="J2441" i="30"/>
  <c r="J2442" i="30"/>
  <c r="J2443" i="30"/>
  <c r="J2444" i="30"/>
  <c r="J2445" i="30"/>
  <c r="J2446" i="30"/>
  <c r="J2447" i="30"/>
  <c r="J2448" i="30"/>
  <c r="J2449" i="30"/>
  <c r="J2450" i="30"/>
  <c r="J2451" i="30"/>
  <c r="J2452" i="30"/>
  <c r="J2453" i="30"/>
  <c r="J2454" i="30"/>
  <c r="J2455" i="30"/>
  <c r="J2456" i="30"/>
  <c r="J2457" i="30"/>
  <c r="J2458" i="30"/>
  <c r="J2459" i="30"/>
  <c r="J2460" i="30"/>
  <c r="J2461" i="30"/>
  <c r="J2462" i="30"/>
  <c r="J2463" i="30"/>
  <c r="J2464" i="30"/>
  <c r="J2465" i="30"/>
  <c r="J2466" i="30"/>
  <c r="J2467" i="30"/>
  <c r="J2468" i="30"/>
  <c r="J2469" i="30"/>
  <c r="J2470" i="30"/>
  <c r="J2471" i="30"/>
  <c r="J2472" i="30"/>
  <c r="J2473" i="30"/>
  <c r="J2474" i="30"/>
  <c r="J2475" i="30"/>
  <c r="J2476" i="30"/>
  <c r="J2477" i="30"/>
  <c r="J2478" i="30"/>
  <c r="J2479" i="30"/>
  <c r="J2480" i="30"/>
  <c r="J2481" i="30"/>
  <c r="J2482" i="30"/>
  <c r="J2483" i="30"/>
  <c r="J2484" i="30"/>
  <c r="J2485" i="30"/>
  <c r="J2486" i="30"/>
  <c r="I2323" i="30" l="1"/>
  <c r="I2324" i="30"/>
  <c r="I2325" i="30"/>
  <c r="I2326" i="30"/>
  <c r="I2327" i="30"/>
  <c r="I2328" i="30"/>
  <c r="I2329" i="30"/>
  <c r="I2330" i="30"/>
  <c r="I2331" i="30"/>
  <c r="I2332" i="30"/>
  <c r="I2333" i="30"/>
  <c r="I2334" i="30"/>
  <c r="I2335" i="30"/>
  <c r="I2336" i="30"/>
  <c r="I2337" i="30"/>
  <c r="I2338" i="30"/>
  <c r="I2339" i="30"/>
  <c r="I2340" i="30"/>
  <c r="I2341" i="30"/>
  <c r="I2342" i="30"/>
  <c r="I2343" i="30"/>
  <c r="I2344" i="30"/>
  <c r="I2345" i="30"/>
  <c r="I2346" i="30"/>
  <c r="I2347" i="30"/>
  <c r="I2348" i="30"/>
  <c r="I2349" i="30"/>
  <c r="I2350" i="30"/>
  <c r="I2351" i="30"/>
  <c r="I2352" i="30"/>
  <c r="I2353" i="30"/>
  <c r="I2354" i="30"/>
  <c r="I2355" i="30"/>
  <c r="I2356" i="30"/>
  <c r="I2357" i="30"/>
  <c r="I2358" i="30"/>
  <c r="I2359" i="30"/>
  <c r="I2360" i="30"/>
  <c r="I2361" i="30"/>
  <c r="I2362" i="30"/>
  <c r="I2363" i="30"/>
  <c r="I2364" i="30"/>
  <c r="I2365" i="30"/>
  <c r="I2366" i="30"/>
  <c r="I2367" i="30"/>
  <c r="I2368" i="30"/>
  <c r="I2369" i="30"/>
  <c r="I2370" i="30"/>
  <c r="I2371" i="30"/>
  <c r="I2372" i="30"/>
  <c r="I2373" i="30"/>
  <c r="I2374" i="30"/>
  <c r="I2375" i="30"/>
  <c r="I2376" i="30"/>
  <c r="I2377" i="30"/>
  <c r="I2378" i="30"/>
  <c r="I2379" i="30"/>
  <c r="I2380" i="30"/>
  <c r="I2381" i="30"/>
  <c r="I2382" i="30"/>
  <c r="I2383" i="30"/>
  <c r="I2384" i="30"/>
  <c r="I2385" i="30"/>
  <c r="I2386" i="30"/>
  <c r="I2387" i="30"/>
  <c r="I2388" i="30"/>
  <c r="I2389" i="30"/>
  <c r="I2390" i="30"/>
  <c r="I2391" i="30"/>
  <c r="I2392" i="30"/>
  <c r="I2393" i="30"/>
  <c r="I2394" i="30"/>
  <c r="I2395" i="30"/>
  <c r="I2396" i="30"/>
  <c r="I2397" i="30"/>
  <c r="I2398" i="30"/>
  <c r="I2399" i="30"/>
  <c r="I2400" i="30"/>
  <c r="I2401" i="30"/>
  <c r="I2402" i="30"/>
  <c r="I2403" i="30"/>
  <c r="I2404" i="30"/>
  <c r="I2405" i="30"/>
  <c r="I2406" i="30"/>
  <c r="I2407" i="30"/>
  <c r="I2408" i="30"/>
  <c r="I2409" i="30"/>
  <c r="I2410" i="30"/>
  <c r="I2411" i="30"/>
  <c r="I2412" i="30"/>
  <c r="I2413" i="30"/>
  <c r="I2414" i="30"/>
  <c r="I2415" i="30"/>
  <c r="J2323" i="30"/>
  <c r="J2324" i="30"/>
  <c r="J2325" i="30"/>
  <c r="J2326" i="30"/>
  <c r="J2327" i="30"/>
  <c r="J2328" i="30"/>
  <c r="J2329" i="30"/>
  <c r="J2330" i="30"/>
  <c r="J2331" i="30"/>
  <c r="J2332" i="30"/>
  <c r="J2333" i="30"/>
  <c r="J2334" i="30"/>
  <c r="J2335" i="30"/>
  <c r="J2336" i="30"/>
  <c r="J2337" i="30"/>
  <c r="J2338" i="30"/>
  <c r="J2339" i="30"/>
  <c r="J2340" i="30"/>
  <c r="J2341" i="30"/>
  <c r="J2342" i="30"/>
  <c r="J2343" i="30"/>
  <c r="J2344" i="30"/>
  <c r="J2345" i="30"/>
  <c r="J2346" i="30"/>
  <c r="J2347" i="30"/>
  <c r="J2348" i="30"/>
  <c r="J2349" i="30"/>
  <c r="J2350" i="30"/>
  <c r="J2351" i="30"/>
  <c r="J2352" i="30"/>
  <c r="J2353" i="30"/>
  <c r="J2354" i="30"/>
  <c r="J2355" i="30"/>
  <c r="J2356" i="30"/>
  <c r="J2357" i="30"/>
  <c r="J2358" i="30"/>
  <c r="J2359" i="30"/>
  <c r="J2360" i="30"/>
  <c r="J2361" i="30"/>
  <c r="J2362" i="30"/>
  <c r="J2363" i="30"/>
  <c r="J2364" i="30"/>
  <c r="J2365" i="30"/>
  <c r="J2366" i="30"/>
  <c r="J2367" i="30"/>
  <c r="J2368" i="30"/>
  <c r="J2369" i="30"/>
  <c r="J2370" i="30"/>
  <c r="J2371" i="30"/>
  <c r="J2372" i="30"/>
  <c r="J2373" i="30"/>
  <c r="J2374" i="30"/>
  <c r="J2375" i="30"/>
  <c r="J2376" i="30"/>
  <c r="J2377" i="30"/>
  <c r="J2378" i="30"/>
  <c r="J2379" i="30"/>
  <c r="J2380" i="30"/>
  <c r="J2381" i="30"/>
  <c r="J2382" i="30"/>
  <c r="J2383" i="30"/>
  <c r="J2384" i="30"/>
  <c r="J2385" i="30"/>
  <c r="J2386" i="30"/>
  <c r="J2387" i="30"/>
  <c r="J2388" i="30"/>
  <c r="J2389" i="30"/>
  <c r="J2390" i="30"/>
  <c r="J2391" i="30"/>
  <c r="J2392" i="30"/>
  <c r="J2393" i="30"/>
  <c r="J2394" i="30"/>
  <c r="J2395" i="30"/>
  <c r="J2396" i="30"/>
  <c r="J2397" i="30"/>
  <c r="J2398" i="30"/>
  <c r="J2399" i="30"/>
  <c r="J2400" i="30"/>
  <c r="J2401" i="30"/>
  <c r="J2402" i="30"/>
  <c r="J2403" i="30"/>
  <c r="J2404" i="30"/>
  <c r="J2405" i="30"/>
  <c r="J2406" i="30"/>
  <c r="J2407" i="30"/>
  <c r="J2408" i="30"/>
  <c r="J2409" i="30"/>
  <c r="J2410" i="30"/>
  <c r="J2411" i="30"/>
  <c r="J2412" i="30"/>
  <c r="J2413" i="30"/>
  <c r="J2414" i="30"/>
  <c r="J2415" i="30"/>
  <c r="E71" i="34" l="1"/>
  <c r="J6" i="42"/>
  <c r="J7" i="42"/>
  <c r="J8" i="42"/>
  <c r="J9" i="42"/>
  <c r="J10" i="42"/>
  <c r="J11" i="42"/>
  <c r="J12" i="42"/>
  <c r="J13" i="42"/>
  <c r="J14" i="42"/>
  <c r="J15" i="42"/>
  <c r="J16" i="42"/>
  <c r="J17" i="42"/>
  <c r="J18" i="42"/>
  <c r="J19" i="42"/>
  <c r="J20" i="42"/>
  <c r="J21" i="42"/>
  <c r="J22" i="42"/>
  <c r="J23" i="42"/>
  <c r="J24" i="42"/>
  <c r="J25" i="42"/>
  <c r="J26" i="42"/>
  <c r="J27" i="42"/>
  <c r="J28" i="42"/>
  <c r="J29" i="42"/>
  <c r="J30" i="42"/>
  <c r="J31" i="42"/>
  <c r="J32" i="42"/>
  <c r="J33" i="42"/>
  <c r="J34" i="42"/>
  <c r="J35" i="42"/>
  <c r="J36" i="42"/>
  <c r="J37" i="42"/>
  <c r="J38" i="42"/>
  <c r="J39" i="42"/>
  <c r="J40" i="42"/>
  <c r="J41" i="42"/>
  <c r="J42" i="42"/>
  <c r="J43" i="42"/>
  <c r="J44" i="42"/>
  <c r="J45" i="42"/>
  <c r="J46" i="42"/>
  <c r="J47" i="42"/>
  <c r="J48" i="42"/>
  <c r="J49" i="42"/>
  <c r="J50" i="42"/>
  <c r="J51" i="42"/>
  <c r="J52" i="42"/>
  <c r="J53" i="42"/>
  <c r="J54" i="42"/>
  <c r="J55" i="42"/>
  <c r="J56" i="42"/>
  <c r="J57" i="42"/>
  <c r="J58" i="42"/>
  <c r="J59" i="42"/>
  <c r="J60" i="42"/>
  <c r="J61" i="42"/>
  <c r="J62" i="42"/>
  <c r="J63" i="42"/>
  <c r="J64" i="42"/>
  <c r="J65" i="42"/>
  <c r="J66" i="42"/>
  <c r="J67" i="42"/>
  <c r="J68" i="42"/>
  <c r="J69" i="42"/>
  <c r="J70" i="42"/>
  <c r="J71" i="42"/>
  <c r="J72" i="42"/>
  <c r="J73" i="42"/>
  <c r="J74" i="42"/>
  <c r="J75" i="42"/>
  <c r="J76" i="42"/>
  <c r="J77" i="42"/>
  <c r="J78" i="42"/>
  <c r="J79" i="42"/>
  <c r="J80" i="42"/>
  <c r="J81" i="42"/>
  <c r="J82" i="42"/>
  <c r="J83" i="42"/>
  <c r="J84" i="42"/>
  <c r="J85" i="42"/>
  <c r="J86" i="42"/>
  <c r="J87" i="42"/>
  <c r="J88" i="42"/>
  <c r="J89" i="42"/>
  <c r="J90" i="42"/>
  <c r="J91" i="42"/>
  <c r="J92" i="42"/>
  <c r="J93" i="42"/>
  <c r="J94" i="42"/>
  <c r="J95" i="42"/>
  <c r="J96" i="42"/>
  <c r="J97" i="42"/>
  <c r="J98" i="42"/>
  <c r="J99" i="42"/>
  <c r="J100" i="42"/>
  <c r="J101" i="42"/>
  <c r="J102" i="42"/>
  <c r="J103" i="42"/>
  <c r="J104" i="42"/>
  <c r="J105" i="42"/>
  <c r="J106" i="42"/>
  <c r="J107" i="42"/>
  <c r="J108" i="42"/>
  <c r="J109" i="42"/>
  <c r="J110" i="42"/>
  <c r="J111" i="42"/>
  <c r="J112" i="42"/>
  <c r="J113" i="42"/>
  <c r="J114" i="42"/>
  <c r="J115" i="42"/>
  <c r="J116" i="42"/>
  <c r="J117" i="42"/>
  <c r="J118" i="42"/>
  <c r="J119" i="42"/>
  <c r="J120" i="42"/>
  <c r="J121" i="42"/>
  <c r="J122" i="42"/>
  <c r="J123" i="42"/>
  <c r="J124" i="42"/>
  <c r="J125" i="42"/>
  <c r="J126" i="42"/>
  <c r="J127" i="42"/>
  <c r="J128" i="42"/>
  <c r="J129" i="42"/>
  <c r="J130" i="42"/>
  <c r="J131" i="42"/>
  <c r="J132" i="42"/>
  <c r="J133" i="42"/>
  <c r="J134" i="42"/>
  <c r="J135" i="42"/>
  <c r="J136" i="42"/>
  <c r="J137" i="42"/>
  <c r="J138" i="42"/>
  <c r="J139" i="42"/>
  <c r="J140" i="42"/>
  <c r="J141" i="42"/>
  <c r="J142" i="42"/>
  <c r="J143" i="42"/>
  <c r="J144" i="42"/>
  <c r="J145" i="42"/>
  <c r="J146" i="42"/>
  <c r="J147" i="42"/>
  <c r="J148" i="42"/>
  <c r="J149" i="42"/>
  <c r="J150" i="42"/>
  <c r="J151" i="42"/>
  <c r="J152" i="42"/>
  <c r="J153" i="42"/>
  <c r="J154" i="42"/>
  <c r="J155" i="42"/>
  <c r="J156" i="42"/>
  <c r="J157" i="42"/>
  <c r="J158" i="42"/>
  <c r="J159" i="42"/>
  <c r="J160" i="42"/>
  <c r="J161" i="42"/>
  <c r="J162" i="42"/>
  <c r="J163" i="42"/>
  <c r="J164" i="42"/>
  <c r="J165" i="42"/>
  <c r="J166" i="42"/>
  <c r="J167" i="42"/>
  <c r="J168" i="42"/>
  <c r="J169" i="42"/>
  <c r="J170" i="42"/>
  <c r="J171" i="42"/>
  <c r="J172" i="42"/>
  <c r="J173" i="42"/>
  <c r="J174" i="42"/>
  <c r="J175" i="42"/>
  <c r="J176" i="42"/>
  <c r="J177" i="42"/>
  <c r="J178" i="42"/>
  <c r="J179" i="42"/>
  <c r="J180" i="42"/>
  <c r="J181" i="42"/>
  <c r="J182" i="42"/>
  <c r="J183" i="42"/>
  <c r="J184" i="42"/>
  <c r="J185" i="42"/>
  <c r="J186" i="42"/>
  <c r="J187" i="42"/>
  <c r="J188" i="42"/>
  <c r="J189" i="42"/>
  <c r="J190" i="42"/>
  <c r="J191" i="42"/>
  <c r="J192" i="42"/>
  <c r="J193" i="42"/>
  <c r="J194" i="42"/>
  <c r="J195" i="42"/>
  <c r="J196" i="42"/>
  <c r="J197" i="42"/>
  <c r="J198" i="42"/>
  <c r="J199" i="42"/>
  <c r="J200" i="42"/>
  <c r="J201" i="42"/>
  <c r="J202" i="42"/>
  <c r="J203" i="42"/>
  <c r="J204" i="42"/>
  <c r="J205" i="42"/>
  <c r="J206" i="42"/>
  <c r="J207" i="42"/>
  <c r="J208" i="42"/>
  <c r="J209" i="42"/>
  <c r="J210" i="42"/>
  <c r="J211" i="42"/>
  <c r="J212" i="42"/>
  <c r="J213" i="42"/>
  <c r="J214" i="42"/>
  <c r="J215" i="42"/>
  <c r="J216" i="42"/>
  <c r="J217" i="42"/>
  <c r="J218" i="42"/>
  <c r="J219" i="42"/>
  <c r="J220" i="42"/>
  <c r="J221" i="42"/>
  <c r="J222" i="42"/>
  <c r="J223" i="42"/>
  <c r="J224" i="42"/>
  <c r="J225" i="42"/>
  <c r="J226" i="42"/>
  <c r="J227" i="42"/>
  <c r="J228" i="42"/>
  <c r="J229" i="42"/>
  <c r="J230" i="42"/>
  <c r="J231" i="42"/>
  <c r="J232" i="42"/>
  <c r="J233" i="42"/>
  <c r="J234" i="42"/>
  <c r="J235" i="42"/>
  <c r="J236" i="42"/>
  <c r="J237" i="42"/>
  <c r="J238" i="42"/>
  <c r="J239" i="42"/>
  <c r="J240" i="42"/>
  <c r="J241" i="42"/>
  <c r="J242" i="42"/>
  <c r="J243" i="42"/>
  <c r="J244" i="42"/>
  <c r="J245" i="42"/>
  <c r="J246" i="42"/>
  <c r="J247" i="42"/>
  <c r="J248" i="42"/>
  <c r="J249" i="42"/>
  <c r="J250" i="42"/>
  <c r="J251" i="42"/>
  <c r="J252" i="42"/>
  <c r="J253" i="42"/>
  <c r="J254" i="42"/>
  <c r="J255" i="42"/>
  <c r="J256" i="42"/>
  <c r="J257" i="42"/>
  <c r="J258" i="42"/>
  <c r="J259" i="42"/>
  <c r="J260" i="42"/>
  <c r="J261" i="42"/>
  <c r="J262" i="42"/>
  <c r="J263" i="42"/>
  <c r="J264" i="42"/>
  <c r="J265" i="42"/>
  <c r="J266" i="42"/>
  <c r="J267" i="42"/>
  <c r="J268" i="42"/>
  <c r="J269" i="42"/>
  <c r="J270" i="42"/>
  <c r="J271" i="42"/>
  <c r="J272" i="42"/>
  <c r="J273" i="42"/>
  <c r="J274" i="42"/>
  <c r="J275" i="42"/>
  <c r="J276" i="42"/>
  <c r="J277" i="42"/>
  <c r="J278" i="42"/>
  <c r="J279" i="42"/>
  <c r="J280" i="42"/>
  <c r="J281" i="42"/>
  <c r="J282" i="42"/>
  <c r="J283" i="42"/>
  <c r="J284" i="42"/>
  <c r="J285" i="42"/>
  <c r="J286" i="42"/>
  <c r="J287" i="42"/>
  <c r="J288" i="42"/>
  <c r="J289" i="42"/>
  <c r="J290" i="42"/>
  <c r="J291" i="42"/>
  <c r="J292" i="42"/>
  <c r="J293" i="42"/>
  <c r="J294" i="42"/>
  <c r="J295" i="42"/>
  <c r="J296" i="42"/>
  <c r="J297" i="42"/>
  <c r="J298" i="42"/>
  <c r="J299" i="42"/>
  <c r="J300" i="42"/>
  <c r="J301" i="42"/>
  <c r="J302" i="42"/>
  <c r="J303" i="42"/>
  <c r="J304" i="42"/>
  <c r="J305" i="42"/>
  <c r="J306" i="42"/>
  <c r="J307" i="42"/>
  <c r="J308" i="42"/>
  <c r="J309" i="42"/>
  <c r="J310" i="42"/>
  <c r="J311" i="42"/>
  <c r="J312" i="42"/>
  <c r="J313" i="42"/>
  <c r="J314" i="42"/>
  <c r="J315" i="42"/>
  <c r="J316" i="42"/>
  <c r="J317" i="42"/>
  <c r="J318" i="42"/>
  <c r="J319" i="42"/>
  <c r="J320" i="42"/>
  <c r="J321" i="42"/>
  <c r="J322" i="42"/>
  <c r="J323" i="42"/>
  <c r="J324" i="42"/>
  <c r="J325" i="42"/>
  <c r="J326" i="42"/>
  <c r="J327" i="42"/>
  <c r="J328" i="42"/>
  <c r="J329" i="42"/>
  <c r="J330" i="42"/>
  <c r="J331" i="42"/>
  <c r="J332" i="42"/>
  <c r="J333" i="42"/>
  <c r="J334" i="42"/>
  <c r="J335" i="42"/>
  <c r="J336" i="42"/>
  <c r="J337" i="42"/>
  <c r="J338" i="42"/>
  <c r="J339" i="42"/>
  <c r="J340" i="42"/>
  <c r="J341" i="42"/>
  <c r="J342" i="42"/>
  <c r="J343" i="42"/>
  <c r="J344" i="42"/>
  <c r="J345" i="42"/>
  <c r="J346" i="42"/>
  <c r="J347" i="42"/>
  <c r="J348" i="42"/>
  <c r="J349" i="42"/>
  <c r="J350" i="42"/>
  <c r="J351" i="42"/>
  <c r="J352" i="42"/>
  <c r="J353" i="42"/>
  <c r="J354" i="42"/>
  <c r="J355" i="42"/>
  <c r="J356" i="42"/>
  <c r="J357" i="42"/>
  <c r="J358" i="42"/>
  <c r="J359" i="42"/>
  <c r="J360" i="42"/>
  <c r="J361" i="42"/>
  <c r="J362" i="42"/>
  <c r="J363" i="42"/>
  <c r="J364" i="42"/>
  <c r="J365" i="42"/>
  <c r="J366" i="42"/>
  <c r="J367" i="42"/>
  <c r="J368" i="42"/>
  <c r="J369" i="42"/>
  <c r="J370" i="42"/>
  <c r="J371" i="42"/>
  <c r="J372" i="42"/>
  <c r="J373" i="42"/>
  <c r="J374" i="42"/>
  <c r="J375" i="42"/>
  <c r="J376" i="42"/>
  <c r="J377" i="42"/>
  <c r="J378" i="42"/>
  <c r="J379" i="42"/>
  <c r="J380" i="42"/>
  <c r="J381" i="42"/>
  <c r="J382" i="42"/>
  <c r="J383" i="42"/>
  <c r="J384" i="42"/>
  <c r="J385" i="42"/>
  <c r="J386" i="42"/>
  <c r="J387" i="42"/>
  <c r="J388" i="42"/>
  <c r="J389" i="42"/>
  <c r="J390" i="42"/>
  <c r="J391" i="42"/>
  <c r="J392" i="42"/>
  <c r="J393" i="42"/>
  <c r="J394" i="42"/>
  <c r="J395" i="42"/>
  <c r="J396" i="42"/>
  <c r="J397" i="42"/>
  <c r="J398" i="42"/>
  <c r="J399" i="42"/>
  <c r="J400" i="42"/>
  <c r="J401" i="42"/>
  <c r="J402" i="42"/>
  <c r="J403" i="42"/>
  <c r="J404" i="42"/>
  <c r="J405" i="42"/>
  <c r="J406" i="42"/>
  <c r="J407" i="42"/>
  <c r="J408" i="42"/>
  <c r="J409" i="42"/>
  <c r="J410" i="42"/>
  <c r="J411" i="42"/>
  <c r="J412" i="42"/>
  <c r="J413" i="42"/>
  <c r="J414" i="42"/>
  <c r="J415" i="42"/>
  <c r="J416" i="42"/>
  <c r="J417" i="42"/>
  <c r="J418" i="42"/>
  <c r="J419" i="42"/>
  <c r="J420" i="42"/>
  <c r="J421" i="42"/>
  <c r="J422" i="42"/>
  <c r="J423" i="42"/>
  <c r="J424" i="42"/>
  <c r="J425" i="42"/>
  <c r="J426" i="42"/>
  <c r="J427" i="42"/>
  <c r="J428" i="42"/>
  <c r="J429" i="42"/>
  <c r="J430" i="42"/>
  <c r="J431" i="42"/>
  <c r="J432" i="42"/>
  <c r="J433" i="42"/>
  <c r="J434" i="42"/>
  <c r="J435" i="42"/>
  <c r="J436" i="42"/>
  <c r="J437" i="42"/>
  <c r="J438" i="42"/>
  <c r="J439" i="42"/>
  <c r="J440" i="42"/>
  <c r="J441" i="42"/>
  <c r="J442" i="42"/>
  <c r="J443" i="42"/>
  <c r="J444" i="42"/>
  <c r="J445" i="42"/>
  <c r="J446" i="42"/>
  <c r="J447" i="42"/>
  <c r="J448" i="42"/>
  <c r="J449" i="42"/>
  <c r="J450" i="42"/>
  <c r="J451" i="42"/>
  <c r="J452" i="42"/>
  <c r="J453" i="42"/>
  <c r="J454" i="42"/>
  <c r="J455" i="42"/>
  <c r="J456" i="42"/>
  <c r="J457" i="42"/>
  <c r="J458" i="42"/>
  <c r="J459" i="42"/>
  <c r="J460" i="42"/>
  <c r="J461" i="42"/>
  <c r="J462" i="42"/>
  <c r="J463" i="42"/>
  <c r="J464" i="42"/>
  <c r="J465" i="42"/>
  <c r="J466" i="42"/>
  <c r="J467" i="42"/>
  <c r="J468" i="42"/>
  <c r="J469" i="42"/>
  <c r="J470" i="42"/>
  <c r="J471" i="42"/>
  <c r="J472" i="42"/>
  <c r="J473" i="42"/>
  <c r="J474" i="42"/>
  <c r="J475" i="42"/>
  <c r="J476" i="42"/>
  <c r="J477" i="42"/>
  <c r="J478" i="42"/>
  <c r="J479" i="42"/>
  <c r="J480" i="42"/>
  <c r="J481" i="42"/>
  <c r="J482" i="42"/>
  <c r="J483" i="42"/>
  <c r="J484" i="42"/>
  <c r="J485" i="42"/>
  <c r="J486" i="42"/>
  <c r="J487" i="42"/>
  <c r="J488" i="42"/>
  <c r="J489" i="42"/>
  <c r="J490" i="42"/>
  <c r="J491" i="42"/>
  <c r="J492" i="42"/>
  <c r="J493" i="42"/>
  <c r="J494" i="42"/>
  <c r="J495" i="42"/>
  <c r="J496" i="42"/>
  <c r="J497" i="42"/>
  <c r="J498" i="42"/>
  <c r="J499" i="42"/>
  <c r="J500" i="42"/>
  <c r="J501" i="42"/>
  <c r="J502" i="42"/>
  <c r="J503" i="42"/>
  <c r="J504" i="42"/>
  <c r="J505" i="42"/>
  <c r="J506" i="42"/>
  <c r="J507" i="42"/>
  <c r="J508" i="42"/>
  <c r="J509" i="42"/>
  <c r="J510" i="42"/>
  <c r="J511" i="42"/>
  <c r="J512" i="42"/>
  <c r="J513" i="42"/>
  <c r="J514" i="42"/>
  <c r="J515" i="42"/>
  <c r="J516" i="42"/>
  <c r="J517" i="42"/>
  <c r="J518" i="42"/>
  <c r="J519" i="42"/>
  <c r="J520" i="42"/>
  <c r="J521" i="42"/>
  <c r="J522" i="42"/>
  <c r="J523" i="42"/>
  <c r="J524" i="42"/>
  <c r="J525" i="42"/>
  <c r="J526" i="42"/>
  <c r="J527" i="42"/>
  <c r="J528" i="42"/>
  <c r="J529" i="42"/>
  <c r="J530" i="42"/>
  <c r="J531" i="42"/>
  <c r="J532" i="42"/>
  <c r="J533" i="42"/>
  <c r="J534" i="42"/>
  <c r="J535" i="42"/>
  <c r="J536" i="42"/>
  <c r="J537" i="42"/>
  <c r="J538" i="42"/>
  <c r="J539" i="42"/>
  <c r="J540" i="42"/>
  <c r="J541" i="42"/>
  <c r="J542" i="42"/>
  <c r="J543" i="42"/>
  <c r="J544" i="42"/>
  <c r="J545" i="42"/>
  <c r="J546" i="42"/>
  <c r="J547" i="42"/>
  <c r="J548" i="42"/>
  <c r="J549" i="42"/>
  <c r="J550" i="42"/>
  <c r="J551" i="42"/>
  <c r="J552" i="42"/>
  <c r="J553" i="42"/>
  <c r="J554" i="42"/>
  <c r="J555" i="42"/>
  <c r="J556" i="42"/>
  <c r="J557" i="42"/>
  <c r="J558" i="42"/>
  <c r="J559" i="42"/>
  <c r="J560" i="42"/>
  <c r="J561" i="42"/>
  <c r="J562" i="42"/>
  <c r="J563" i="42"/>
  <c r="J564" i="42"/>
  <c r="J565" i="42"/>
  <c r="J566" i="42"/>
  <c r="J567" i="42"/>
  <c r="J568" i="42"/>
  <c r="J569" i="42"/>
  <c r="J570" i="42"/>
  <c r="J571" i="42"/>
  <c r="J572" i="42"/>
  <c r="J573" i="42"/>
  <c r="J574" i="42"/>
  <c r="J575" i="42"/>
  <c r="J576" i="42"/>
  <c r="J577" i="42"/>
  <c r="J578" i="42"/>
  <c r="J579" i="42"/>
  <c r="J580" i="42"/>
  <c r="J581" i="42"/>
  <c r="J582" i="42"/>
  <c r="J583" i="42"/>
  <c r="J584" i="42"/>
  <c r="J585" i="42"/>
  <c r="J586" i="42"/>
  <c r="J587" i="42"/>
  <c r="J588" i="42"/>
  <c r="J589" i="42"/>
  <c r="J590" i="42"/>
  <c r="J591" i="42"/>
  <c r="J592" i="42"/>
  <c r="J593" i="42"/>
  <c r="J594" i="42"/>
  <c r="J595" i="42"/>
  <c r="J596" i="42"/>
  <c r="J597" i="42"/>
  <c r="J598" i="42"/>
  <c r="J599" i="42"/>
  <c r="J600" i="42"/>
  <c r="J601" i="42"/>
  <c r="J602" i="42"/>
  <c r="J603" i="42"/>
  <c r="J604" i="42"/>
  <c r="J605" i="42"/>
  <c r="J606" i="42"/>
  <c r="J607" i="42"/>
  <c r="J608" i="42"/>
  <c r="J609" i="42"/>
  <c r="J610" i="42"/>
  <c r="J611" i="42"/>
  <c r="J612" i="42"/>
  <c r="J613" i="42"/>
  <c r="J614" i="42"/>
  <c r="J615" i="42"/>
  <c r="J616" i="42"/>
  <c r="J617" i="42"/>
  <c r="J618" i="42"/>
  <c r="J619" i="42"/>
  <c r="J620" i="42"/>
  <c r="J621" i="42"/>
  <c r="J622" i="42"/>
  <c r="J623" i="42"/>
  <c r="J624" i="42"/>
  <c r="J625" i="42"/>
  <c r="J626" i="42"/>
  <c r="J627" i="42"/>
  <c r="J628" i="42"/>
  <c r="J629" i="42"/>
  <c r="J630" i="42"/>
  <c r="J631" i="42"/>
  <c r="J632" i="42"/>
  <c r="J633" i="42"/>
  <c r="J634" i="42"/>
  <c r="J635" i="42"/>
  <c r="J636" i="42"/>
  <c r="J637" i="42"/>
  <c r="J638" i="42"/>
  <c r="J639" i="42"/>
  <c r="J640" i="42"/>
  <c r="J641" i="42"/>
  <c r="J642" i="42"/>
  <c r="J643" i="42"/>
  <c r="J644" i="42"/>
  <c r="J645" i="42"/>
  <c r="J646" i="42"/>
  <c r="J647" i="42"/>
  <c r="J648" i="42"/>
  <c r="J649" i="42"/>
  <c r="J650" i="42"/>
  <c r="J651" i="42"/>
  <c r="J652" i="42"/>
  <c r="J653" i="42"/>
  <c r="J654" i="42"/>
  <c r="J655" i="42"/>
  <c r="J656" i="42"/>
  <c r="J657" i="42"/>
  <c r="J658" i="42"/>
  <c r="J659" i="42"/>
  <c r="J660" i="42"/>
  <c r="J661" i="42"/>
  <c r="J662" i="42"/>
  <c r="J663" i="42"/>
  <c r="J664" i="42"/>
  <c r="J665" i="42"/>
  <c r="J666" i="42"/>
  <c r="J667" i="42"/>
  <c r="J668" i="42"/>
  <c r="J669" i="42"/>
  <c r="J670" i="42"/>
  <c r="J671" i="42"/>
  <c r="J672" i="42"/>
  <c r="J673" i="42"/>
  <c r="J674" i="42"/>
  <c r="J675" i="42"/>
  <c r="J676" i="42"/>
  <c r="J677" i="42"/>
  <c r="J678" i="42"/>
  <c r="J679" i="42"/>
  <c r="J680" i="42"/>
  <c r="J681" i="42"/>
  <c r="J682" i="42"/>
  <c r="J683" i="42"/>
  <c r="J684" i="42"/>
  <c r="J685" i="42"/>
  <c r="J686" i="42"/>
  <c r="J687" i="42"/>
  <c r="J688" i="42"/>
  <c r="J689" i="42"/>
  <c r="J690" i="42"/>
  <c r="J691" i="42"/>
  <c r="J692" i="42"/>
  <c r="J693" i="42"/>
  <c r="J694" i="42"/>
  <c r="J695" i="42"/>
  <c r="J696" i="42"/>
  <c r="J697" i="42"/>
  <c r="J698" i="42"/>
  <c r="J699" i="42"/>
  <c r="J700" i="42"/>
  <c r="J701" i="42"/>
  <c r="J702" i="42"/>
  <c r="J703" i="42"/>
  <c r="J704" i="42"/>
  <c r="J705" i="42"/>
  <c r="J706" i="42"/>
  <c r="J707" i="42"/>
  <c r="J708" i="42"/>
  <c r="J709" i="42"/>
  <c r="J710" i="42"/>
  <c r="J711" i="42"/>
  <c r="J712" i="42"/>
  <c r="J713" i="42"/>
  <c r="J714" i="42"/>
  <c r="J715" i="42"/>
  <c r="J716" i="42"/>
  <c r="J717" i="42"/>
  <c r="J718" i="42"/>
  <c r="J719" i="42"/>
  <c r="J720" i="42"/>
  <c r="J721" i="42"/>
  <c r="J722" i="42"/>
  <c r="J723" i="42"/>
  <c r="J724" i="42"/>
  <c r="J725" i="42"/>
  <c r="J726" i="42"/>
  <c r="J727" i="42"/>
  <c r="J728" i="42"/>
  <c r="J729" i="42"/>
  <c r="J730" i="42"/>
  <c r="J731" i="42"/>
  <c r="J732" i="42"/>
  <c r="J733" i="42"/>
  <c r="J734" i="42"/>
  <c r="J735" i="42"/>
  <c r="J736" i="42"/>
  <c r="J737" i="42"/>
  <c r="J738" i="42"/>
  <c r="J739" i="42"/>
  <c r="J740" i="42"/>
  <c r="J741" i="42"/>
  <c r="J742" i="42"/>
  <c r="J743" i="42"/>
  <c r="J744" i="42"/>
  <c r="J745" i="42"/>
  <c r="J746" i="42"/>
  <c r="J747" i="42"/>
  <c r="J748" i="42"/>
  <c r="J749" i="42"/>
  <c r="J750" i="42"/>
  <c r="J751" i="42"/>
  <c r="J752" i="42"/>
  <c r="J753" i="42"/>
  <c r="J754" i="42"/>
  <c r="J755" i="42"/>
  <c r="J756" i="42"/>
  <c r="J757" i="42"/>
  <c r="J758" i="42"/>
  <c r="J759" i="42"/>
  <c r="J760" i="42"/>
  <c r="J761" i="42"/>
  <c r="J762" i="42"/>
  <c r="J763" i="42"/>
  <c r="J764" i="42"/>
  <c r="J765" i="42"/>
  <c r="J766" i="42"/>
  <c r="J767" i="42"/>
  <c r="J768" i="42"/>
  <c r="J769" i="42"/>
  <c r="J770" i="42"/>
  <c r="J771" i="42"/>
  <c r="J772" i="42"/>
  <c r="J773" i="42"/>
  <c r="J774" i="42"/>
  <c r="J775" i="42"/>
  <c r="J776" i="42"/>
  <c r="J777" i="42"/>
  <c r="J778" i="42"/>
  <c r="J779" i="42"/>
  <c r="J780" i="42"/>
  <c r="J781" i="42"/>
  <c r="J782" i="42"/>
  <c r="J783" i="42"/>
  <c r="J784" i="42"/>
  <c r="J785" i="42"/>
  <c r="J786" i="42"/>
  <c r="J787" i="42"/>
  <c r="J788" i="42"/>
  <c r="J789" i="42"/>
  <c r="J790" i="42"/>
  <c r="J791" i="42"/>
  <c r="J792" i="42"/>
  <c r="J793" i="42"/>
  <c r="J794" i="42"/>
  <c r="J795" i="42"/>
  <c r="J796" i="42"/>
  <c r="J797" i="42"/>
  <c r="J798" i="42"/>
  <c r="J799" i="42"/>
  <c r="J800" i="42"/>
  <c r="J801" i="42"/>
  <c r="J802" i="42"/>
  <c r="J803" i="42"/>
  <c r="J804" i="42"/>
  <c r="J805" i="42"/>
  <c r="J806" i="42"/>
  <c r="J807" i="42"/>
  <c r="J808" i="42"/>
  <c r="J809" i="42"/>
  <c r="J810" i="42"/>
  <c r="J811" i="42"/>
  <c r="J812" i="42"/>
  <c r="J813" i="42"/>
  <c r="J814" i="42"/>
  <c r="J815" i="42"/>
  <c r="J816" i="42"/>
  <c r="J817" i="42"/>
  <c r="J818" i="42"/>
  <c r="J819" i="42"/>
  <c r="J820" i="42"/>
  <c r="J821" i="42"/>
  <c r="J822" i="42"/>
  <c r="J823" i="42"/>
  <c r="J824" i="42"/>
  <c r="J825" i="42"/>
  <c r="J826" i="42"/>
  <c r="J827" i="42"/>
  <c r="J828" i="42"/>
  <c r="J829" i="42"/>
  <c r="J830" i="42"/>
  <c r="J831" i="42"/>
  <c r="J832" i="42"/>
  <c r="J833" i="42"/>
  <c r="J834" i="42"/>
  <c r="J835" i="42"/>
  <c r="J836" i="42"/>
  <c r="J837" i="42"/>
  <c r="J838" i="42"/>
  <c r="J839" i="42"/>
  <c r="J840" i="42"/>
  <c r="J841" i="42"/>
  <c r="J842" i="42"/>
  <c r="J843" i="42"/>
  <c r="J844" i="42"/>
  <c r="J845" i="42"/>
  <c r="J846" i="42"/>
  <c r="J847" i="42"/>
  <c r="J848" i="42"/>
  <c r="J849" i="42"/>
  <c r="J850" i="42"/>
  <c r="J851" i="42"/>
  <c r="J852" i="42"/>
  <c r="J853" i="42"/>
  <c r="J854" i="42"/>
  <c r="J855" i="42"/>
  <c r="J856" i="42"/>
  <c r="J857" i="42"/>
  <c r="J858" i="42"/>
  <c r="J859" i="42"/>
  <c r="J860" i="42"/>
  <c r="J861" i="42"/>
  <c r="J862" i="42"/>
  <c r="J863" i="42"/>
  <c r="J864" i="42"/>
  <c r="J865" i="42"/>
  <c r="J866" i="42"/>
  <c r="J867" i="42"/>
  <c r="J868" i="42"/>
  <c r="J869" i="42"/>
  <c r="J870" i="42"/>
  <c r="J871" i="42"/>
  <c r="J872" i="42"/>
  <c r="J873" i="42"/>
  <c r="J874" i="42"/>
  <c r="J875" i="42"/>
  <c r="J876" i="42"/>
  <c r="J877" i="42"/>
  <c r="J878" i="42"/>
  <c r="J879" i="42"/>
  <c r="J880" i="42"/>
  <c r="J881" i="42"/>
  <c r="J882" i="42"/>
  <c r="J883" i="42"/>
  <c r="J884" i="42"/>
  <c r="J885" i="42"/>
  <c r="J886" i="42"/>
  <c r="J887" i="42"/>
  <c r="J888" i="42"/>
  <c r="J889" i="42"/>
  <c r="J890" i="42"/>
  <c r="J891" i="42"/>
  <c r="J892" i="42"/>
  <c r="J893" i="42"/>
  <c r="J894" i="42"/>
  <c r="J895" i="42"/>
  <c r="J896" i="42"/>
  <c r="J897" i="42"/>
  <c r="J898" i="42"/>
  <c r="J899" i="42"/>
  <c r="J900" i="42"/>
  <c r="J901" i="42"/>
  <c r="J902" i="42"/>
  <c r="J903" i="42"/>
  <c r="J904" i="42"/>
  <c r="J905" i="42"/>
  <c r="J906" i="42"/>
  <c r="J907" i="42"/>
  <c r="J908" i="42"/>
  <c r="J909" i="42"/>
  <c r="J910" i="42"/>
  <c r="J911" i="42"/>
  <c r="J912" i="42"/>
  <c r="J913" i="42"/>
  <c r="J914" i="42"/>
  <c r="J915" i="42"/>
  <c r="J916" i="42"/>
  <c r="J917" i="42"/>
  <c r="J918" i="42"/>
  <c r="J919" i="42"/>
  <c r="J920" i="42"/>
  <c r="J921" i="42"/>
  <c r="J922" i="42"/>
  <c r="J923" i="42"/>
  <c r="J924" i="42"/>
  <c r="J925" i="42"/>
  <c r="J926" i="42"/>
  <c r="J927" i="42"/>
  <c r="J928" i="42"/>
  <c r="J929" i="42"/>
  <c r="J930" i="42"/>
  <c r="J931" i="42"/>
  <c r="J932" i="42"/>
  <c r="J933" i="42"/>
  <c r="J934" i="42"/>
  <c r="J935" i="42"/>
  <c r="J936" i="42"/>
  <c r="J937" i="42"/>
  <c r="J938" i="42"/>
  <c r="J939" i="42"/>
  <c r="J940" i="42"/>
  <c r="J941" i="42"/>
  <c r="J942" i="42"/>
  <c r="J943" i="42"/>
  <c r="J944" i="42"/>
  <c r="J945" i="42"/>
  <c r="J946" i="42"/>
  <c r="J947" i="42"/>
  <c r="J948" i="42"/>
  <c r="J949" i="42"/>
  <c r="J950" i="42"/>
  <c r="J951" i="42"/>
  <c r="J952" i="42"/>
  <c r="J953" i="42"/>
  <c r="J954" i="42"/>
  <c r="J955" i="42"/>
  <c r="J956" i="42"/>
  <c r="J957" i="42"/>
  <c r="J958" i="42"/>
  <c r="J959" i="42"/>
  <c r="J960" i="42"/>
  <c r="J961" i="42"/>
  <c r="J962" i="42"/>
  <c r="J963" i="42"/>
  <c r="J964" i="42"/>
  <c r="J965" i="42"/>
  <c r="J966" i="42"/>
  <c r="J967" i="42"/>
  <c r="J968" i="42"/>
  <c r="J969" i="42"/>
  <c r="J970" i="42"/>
  <c r="J971" i="42"/>
  <c r="J972" i="42"/>
  <c r="J973" i="42"/>
  <c r="J974" i="42"/>
  <c r="J975" i="42"/>
  <c r="J976" i="42"/>
  <c r="J977" i="42"/>
  <c r="J978" i="42"/>
  <c r="J979" i="42"/>
  <c r="J980" i="42"/>
  <c r="J981" i="42"/>
  <c r="J982" i="42"/>
  <c r="J983" i="42"/>
  <c r="J984" i="42"/>
  <c r="J985" i="42"/>
  <c r="J986" i="42"/>
  <c r="J987" i="42"/>
  <c r="J988" i="42"/>
  <c r="J989" i="42"/>
  <c r="J990" i="42"/>
  <c r="J991" i="42"/>
  <c r="J992" i="42"/>
  <c r="J993" i="42"/>
  <c r="J994" i="42"/>
  <c r="J995" i="42"/>
  <c r="J996" i="42"/>
  <c r="J997" i="42"/>
  <c r="J998" i="42"/>
  <c r="J999" i="42"/>
  <c r="J1000" i="42"/>
  <c r="J1001" i="42"/>
  <c r="J1002" i="42"/>
  <c r="J1003" i="42"/>
  <c r="J1004" i="42"/>
  <c r="J1005" i="42"/>
  <c r="J1006" i="42"/>
  <c r="J1007" i="42"/>
  <c r="J1008" i="42"/>
  <c r="J1009" i="42"/>
  <c r="J1010" i="42"/>
  <c r="J1011" i="42"/>
  <c r="J1012" i="42"/>
  <c r="J1013" i="42"/>
  <c r="J1014" i="42"/>
  <c r="J1015" i="42"/>
  <c r="J1016" i="42"/>
  <c r="J1017" i="42"/>
  <c r="J1018" i="42"/>
  <c r="J1019" i="42"/>
  <c r="J1020" i="42"/>
  <c r="J1021" i="42"/>
  <c r="J1022" i="42"/>
  <c r="J1023" i="42"/>
  <c r="J1024" i="42"/>
  <c r="J1025" i="42"/>
  <c r="J1026" i="42"/>
  <c r="J1027" i="42"/>
  <c r="J1028" i="42"/>
  <c r="J1029" i="42"/>
  <c r="J1030" i="42"/>
  <c r="J1031" i="42"/>
  <c r="J1032" i="42"/>
  <c r="J1033" i="42"/>
  <c r="J1034" i="42"/>
  <c r="J1035" i="42"/>
  <c r="J1036" i="42"/>
  <c r="J1037" i="42"/>
  <c r="J1038" i="42"/>
  <c r="J1039" i="42"/>
  <c r="J1040" i="42"/>
  <c r="J1041" i="42"/>
  <c r="J1042" i="42"/>
  <c r="J1043" i="42"/>
  <c r="J1044" i="42"/>
  <c r="J1045" i="42"/>
  <c r="J1046" i="42"/>
  <c r="J1047" i="42"/>
  <c r="J1048" i="42"/>
  <c r="J1049" i="42"/>
  <c r="J1050" i="42"/>
  <c r="J1051" i="42"/>
  <c r="J1052" i="42"/>
  <c r="J1053" i="42"/>
  <c r="J1054" i="42"/>
  <c r="J1055" i="42"/>
  <c r="J1056" i="42"/>
  <c r="J1057" i="42"/>
  <c r="J1058" i="42"/>
  <c r="J1059" i="42"/>
  <c r="J1060" i="42"/>
  <c r="J1061" i="42"/>
  <c r="J1062" i="42"/>
  <c r="J1063" i="42"/>
  <c r="J1064" i="42"/>
  <c r="J1065" i="42"/>
  <c r="J1066" i="42"/>
  <c r="J1067" i="42"/>
  <c r="J1068" i="42"/>
  <c r="J1069" i="42"/>
  <c r="J1070" i="42"/>
  <c r="J1071" i="42"/>
  <c r="J1072" i="42"/>
  <c r="J1073" i="42"/>
  <c r="J1074" i="42"/>
  <c r="J1075" i="42"/>
  <c r="J1076" i="42"/>
  <c r="J1077" i="42"/>
  <c r="J1078" i="42"/>
  <c r="J1079" i="42"/>
  <c r="J1080" i="42"/>
  <c r="J1081" i="42"/>
  <c r="J1082" i="42"/>
  <c r="J1083" i="42"/>
  <c r="J1084" i="42"/>
  <c r="J1085" i="42"/>
  <c r="J1086" i="42"/>
  <c r="J1087" i="42"/>
  <c r="J1088" i="42"/>
  <c r="J1089" i="42"/>
  <c r="J1090" i="42"/>
  <c r="J1091" i="42"/>
  <c r="J1092" i="42"/>
  <c r="J1093" i="42"/>
  <c r="J1094" i="42"/>
  <c r="J1095" i="42"/>
  <c r="J1096" i="42"/>
  <c r="J1097" i="42"/>
  <c r="J1098" i="42"/>
  <c r="J1099" i="42"/>
  <c r="J1100" i="42"/>
  <c r="J1101" i="42"/>
  <c r="J1102" i="42"/>
  <c r="J1103" i="42"/>
  <c r="J1104" i="42"/>
  <c r="J1105" i="42"/>
  <c r="J1106" i="42"/>
  <c r="J1107" i="42"/>
  <c r="J1108" i="42"/>
  <c r="J1109" i="42"/>
  <c r="J1110" i="42"/>
  <c r="J1111" i="42"/>
  <c r="J1112" i="42"/>
  <c r="J1113" i="42"/>
  <c r="J1114" i="42"/>
  <c r="J1115" i="42"/>
  <c r="J1116" i="42"/>
  <c r="J1117" i="42"/>
  <c r="J1118" i="42"/>
  <c r="J1119" i="42"/>
  <c r="J1120" i="42"/>
  <c r="J1121" i="42"/>
  <c r="J1122" i="42"/>
  <c r="J1123" i="42"/>
  <c r="J1124" i="42"/>
  <c r="J1125" i="42"/>
  <c r="J1126" i="42"/>
  <c r="J1127" i="42"/>
  <c r="J1128" i="42"/>
  <c r="J1129" i="42"/>
  <c r="J1130" i="42"/>
  <c r="J1131" i="42"/>
  <c r="J1132" i="42"/>
  <c r="J1133" i="42"/>
  <c r="J1134" i="42"/>
  <c r="J1135" i="42"/>
  <c r="J1136" i="42"/>
  <c r="J1137" i="42"/>
  <c r="J1138" i="42"/>
  <c r="J1139" i="42"/>
  <c r="J1140" i="42"/>
  <c r="J1141" i="42"/>
  <c r="J1142" i="42"/>
  <c r="J1143" i="42"/>
  <c r="J1144" i="42"/>
  <c r="J1145" i="42"/>
  <c r="J1146" i="42"/>
  <c r="J1147" i="42"/>
  <c r="J1148" i="42"/>
  <c r="J1149" i="42"/>
  <c r="J1150" i="42"/>
  <c r="J1151" i="42"/>
  <c r="J1152" i="42"/>
  <c r="J1153" i="42"/>
  <c r="J1154" i="42"/>
  <c r="J1155" i="42"/>
  <c r="J1156" i="42"/>
  <c r="J1157" i="42"/>
  <c r="J1158" i="42"/>
  <c r="J1159" i="42"/>
  <c r="J1160" i="42"/>
  <c r="J1161" i="42"/>
  <c r="J1162" i="42"/>
  <c r="J1163" i="42"/>
  <c r="J1164" i="42"/>
  <c r="J1165" i="42"/>
  <c r="J1166" i="42"/>
  <c r="J1167" i="42"/>
  <c r="J1168" i="42"/>
  <c r="J1169" i="42"/>
  <c r="J1170" i="42"/>
  <c r="J1171" i="42"/>
  <c r="J1172" i="42"/>
  <c r="J1173" i="42"/>
  <c r="J1174" i="42"/>
  <c r="J1175" i="42"/>
  <c r="J1176" i="42"/>
  <c r="J1177" i="42"/>
  <c r="J1178" i="42"/>
  <c r="J1179" i="42"/>
  <c r="J1180" i="42"/>
  <c r="J1181" i="42"/>
  <c r="J1182" i="42"/>
  <c r="J1183" i="42"/>
  <c r="J1184" i="42"/>
  <c r="J1185" i="42"/>
  <c r="J1186" i="42"/>
  <c r="J1187" i="42"/>
  <c r="J1188" i="42"/>
  <c r="J1189" i="42"/>
  <c r="J1190" i="42"/>
  <c r="J1191" i="42"/>
  <c r="J1192" i="42"/>
  <c r="J1193" i="42"/>
  <c r="J1194" i="42"/>
  <c r="J1195" i="42"/>
  <c r="J1196" i="42"/>
  <c r="J1197" i="42"/>
  <c r="J1198" i="42"/>
  <c r="J1199" i="42"/>
  <c r="J1200" i="42"/>
  <c r="J1201" i="42"/>
  <c r="J1202" i="42"/>
  <c r="J1203" i="42"/>
  <c r="J1204" i="42"/>
  <c r="J1205" i="42"/>
  <c r="J1206" i="42"/>
  <c r="J1207" i="42"/>
  <c r="J1208" i="42"/>
  <c r="J1209" i="42"/>
  <c r="J1210" i="42"/>
  <c r="J1211" i="42"/>
  <c r="J1212" i="42"/>
  <c r="J1213" i="42"/>
  <c r="J1214" i="42"/>
  <c r="J1215" i="42"/>
  <c r="J1216" i="42"/>
  <c r="J1217" i="42"/>
  <c r="J1218" i="42"/>
  <c r="J1219" i="42"/>
  <c r="J1220" i="42"/>
  <c r="J1221" i="42"/>
  <c r="J1222" i="42"/>
  <c r="J1223" i="42"/>
  <c r="J1224" i="42"/>
  <c r="J1225" i="42"/>
  <c r="J1226" i="42"/>
  <c r="J1227" i="42"/>
  <c r="J1228" i="42"/>
  <c r="J1229" i="42"/>
  <c r="J1230" i="42"/>
  <c r="J1231" i="42"/>
  <c r="J1232" i="42"/>
  <c r="J1233" i="42"/>
  <c r="J1234" i="42"/>
  <c r="J1235" i="42"/>
  <c r="J1236" i="42"/>
  <c r="J1237" i="42"/>
  <c r="J1238" i="42"/>
  <c r="J1239" i="42"/>
  <c r="J1240" i="42"/>
  <c r="J1241" i="42"/>
  <c r="J1242" i="42"/>
  <c r="J1243" i="42"/>
  <c r="J1244" i="42"/>
  <c r="J1245" i="42"/>
  <c r="J1246" i="42"/>
  <c r="J1247" i="42"/>
  <c r="J1248" i="42"/>
  <c r="J1249" i="42"/>
  <c r="J1250" i="42"/>
  <c r="J1251" i="42"/>
  <c r="J1252" i="42"/>
  <c r="J1253" i="42"/>
  <c r="J1254" i="42"/>
  <c r="J1255" i="42"/>
  <c r="J1256" i="42"/>
  <c r="J1257" i="42"/>
  <c r="J1258" i="42"/>
  <c r="J1259" i="42"/>
  <c r="J1260" i="42"/>
  <c r="J1261" i="42"/>
  <c r="J1262" i="42"/>
  <c r="J1263" i="42"/>
  <c r="J1264" i="42"/>
  <c r="J1265" i="42"/>
  <c r="J1266" i="42"/>
  <c r="J1267" i="42"/>
  <c r="J1268" i="42"/>
  <c r="J1269" i="42"/>
  <c r="J1270" i="42"/>
  <c r="J1271" i="42"/>
  <c r="J1272" i="42"/>
  <c r="J1273" i="42"/>
  <c r="J1274" i="42"/>
  <c r="J1275" i="42"/>
  <c r="J1276" i="42"/>
  <c r="J1277" i="42"/>
  <c r="J1278" i="42"/>
  <c r="J1279" i="42"/>
  <c r="J1280" i="42"/>
  <c r="J1281" i="42"/>
  <c r="J1282" i="42"/>
  <c r="J1283" i="42"/>
  <c r="J1284" i="42"/>
  <c r="J1285" i="42"/>
  <c r="J1286" i="42"/>
  <c r="J1287" i="42"/>
  <c r="J1288" i="42"/>
  <c r="J1289" i="42"/>
  <c r="J1290" i="42"/>
  <c r="J1291" i="42"/>
  <c r="J1292" i="42"/>
  <c r="J1293" i="42"/>
  <c r="J1294" i="42"/>
  <c r="J1295" i="42"/>
  <c r="J1296" i="42"/>
  <c r="J1297" i="42"/>
  <c r="J1298" i="42"/>
  <c r="J1299" i="42"/>
  <c r="J1300" i="42"/>
  <c r="J1301" i="42"/>
  <c r="J1302" i="42"/>
  <c r="J1303" i="42"/>
  <c r="J1304" i="42"/>
  <c r="J1305" i="42"/>
  <c r="J1306" i="42"/>
  <c r="J1307" i="42"/>
  <c r="J1308" i="42"/>
  <c r="J1309" i="42"/>
  <c r="J1310" i="42"/>
  <c r="J1311" i="42"/>
  <c r="J1312" i="42"/>
  <c r="J1313" i="42"/>
  <c r="J1314" i="42"/>
  <c r="J1315" i="42"/>
  <c r="J1316" i="42"/>
  <c r="J1317" i="42"/>
  <c r="J1318" i="42"/>
  <c r="J1319" i="42"/>
  <c r="J1320" i="42"/>
  <c r="J1321" i="42"/>
  <c r="J1322" i="42"/>
  <c r="J1323" i="42"/>
  <c r="J1324" i="42"/>
  <c r="J1325" i="42"/>
  <c r="J1326" i="42"/>
  <c r="J1327" i="42"/>
  <c r="J1328" i="42"/>
  <c r="J1329" i="42"/>
  <c r="J1330" i="42"/>
  <c r="J1331" i="42"/>
  <c r="J1332" i="42"/>
  <c r="J1333" i="42"/>
  <c r="J1334" i="42"/>
  <c r="J1335" i="42"/>
  <c r="J1336" i="42"/>
  <c r="J1337" i="42"/>
  <c r="J1338" i="42"/>
  <c r="J1339" i="42"/>
  <c r="J1340" i="42"/>
  <c r="J1341" i="42"/>
  <c r="J1342" i="42"/>
  <c r="J1343" i="42"/>
  <c r="J1344" i="42"/>
  <c r="J1345" i="42"/>
  <c r="J1346" i="42"/>
  <c r="J1347" i="42"/>
  <c r="J1348" i="42"/>
  <c r="J1349" i="42"/>
  <c r="J1350" i="42"/>
  <c r="J1351" i="42"/>
  <c r="J1352" i="42"/>
  <c r="J1353" i="42"/>
  <c r="J1354" i="42"/>
  <c r="J1355" i="42"/>
  <c r="J1356" i="42"/>
  <c r="J1357" i="42"/>
  <c r="J1358" i="42"/>
  <c r="J1359" i="42"/>
  <c r="J1360" i="42"/>
  <c r="J1361" i="42"/>
  <c r="J1362" i="42"/>
  <c r="J1363" i="42"/>
  <c r="J1364" i="42"/>
  <c r="J1365" i="42"/>
  <c r="J1366" i="42"/>
  <c r="J1367" i="42"/>
  <c r="J1368" i="42"/>
  <c r="J1369" i="42"/>
  <c r="J1370" i="42"/>
  <c r="J1371" i="42"/>
  <c r="J1372" i="42"/>
  <c r="J1373" i="42"/>
  <c r="J1374" i="42"/>
  <c r="J1375" i="42"/>
  <c r="J1376" i="42"/>
  <c r="J1377" i="42"/>
  <c r="J1378" i="42"/>
  <c r="J1379" i="42"/>
  <c r="J1380" i="42"/>
  <c r="J1381" i="42"/>
  <c r="J1382" i="42"/>
  <c r="J1383" i="42"/>
  <c r="J1384" i="42"/>
  <c r="J1385" i="42"/>
  <c r="J1386" i="42"/>
  <c r="J1387" i="42"/>
  <c r="J1388" i="42"/>
  <c r="J1389" i="42"/>
  <c r="J1390" i="42"/>
  <c r="J1391" i="42"/>
  <c r="J1392" i="42"/>
  <c r="J1393" i="42"/>
  <c r="J1394" i="42"/>
  <c r="J1395" i="42"/>
  <c r="J1396" i="42"/>
  <c r="J1397" i="42"/>
  <c r="J1398" i="42"/>
  <c r="J1399" i="42"/>
  <c r="J1400" i="42"/>
  <c r="J1401" i="42"/>
  <c r="J1402" i="42"/>
  <c r="J1403" i="42"/>
  <c r="J1404" i="42"/>
  <c r="J1405" i="42"/>
  <c r="J1406" i="42"/>
  <c r="J1407" i="42"/>
  <c r="J1408" i="42"/>
  <c r="J1409" i="42"/>
  <c r="J1410" i="42"/>
  <c r="J1411" i="42"/>
  <c r="J1412" i="42"/>
  <c r="J1413" i="42"/>
  <c r="J1414" i="42"/>
  <c r="J1415" i="42"/>
  <c r="J1416" i="42"/>
  <c r="J1417" i="42"/>
  <c r="J1418" i="42"/>
  <c r="J1419" i="42"/>
  <c r="J1420" i="42"/>
  <c r="J1421" i="42"/>
  <c r="J1422" i="42"/>
  <c r="J1423" i="42"/>
  <c r="J1424" i="42"/>
  <c r="J1425" i="42"/>
  <c r="J1426" i="42"/>
  <c r="J1427" i="42"/>
  <c r="J1428" i="42"/>
  <c r="J1429" i="42"/>
  <c r="J1430" i="42"/>
  <c r="J1431" i="42"/>
  <c r="J1432" i="42"/>
  <c r="J1433" i="42"/>
  <c r="J1434" i="42"/>
  <c r="J1435" i="42"/>
  <c r="J1436" i="42"/>
  <c r="J1437" i="42"/>
  <c r="J1438" i="42"/>
  <c r="J1439" i="42"/>
  <c r="J1440" i="42"/>
  <c r="J1441" i="42"/>
  <c r="J1442" i="42"/>
  <c r="J1443" i="42"/>
  <c r="J1444" i="42"/>
  <c r="J1445" i="42"/>
  <c r="J1446" i="42"/>
  <c r="J1447" i="42"/>
  <c r="J1448" i="42"/>
  <c r="J1449" i="42"/>
  <c r="J1450" i="42"/>
  <c r="J1451" i="42"/>
  <c r="J1452" i="42"/>
  <c r="J1453" i="42"/>
  <c r="J1454" i="42"/>
  <c r="J1455" i="42"/>
  <c r="J1456" i="42"/>
  <c r="J1457" i="42"/>
  <c r="J1458" i="42"/>
  <c r="J1459" i="42"/>
  <c r="J1460" i="42"/>
  <c r="J1461" i="42"/>
  <c r="J1462" i="42"/>
  <c r="J1463" i="42"/>
  <c r="J1464" i="42"/>
  <c r="J1465" i="42"/>
  <c r="J1466" i="42"/>
  <c r="J1467" i="42"/>
  <c r="J1468" i="42"/>
  <c r="J1469" i="42"/>
  <c r="J1470" i="42"/>
  <c r="J1471" i="42"/>
  <c r="J1472" i="42"/>
  <c r="J1473" i="42"/>
  <c r="J1474" i="42"/>
  <c r="J1475" i="42"/>
  <c r="J1476" i="42"/>
  <c r="J1477" i="42"/>
  <c r="J1478" i="42"/>
  <c r="J1479" i="42"/>
  <c r="J1480" i="42"/>
  <c r="J1481" i="42"/>
  <c r="J1482" i="42"/>
  <c r="J1483" i="42"/>
  <c r="J1484" i="42"/>
  <c r="J1485" i="42"/>
  <c r="J1486" i="42"/>
  <c r="J1487" i="42"/>
  <c r="J1488" i="42"/>
  <c r="J1489" i="42"/>
  <c r="J1490" i="42"/>
  <c r="J1491" i="42"/>
  <c r="J1492" i="42"/>
  <c r="J1493" i="42"/>
  <c r="J1494" i="42"/>
  <c r="J1495" i="42"/>
  <c r="J1496" i="42"/>
  <c r="J1497" i="42"/>
  <c r="J1498" i="42"/>
  <c r="J1499" i="42"/>
  <c r="J1500" i="42"/>
  <c r="J1501" i="42"/>
  <c r="J1502" i="42"/>
  <c r="J1503" i="42"/>
  <c r="J1504" i="42"/>
  <c r="J1505" i="42"/>
  <c r="J1506" i="42"/>
  <c r="J1507" i="42"/>
  <c r="J1508" i="42"/>
  <c r="J1509" i="42"/>
  <c r="J1510" i="42"/>
  <c r="J1511" i="42"/>
  <c r="J1512" i="42"/>
  <c r="J1513" i="42"/>
  <c r="J1514" i="42"/>
  <c r="J1515" i="42"/>
  <c r="J1516" i="42"/>
  <c r="J1517" i="42"/>
  <c r="J1518" i="42"/>
  <c r="J1519" i="42"/>
  <c r="J1520" i="42"/>
  <c r="J1521" i="42"/>
  <c r="J1522" i="42"/>
  <c r="J1523" i="42"/>
  <c r="J1524" i="42"/>
  <c r="J1525" i="42"/>
  <c r="J1526" i="42"/>
  <c r="J1527" i="42"/>
  <c r="J1528" i="42"/>
  <c r="J1529" i="42"/>
  <c r="J1530" i="42"/>
  <c r="J1531" i="42"/>
  <c r="J1532" i="42"/>
  <c r="J1533" i="42"/>
  <c r="J1534" i="42"/>
  <c r="J1535" i="42"/>
  <c r="J1536" i="42"/>
  <c r="J1537" i="42"/>
  <c r="J1538" i="42"/>
  <c r="J1539" i="42"/>
  <c r="J1540" i="42"/>
  <c r="J1541" i="42"/>
  <c r="J1542" i="42"/>
  <c r="J1543" i="42"/>
  <c r="J1544" i="42"/>
  <c r="J1545" i="42"/>
  <c r="J1546" i="42"/>
  <c r="J1547" i="42"/>
  <c r="J1548" i="42"/>
  <c r="J1549" i="42"/>
  <c r="J1550" i="42"/>
  <c r="J1551" i="42"/>
  <c r="J1552" i="42"/>
  <c r="J1553" i="42"/>
  <c r="J1554" i="42"/>
  <c r="J1555" i="42"/>
  <c r="J1556" i="42"/>
  <c r="J1557" i="42"/>
  <c r="J1558" i="42"/>
  <c r="J1559" i="42"/>
  <c r="J1560" i="42"/>
  <c r="J1561" i="42"/>
  <c r="J1562" i="42"/>
  <c r="J1563" i="42"/>
  <c r="J1564" i="42"/>
  <c r="J1565" i="42"/>
  <c r="J1566" i="42"/>
  <c r="J1567" i="42"/>
  <c r="J1568" i="42"/>
  <c r="J1569" i="42"/>
  <c r="J1570" i="42"/>
  <c r="J1571" i="42"/>
  <c r="J1572" i="42"/>
  <c r="J1573" i="42"/>
  <c r="J1574" i="42"/>
  <c r="J1575" i="42"/>
  <c r="J1576" i="42"/>
  <c r="J1577" i="42"/>
  <c r="J1578" i="42"/>
  <c r="J1579" i="42"/>
  <c r="J1580" i="42"/>
  <c r="J1581" i="42"/>
  <c r="J1582" i="42"/>
  <c r="J1583" i="42"/>
  <c r="J1584" i="42"/>
  <c r="J1585" i="42"/>
  <c r="J1586" i="42"/>
  <c r="J1587" i="42"/>
  <c r="J1588" i="42"/>
  <c r="J1589" i="42"/>
  <c r="J1590" i="42"/>
  <c r="J1591" i="42"/>
  <c r="J1592" i="42"/>
  <c r="J1593" i="42"/>
  <c r="J1594" i="42"/>
  <c r="J1595" i="42"/>
  <c r="J1596" i="42"/>
  <c r="J1597" i="42"/>
  <c r="J1598" i="42"/>
  <c r="J1599" i="42"/>
  <c r="J1600" i="42"/>
  <c r="J1601" i="42"/>
  <c r="J1602" i="42"/>
  <c r="J1603" i="42"/>
  <c r="J1604" i="42"/>
  <c r="J1605" i="42"/>
  <c r="J1606" i="42"/>
  <c r="J1607" i="42"/>
  <c r="J1608" i="42"/>
  <c r="J1609" i="42"/>
  <c r="J1610" i="42"/>
  <c r="J1611" i="42"/>
  <c r="J1612" i="42"/>
  <c r="J1613" i="42"/>
  <c r="J1614" i="42"/>
  <c r="J1615" i="42"/>
  <c r="J1616" i="42"/>
  <c r="J1617" i="42"/>
  <c r="J1618" i="42"/>
  <c r="J1619" i="42"/>
  <c r="J1620" i="42"/>
  <c r="J1621" i="42"/>
  <c r="J1622" i="42"/>
  <c r="J1623" i="42"/>
  <c r="J1624" i="42"/>
  <c r="J1625" i="42"/>
  <c r="J1626" i="42"/>
  <c r="J1627" i="42"/>
  <c r="J1628" i="42"/>
  <c r="J1629" i="42"/>
  <c r="J1630" i="42"/>
  <c r="J1631" i="42"/>
  <c r="J1632" i="42"/>
  <c r="J1633" i="42"/>
  <c r="J1634" i="42"/>
  <c r="J1635" i="42"/>
  <c r="J1636" i="42"/>
  <c r="J1637" i="42"/>
  <c r="J1638" i="42"/>
  <c r="J1639" i="42"/>
  <c r="J1640" i="42"/>
  <c r="J1641" i="42"/>
  <c r="J1642" i="42"/>
  <c r="J1643" i="42"/>
  <c r="J1644" i="42"/>
  <c r="J1645" i="42"/>
  <c r="J1646" i="42"/>
  <c r="J1647" i="42"/>
  <c r="J1648" i="42"/>
  <c r="J1649" i="42"/>
  <c r="J1650" i="42"/>
  <c r="J1651" i="42"/>
  <c r="J1652" i="42"/>
  <c r="J1653" i="42"/>
  <c r="J1654" i="42"/>
  <c r="J1655" i="42"/>
  <c r="J1656" i="42"/>
  <c r="J1657" i="42"/>
  <c r="J1658" i="42"/>
  <c r="J1659" i="42"/>
  <c r="J1660" i="42"/>
  <c r="J1661" i="42"/>
  <c r="J1662" i="42"/>
  <c r="J1663" i="42"/>
  <c r="J1664" i="42"/>
  <c r="J1665" i="42"/>
  <c r="J1666" i="42"/>
  <c r="J1667" i="42"/>
  <c r="J1668" i="42"/>
  <c r="J1669" i="42"/>
  <c r="J1670" i="42"/>
  <c r="J1671" i="42"/>
  <c r="J1672" i="42"/>
  <c r="J1673" i="42"/>
  <c r="J1674" i="42"/>
  <c r="J1675" i="42"/>
  <c r="J1676" i="42"/>
  <c r="J1677" i="42"/>
  <c r="J1678" i="42"/>
  <c r="J1679" i="42"/>
  <c r="J1680" i="42"/>
  <c r="J1681" i="42"/>
  <c r="J1682" i="42"/>
  <c r="J1683" i="42"/>
  <c r="J1684" i="42"/>
  <c r="J1685" i="42"/>
  <c r="J1686" i="42"/>
  <c r="J1687" i="42"/>
  <c r="J1688" i="42"/>
  <c r="J1689" i="42"/>
  <c r="J1690" i="42"/>
  <c r="J1691" i="42"/>
  <c r="J1692" i="42"/>
  <c r="J1693" i="42"/>
  <c r="J1694" i="42"/>
  <c r="J1695" i="42"/>
  <c r="J1696" i="42"/>
  <c r="J1697" i="42"/>
  <c r="J1698" i="42"/>
  <c r="J1699" i="42"/>
  <c r="J1700" i="42"/>
  <c r="J1701" i="42"/>
  <c r="J1702" i="42"/>
  <c r="J1703" i="42"/>
  <c r="J1704" i="42"/>
  <c r="J1705" i="42"/>
  <c r="J1706" i="42"/>
  <c r="J1707" i="42"/>
  <c r="J1708" i="42"/>
  <c r="J1709" i="42"/>
  <c r="J1710" i="42"/>
  <c r="J1711" i="42"/>
  <c r="J1712" i="42"/>
  <c r="J1713" i="42"/>
  <c r="J1714" i="42"/>
  <c r="J1715" i="42"/>
  <c r="J1716" i="42"/>
  <c r="J1717" i="42"/>
  <c r="J1718" i="42"/>
  <c r="J1719" i="42"/>
  <c r="J1720" i="42"/>
  <c r="J1721" i="42"/>
  <c r="J1722" i="42"/>
  <c r="J1723" i="42"/>
  <c r="J1724" i="42"/>
  <c r="J1725" i="42"/>
  <c r="J1726" i="42"/>
  <c r="J1727" i="42"/>
  <c r="J1728" i="42"/>
  <c r="J1729" i="42"/>
  <c r="J1730" i="42"/>
  <c r="J1731" i="42"/>
  <c r="J1732" i="42"/>
  <c r="J1733" i="42"/>
  <c r="J1734" i="42"/>
  <c r="J1735" i="42"/>
  <c r="J1736" i="42"/>
  <c r="J1737" i="42"/>
  <c r="J1738" i="42"/>
  <c r="J1739" i="42"/>
  <c r="J1740" i="42"/>
  <c r="J1741" i="42"/>
  <c r="J1742" i="42"/>
  <c r="J1743" i="42"/>
  <c r="J1744" i="42"/>
  <c r="J1745" i="42"/>
  <c r="J1746" i="42"/>
  <c r="J1747" i="42"/>
  <c r="J1748" i="42"/>
  <c r="J1749" i="42"/>
  <c r="J1750" i="42"/>
  <c r="J1751" i="42"/>
  <c r="J1752" i="42"/>
  <c r="J1753" i="42"/>
  <c r="J1754" i="42"/>
  <c r="J1755" i="42"/>
  <c r="J1756" i="42"/>
  <c r="J1757" i="42"/>
  <c r="J1758" i="42"/>
  <c r="J1759" i="42"/>
  <c r="J1760" i="42"/>
  <c r="J1761" i="42"/>
  <c r="J1762" i="42"/>
  <c r="J1763" i="42"/>
  <c r="J1764" i="42"/>
  <c r="J1765" i="42"/>
  <c r="J1766" i="42"/>
  <c r="J1767" i="42"/>
  <c r="J1768" i="42"/>
  <c r="J1769" i="42"/>
  <c r="J1770" i="42"/>
  <c r="J1771" i="42"/>
  <c r="J1772" i="42"/>
  <c r="J1773" i="42"/>
  <c r="J1774" i="42"/>
  <c r="J1775" i="42"/>
  <c r="J1776" i="42"/>
  <c r="J1777" i="42"/>
  <c r="J1778" i="42"/>
  <c r="J1779" i="42"/>
  <c r="J1780" i="42"/>
  <c r="J1781" i="42"/>
  <c r="J1782" i="42"/>
  <c r="I6" i="42"/>
  <c r="I7" i="42"/>
  <c r="I8" i="42"/>
  <c r="I9" i="42"/>
  <c r="I10" i="42"/>
  <c r="I11" i="42"/>
  <c r="I12" i="42"/>
  <c r="I13" i="42"/>
  <c r="I14" i="42"/>
  <c r="I15" i="42"/>
  <c r="I16" i="42"/>
  <c r="I17" i="42"/>
  <c r="I18" i="42"/>
  <c r="I19" i="42"/>
  <c r="I20" i="42"/>
  <c r="I21" i="42"/>
  <c r="I22" i="42"/>
  <c r="I23" i="42"/>
  <c r="I24" i="42"/>
  <c r="I25" i="42"/>
  <c r="I26" i="42"/>
  <c r="I27" i="42"/>
  <c r="I28" i="42"/>
  <c r="I29" i="42"/>
  <c r="I30" i="42"/>
  <c r="I31" i="42"/>
  <c r="I32" i="42"/>
  <c r="I33" i="42"/>
  <c r="I34" i="42"/>
  <c r="I35" i="42"/>
  <c r="I36" i="42"/>
  <c r="I37" i="42"/>
  <c r="I38" i="42"/>
  <c r="I39" i="42"/>
  <c r="I40" i="42"/>
  <c r="I41" i="42"/>
  <c r="I42" i="42"/>
  <c r="I43" i="42"/>
  <c r="I44" i="42"/>
  <c r="I45" i="42"/>
  <c r="I46" i="42"/>
  <c r="I47" i="42"/>
  <c r="I48" i="42"/>
  <c r="I49" i="42"/>
  <c r="I50" i="42"/>
  <c r="I51" i="42"/>
  <c r="I52" i="42"/>
  <c r="I53" i="42"/>
  <c r="I54" i="42"/>
  <c r="I55" i="42"/>
  <c r="I56" i="42"/>
  <c r="I57" i="42"/>
  <c r="I58" i="42"/>
  <c r="I59" i="42"/>
  <c r="I60" i="42"/>
  <c r="I61" i="42"/>
  <c r="I62" i="42"/>
  <c r="I63" i="42"/>
  <c r="I64" i="42"/>
  <c r="I65" i="42"/>
  <c r="I66" i="42"/>
  <c r="I67" i="42"/>
  <c r="I68" i="42"/>
  <c r="I69" i="42"/>
  <c r="I70" i="42"/>
  <c r="I71" i="42"/>
  <c r="I72" i="42"/>
  <c r="I73" i="42"/>
  <c r="I74" i="42"/>
  <c r="I75" i="42"/>
  <c r="I76" i="42"/>
  <c r="I77" i="42"/>
  <c r="I78" i="42"/>
  <c r="I79" i="42"/>
  <c r="I80" i="42"/>
  <c r="I81" i="42"/>
  <c r="I82" i="42"/>
  <c r="I83" i="42"/>
  <c r="I84" i="42"/>
  <c r="I85" i="42"/>
  <c r="I86" i="42"/>
  <c r="I87" i="42"/>
  <c r="I88" i="42"/>
  <c r="I89" i="42"/>
  <c r="I90" i="42"/>
  <c r="I91" i="42"/>
  <c r="I92" i="42"/>
  <c r="I93" i="42"/>
  <c r="I94" i="42"/>
  <c r="I95" i="42"/>
  <c r="I96" i="42"/>
  <c r="I97" i="42"/>
  <c r="I98" i="42"/>
  <c r="I99" i="42"/>
  <c r="I100" i="42"/>
  <c r="I101" i="42"/>
  <c r="I102" i="42"/>
  <c r="I103" i="42"/>
  <c r="I104" i="42"/>
  <c r="I105" i="42"/>
  <c r="I106" i="42"/>
  <c r="I107" i="42"/>
  <c r="I108" i="42"/>
  <c r="I109" i="42"/>
  <c r="I110" i="42"/>
  <c r="I111" i="42"/>
  <c r="I112" i="42"/>
  <c r="I113" i="42"/>
  <c r="I114" i="42"/>
  <c r="I115" i="42"/>
  <c r="I116" i="42"/>
  <c r="I117" i="42"/>
  <c r="I118" i="42"/>
  <c r="I119" i="42"/>
  <c r="I120" i="42"/>
  <c r="I121" i="42"/>
  <c r="I122" i="42"/>
  <c r="I123" i="42"/>
  <c r="I124" i="42"/>
  <c r="I125" i="42"/>
  <c r="I126" i="42"/>
  <c r="I127" i="42"/>
  <c r="I128" i="42"/>
  <c r="I129" i="42"/>
  <c r="I130" i="42"/>
  <c r="I131" i="42"/>
  <c r="I132" i="42"/>
  <c r="I133" i="42"/>
  <c r="I134" i="42"/>
  <c r="I135" i="42"/>
  <c r="I136" i="42"/>
  <c r="I137" i="42"/>
  <c r="I138" i="42"/>
  <c r="I139" i="42"/>
  <c r="I140" i="42"/>
  <c r="I141" i="42"/>
  <c r="I142" i="42"/>
  <c r="I143" i="42"/>
  <c r="I144" i="42"/>
  <c r="I145" i="42"/>
  <c r="I146" i="42"/>
  <c r="I147" i="42"/>
  <c r="I148" i="42"/>
  <c r="I149" i="42"/>
  <c r="I150" i="42"/>
  <c r="I151" i="42"/>
  <c r="I152" i="42"/>
  <c r="I153" i="42"/>
  <c r="I154" i="42"/>
  <c r="I155" i="42"/>
  <c r="I156" i="42"/>
  <c r="I157" i="42"/>
  <c r="I158" i="42"/>
  <c r="I159" i="42"/>
  <c r="I160" i="42"/>
  <c r="I161" i="42"/>
  <c r="I162" i="42"/>
  <c r="I163" i="42"/>
  <c r="I164" i="42"/>
  <c r="I165" i="42"/>
  <c r="I166" i="42"/>
  <c r="I167" i="42"/>
  <c r="I168" i="42"/>
  <c r="I169" i="42"/>
  <c r="I170" i="42"/>
  <c r="I171" i="42"/>
  <c r="I172" i="42"/>
  <c r="I173" i="42"/>
  <c r="I174" i="42"/>
  <c r="I175" i="42"/>
  <c r="I176" i="42"/>
  <c r="I177" i="42"/>
  <c r="I178" i="42"/>
  <c r="I179" i="42"/>
  <c r="I180" i="42"/>
  <c r="I181" i="42"/>
  <c r="I182" i="42"/>
  <c r="I183" i="42"/>
  <c r="I184" i="42"/>
  <c r="I185" i="42"/>
  <c r="I186" i="42"/>
  <c r="I187" i="42"/>
  <c r="I188" i="42"/>
  <c r="I189" i="42"/>
  <c r="I190" i="42"/>
  <c r="I191" i="42"/>
  <c r="I192" i="42"/>
  <c r="I193" i="42"/>
  <c r="I194" i="42"/>
  <c r="I195" i="42"/>
  <c r="I196" i="42"/>
  <c r="I197" i="42"/>
  <c r="I198" i="42"/>
  <c r="I199" i="42"/>
  <c r="I200" i="42"/>
  <c r="I201" i="42"/>
  <c r="I202" i="42"/>
  <c r="I203" i="42"/>
  <c r="I204" i="42"/>
  <c r="I205" i="42"/>
  <c r="I206" i="42"/>
  <c r="I207" i="42"/>
  <c r="I208" i="42"/>
  <c r="I209" i="42"/>
  <c r="I210" i="42"/>
  <c r="I211" i="42"/>
  <c r="I212" i="42"/>
  <c r="I213" i="42"/>
  <c r="I214" i="42"/>
  <c r="I215" i="42"/>
  <c r="I216" i="42"/>
  <c r="I217" i="42"/>
  <c r="I218" i="42"/>
  <c r="I219" i="42"/>
  <c r="I220" i="42"/>
  <c r="I221" i="42"/>
  <c r="I222" i="42"/>
  <c r="I223" i="42"/>
  <c r="I224" i="42"/>
  <c r="I225" i="42"/>
  <c r="I226" i="42"/>
  <c r="I227" i="42"/>
  <c r="I228" i="42"/>
  <c r="I229" i="42"/>
  <c r="I230" i="42"/>
  <c r="I231" i="42"/>
  <c r="I232" i="42"/>
  <c r="I233" i="42"/>
  <c r="I234" i="42"/>
  <c r="I235" i="42"/>
  <c r="I236" i="42"/>
  <c r="I237" i="42"/>
  <c r="I238" i="42"/>
  <c r="I239" i="42"/>
  <c r="I240" i="42"/>
  <c r="I241" i="42"/>
  <c r="I242" i="42"/>
  <c r="I243" i="42"/>
  <c r="I244" i="42"/>
  <c r="I245" i="42"/>
  <c r="I246" i="42"/>
  <c r="I247" i="42"/>
  <c r="I248" i="42"/>
  <c r="I249" i="42"/>
  <c r="I250" i="42"/>
  <c r="I251" i="42"/>
  <c r="I252" i="42"/>
  <c r="I253" i="42"/>
  <c r="I254" i="42"/>
  <c r="I255" i="42"/>
  <c r="I256" i="42"/>
  <c r="I257" i="42"/>
  <c r="I258" i="42"/>
  <c r="I259" i="42"/>
  <c r="I260" i="42"/>
  <c r="I261" i="42"/>
  <c r="I262" i="42"/>
  <c r="I263" i="42"/>
  <c r="I264" i="42"/>
  <c r="I265" i="42"/>
  <c r="I266" i="42"/>
  <c r="I267" i="42"/>
  <c r="I268" i="42"/>
  <c r="I269" i="42"/>
  <c r="I270" i="42"/>
  <c r="I271" i="42"/>
  <c r="I272" i="42"/>
  <c r="I273" i="42"/>
  <c r="I274" i="42"/>
  <c r="I275" i="42"/>
  <c r="I276" i="42"/>
  <c r="I277" i="42"/>
  <c r="I278" i="42"/>
  <c r="I279" i="42"/>
  <c r="I280" i="42"/>
  <c r="I281" i="42"/>
  <c r="I282" i="42"/>
  <c r="I283" i="42"/>
  <c r="I284" i="42"/>
  <c r="I285" i="42"/>
  <c r="I286" i="42"/>
  <c r="I287" i="42"/>
  <c r="I288" i="42"/>
  <c r="I289" i="42"/>
  <c r="I290" i="42"/>
  <c r="I291" i="42"/>
  <c r="I292" i="42"/>
  <c r="I293" i="42"/>
  <c r="I294" i="42"/>
  <c r="I295" i="42"/>
  <c r="I296" i="42"/>
  <c r="I297" i="42"/>
  <c r="I298" i="42"/>
  <c r="I299" i="42"/>
  <c r="I300" i="42"/>
  <c r="I301" i="42"/>
  <c r="I302" i="42"/>
  <c r="I303" i="42"/>
  <c r="I304" i="42"/>
  <c r="I305" i="42"/>
  <c r="I306" i="42"/>
  <c r="I307" i="42"/>
  <c r="I308" i="42"/>
  <c r="I309" i="42"/>
  <c r="I310" i="42"/>
  <c r="I311" i="42"/>
  <c r="I312" i="42"/>
  <c r="I313" i="42"/>
  <c r="I314" i="42"/>
  <c r="I315" i="42"/>
  <c r="I316" i="42"/>
  <c r="I317" i="42"/>
  <c r="I318" i="42"/>
  <c r="I319" i="42"/>
  <c r="I320" i="42"/>
  <c r="I321" i="42"/>
  <c r="I322" i="42"/>
  <c r="I323" i="42"/>
  <c r="I324" i="42"/>
  <c r="I325" i="42"/>
  <c r="I326" i="42"/>
  <c r="I327" i="42"/>
  <c r="I328" i="42"/>
  <c r="I329" i="42"/>
  <c r="I330" i="42"/>
  <c r="I331" i="42"/>
  <c r="I332" i="42"/>
  <c r="I333" i="42"/>
  <c r="I334" i="42"/>
  <c r="I335" i="42"/>
  <c r="I336" i="42"/>
  <c r="I337" i="42"/>
  <c r="I338" i="42"/>
  <c r="I339" i="42"/>
  <c r="I340" i="42"/>
  <c r="I341" i="42"/>
  <c r="I342" i="42"/>
  <c r="I343" i="42"/>
  <c r="I344" i="42"/>
  <c r="I345" i="42"/>
  <c r="I346" i="42"/>
  <c r="I347" i="42"/>
  <c r="I348" i="42"/>
  <c r="I349" i="42"/>
  <c r="I350" i="42"/>
  <c r="I351" i="42"/>
  <c r="I352" i="42"/>
  <c r="I353" i="42"/>
  <c r="I354" i="42"/>
  <c r="I355" i="42"/>
  <c r="I356" i="42"/>
  <c r="I357" i="42"/>
  <c r="I358" i="42"/>
  <c r="I359" i="42"/>
  <c r="I360" i="42"/>
  <c r="I361" i="42"/>
  <c r="I362" i="42"/>
  <c r="I363" i="42"/>
  <c r="I364" i="42"/>
  <c r="I365" i="42"/>
  <c r="I366" i="42"/>
  <c r="I367" i="42"/>
  <c r="I368" i="42"/>
  <c r="I369" i="42"/>
  <c r="I370" i="42"/>
  <c r="I371" i="42"/>
  <c r="I372" i="42"/>
  <c r="I373" i="42"/>
  <c r="I374" i="42"/>
  <c r="I375" i="42"/>
  <c r="I376" i="42"/>
  <c r="I377" i="42"/>
  <c r="I378" i="42"/>
  <c r="I379" i="42"/>
  <c r="I380" i="42"/>
  <c r="I381" i="42"/>
  <c r="I382" i="42"/>
  <c r="I383" i="42"/>
  <c r="I384" i="42"/>
  <c r="I385" i="42"/>
  <c r="I386" i="42"/>
  <c r="I387" i="42"/>
  <c r="I388" i="42"/>
  <c r="I389" i="42"/>
  <c r="I390" i="42"/>
  <c r="I391" i="42"/>
  <c r="I392" i="42"/>
  <c r="I393" i="42"/>
  <c r="I394" i="42"/>
  <c r="I395" i="42"/>
  <c r="I396" i="42"/>
  <c r="I397" i="42"/>
  <c r="I398" i="42"/>
  <c r="I399" i="42"/>
  <c r="I400" i="42"/>
  <c r="I401" i="42"/>
  <c r="I402" i="42"/>
  <c r="I403" i="42"/>
  <c r="I404" i="42"/>
  <c r="I405" i="42"/>
  <c r="I406" i="42"/>
  <c r="I407" i="42"/>
  <c r="I408" i="42"/>
  <c r="I409" i="42"/>
  <c r="I410" i="42"/>
  <c r="I411" i="42"/>
  <c r="I412" i="42"/>
  <c r="I413" i="42"/>
  <c r="I414" i="42"/>
  <c r="I415" i="42"/>
  <c r="I416" i="42"/>
  <c r="I417" i="42"/>
  <c r="I418" i="42"/>
  <c r="I419" i="42"/>
  <c r="I420" i="42"/>
  <c r="I421" i="42"/>
  <c r="I422" i="42"/>
  <c r="I423" i="42"/>
  <c r="I424" i="42"/>
  <c r="I425" i="42"/>
  <c r="I426" i="42"/>
  <c r="I427" i="42"/>
  <c r="I428" i="42"/>
  <c r="I429" i="42"/>
  <c r="I430" i="42"/>
  <c r="I431" i="42"/>
  <c r="I432" i="42"/>
  <c r="I433" i="42"/>
  <c r="I434" i="42"/>
  <c r="I435" i="42"/>
  <c r="I436" i="42"/>
  <c r="I437" i="42"/>
  <c r="I438" i="42"/>
  <c r="I439" i="42"/>
  <c r="I440" i="42"/>
  <c r="I441" i="42"/>
  <c r="I442" i="42"/>
  <c r="I443" i="42"/>
  <c r="I444" i="42"/>
  <c r="I445" i="42"/>
  <c r="I446" i="42"/>
  <c r="I447" i="42"/>
  <c r="I448" i="42"/>
  <c r="I449" i="42"/>
  <c r="I450" i="42"/>
  <c r="I451" i="42"/>
  <c r="I452" i="42"/>
  <c r="I453" i="42"/>
  <c r="I454" i="42"/>
  <c r="I455" i="42"/>
  <c r="I456" i="42"/>
  <c r="I457" i="42"/>
  <c r="I458" i="42"/>
  <c r="I459" i="42"/>
  <c r="I460" i="42"/>
  <c r="I461" i="42"/>
  <c r="I462" i="42"/>
  <c r="I463" i="42"/>
  <c r="I464" i="42"/>
  <c r="I465" i="42"/>
  <c r="I466" i="42"/>
  <c r="I467" i="42"/>
  <c r="I468" i="42"/>
  <c r="I469" i="42"/>
  <c r="I470" i="42"/>
  <c r="I471" i="42"/>
  <c r="I472" i="42"/>
  <c r="I473" i="42"/>
  <c r="I474" i="42"/>
  <c r="I475" i="42"/>
  <c r="I476" i="42"/>
  <c r="I477" i="42"/>
  <c r="I478" i="42"/>
  <c r="I479" i="42"/>
  <c r="I480" i="42"/>
  <c r="I481" i="42"/>
  <c r="I482" i="42"/>
  <c r="I483" i="42"/>
  <c r="I484" i="42"/>
  <c r="I485" i="42"/>
  <c r="I486" i="42"/>
  <c r="I487" i="42"/>
  <c r="I488" i="42"/>
  <c r="I489" i="42"/>
  <c r="I490" i="42"/>
  <c r="I491" i="42"/>
  <c r="I492" i="42"/>
  <c r="I493" i="42"/>
  <c r="I494" i="42"/>
  <c r="I495" i="42"/>
  <c r="I496" i="42"/>
  <c r="I497" i="42"/>
  <c r="I498" i="42"/>
  <c r="I499" i="42"/>
  <c r="I500" i="42"/>
  <c r="I501" i="42"/>
  <c r="I502" i="42"/>
  <c r="I503" i="42"/>
  <c r="I504" i="42"/>
  <c r="I505" i="42"/>
  <c r="I506" i="42"/>
  <c r="I507" i="42"/>
  <c r="I508" i="42"/>
  <c r="I509" i="42"/>
  <c r="I510" i="42"/>
  <c r="I511" i="42"/>
  <c r="I512" i="42"/>
  <c r="I513" i="42"/>
  <c r="I514" i="42"/>
  <c r="I515" i="42"/>
  <c r="I516" i="42"/>
  <c r="I517" i="42"/>
  <c r="I518" i="42"/>
  <c r="I519" i="42"/>
  <c r="I520" i="42"/>
  <c r="I521" i="42"/>
  <c r="I522" i="42"/>
  <c r="I523" i="42"/>
  <c r="I524" i="42"/>
  <c r="I525" i="42"/>
  <c r="I526" i="42"/>
  <c r="I527" i="42"/>
  <c r="I528" i="42"/>
  <c r="I529" i="42"/>
  <c r="I530" i="42"/>
  <c r="I531" i="42"/>
  <c r="I532" i="42"/>
  <c r="I533" i="42"/>
  <c r="I534" i="42"/>
  <c r="I535" i="42"/>
  <c r="I536" i="42"/>
  <c r="I537" i="42"/>
  <c r="I538" i="42"/>
  <c r="I539" i="42"/>
  <c r="I540" i="42"/>
  <c r="I541" i="42"/>
  <c r="I542" i="42"/>
  <c r="I543" i="42"/>
  <c r="I544" i="42"/>
  <c r="I545" i="42"/>
  <c r="I546" i="42"/>
  <c r="I547" i="42"/>
  <c r="I548" i="42"/>
  <c r="I549" i="42"/>
  <c r="I550" i="42"/>
  <c r="I551" i="42"/>
  <c r="I552" i="42"/>
  <c r="I553" i="42"/>
  <c r="I554" i="42"/>
  <c r="I555" i="42"/>
  <c r="I556" i="42"/>
  <c r="I557" i="42"/>
  <c r="I558" i="42"/>
  <c r="I559" i="42"/>
  <c r="I560" i="42"/>
  <c r="I561" i="42"/>
  <c r="I562" i="42"/>
  <c r="I563" i="42"/>
  <c r="I564" i="42"/>
  <c r="I565" i="42"/>
  <c r="I566" i="42"/>
  <c r="I567" i="42"/>
  <c r="I568" i="42"/>
  <c r="I569" i="42"/>
  <c r="I570" i="42"/>
  <c r="I571" i="42"/>
  <c r="I572" i="42"/>
  <c r="I573" i="42"/>
  <c r="I574" i="42"/>
  <c r="I575" i="42"/>
  <c r="I576" i="42"/>
  <c r="I577" i="42"/>
  <c r="I578" i="42"/>
  <c r="I579" i="42"/>
  <c r="I580" i="42"/>
  <c r="I581" i="42"/>
  <c r="I582" i="42"/>
  <c r="I583" i="42"/>
  <c r="I584" i="42"/>
  <c r="I585" i="42"/>
  <c r="I586" i="42"/>
  <c r="I587" i="42"/>
  <c r="I588" i="42"/>
  <c r="I589" i="42"/>
  <c r="I590" i="42"/>
  <c r="I591" i="42"/>
  <c r="I592" i="42"/>
  <c r="I593" i="42"/>
  <c r="I594" i="42"/>
  <c r="I595" i="42"/>
  <c r="I596" i="42"/>
  <c r="I597" i="42"/>
  <c r="I598" i="42"/>
  <c r="I599" i="42"/>
  <c r="I600" i="42"/>
  <c r="I601" i="42"/>
  <c r="I602" i="42"/>
  <c r="I603" i="42"/>
  <c r="I604" i="42"/>
  <c r="I605" i="42"/>
  <c r="I606" i="42"/>
  <c r="I607" i="42"/>
  <c r="I608" i="42"/>
  <c r="I609" i="42"/>
  <c r="I610" i="42"/>
  <c r="I611" i="42"/>
  <c r="I612" i="42"/>
  <c r="I613" i="42"/>
  <c r="I614" i="42"/>
  <c r="I615" i="42"/>
  <c r="I616" i="42"/>
  <c r="I617" i="42"/>
  <c r="I618" i="42"/>
  <c r="I619" i="42"/>
  <c r="I620" i="42"/>
  <c r="I621" i="42"/>
  <c r="I622" i="42"/>
  <c r="I623" i="42"/>
  <c r="I624" i="42"/>
  <c r="I625" i="42"/>
  <c r="I626" i="42"/>
  <c r="I627" i="42"/>
  <c r="I628" i="42"/>
  <c r="I629" i="42"/>
  <c r="I630" i="42"/>
  <c r="I631" i="42"/>
  <c r="I632" i="42"/>
  <c r="I633" i="42"/>
  <c r="I634" i="42"/>
  <c r="I635" i="42"/>
  <c r="I636" i="42"/>
  <c r="I637" i="42"/>
  <c r="I638" i="42"/>
  <c r="I639" i="42"/>
  <c r="I640" i="42"/>
  <c r="I641" i="42"/>
  <c r="I642" i="42"/>
  <c r="I643" i="42"/>
  <c r="I644" i="42"/>
  <c r="I645" i="42"/>
  <c r="I646" i="42"/>
  <c r="I647" i="42"/>
  <c r="I648" i="42"/>
  <c r="I649" i="42"/>
  <c r="I650" i="42"/>
  <c r="I651" i="42"/>
  <c r="I652" i="42"/>
  <c r="I653" i="42"/>
  <c r="I654" i="42"/>
  <c r="I655" i="42"/>
  <c r="I656" i="42"/>
  <c r="I657" i="42"/>
  <c r="I658" i="42"/>
  <c r="I659" i="42"/>
  <c r="I660" i="42"/>
  <c r="I661" i="42"/>
  <c r="I662" i="42"/>
  <c r="I663" i="42"/>
  <c r="I664" i="42"/>
  <c r="I665" i="42"/>
  <c r="I666" i="42"/>
  <c r="I667" i="42"/>
  <c r="I668" i="42"/>
  <c r="I669" i="42"/>
  <c r="I670" i="42"/>
  <c r="I671" i="42"/>
  <c r="I672" i="42"/>
  <c r="I673" i="42"/>
  <c r="I674" i="42"/>
  <c r="I675" i="42"/>
  <c r="I676" i="42"/>
  <c r="I677" i="42"/>
  <c r="I678" i="42"/>
  <c r="I679" i="42"/>
  <c r="I680" i="42"/>
  <c r="I681" i="42"/>
  <c r="I682" i="42"/>
  <c r="I683" i="42"/>
  <c r="I684" i="42"/>
  <c r="I685" i="42"/>
  <c r="I686" i="42"/>
  <c r="I687" i="42"/>
  <c r="I688" i="42"/>
  <c r="I689" i="42"/>
  <c r="I690" i="42"/>
  <c r="I691" i="42"/>
  <c r="I692" i="42"/>
  <c r="I693" i="42"/>
  <c r="I694" i="42"/>
  <c r="I695" i="42"/>
  <c r="I696" i="42"/>
  <c r="I697" i="42"/>
  <c r="I698" i="42"/>
  <c r="I699" i="42"/>
  <c r="I700" i="42"/>
  <c r="I701" i="42"/>
  <c r="I702" i="42"/>
  <c r="I703" i="42"/>
  <c r="I704" i="42"/>
  <c r="I705" i="42"/>
  <c r="I706" i="42"/>
  <c r="I707" i="42"/>
  <c r="I708" i="42"/>
  <c r="I709" i="42"/>
  <c r="I710" i="42"/>
  <c r="I711" i="42"/>
  <c r="I712" i="42"/>
  <c r="I713" i="42"/>
  <c r="I714" i="42"/>
  <c r="I715" i="42"/>
  <c r="I716" i="42"/>
  <c r="I717" i="42"/>
  <c r="I718" i="42"/>
  <c r="I719" i="42"/>
  <c r="I720" i="42"/>
  <c r="I721" i="42"/>
  <c r="I722" i="42"/>
  <c r="I723" i="42"/>
  <c r="I724" i="42"/>
  <c r="I725" i="42"/>
  <c r="I726" i="42"/>
  <c r="I727" i="42"/>
  <c r="I728" i="42"/>
  <c r="I729" i="42"/>
  <c r="I730" i="42"/>
  <c r="I731" i="42"/>
  <c r="I732" i="42"/>
  <c r="I733" i="42"/>
  <c r="I734" i="42"/>
  <c r="I735" i="42"/>
  <c r="I736" i="42"/>
  <c r="I737" i="42"/>
  <c r="I738" i="42"/>
  <c r="I739" i="42"/>
  <c r="I740" i="42"/>
  <c r="I741" i="42"/>
  <c r="I742" i="42"/>
  <c r="I743" i="42"/>
  <c r="I744" i="42"/>
  <c r="I745" i="42"/>
  <c r="I746" i="42"/>
  <c r="I747" i="42"/>
  <c r="I748" i="42"/>
  <c r="I749" i="42"/>
  <c r="I750" i="42"/>
  <c r="I751" i="42"/>
  <c r="I752" i="42"/>
  <c r="I753" i="42"/>
  <c r="I754" i="42"/>
  <c r="I755" i="42"/>
  <c r="I756" i="42"/>
  <c r="I757" i="42"/>
  <c r="I758" i="42"/>
  <c r="I759" i="42"/>
  <c r="I760" i="42"/>
  <c r="I761" i="42"/>
  <c r="I762" i="42"/>
  <c r="I763" i="42"/>
  <c r="I764" i="42"/>
  <c r="I765" i="42"/>
  <c r="I766" i="42"/>
  <c r="I767" i="42"/>
  <c r="I768" i="42"/>
  <c r="I769" i="42"/>
  <c r="I770" i="42"/>
  <c r="I771" i="42"/>
  <c r="I772" i="42"/>
  <c r="I773" i="42"/>
  <c r="I774" i="42"/>
  <c r="I775" i="42"/>
  <c r="I776" i="42"/>
  <c r="I777" i="42"/>
  <c r="I778" i="42"/>
  <c r="I779" i="42"/>
  <c r="I780" i="42"/>
  <c r="I781" i="42"/>
  <c r="I782" i="42"/>
  <c r="I783" i="42"/>
  <c r="I784" i="42"/>
  <c r="I785" i="42"/>
  <c r="I786" i="42"/>
  <c r="I787" i="42"/>
  <c r="I788" i="42"/>
  <c r="I789" i="42"/>
  <c r="I790" i="42"/>
  <c r="I791" i="42"/>
  <c r="I792" i="42"/>
  <c r="I793" i="42"/>
  <c r="I794" i="42"/>
  <c r="I795" i="42"/>
  <c r="I796" i="42"/>
  <c r="I797" i="42"/>
  <c r="I798" i="42"/>
  <c r="I799" i="42"/>
  <c r="I800" i="42"/>
  <c r="I801" i="42"/>
  <c r="I802" i="42"/>
  <c r="I803" i="42"/>
  <c r="I804" i="42"/>
  <c r="I805" i="42"/>
  <c r="I806" i="42"/>
  <c r="I807" i="42"/>
  <c r="I808" i="42"/>
  <c r="I809" i="42"/>
  <c r="I810" i="42"/>
  <c r="I811" i="42"/>
  <c r="I812" i="42"/>
  <c r="I813" i="42"/>
  <c r="I814" i="42"/>
  <c r="I815" i="42"/>
  <c r="I816" i="42"/>
  <c r="I817" i="42"/>
  <c r="I818" i="42"/>
  <c r="I819" i="42"/>
  <c r="I820" i="42"/>
  <c r="I821" i="42"/>
  <c r="I822" i="42"/>
  <c r="I823" i="42"/>
  <c r="I824" i="42"/>
  <c r="I825" i="42"/>
  <c r="I826" i="42"/>
  <c r="I827" i="42"/>
  <c r="I828" i="42"/>
  <c r="I829" i="42"/>
  <c r="I830" i="42"/>
  <c r="I831" i="42"/>
  <c r="I832" i="42"/>
  <c r="I833" i="42"/>
  <c r="I834" i="42"/>
  <c r="I835" i="42"/>
  <c r="I836" i="42"/>
  <c r="I837" i="42"/>
  <c r="I838" i="42"/>
  <c r="I839" i="42"/>
  <c r="I840" i="42"/>
  <c r="I841" i="42"/>
  <c r="I842" i="42"/>
  <c r="I843" i="42"/>
  <c r="I844" i="42"/>
  <c r="I845" i="42"/>
  <c r="I846" i="42"/>
  <c r="I847" i="42"/>
  <c r="I848" i="42"/>
  <c r="I849" i="42"/>
  <c r="I850" i="42"/>
  <c r="I851" i="42"/>
  <c r="I852" i="42"/>
  <c r="I853" i="42"/>
  <c r="I854" i="42"/>
  <c r="I855" i="42"/>
  <c r="I856" i="42"/>
  <c r="I857" i="42"/>
  <c r="I858" i="42"/>
  <c r="I859" i="42"/>
  <c r="I860" i="42"/>
  <c r="I861" i="42"/>
  <c r="I862" i="42"/>
  <c r="I863" i="42"/>
  <c r="I864" i="42"/>
  <c r="I865" i="42"/>
  <c r="I866" i="42"/>
  <c r="I867" i="42"/>
  <c r="I868" i="42"/>
  <c r="I869" i="42"/>
  <c r="I870" i="42"/>
  <c r="I871" i="42"/>
  <c r="I872" i="42"/>
  <c r="I873" i="42"/>
  <c r="I874" i="42"/>
  <c r="I875" i="42"/>
  <c r="I876" i="42"/>
  <c r="I877" i="42"/>
  <c r="I878" i="42"/>
  <c r="I879" i="42"/>
  <c r="I880" i="42"/>
  <c r="I881" i="42"/>
  <c r="I882" i="42"/>
  <c r="I883" i="42"/>
  <c r="I884" i="42"/>
  <c r="I885" i="42"/>
  <c r="I886" i="42"/>
  <c r="I887" i="42"/>
  <c r="I888" i="42"/>
  <c r="I889" i="42"/>
  <c r="I890" i="42"/>
  <c r="I891" i="42"/>
  <c r="I892" i="42"/>
  <c r="I893" i="42"/>
  <c r="I894" i="42"/>
  <c r="I895" i="42"/>
  <c r="I896" i="42"/>
  <c r="I897" i="42"/>
  <c r="I898" i="42"/>
  <c r="I899" i="42"/>
  <c r="I900" i="42"/>
  <c r="I901" i="42"/>
  <c r="I902" i="42"/>
  <c r="I903" i="42"/>
  <c r="I904" i="42"/>
  <c r="I905" i="42"/>
  <c r="I906" i="42"/>
  <c r="I907" i="42"/>
  <c r="I908" i="42"/>
  <c r="I909" i="42"/>
  <c r="I910" i="42"/>
  <c r="I911" i="42"/>
  <c r="I912" i="42"/>
  <c r="I913" i="42"/>
  <c r="I914" i="42"/>
  <c r="I915" i="42"/>
  <c r="I916" i="42"/>
  <c r="I917" i="42"/>
  <c r="I918" i="42"/>
  <c r="I919" i="42"/>
  <c r="I920" i="42"/>
  <c r="I921" i="42"/>
  <c r="I922" i="42"/>
  <c r="I923" i="42"/>
  <c r="I924" i="42"/>
  <c r="I925" i="42"/>
  <c r="I926" i="42"/>
  <c r="I927" i="42"/>
  <c r="I928" i="42"/>
  <c r="I929" i="42"/>
  <c r="I930" i="42"/>
  <c r="I931" i="42"/>
  <c r="I932" i="42"/>
  <c r="I933" i="42"/>
  <c r="I934" i="42"/>
  <c r="I935" i="42"/>
  <c r="I936" i="42"/>
  <c r="I937" i="42"/>
  <c r="I938" i="42"/>
  <c r="I939" i="42"/>
  <c r="I940" i="42"/>
  <c r="I941" i="42"/>
  <c r="I942" i="42"/>
  <c r="I943" i="42"/>
  <c r="I944" i="42"/>
  <c r="I945" i="42"/>
  <c r="I946" i="42"/>
  <c r="I947" i="42"/>
  <c r="I948" i="42"/>
  <c r="I949" i="42"/>
  <c r="I950" i="42"/>
  <c r="I951" i="42"/>
  <c r="I952" i="42"/>
  <c r="I953" i="42"/>
  <c r="I954" i="42"/>
  <c r="I955" i="42"/>
  <c r="I956" i="42"/>
  <c r="I957" i="42"/>
  <c r="I958" i="42"/>
  <c r="I959" i="42"/>
  <c r="I960" i="42"/>
  <c r="I961" i="42"/>
  <c r="I962" i="42"/>
  <c r="I963" i="42"/>
  <c r="I964" i="42"/>
  <c r="I965" i="42"/>
  <c r="I966" i="42"/>
  <c r="I967" i="42"/>
  <c r="I968" i="42"/>
  <c r="I969" i="42"/>
  <c r="I970" i="42"/>
  <c r="I971" i="42"/>
  <c r="I972" i="42"/>
  <c r="I973" i="42"/>
  <c r="I974" i="42"/>
  <c r="I975" i="42"/>
  <c r="I976" i="42"/>
  <c r="I977" i="42"/>
  <c r="I978" i="42"/>
  <c r="I979" i="42"/>
  <c r="I980" i="42"/>
  <c r="I981" i="42"/>
  <c r="I982" i="42"/>
  <c r="I983" i="42"/>
  <c r="I984" i="42"/>
  <c r="I985" i="42"/>
  <c r="I986" i="42"/>
  <c r="I987" i="42"/>
  <c r="I988" i="42"/>
  <c r="I989" i="42"/>
  <c r="I990" i="42"/>
  <c r="I991" i="42"/>
  <c r="I992" i="42"/>
  <c r="I993" i="42"/>
  <c r="I994" i="42"/>
  <c r="I995" i="42"/>
  <c r="I996" i="42"/>
  <c r="I997" i="42"/>
  <c r="I998" i="42"/>
  <c r="I999" i="42"/>
  <c r="I1000" i="42"/>
  <c r="I1001" i="42"/>
  <c r="I1002" i="42"/>
  <c r="I1003" i="42"/>
  <c r="I1004" i="42"/>
  <c r="I1005" i="42"/>
  <c r="I1006" i="42"/>
  <c r="I1007" i="42"/>
  <c r="I1008" i="42"/>
  <c r="I1009" i="42"/>
  <c r="I1010" i="42"/>
  <c r="I1011" i="42"/>
  <c r="I1012" i="42"/>
  <c r="I1013" i="42"/>
  <c r="I1014" i="42"/>
  <c r="I1015" i="42"/>
  <c r="I1016" i="42"/>
  <c r="I1017" i="42"/>
  <c r="I1018" i="42"/>
  <c r="I1019" i="42"/>
  <c r="I1020" i="42"/>
  <c r="I1021" i="42"/>
  <c r="I1022" i="42"/>
  <c r="I1023" i="42"/>
  <c r="I1024" i="42"/>
  <c r="I1025" i="42"/>
  <c r="I1026" i="42"/>
  <c r="I1027" i="42"/>
  <c r="I1028" i="42"/>
  <c r="I1029" i="42"/>
  <c r="I1030" i="42"/>
  <c r="I1031" i="42"/>
  <c r="I1032" i="42"/>
  <c r="I1033" i="42"/>
  <c r="I1034" i="42"/>
  <c r="I1035" i="42"/>
  <c r="I1036" i="42"/>
  <c r="I1037" i="42"/>
  <c r="I1038" i="42"/>
  <c r="I1039" i="42"/>
  <c r="I1040" i="42"/>
  <c r="I1041" i="42"/>
  <c r="I1042" i="42"/>
  <c r="I1043" i="42"/>
  <c r="I1044" i="42"/>
  <c r="I1045" i="42"/>
  <c r="I1046" i="42"/>
  <c r="I1047" i="42"/>
  <c r="I1048" i="42"/>
  <c r="I1049" i="42"/>
  <c r="I1050" i="42"/>
  <c r="I1051" i="42"/>
  <c r="I1052" i="42"/>
  <c r="I1053" i="42"/>
  <c r="I1054" i="42"/>
  <c r="I1055" i="42"/>
  <c r="I1056" i="42"/>
  <c r="I1057" i="42"/>
  <c r="I1058" i="42"/>
  <c r="I1059" i="42"/>
  <c r="I1060" i="42"/>
  <c r="I1061" i="42"/>
  <c r="I1062" i="42"/>
  <c r="I1063" i="42"/>
  <c r="I1064" i="42"/>
  <c r="I1065" i="42"/>
  <c r="I1066" i="42"/>
  <c r="I1067" i="42"/>
  <c r="I1068" i="42"/>
  <c r="I1069" i="42"/>
  <c r="I1070" i="42"/>
  <c r="I1071" i="42"/>
  <c r="I1072" i="42"/>
  <c r="I1073" i="42"/>
  <c r="I1074" i="42"/>
  <c r="I1075" i="42"/>
  <c r="I1076" i="42"/>
  <c r="I1077" i="42"/>
  <c r="I1078" i="42"/>
  <c r="I1079" i="42"/>
  <c r="I1080" i="42"/>
  <c r="I1081" i="42"/>
  <c r="I1082" i="42"/>
  <c r="I1083" i="42"/>
  <c r="I1084" i="42"/>
  <c r="I1085" i="42"/>
  <c r="I1086" i="42"/>
  <c r="I1087" i="42"/>
  <c r="I1088" i="42"/>
  <c r="I1089" i="42"/>
  <c r="I1090" i="42"/>
  <c r="I1091" i="42"/>
  <c r="I1092" i="42"/>
  <c r="I1093" i="42"/>
  <c r="I1094" i="42"/>
  <c r="I1095" i="42"/>
  <c r="I1096" i="42"/>
  <c r="I1097" i="42"/>
  <c r="I1098" i="42"/>
  <c r="I1099" i="42"/>
  <c r="I1100" i="42"/>
  <c r="I1101" i="42"/>
  <c r="I1102" i="42"/>
  <c r="I1103" i="42"/>
  <c r="I1104" i="42"/>
  <c r="I1105" i="42"/>
  <c r="I1106" i="42"/>
  <c r="I1107" i="42"/>
  <c r="I1108" i="42"/>
  <c r="I1109" i="42"/>
  <c r="I1110" i="42"/>
  <c r="I1111" i="42"/>
  <c r="I1112" i="42"/>
  <c r="I1113" i="42"/>
  <c r="I1114" i="42"/>
  <c r="I1115" i="42"/>
  <c r="I1116" i="42"/>
  <c r="I1117" i="42"/>
  <c r="I1118" i="42"/>
  <c r="I1119" i="42"/>
  <c r="I1120" i="42"/>
  <c r="I1121" i="42"/>
  <c r="I1122" i="42"/>
  <c r="I1123" i="42"/>
  <c r="I1124" i="42"/>
  <c r="I1125" i="42"/>
  <c r="I1126" i="42"/>
  <c r="I1127" i="42"/>
  <c r="I1128" i="42"/>
  <c r="I1129" i="42"/>
  <c r="I1130" i="42"/>
  <c r="I1131" i="42"/>
  <c r="I1132" i="42"/>
  <c r="I1133" i="42"/>
  <c r="I1134" i="42"/>
  <c r="I1135" i="42"/>
  <c r="I1136" i="42"/>
  <c r="I1137" i="42"/>
  <c r="I1138" i="42"/>
  <c r="I1139" i="42"/>
  <c r="I1140" i="42"/>
  <c r="I1141" i="42"/>
  <c r="I1142" i="42"/>
  <c r="I1143" i="42"/>
  <c r="I1144" i="42"/>
  <c r="I1145" i="42"/>
  <c r="I1146" i="42"/>
  <c r="I1147" i="42"/>
  <c r="I1148" i="42"/>
  <c r="I1149" i="42"/>
  <c r="I1150" i="42"/>
  <c r="I1151" i="42"/>
  <c r="I1152" i="42"/>
  <c r="I1153" i="42"/>
  <c r="I1154" i="42"/>
  <c r="I1155" i="42"/>
  <c r="I1156" i="42"/>
  <c r="I1157" i="42"/>
  <c r="I1158" i="42"/>
  <c r="I1159" i="42"/>
  <c r="I1160" i="42"/>
  <c r="I1161" i="42"/>
  <c r="I1162" i="42"/>
  <c r="I1163" i="42"/>
  <c r="I1164" i="42"/>
  <c r="I1165" i="42"/>
  <c r="I1166" i="42"/>
  <c r="I1167" i="42"/>
  <c r="I1168" i="42"/>
  <c r="I1169" i="42"/>
  <c r="I1170" i="42"/>
  <c r="I1171" i="42"/>
  <c r="I1172" i="42"/>
  <c r="I1173" i="42"/>
  <c r="I1174" i="42"/>
  <c r="I1175" i="42"/>
  <c r="I1176" i="42"/>
  <c r="I1177" i="42"/>
  <c r="I1178" i="42"/>
  <c r="I1179" i="42"/>
  <c r="I1180" i="42"/>
  <c r="I1181" i="42"/>
  <c r="I1182" i="42"/>
  <c r="I1183" i="42"/>
  <c r="I1184" i="42"/>
  <c r="I1185" i="42"/>
  <c r="I1186" i="42"/>
  <c r="I1187" i="42"/>
  <c r="I1188" i="42"/>
  <c r="I1189" i="42"/>
  <c r="I1190" i="42"/>
  <c r="I1191" i="42"/>
  <c r="I1192" i="42"/>
  <c r="I1193" i="42"/>
  <c r="I1194" i="42"/>
  <c r="I1195" i="42"/>
  <c r="I1196" i="42"/>
  <c r="I1197" i="42"/>
  <c r="I1198" i="42"/>
  <c r="I1199" i="42"/>
  <c r="I1200" i="42"/>
  <c r="I1201" i="42"/>
  <c r="I1202" i="42"/>
  <c r="I1203" i="42"/>
  <c r="I1204" i="42"/>
  <c r="I1205" i="42"/>
  <c r="I1206" i="42"/>
  <c r="I1207" i="42"/>
  <c r="I1208" i="42"/>
  <c r="I1209" i="42"/>
  <c r="I1210" i="42"/>
  <c r="I1211" i="42"/>
  <c r="I1212" i="42"/>
  <c r="I1213" i="42"/>
  <c r="I1214" i="42"/>
  <c r="I1215" i="42"/>
  <c r="I1216" i="42"/>
  <c r="I1217" i="42"/>
  <c r="I1218" i="42"/>
  <c r="I1219" i="42"/>
  <c r="I1220" i="42"/>
  <c r="I1221" i="42"/>
  <c r="I1222" i="42"/>
  <c r="I1223" i="42"/>
  <c r="I1224" i="42"/>
  <c r="I1225" i="42"/>
  <c r="I1226" i="42"/>
  <c r="I1227" i="42"/>
  <c r="I1228" i="42"/>
  <c r="I1229" i="42"/>
  <c r="I1230" i="42"/>
  <c r="I1231" i="42"/>
  <c r="I1232" i="42"/>
  <c r="I1233" i="42"/>
  <c r="I1234" i="42"/>
  <c r="I1235" i="42"/>
  <c r="I1236" i="42"/>
  <c r="I1237" i="42"/>
  <c r="I1238" i="42"/>
  <c r="I1239" i="42"/>
  <c r="I1240" i="42"/>
  <c r="I1241" i="42"/>
  <c r="I1242" i="42"/>
  <c r="I1243" i="42"/>
  <c r="I1244" i="42"/>
  <c r="I1245" i="42"/>
  <c r="I1246" i="42"/>
  <c r="I1247" i="42"/>
  <c r="I1248" i="42"/>
  <c r="I1249" i="42"/>
  <c r="I1250" i="42"/>
  <c r="I1251" i="42"/>
  <c r="I1252" i="42"/>
  <c r="I1253" i="42"/>
  <c r="I1254" i="42"/>
  <c r="I1255" i="42"/>
  <c r="I1256" i="42"/>
  <c r="I1257" i="42"/>
  <c r="I1258" i="42"/>
  <c r="I1259" i="42"/>
  <c r="I1260" i="42"/>
  <c r="I1261" i="42"/>
  <c r="I1262" i="42"/>
  <c r="I1263" i="42"/>
  <c r="I1264" i="42"/>
  <c r="I1265" i="42"/>
  <c r="I1266" i="42"/>
  <c r="I1267" i="42"/>
  <c r="I1268" i="42"/>
  <c r="I1269" i="42"/>
  <c r="I1270" i="42"/>
  <c r="I1271" i="42"/>
  <c r="I1272" i="42"/>
  <c r="I1273" i="42"/>
  <c r="I1274" i="42"/>
  <c r="I1275" i="42"/>
  <c r="I1276" i="42"/>
  <c r="I1277" i="42"/>
  <c r="I1278" i="42"/>
  <c r="I1279" i="42"/>
  <c r="I1280" i="42"/>
  <c r="I1281" i="42"/>
  <c r="I1282" i="42"/>
  <c r="I1283" i="42"/>
  <c r="I1284" i="42"/>
  <c r="I1285" i="42"/>
  <c r="I1286" i="42"/>
  <c r="I1287" i="42"/>
  <c r="I1288" i="42"/>
  <c r="I1289" i="42"/>
  <c r="I1290" i="42"/>
  <c r="I1291" i="42"/>
  <c r="I1292" i="42"/>
  <c r="I1293" i="42"/>
  <c r="I1294" i="42"/>
  <c r="I1295" i="42"/>
  <c r="I1296" i="42"/>
  <c r="I1297" i="42"/>
  <c r="I1298" i="42"/>
  <c r="I1299" i="42"/>
  <c r="I1300" i="42"/>
  <c r="I1301" i="42"/>
  <c r="I1302" i="42"/>
  <c r="I1303" i="42"/>
  <c r="I1304" i="42"/>
  <c r="I1305" i="42"/>
  <c r="I1306" i="42"/>
  <c r="I1307" i="42"/>
  <c r="I1308" i="42"/>
  <c r="I1309" i="42"/>
  <c r="I1310" i="42"/>
  <c r="I1311" i="42"/>
  <c r="I1312" i="42"/>
  <c r="I1313" i="42"/>
  <c r="I1314" i="42"/>
  <c r="I1315" i="42"/>
  <c r="I1316" i="42"/>
  <c r="I1317" i="42"/>
  <c r="I1318" i="42"/>
  <c r="I1319" i="42"/>
  <c r="I1320" i="42"/>
  <c r="I1321" i="42"/>
  <c r="I1322" i="42"/>
  <c r="I1323" i="42"/>
  <c r="I1324" i="42"/>
  <c r="I1325" i="42"/>
  <c r="I1326" i="42"/>
  <c r="I1327" i="42"/>
  <c r="I1328" i="42"/>
  <c r="I1329" i="42"/>
  <c r="I1330" i="42"/>
  <c r="I1331" i="42"/>
  <c r="I1332" i="42"/>
  <c r="I1333" i="42"/>
  <c r="I1334" i="42"/>
  <c r="I1335" i="42"/>
  <c r="I1336" i="42"/>
  <c r="I1337" i="42"/>
  <c r="I1338" i="42"/>
  <c r="I1339" i="42"/>
  <c r="I1340" i="42"/>
  <c r="I1341" i="42"/>
  <c r="I1342" i="42"/>
  <c r="I1343" i="42"/>
  <c r="I1344" i="42"/>
  <c r="I1345" i="42"/>
  <c r="I1346" i="42"/>
  <c r="I1347" i="42"/>
  <c r="I1348" i="42"/>
  <c r="I1349" i="42"/>
  <c r="I1350" i="42"/>
  <c r="I1351" i="42"/>
  <c r="I1352" i="42"/>
  <c r="I1353" i="42"/>
  <c r="I1354" i="42"/>
  <c r="I1355" i="42"/>
  <c r="I1356" i="42"/>
  <c r="I1357" i="42"/>
  <c r="I1358" i="42"/>
  <c r="I1359" i="42"/>
  <c r="I1360" i="42"/>
  <c r="I1361" i="42"/>
  <c r="I1362" i="42"/>
  <c r="I1363" i="42"/>
  <c r="I1364" i="42"/>
  <c r="I1365" i="42"/>
  <c r="I1366" i="42"/>
  <c r="I1367" i="42"/>
  <c r="I1368" i="42"/>
  <c r="I1369" i="42"/>
  <c r="I1370" i="42"/>
  <c r="I1371" i="42"/>
  <c r="I1372" i="42"/>
  <c r="I1373" i="42"/>
  <c r="I1374" i="42"/>
  <c r="I1375" i="42"/>
  <c r="I1376" i="42"/>
  <c r="I1377" i="42"/>
  <c r="I1378" i="42"/>
  <c r="I1379" i="42"/>
  <c r="I1380" i="42"/>
  <c r="I1381" i="42"/>
  <c r="I1382" i="42"/>
  <c r="I1383" i="42"/>
  <c r="I1384" i="42"/>
  <c r="I1385" i="42"/>
  <c r="I1386" i="42"/>
  <c r="I1387" i="42"/>
  <c r="I1388" i="42"/>
  <c r="I1389" i="42"/>
  <c r="I1390" i="42"/>
  <c r="I1391" i="42"/>
  <c r="I1392" i="42"/>
  <c r="I1393" i="42"/>
  <c r="I1394" i="42"/>
  <c r="I1395" i="42"/>
  <c r="I1396" i="42"/>
  <c r="I1397" i="42"/>
  <c r="I1398" i="42"/>
  <c r="I1399" i="42"/>
  <c r="I1400" i="42"/>
  <c r="I1401" i="42"/>
  <c r="I1402" i="42"/>
  <c r="I1403" i="42"/>
  <c r="I1404" i="42"/>
  <c r="I1405" i="42"/>
  <c r="I1406" i="42"/>
  <c r="I1407" i="42"/>
  <c r="I1408" i="42"/>
  <c r="I1409" i="42"/>
  <c r="I1410" i="42"/>
  <c r="I1411" i="42"/>
  <c r="I1412" i="42"/>
  <c r="I1413" i="42"/>
  <c r="I1414" i="42"/>
  <c r="I1415" i="42"/>
  <c r="I1416" i="42"/>
  <c r="I1417" i="42"/>
  <c r="I1418" i="42"/>
  <c r="I1419" i="42"/>
  <c r="I1420" i="42"/>
  <c r="I1421" i="42"/>
  <c r="I1422" i="42"/>
  <c r="I1423" i="42"/>
  <c r="I1424" i="42"/>
  <c r="I1425" i="42"/>
  <c r="I1426" i="42"/>
  <c r="I1427" i="42"/>
  <c r="I1428" i="42"/>
  <c r="I1429" i="42"/>
  <c r="I1430" i="42"/>
  <c r="I1431" i="42"/>
  <c r="I1432" i="42"/>
  <c r="I1433" i="42"/>
  <c r="I1434" i="42"/>
  <c r="I1435" i="42"/>
  <c r="I1436" i="42"/>
  <c r="I1437" i="42"/>
  <c r="I1438" i="42"/>
  <c r="I1439" i="42"/>
  <c r="I1440" i="42"/>
  <c r="I1441" i="42"/>
  <c r="I1442" i="42"/>
  <c r="I1443" i="42"/>
  <c r="I1444" i="42"/>
  <c r="I1445" i="42"/>
  <c r="I1446" i="42"/>
  <c r="I1447" i="42"/>
  <c r="I1448" i="42"/>
  <c r="I1449" i="42"/>
  <c r="I1450" i="42"/>
  <c r="I1451" i="42"/>
  <c r="I1452" i="42"/>
  <c r="I1453" i="42"/>
  <c r="I1454" i="42"/>
  <c r="I1455" i="42"/>
  <c r="I1456" i="42"/>
  <c r="I1457" i="42"/>
  <c r="I1458" i="42"/>
  <c r="I1459" i="42"/>
  <c r="I1460" i="42"/>
  <c r="I1461" i="42"/>
  <c r="I1462" i="42"/>
  <c r="I1463" i="42"/>
  <c r="I1464" i="42"/>
  <c r="I1465" i="42"/>
  <c r="I1466" i="42"/>
  <c r="I1467" i="42"/>
  <c r="I1468" i="42"/>
  <c r="I1469" i="42"/>
  <c r="I1470" i="42"/>
  <c r="I1471" i="42"/>
  <c r="I1472" i="42"/>
  <c r="I1473" i="42"/>
  <c r="I1474" i="42"/>
  <c r="I1475" i="42"/>
  <c r="I1476" i="42"/>
  <c r="I1477" i="42"/>
  <c r="I1478" i="42"/>
  <c r="I1479" i="42"/>
  <c r="I1480" i="42"/>
  <c r="I1481" i="42"/>
  <c r="I1482" i="42"/>
  <c r="I1483" i="42"/>
  <c r="I1484" i="42"/>
  <c r="I1485" i="42"/>
  <c r="I1486" i="42"/>
  <c r="I1487" i="42"/>
  <c r="I1488" i="42"/>
  <c r="I1489" i="42"/>
  <c r="I1490" i="42"/>
  <c r="I1491" i="42"/>
  <c r="I1492" i="42"/>
  <c r="I1493" i="42"/>
  <c r="I1494" i="42"/>
  <c r="I1495" i="42"/>
  <c r="I1496" i="42"/>
  <c r="I1497" i="42"/>
  <c r="I1498" i="42"/>
  <c r="I1499" i="42"/>
  <c r="I1500" i="42"/>
  <c r="I1501" i="42"/>
  <c r="I1502" i="42"/>
  <c r="I1503" i="42"/>
  <c r="I1504" i="42"/>
  <c r="I1505" i="42"/>
  <c r="I1506" i="42"/>
  <c r="I1507" i="42"/>
  <c r="I1508" i="42"/>
  <c r="I1509" i="42"/>
  <c r="I1510" i="42"/>
  <c r="I1511" i="42"/>
  <c r="I1512" i="42"/>
  <c r="I1513" i="42"/>
  <c r="I1514" i="42"/>
  <c r="I1515" i="42"/>
  <c r="I1516" i="42"/>
  <c r="I1517" i="42"/>
  <c r="I1518" i="42"/>
  <c r="I1519" i="42"/>
  <c r="I1520" i="42"/>
  <c r="I1521" i="42"/>
  <c r="I1522" i="42"/>
  <c r="I1523" i="42"/>
  <c r="I1524" i="42"/>
  <c r="I1525" i="42"/>
  <c r="I1526" i="42"/>
  <c r="I1527" i="42"/>
  <c r="I1528" i="42"/>
  <c r="I1529" i="42"/>
  <c r="I1530" i="42"/>
  <c r="I1531" i="42"/>
  <c r="I1532" i="42"/>
  <c r="I1533" i="42"/>
  <c r="I1534" i="42"/>
  <c r="I1535" i="42"/>
  <c r="I1536" i="42"/>
  <c r="I1537" i="42"/>
  <c r="I1538" i="42"/>
  <c r="I1539" i="42"/>
  <c r="I1540" i="42"/>
  <c r="I1541" i="42"/>
  <c r="I1542" i="42"/>
  <c r="I1543" i="42"/>
  <c r="I1544" i="42"/>
  <c r="I1545" i="42"/>
  <c r="I1546" i="42"/>
  <c r="I1547" i="42"/>
  <c r="I1548" i="42"/>
  <c r="I1549" i="42"/>
  <c r="I1550" i="42"/>
  <c r="I1551" i="42"/>
  <c r="I1552" i="42"/>
  <c r="I1553" i="42"/>
  <c r="I1554" i="42"/>
  <c r="I1555" i="42"/>
  <c r="I1556" i="42"/>
  <c r="I1557" i="42"/>
  <c r="I1558" i="42"/>
  <c r="I1559" i="42"/>
  <c r="I1560" i="42"/>
  <c r="I1561" i="42"/>
  <c r="I1562" i="42"/>
  <c r="I1563" i="42"/>
  <c r="I1564" i="42"/>
  <c r="I1565" i="42"/>
  <c r="I1566" i="42"/>
  <c r="I1567" i="42"/>
  <c r="I1568" i="42"/>
  <c r="I1569" i="42"/>
  <c r="I1570" i="42"/>
  <c r="I1571" i="42"/>
  <c r="I1572" i="42"/>
  <c r="I1573" i="42"/>
  <c r="I1574" i="42"/>
  <c r="I1575" i="42"/>
  <c r="I1576" i="42"/>
  <c r="I1577" i="42"/>
  <c r="I1578" i="42"/>
  <c r="I1579" i="42"/>
  <c r="I1580" i="42"/>
  <c r="I1581" i="42"/>
  <c r="I1582" i="42"/>
  <c r="I1583" i="42"/>
  <c r="I1584" i="42"/>
  <c r="I1585" i="42"/>
  <c r="I1586" i="42"/>
  <c r="I1587" i="42"/>
  <c r="I1588" i="42"/>
  <c r="I1589" i="42"/>
  <c r="I1590" i="42"/>
  <c r="I1591" i="42"/>
  <c r="I1592" i="42"/>
  <c r="I1593" i="42"/>
  <c r="I1594" i="42"/>
  <c r="I1595" i="42"/>
  <c r="I1596" i="42"/>
  <c r="I1597" i="42"/>
  <c r="I1598" i="42"/>
  <c r="I1599" i="42"/>
  <c r="I1600" i="42"/>
  <c r="I1601" i="42"/>
  <c r="I1602" i="42"/>
  <c r="I1603" i="42"/>
  <c r="I1604" i="42"/>
  <c r="I1605" i="42"/>
  <c r="I1606" i="42"/>
  <c r="I1607" i="42"/>
  <c r="I1608" i="42"/>
  <c r="I1609" i="42"/>
  <c r="I1610" i="42"/>
  <c r="I1611" i="42"/>
  <c r="I1612" i="42"/>
  <c r="I1613" i="42"/>
  <c r="I1614" i="42"/>
  <c r="I1615" i="42"/>
  <c r="I1616" i="42"/>
  <c r="I1617" i="42"/>
  <c r="I1618" i="42"/>
  <c r="I1619" i="42"/>
  <c r="I1620" i="42"/>
  <c r="I1621" i="42"/>
  <c r="I1622" i="42"/>
  <c r="I1623" i="42"/>
  <c r="I1624" i="42"/>
  <c r="I1625" i="42"/>
  <c r="I1626" i="42"/>
  <c r="I1627" i="42"/>
  <c r="I1628" i="42"/>
  <c r="I1629" i="42"/>
  <c r="I1630" i="42"/>
  <c r="I1631" i="42"/>
  <c r="I1632" i="42"/>
  <c r="I1633" i="42"/>
  <c r="I1634" i="42"/>
  <c r="I1635" i="42"/>
  <c r="I1636" i="42"/>
  <c r="I1637" i="42"/>
  <c r="I1638" i="42"/>
  <c r="I1639" i="42"/>
  <c r="I1640" i="42"/>
  <c r="I1641" i="42"/>
  <c r="I1642" i="42"/>
  <c r="I1643" i="42"/>
  <c r="I1644" i="42"/>
  <c r="I1645" i="42"/>
  <c r="I1646" i="42"/>
  <c r="I1647" i="42"/>
  <c r="I1648" i="42"/>
  <c r="I1649" i="42"/>
  <c r="I1650" i="42"/>
  <c r="I1651" i="42"/>
  <c r="I1652" i="42"/>
  <c r="I1653" i="42"/>
  <c r="I1654" i="42"/>
  <c r="I1655" i="42"/>
  <c r="I1656" i="42"/>
  <c r="I1657" i="42"/>
  <c r="I1658" i="42"/>
  <c r="I1659" i="42"/>
  <c r="I1660" i="42"/>
  <c r="I1661" i="42"/>
  <c r="I1662" i="42"/>
  <c r="I1663" i="42"/>
  <c r="I1664" i="42"/>
  <c r="I1665" i="42"/>
  <c r="I1666" i="42"/>
  <c r="I1667" i="42"/>
  <c r="I1668" i="42"/>
  <c r="I1669" i="42"/>
  <c r="I1670" i="42"/>
  <c r="I1671" i="42"/>
  <c r="I1672" i="42"/>
  <c r="I1673" i="42"/>
  <c r="I1674" i="42"/>
  <c r="I1675" i="42"/>
  <c r="I1676" i="42"/>
  <c r="I1677" i="42"/>
  <c r="I1678" i="42"/>
  <c r="I1679" i="42"/>
  <c r="I1680" i="42"/>
  <c r="I1681" i="42"/>
  <c r="I1682" i="42"/>
  <c r="I1683" i="42"/>
  <c r="I1684" i="42"/>
  <c r="I1685" i="42"/>
  <c r="I1686" i="42"/>
  <c r="I1687" i="42"/>
  <c r="I1688" i="42"/>
  <c r="I1689" i="42"/>
  <c r="I1690" i="42"/>
  <c r="I1691" i="42"/>
  <c r="I1692" i="42"/>
  <c r="I1693" i="42"/>
  <c r="I1694" i="42"/>
  <c r="I1695" i="42"/>
  <c r="I1696" i="42"/>
  <c r="I1697" i="42"/>
  <c r="I1698" i="42"/>
  <c r="I1699" i="42"/>
  <c r="I1700" i="42"/>
  <c r="I1701" i="42"/>
  <c r="I1702" i="42"/>
  <c r="I1703" i="42"/>
  <c r="I1704" i="42"/>
  <c r="I1705" i="42"/>
  <c r="I1706" i="42"/>
  <c r="I1707" i="42"/>
  <c r="I1708" i="42"/>
  <c r="I1709" i="42"/>
  <c r="I1710" i="42"/>
  <c r="I1711" i="42"/>
  <c r="I1712" i="42"/>
  <c r="I1713" i="42"/>
  <c r="I1714" i="42"/>
  <c r="I1715" i="42"/>
  <c r="I1716" i="42"/>
  <c r="I1717" i="42"/>
  <c r="I1718" i="42"/>
  <c r="I1719" i="42"/>
  <c r="I1720" i="42"/>
  <c r="I1721" i="42"/>
  <c r="I1722" i="42"/>
  <c r="I1723" i="42"/>
  <c r="I1724" i="42"/>
  <c r="I1725" i="42"/>
  <c r="I1726" i="42"/>
  <c r="I1727" i="42"/>
  <c r="I1728" i="42"/>
  <c r="I1729" i="42"/>
  <c r="I1730" i="42"/>
  <c r="I1731" i="42"/>
  <c r="I1732" i="42"/>
  <c r="I1733" i="42"/>
  <c r="I1734" i="42"/>
  <c r="I1735" i="42"/>
  <c r="I1736" i="42"/>
  <c r="I1737" i="42"/>
  <c r="I1738" i="42"/>
  <c r="I1739" i="42"/>
  <c r="I1740" i="42"/>
  <c r="I1741" i="42"/>
  <c r="I1742" i="42"/>
  <c r="I1743" i="42"/>
  <c r="I1744" i="42"/>
  <c r="I1745" i="42"/>
  <c r="I1746" i="42"/>
  <c r="I1747" i="42"/>
  <c r="I1748" i="42"/>
  <c r="I1749" i="42"/>
  <c r="I1750" i="42"/>
  <c r="I1751" i="42"/>
  <c r="I1752" i="42"/>
  <c r="I1753" i="42"/>
  <c r="I1754" i="42"/>
  <c r="I1755" i="42"/>
  <c r="I1756" i="42"/>
  <c r="I1757" i="42"/>
  <c r="I1758" i="42"/>
  <c r="I1759" i="42"/>
  <c r="I1760" i="42"/>
  <c r="I1761" i="42"/>
  <c r="I1762" i="42"/>
  <c r="I1763" i="42"/>
  <c r="I1764" i="42"/>
  <c r="I1765" i="42"/>
  <c r="I1766" i="42"/>
  <c r="I1767" i="42"/>
  <c r="I1768" i="42"/>
  <c r="I1769" i="42"/>
  <c r="I1770" i="42"/>
  <c r="I1771" i="42"/>
  <c r="I1772" i="42"/>
  <c r="I1773" i="42"/>
  <c r="I1774" i="42"/>
  <c r="I1775" i="42"/>
  <c r="I1776" i="42"/>
  <c r="I1777" i="42"/>
  <c r="I1778" i="42"/>
  <c r="I1779" i="42"/>
  <c r="I1780" i="42"/>
  <c r="I1781" i="42"/>
  <c r="I1782" i="42"/>
  <c r="H4" i="42"/>
  <c r="G4" i="42"/>
  <c r="E26" i="4"/>
  <c r="E27" i="4"/>
  <c r="E28" i="4"/>
  <c r="E29" i="4"/>
  <c r="E30" i="4"/>
  <c r="E31" i="4"/>
  <c r="E32" i="4"/>
  <c r="I2261" i="30"/>
  <c r="I2262" i="30"/>
  <c r="I2263" i="30"/>
  <c r="I2264" i="30"/>
  <c r="I2265" i="30"/>
  <c r="I2266" i="30"/>
  <c r="I2267" i="30"/>
  <c r="I2268" i="30"/>
  <c r="I2269" i="30"/>
  <c r="I2270" i="30"/>
  <c r="I2271" i="30"/>
  <c r="I2272" i="30"/>
  <c r="I2273" i="30"/>
  <c r="I2274" i="30"/>
  <c r="I2275" i="30"/>
  <c r="I2276" i="30"/>
  <c r="I2277" i="30"/>
  <c r="I2278" i="30"/>
  <c r="I2279" i="30"/>
  <c r="I2280" i="30"/>
  <c r="I2281" i="30"/>
  <c r="I2282" i="30"/>
  <c r="I2283" i="30"/>
  <c r="I2284" i="30"/>
  <c r="I2285" i="30"/>
  <c r="I2286" i="30"/>
  <c r="I2287" i="30"/>
  <c r="I2288" i="30"/>
  <c r="I2289" i="30"/>
  <c r="I2290" i="30"/>
  <c r="I2291" i="30"/>
  <c r="I2292" i="30"/>
  <c r="I2293" i="30"/>
  <c r="I2294" i="30"/>
  <c r="I2295" i="30"/>
  <c r="I2296" i="30"/>
  <c r="I2297" i="30"/>
  <c r="I2298" i="30"/>
  <c r="I2299" i="30"/>
  <c r="I2300" i="30"/>
  <c r="I2301" i="30"/>
  <c r="I2302" i="30"/>
  <c r="I2303" i="30"/>
  <c r="I2304" i="30"/>
  <c r="I2305" i="30"/>
  <c r="I2306" i="30"/>
  <c r="I2307" i="30"/>
  <c r="I2308" i="30"/>
  <c r="I2309" i="30"/>
  <c r="I2310" i="30"/>
  <c r="I2311" i="30"/>
  <c r="I2312" i="30"/>
  <c r="I2313" i="30"/>
  <c r="I2314" i="30"/>
  <c r="I2315" i="30"/>
  <c r="I2316" i="30"/>
  <c r="I2317" i="30"/>
  <c r="I2318" i="30"/>
  <c r="I2319" i="30"/>
  <c r="I2320" i="30"/>
  <c r="I2321" i="30"/>
  <c r="I2322" i="30"/>
  <c r="J2261" i="30"/>
  <c r="J2262" i="30"/>
  <c r="J2263" i="30"/>
  <c r="J2264" i="30"/>
  <c r="J2265" i="30"/>
  <c r="J2266" i="30"/>
  <c r="J2267" i="30"/>
  <c r="J2268" i="30"/>
  <c r="J2269" i="30"/>
  <c r="J2270" i="30"/>
  <c r="J2271" i="30"/>
  <c r="J2272" i="30"/>
  <c r="J2273" i="30"/>
  <c r="J2274" i="30"/>
  <c r="J2275" i="30"/>
  <c r="J2276" i="30"/>
  <c r="J2277" i="30"/>
  <c r="J2278" i="30"/>
  <c r="J2279" i="30"/>
  <c r="J2280" i="30"/>
  <c r="J2281" i="30"/>
  <c r="J2282" i="30"/>
  <c r="J2283" i="30"/>
  <c r="J2284" i="30"/>
  <c r="J2285" i="30"/>
  <c r="J2286" i="30"/>
  <c r="J2287" i="30"/>
  <c r="J2288" i="30"/>
  <c r="J2289" i="30"/>
  <c r="J2290" i="30"/>
  <c r="J2291" i="30"/>
  <c r="J2292" i="30"/>
  <c r="J2293" i="30"/>
  <c r="J2294" i="30"/>
  <c r="J2295" i="30"/>
  <c r="J2296" i="30"/>
  <c r="J2297" i="30"/>
  <c r="J2298" i="30"/>
  <c r="J2299" i="30"/>
  <c r="J2300" i="30"/>
  <c r="J2301" i="30"/>
  <c r="J2302" i="30"/>
  <c r="J2303" i="30"/>
  <c r="J2304" i="30"/>
  <c r="J2305" i="30"/>
  <c r="J2306" i="30"/>
  <c r="J2307" i="30"/>
  <c r="J2308" i="30"/>
  <c r="J2309" i="30"/>
  <c r="J2310" i="30"/>
  <c r="J2311" i="30"/>
  <c r="J2312" i="30"/>
  <c r="J2313" i="30"/>
  <c r="J2314" i="30"/>
  <c r="J2315" i="30"/>
  <c r="J2316" i="30"/>
  <c r="J2317" i="30"/>
  <c r="J2318" i="30"/>
  <c r="J2319" i="30"/>
  <c r="J2320" i="30"/>
  <c r="J2321" i="30"/>
  <c r="J2322" i="30"/>
  <c r="E69" i="34"/>
  <c r="E70" i="34"/>
  <c r="E67" i="34"/>
  <c r="E68" i="34"/>
  <c r="E65" i="34"/>
  <c r="E66" i="34"/>
  <c r="I4" i="42" l="1"/>
  <c r="J4" i="42"/>
  <c r="G75" i="31"/>
  <c r="G76" i="31"/>
  <c r="G77" i="31"/>
  <c r="G78" i="31"/>
  <c r="G79" i="31"/>
  <c r="G80" i="31"/>
  <c r="G81" i="31"/>
  <c r="G82" i="31"/>
  <c r="G83" i="31"/>
  <c r="G84" i="31"/>
  <c r="G85" i="31"/>
  <c r="G86" i="31"/>
  <c r="G87" i="31"/>
  <c r="G88" i="31"/>
  <c r="G89" i="31"/>
  <c r="G90" i="31"/>
  <c r="G91" i="31"/>
  <c r="G92" i="31"/>
  <c r="G93" i="31"/>
  <c r="G94" i="31"/>
  <c r="G95" i="31"/>
  <c r="G96" i="31"/>
  <c r="G97" i="31"/>
  <c r="G98" i="31"/>
  <c r="G99" i="31"/>
  <c r="G100" i="31"/>
  <c r="G101" i="31"/>
  <c r="H75" i="31"/>
  <c r="H76" i="31"/>
  <c r="H77" i="31"/>
  <c r="H78" i="31"/>
  <c r="H79" i="31"/>
  <c r="H80" i="31"/>
  <c r="H81" i="31"/>
  <c r="H82" i="31"/>
  <c r="H83" i="31"/>
  <c r="H84" i="31"/>
  <c r="H85" i="31"/>
  <c r="H86" i="31"/>
  <c r="H87" i="31"/>
  <c r="H88" i="31"/>
  <c r="H89" i="31"/>
  <c r="H90" i="31"/>
  <c r="H91" i="31"/>
  <c r="H92" i="31"/>
  <c r="H93" i="31"/>
  <c r="H94" i="31"/>
  <c r="H95" i="31"/>
  <c r="H96" i="31"/>
  <c r="H97" i="31"/>
  <c r="H98" i="31"/>
  <c r="H99" i="31"/>
  <c r="H100" i="31"/>
  <c r="H101" i="31"/>
  <c r="I152" i="27" l="1"/>
  <c r="J152" i="27"/>
  <c r="K152" i="27"/>
  <c r="I89" i="40"/>
  <c r="J89" i="40"/>
  <c r="K89" i="40"/>
  <c r="E118" i="41" l="1"/>
  <c r="I90" i="40" l="1"/>
  <c r="J90" i="40"/>
  <c r="K90" i="40"/>
  <c r="I98" i="40" l="1"/>
  <c r="J98" i="40"/>
  <c r="K98" i="40"/>
  <c r="F4" i="39" l="1"/>
  <c r="J4" i="1" s="1"/>
  <c r="E4" i="39"/>
  <c r="I4" i="1" s="1"/>
  <c r="E115" i="41" l="1"/>
  <c r="E116" i="41"/>
  <c r="E117" i="41"/>
  <c r="E110" i="41"/>
  <c r="E111" i="41"/>
  <c r="E112" i="41"/>
  <c r="E113" i="41"/>
  <c r="E114" i="41"/>
  <c r="E109" i="41" l="1"/>
  <c r="E87" i="41" l="1"/>
  <c r="E88" i="41"/>
  <c r="E89" i="41"/>
  <c r="E90" i="41"/>
  <c r="E91" i="41"/>
  <c r="E92" i="41"/>
  <c r="E93" i="41"/>
  <c r="E94" i="41"/>
  <c r="E95" i="41"/>
  <c r="E96" i="41"/>
  <c r="E97" i="41"/>
  <c r="E98" i="41"/>
  <c r="E99" i="41"/>
  <c r="E100" i="41"/>
  <c r="E101" i="41"/>
  <c r="E102" i="41"/>
  <c r="E103" i="41"/>
  <c r="E104" i="41"/>
  <c r="E105" i="41"/>
  <c r="E106" i="41"/>
  <c r="E107" i="41"/>
  <c r="E108" i="41"/>
  <c r="I25" i="40"/>
  <c r="J25" i="40"/>
  <c r="K25" i="40"/>
  <c r="E78" i="41"/>
  <c r="E79" i="41"/>
  <c r="E80" i="41"/>
  <c r="E81" i="41"/>
  <c r="E82" i="41"/>
  <c r="E83" i="41"/>
  <c r="E84" i="41"/>
  <c r="E85" i="41"/>
  <c r="E86" i="41"/>
  <c r="E67" i="41"/>
  <c r="E68" i="41"/>
  <c r="E69" i="41"/>
  <c r="E70" i="41"/>
  <c r="E71" i="41"/>
  <c r="E72" i="41"/>
  <c r="E73" i="41"/>
  <c r="E74" i="41"/>
  <c r="E75" i="41"/>
  <c r="E76" i="41"/>
  <c r="E77" i="41"/>
  <c r="E63" i="34"/>
  <c r="E64" i="34"/>
  <c r="H6" i="39"/>
  <c r="E63" i="41" l="1"/>
  <c r="E64" i="41"/>
  <c r="E65" i="41"/>
  <c r="E66" i="41"/>
  <c r="E61" i="34"/>
  <c r="E62" i="34"/>
  <c r="E59" i="34"/>
  <c r="E60" i="34"/>
  <c r="I6" i="30"/>
  <c r="I7" i="30"/>
  <c r="I8" i="30"/>
  <c r="I9" i="30"/>
  <c r="I10" i="30"/>
  <c r="I11" i="30"/>
  <c r="I12" i="30"/>
  <c r="I13" i="30"/>
  <c r="I14" i="30"/>
  <c r="I15" i="30"/>
  <c r="I16" i="30"/>
  <c r="I17" i="30"/>
  <c r="I18" i="30"/>
  <c r="I19" i="30"/>
  <c r="I20" i="30"/>
  <c r="I21" i="30"/>
  <c r="I22" i="30"/>
  <c r="I23" i="30"/>
  <c r="I24" i="30"/>
  <c r="I25" i="30"/>
  <c r="I26" i="30"/>
  <c r="I27" i="30"/>
  <c r="I28" i="30"/>
  <c r="I29" i="30"/>
  <c r="I30" i="30"/>
  <c r="I31" i="30"/>
  <c r="I32" i="30"/>
  <c r="I33" i="30"/>
  <c r="I34" i="30"/>
  <c r="I35" i="30"/>
  <c r="I36" i="30"/>
  <c r="I37" i="30"/>
  <c r="I38" i="30"/>
  <c r="I39" i="30"/>
  <c r="I40" i="30"/>
  <c r="I41" i="30"/>
  <c r="I42" i="30"/>
  <c r="I43" i="30"/>
  <c r="I44" i="30"/>
  <c r="I45" i="30"/>
  <c r="I46" i="30"/>
  <c r="I47" i="30"/>
  <c r="I48" i="30"/>
  <c r="I49" i="30"/>
  <c r="I50" i="30"/>
  <c r="I51" i="30"/>
  <c r="I52" i="30"/>
  <c r="I53" i="30"/>
  <c r="I54" i="30"/>
  <c r="I55" i="30"/>
  <c r="I56" i="30"/>
  <c r="I57" i="30"/>
  <c r="I58" i="30"/>
  <c r="I59" i="30"/>
  <c r="I60" i="30"/>
  <c r="I61" i="30"/>
  <c r="I62" i="30"/>
  <c r="I63" i="30"/>
  <c r="I64" i="30"/>
  <c r="I65" i="30"/>
  <c r="I66" i="30"/>
  <c r="I67" i="30"/>
  <c r="I68" i="30"/>
  <c r="I69" i="30"/>
  <c r="I70" i="30"/>
  <c r="I71" i="30"/>
  <c r="I72" i="30"/>
  <c r="I73" i="30"/>
  <c r="I74" i="30"/>
  <c r="I75" i="30"/>
  <c r="I76" i="30"/>
  <c r="I77" i="30"/>
  <c r="I78" i="30"/>
  <c r="I79" i="30"/>
  <c r="I80" i="30"/>
  <c r="I81" i="30"/>
  <c r="I82" i="30"/>
  <c r="I83" i="30"/>
  <c r="I84" i="30"/>
  <c r="I85" i="30"/>
  <c r="I86" i="30"/>
  <c r="I87" i="30"/>
  <c r="I88" i="30"/>
  <c r="I89" i="30"/>
  <c r="I90" i="30"/>
  <c r="I91" i="30"/>
  <c r="I92" i="30"/>
  <c r="I93" i="30"/>
  <c r="I94" i="30"/>
  <c r="I95" i="30"/>
  <c r="I96" i="30"/>
  <c r="I97" i="30"/>
  <c r="I98" i="30"/>
  <c r="I99" i="30"/>
  <c r="I100" i="30"/>
  <c r="I101" i="30"/>
  <c r="I102" i="30"/>
  <c r="I103" i="30"/>
  <c r="I104" i="30"/>
  <c r="I105" i="30"/>
  <c r="I106" i="30"/>
  <c r="I107" i="30"/>
  <c r="I108" i="30"/>
  <c r="I109" i="30"/>
  <c r="I110" i="30"/>
  <c r="I111" i="30"/>
  <c r="I112" i="30"/>
  <c r="I113" i="30"/>
  <c r="I114" i="30"/>
  <c r="I115" i="30"/>
  <c r="I116" i="30"/>
  <c r="I117" i="30"/>
  <c r="I118" i="30"/>
  <c r="I119" i="30"/>
  <c r="I120" i="30"/>
  <c r="I121" i="30"/>
  <c r="I122" i="30"/>
  <c r="I123" i="30"/>
  <c r="I124" i="30"/>
  <c r="I125" i="30"/>
  <c r="I126" i="30"/>
  <c r="I127" i="30"/>
  <c r="I128" i="30"/>
  <c r="I129" i="30"/>
  <c r="I130" i="30"/>
  <c r="I131" i="30"/>
  <c r="I132" i="30"/>
  <c r="I133" i="30"/>
  <c r="I134" i="30"/>
  <c r="I135" i="30"/>
  <c r="I136" i="30"/>
  <c r="I137" i="30"/>
  <c r="I138" i="30"/>
  <c r="I139" i="30"/>
  <c r="I140" i="30"/>
  <c r="I141" i="30"/>
  <c r="I142" i="30"/>
  <c r="I143" i="30"/>
  <c r="I144" i="30"/>
  <c r="I145" i="30"/>
  <c r="I146" i="30"/>
  <c r="I147" i="30"/>
  <c r="I148" i="30"/>
  <c r="I149" i="30"/>
  <c r="I150" i="30"/>
  <c r="I151" i="30"/>
  <c r="I152" i="30"/>
  <c r="I153" i="30"/>
  <c r="I154" i="30"/>
  <c r="I155" i="30"/>
  <c r="I156" i="30"/>
  <c r="I157" i="30"/>
  <c r="I158" i="30"/>
  <c r="I159" i="30"/>
  <c r="I160" i="30"/>
  <c r="I161" i="30"/>
  <c r="I162" i="30"/>
  <c r="I163" i="30"/>
  <c r="I164" i="30"/>
  <c r="I165" i="30"/>
  <c r="I166" i="30"/>
  <c r="I167" i="30"/>
  <c r="I168" i="30"/>
  <c r="I169" i="30"/>
  <c r="I170" i="30"/>
  <c r="I171" i="30"/>
  <c r="I172" i="30"/>
  <c r="I173" i="30"/>
  <c r="I174" i="30"/>
  <c r="I175" i="30"/>
  <c r="I176" i="30"/>
  <c r="I177" i="30"/>
  <c r="I178" i="30"/>
  <c r="I179" i="30"/>
  <c r="I180" i="30"/>
  <c r="I181" i="30"/>
  <c r="I182" i="30"/>
  <c r="I183" i="30"/>
  <c r="I184" i="30"/>
  <c r="I185" i="30"/>
  <c r="I186" i="30"/>
  <c r="I187" i="30"/>
  <c r="I188" i="30"/>
  <c r="I189" i="30"/>
  <c r="I190" i="30"/>
  <c r="I191" i="30"/>
  <c r="I192" i="30"/>
  <c r="I193" i="30"/>
  <c r="I194" i="30"/>
  <c r="I195" i="30"/>
  <c r="I196" i="30"/>
  <c r="I197" i="30"/>
  <c r="I198" i="30"/>
  <c r="I199" i="30"/>
  <c r="I200" i="30"/>
  <c r="I201" i="30"/>
  <c r="I202" i="30"/>
  <c r="I203" i="30"/>
  <c r="I204" i="30"/>
  <c r="I205" i="30"/>
  <c r="I206" i="30"/>
  <c r="I207" i="30"/>
  <c r="I208" i="30"/>
  <c r="I209" i="30"/>
  <c r="I210" i="30"/>
  <c r="I211" i="30"/>
  <c r="I212" i="30"/>
  <c r="I213" i="30"/>
  <c r="I214" i="30"/>
  <c r="I215" i="30"/>
  <c r="I216" i="30"/>
  <c r="I217" i="30"/>
  <c r="I218" i="30"/>
  <c r="I219" i="30"/>
  <c r="I220" i="30"/>
  <c r="I221" i="30"/>
  <c r="I222" i="30"/>
  <c r="I223" i="30"/>
  <c r="I224" i="30"/>
  <c r="I225" i="30"/>
  <c r="I226" i="30"/>
  <c r="I227" i="30"/>
  <c r="I228" i="30"/>
  <c r="I229" i="30"/>
  <c r="I230" i="30"/>
  <c r="I231" i="30"/>
  <c r="I232" i="30"/>
  <c r="I233" i="30"/>
  <c r="I234" i="30"/>
  <c r="I235" i="30"/>
  <c r="I236" i="30"/>
  <c r="I237" i="30"/>
  <c r="I238" i="30"/>
  <c r="I239" i="30"/>
  <c r="I240" i="30"/>
  <c r="I241" i="30"/>
  <c r="I242" i="30"/>
  <c r="I243" i="30"/>
  <c r="I244" i="30"/>
  <c r="I245" i="30"/>
  <c r="I246" i="30"/>
  <c r="I247" i="30"/>
  <c r="I248" i="30"/>
  <c r="I249" i="30"/>
  <c r="I250" i="30"/>
  <c r="I251" i="30"/>
  <c r="I252" i="30"/>
  <c r="I253" i="30"/>
  <c r="I254" i="30"/>
  <c r="I255" i="30"/>
  <c r="I256" i="30"/>
  <c r="I257" i="30"/>
  <c r="I258" i="30"/>
  <c r="I259" i="30"/>
  <c r="I260" i="30"/>
  <c r="I261" i="30"/>
  <c r="I262" i="30"/>
  <c r="I263" i="30"/>
  <c r="I264" i="30"/>
  <c r="I265" i="30"/>
  <c r="I266" i="30"/>
  <c r="I267" i="30"/>
  <c r="I268" i="30"/>
  <c r="I269" i="30"/>
  <c r="I270" i="30"/>
  <c r="I271" i="30"/>
  <c r="I272" i="30"/>
  <c r="I273" i="30"/>
  <c r="I274" i="30"/>
  <c r="I275" i="30"/>
  <c r="I276" i="30"/>
  <c r="I277" i="30"/>
  <c r="I278" i="30"/>
  <c r="I279" i="30"/>
  <c r="I280" i="30"/>
  <c r="I281" i="30"/>
  <c r="I282" i="30"/>
  <c r="I283" i="30"/>
  <c r="I284" i="30"/>
  <c r="I285" i="30"/>
  <c r="I286" i="30"/>
  <c r="I287" i="30"/>
  <c r="I288" i="30"/>
  <c r="I289" i="30"/>
  <c r="I290" i="30"/>
  <c r="I291" i="30"/>
  <c r="I292" i="30"/>
  <c r="I293" i="30"/>
  <c r="I294" i="30"/>
  <c r="I295" i="30"/>
  <c r="I296" i="30"/>
  <c r="I297" i="30"/>
  <c r="I298" i="30"/>
  <c r="I299" i="30"/>
  <c r="I300" i="30"/>
  <c r="I301" i="30"/>
  <c r="I302" i="30"/>
  <c r="I303" i="30"/>
  <c r="I304" i="30"/>
  <c r="I305" i="30"/>
  <c r="I306" i="30"/>
  <c r="I307" i="30"/>
  <c r="I308" i="30"/>
  <c r="I309" i="30"/>
  <c r="I310" i="30"/>
  <c r="I311" i="30"/>
  <c r="I312" i="30"/>
  <c r="I313" i="30"/>
  <c r="I314" i="30"/>
  <c r="I315" i="30"/>
  <c r="I316" i="30"/>
  <c r="I317" i="30"/>
  <c r="I318" i="30"/>
  <c r="I319" i="30"/>
  <c r="I320" i="30"/>
  <c r="I321" i="30"/>
  <c r="I322" i="30"/>
  <c r="I323" i="30"/>
  <c r="I324" i="30"/>
  <c r="I325" i="30"/>
  <c r="I326" i="30"/>
  <c r="I327" i="30"/>
  <c r="I328" i="30"/>
  <c r="I329" i="30"/>
  <c r="I330" i="30"/>
  <c r="I331" i="30"/>
  <c r="I332" i="30"/>
  <c r="I333" i="30"/>
  <c r="I334" i="30"/>
  <c r="I335" i="30"/>
  <c r="I336" i="30"/>
  <c r="I337" i="30"/>
  <c r="I338" i="30"/>
  <c r="I339" i="30"/>
  <c r="I340" i="30"/>
  <c r="I341" i="30"/>
  <c r="I342" i="30"/>
  <c r="I343" i="30"/>
  <c r="I344" i="30"/>
  <c r="I345" i="30"/>
  <c r="I346" i="30"/>
  <c r="I347" i="30"/>
  <c r="I348" i="30"/>
  <c r="I349" i="30"/>
  <c r="I350" i="30"/>
  <c r="I351" i="30"/>
  <c r="I352" i="30"/>
  <c r="I353" i="30"/>
  <c r="I354" i="30"/>
  <c r="I355" i="30"/>
  <c r="I356" i="30"/>
  <c r="I357" i="30"/>
  <c r="I358" i="30"/>
  <c r="I359" i="30"/>
  <c r="I360" i="30"/>
  <c r="I361" i="30"/>
  <c r="I362" i="30"/>
  <c r="I363" i="30"/>
  <c r="I364" i="30"/>
  <c r="I365" i="30"/>
  <c r="I366" i="30"/>
  <c r="I367" i="30"/>
  <c r="I368" i="30"/>
  <c r="I369" i="30"/>
  <c r="I370" i="30"/>
  <c r="I371" i="30"/>
  <c r="I372" i="30"/>
  <c r="I373" i="30"/>
  <c r="I374" i="30"/>
  <c r="I375" i="30"/>
  <c r="I376" i="30"/>
  <c r="I377" i="30"/>
  <c r="I378" i="30"/>
  <c r="I379" i="30"/>
  <c r="I380" i="30"/>
  <c r="I381" i="30"/>
  <c r="I382" i="30"/>
  <c r="I383" i="30"/>
  <c r="I384" i="30"/>
  <c r="I385" i="30"/>
  <c r="I386" i="30"/>
  <c r="I387" i="30"/>
  <c r="I388" i="30"/>
  <c r="I389" i="30"/>
  <c r="I390" i="30"/>
  <c r="I391" i="30"/>
  <c r="I392" i="30"/>
  <c r="I393" i="30"/>
  <c r="I394" i="30"/>
  <c r="I395" i="30"/>
  <c r="I396" i="30"/>
  <c r="I397" i="30"/>
  <c r="I398" i="30"/>
  <c r="I399" i="30"/>
  <c r="I400" i="30"/>
  <c r="I401" i="30"/>
  <c r="I402" i="30"/>
  <c r="I403" i="30"/>
  <c r="I404" i="30"/>
  <c r="I405" i="30"/>
  <c r="I406" i="30"/>
  <c r="I407" i="30"/>
  <c r="I408" i="30"/>
  <c r="I409" i="30"/>
  <c r="I410" i="30"/>
  <c r="I411" i="30"/>
  <c r="I412" i="30"/>
  <c r="I413" i="30"/>
  <c r="I414" i="30"/>
  <c r="I415" i="30"/>
  <c r="I416" i="30"/>
  <c r="I417" i="30"/>
  <c r="I418" i="30"/>
  <c r="I419" i="30"/>
  <c r="I420" i="30"/>
  <c r="I421" i="30"/>
  <c r="I422" i="30"/>
  <c r="I423" i="30"/>
  <c r="I424" i="30"/>
  <c r="I425" i="30"/>
  <c r="I426" i="30"/>
  <c r="I427" i="30"/>
  <c r="I428" i="30"/>
  <c r="I429" i="30"/>
  <c r="I430" i="30"/>
  <c r="I431" i="30"/>
  <c r="I432" i="30"/>
  <c r="I433" i="30"/>
  <c r="I434" i="30"/>
  <c r="I435" i="30"/>
  <c r="I436" i="30"/>
  <c r="I437" i="30"/>
  <c r="I438" i="30"/>
  <c r="I439" i="30"/>
  <c r="I440" i="30"/>
  <c r="I441" i="30"/>
  <c r="I442" i="30"/>
  <c r="I443" i="30"/>
  <c r="I444" i="30"/>
  <c r="I445" i="30"/>
  <c r="I446" i="30"/>
  <c r="I447" i="30"/>
  <c r="I448" i="30"/>
  <c r="I449" i="30"/>
  <c r="I450" i="30"/>
  <c r="I451" i="30"/>
  <c r="I452" i="30"/>
  <c r="I453" i="30"/>
  <c r="I454" i="30"/>
  <c r="I455" i="30"/>
  <c r="I456" i="30"/>
  <c r="I457" i="30"/>
  <c r="I458" i="30"/>
  <c r="I459" i="30"/>
  <c r="I460" i="30"/>
  <c r="I461" i="30"/>
  <c r="I462" i="30"/>
  <c r="I463" i="30"/>
  <c r="I464" i="30"/>
  <c r="I465" i="30"/>
  <c r="I466" i="30"/>
  <c r="I467" i="30"/>
  <c r="I468" i="30"/>
  <c r="I469" i="30"/>
  <c r="I470" i="30"/>
  <c r="I471" i="30"/>
  <c r="I472" i="30"/>
  <c r="I473" i="30"/>
  <c r="I474" i="30"/>
  <c r="I475" i="30"/>
  <c r="I476" i="30"/>
  <c r="I477" i="30"/>
  <c r="I478" i="30"/>
  <c r="I479" i="30"/>
  <c r="I480" i="30"/>
  <c r="I481" i="30"/>
  <c r="I482" i="30"/>
  <c r="I483" i="30"/>
  <c r="I484" i="30"/>
  <c r="I485" i="30"/>
  <c r="I486" i="30"/>
  <c r="I487" i="30"/>
  <c r="I488" i="30"/>
  <c r="I489" i="30"/>
  <c r="I490" i="30"/>
  <c r="I491" i="30"/>
  <c r="I492" i="30"/>
  <c r="I493" i="30"/>
  <c r="I494" i="30"/>
  <c r="I495" i="30"/>
  <c r="I496" i="30"/>
  <c r="I497" i="30"/>
  <c r="I498" i="30"/>
  <c r="I499" i="30"/>
  <c r="I500" i="30"/>
  <c r="I501" i="30"/>
  <c r="I502" i="30"/>
  <c r="I503" i="30"/>
  <c r="I504" i="30"/>
  <c r="I505" i="30"/>
  <c r="I506" i="30"/>
  <c r="I507" i="30"/>
  <c r="I508" i="30"/>
  <c r="I509" i="30"/>
  <c r="I510" i="30"/>
  <c r="I511" i="30"/>
  <c r="I512" i="30"/>
  <c r="I513" i="30"/>
  <c r="I514" i="30"/>
  <c r="I515" i="30"/>
  <c r="I516" i="30"/>
  <c r="I517" i="30"/>
  <c r="I518" i="30"/>
  <c r="I519" i="30"/>
  <c r="I520" i="30"/>
  <c r="I521" i="30"/>
  <c r="I522" i="30"/>
  <c r="I523" i="30"/>
  <c r="I524" i="30"/>
  <c r="I525" i="30"/>
  <c r="I526" i="30"/>
  <c r="I527" i="30"/>
  <c r="I528" i="30"/>
  <c r="I529" i="30"/>
  <c r="I530" i="30"/>
  <c r="I531" i="30"/>
  <c r="I532" i="30"/>
  <c r="I533" i="30"/>
  <c r="I534" i="30"/>
  <c r="I535" i="30"/>
  <c r="I536" i="30"/>
  <c r="I537" i="30"/>
  <c r="I538" i="30"/>
  <c r="I539" i="30"/>
  <c r="I540" i="30"/>
  <c r="I541" i="30"/>
  <c r="I542" i="30"/>
  <c r="I543" i="30"/>
  <c r="I544" i="30"/>
  <c r="I545" i="30"/>
  <c r="I546" i="30"/>
  <c r="I547" i="30"/>
  <c r="I548" i="30"/>
  <c r="I549" i="30"/>
  <c r="I550" i="30"/>
  <c r="I551" i="30"/>
  <c r="I552" i="30"/>
  <c r="I553" i="30"/>
  <c r="I554" i="30"/>
  <c r="I555" i="30"/>
  <c r="I556" i="30"/>
  <c r="I557" i="30"/>
  <c r="I558" i="30"/>
  <c r="I559" i="30"/>
  <c r="I560" i="30"/>
  <c r="I561" i="30"/>
  <c r="I562" i="30"/>
  <c r="I563" i="30"/>
  <c r="I564" i="30"/>
  <c r="I565" i="30"/>
  <c r="I566" i="30"/>
  <c r="I567" i="30"/>
  <c r="I568" i="30"/>
  <c r="I569" i="30"/>
  <c r="I570" i="30"/>
  <c r="I571" i="30"/>
  <c r="I572" i="30"/>
  <c r="I573" i="30"/>
  <c r="I574" i="30"/>
  <c r="I575" i="30"/>
  <c r="I576" i="30"/>
  <c r="I577" i="30"/>
  <c r="I578" i="30"/>
  <c r="I579" i="30"/>
  <c r="I580" i="30"/>
  <c r="I581" i="30"/>
  <c r="I582" i="30"/>
  <c r="I583" i="30"/>
  <c r="I584" i="30"/>
  <c r="I585" i="30"/>
  <c r="I586" i="30"/>
  <c r="I587" i="30"/>
  <c r="I588" i="30"/>
  <c r="I589" i="30"/>
  <c r="I590" i="30"/>
  <c r="I591" i="30"/>
  <c r="I592" i="30"/>
  <c r="I593" i="30"/>
  <c r="I594" i="30"/>
  <c r="I595" i="30"/>
  <c r="I596" i="30"/>
  <c r="I597" i="30"/>
  <c r="I598" i="30"/>
  <c r="I599" i="30"/>
  <c r="I600" i="30"/>
  <c r="I601" i="30"/>
  <c r="I602" i="30"/>
  <c r="I603" i="30"/>
  <c r="I604" i="30"/>
  <c r="I605" i="30"/>
  <c r="I606" i="30"/>
  <c r="I607" i="30"/>
  <c r="I608" i="30"/>
  <c r="I609" i="30"/>
  <c r="I610" i="30"/>
  <c r="I611" i="30"/>
  <c r="I612" i="30"/>
  <c r="I613" i="30"/>
  <c r="I614" i="30"/>
  <c r="I615" i="30"/>
  <c r="I616" i="30"/>
  <c r="I617" i="30"/>
  <c r="I618" i="30"/>
  <c r="I619" i="30"/>
  <c r="I620" i="30"/>
  <c r="I621" i="30"/>
  <c r="I622" i="30"/>
  <c r="I623" i="30"/>
  <c r="I624" i="30"/>
  <c r="I625" i="30"/>
  <c r="I626" i="30"/>
  <c r="I627" i="30"/>
  <c r="I628" i="30"/>
  <c r="I629" i="30"/>
  <c r="I630" i="30"/>
  <c r="I631" i="30"/>
  <c r="I632" i="30"/>
  <c r="I633" i="30"/>
  <c r="I634" i="30"/>
  <c r="I635" i="30"/>
  <c r="I636" i="30"/>
  <c r="I637" i="30"/>
  <c r="I638" i="30"/>
  <c r="I639" i="30"/>
  <c r="I640" i="30"/>
  <c r="I641" i="30"/>
  <c r="I642" i="30"/>
  <c r="I643" i="30"/>
  <c r="I644" i="30"/>
  <c r="I645" i="30"/>
  <c r="I646" i="30"/>
  <c r="I647" i="30"/>
  <c r="I648" i="30"/>
  <c r="I649" i="30"/>
  <c r="I650" i="30"/>
  <c r="I651" i="30"/>
  <c r="I652" i="30"/>
  <c r="I653" i="30"/>
  <c r="I654" i="30"/>
  <c r="I655" i="30"/>
  <c r="I656" i="30"/>
  <c r="I657" i="30"/>
  <c r="I658" i="30"/>
  <c r="I659" i="30"/>
  <c r="I660" i="30"/>
  <c r="I661" i="30"/>
  <c r="I662" i="30"/>
  <c r="I663" i="30"/>
  <c r="I664" i="30"/>
  <c r="I665" i="30"/>
  <c r="I666" i="30"/>
  <c r="I667" i="30"/>
  <c r="I668" i="30"/>
  <c r="I669" i="30"/>
  <c r="I670" i="30"/>
  <c r="I671" i="30"/>
  <c r="I672" i="30"/>
  <c r="I673" i="30"/>
  <c r="I674" i="30"/>
  <c r="I675" i="30"/>
  <c r="I676" i="30"/>
  <c r="I677" i="30"/>
  <c r="I678" i="30"/>
  <c r="I679" i="30"/>
  <c r="I680" i="30"/>
  <c r="I681" i="30"/>
  <c r="I682" i="30"/>
  <c r="I683" i="30"/>
  <c r="I684" i="30"/>
  <c r="I685" i="30"/>
  <c r="I686" i="30"/>
  <c r="I687" i="30"/>
  <c r="I688" i="30"/>
  <c r="I689" i="30"/>
  <c r="I690" i="30"/>
  <c r="I691" i="30"/>
  <c r="I692" i="30"/>
  <c r="I693" i="30"/>
  <c r="I694" i="30"/>
  <c r="I695" i="30"/>
  <c r="I696" i="30"/>
  <c r="I697" i="30"/>
  <c r="I698" i="30"/>
  <c r="I699" i="30"/>
  <c r="I700" i="30"/>
  <c r="I701" i="30"/>
  <c r="I702" i="30"/>
  <c r="I703" i="30"/>
  <c r="I704" i="30"/>
  <c r="I705" i="30"/>
  <c r="I706" i="30"/>
  <c r="I707" i="30"/>
  <c r="I708" i="30"/>
  <c r="I709" i="30"/>
  <c r="I710" i="30"/>
  <c r="I711" i="30"/>
  <c r="I712" i="30"/>
  <c r="I713" i="30"/>
  <c r="I714" i="30"/>
  <c r="I715" i="30"/>
  <c r="I716" i="30"/>
  <c r="I717" i="30"/>
  <c r="I718" i="30"/>
  <c r="I719" i="30"/>
  <c r="I720" i="30"/>
  <c r="I721" i="30"/>
  <c r="I722" i="30"/>
  <c r="I723" i="30"/>
  <c r="I724" i="30"/>
  <c r="I725" i="30"/>
  <c r="I726" i="30"/>
  <c r="I727" i="30"/>
  <c r="I728" i="30"/>
  <c r="I729" i="30"/>
  <c r="I730" i="30"/>
  <c r="I731" i="30"/>
  <c r="I732" i="30"/>
  <c r="I733" i="30"/>
  <c r="I734" i="30"/>
  <c r="I735" i="30"/>
  <c r="I736" i="30"/>
  <c r="I737" i="30"/>
  <c r="I738" i="30"/>
  <c r="I739" i="30"/>
  <c r="I740" i="30"/>
  <c r="I741" i="30"/>
  <c r="I742" i="30"/>
  <c r="I743" i="30"/>
  <c r="I744" i="30"/>
  <c r="I745" i="30"/>
  <c r="I746" i="30"/>
  <c r="I747" i="30"/>
  <c r="I748" i="30"/>
  <c r="I749" i="30"/>
  <c r="I750" i="30"/>
  <c r="I751" i="30"/>
  <c r="I752" i="30"/>
  <c r="I753" i="30"/>
  <c r="I754" i="30"/>
  <c r="I755" i="30"/>
  <c r="I756" i="30"/>
  <c r="I757" i="30"/>
  <c r="I758" i="30"/>
  <c r="I759" i="30"/>
  <c r="I760" i="30"/>
  <c r="I761" i="30"/>
  <c r="I762" i="30"/>
  <c r="I763" i="30"/>
  <c r="I764" i="30"/>
  <c r="I765" i="30"/>
  <c r="I766" i="30"/>
  <c r="I767" i="30"/>
  <c r="I768" i="30"/>
  <c r="I769" i="30"/>
  <c r="I770" i="30"/>
  <c r="I771" i="30"/>
  <c r="I772" i="30"/>
  <c r="I773" i="30"/>
  <c r="I774" i="30"/>
  <c r="I775" i="30"/>
  <c r="I776" i="30"/>
  <c r="I777" i="30"/>
  <c r="I778" i="30"/>
  <c r="I779" i="30"/>
  <c r="I780" i="30"/>
  <c r="I781" i="30"/>
  <c r="I782" i="30"/>
  <c r="I783" i="30"/>
  <c r="I784" i="30"/>
  <c r="I785" i="30"/>
  <c r="I786" i="30"/>
  <c r="I787" i="30"/>
  <c r="I788" i="30"/>
  <c r="I789" i="30"/>
  <c r="I790" i="30"/>
  <c r="I791" i="30"/>
  <c r="I792" i="30"/>
  <c r="I793" i="30"/>
  <c r="I794" i="30"/>
  <c r="I795" i="30"/>
  <c r="I796" i="30"/>
  <c r="I797" i="30"/>
  <c r="I798" i="30"/>
  <c r="I799" i="30"/>
  <c r="I800" i="30"/>
  <c r="I801" i="30"/>
  <c r="I802" i="30"/>
  <c r="I803" i="30"/>
  <c r="I804" i="30"/>
  <c r="I805" i="30"/>
  <c r="I806" i="30"/>
  <c r="I807" i="30"/>
  <c r="I808" i="30"/>
  <c r="I809" i="30"/>
  <c r="I810" i="30"/>
  <c r="I811" i="30"/>
  <c r="I812" i="30"/>
  <c r="I813" i="30"/>
  <c r="I814" i="30"/>
  <c r="I815" i="30"/>
  <c r="I816" i="30"/>
  <c r="I817" i="30"/>
  <c r="I818" i="30"/>
  <c r="I819" i="30"/>
  <c r="I820" i="30"/>
  <c r="I821" i="30"/>
  <c r="I822" i="30"/>
  <c r="I823" i="30"/>
  <c r="I824" i="30"/>
  <c r="I825" i="30"/>
  <c r="I826" i="30"/>
  <c r="I827" i="30"/>
  <c r="I828" i="30"/>
  <c r="I829" i="30"/>
  <c r="I830" i="30"/>
  <c r="I831" i="30"/>
  <c r="I832" i="30"/>
  <c r="I833" i="30"/>
  <c r="I834" i="30"/>
  <c r="I835" i="30"/>
  <c r="I836" i="30"/>
  <c r="I837" i="30"/>
  <c r="I838" i="30"/>
  <c r="I839" i="30"/>
  <c r="I840" i="30"/>
  <c r="I841" i="30"/>
  <c r="I842" i="30"/>
  <c r="I843" i="30"/>
  <c r="I844" i="30"/>
  <c r="I845" i="30"/>
  <c r="I846" i="30"/>
  <c r="I847" i="30"/>
  <c r="I848" i="30"/>
  <c r="I849" i="30"/>
  <c r="I850" i="30"/>
  <c r="I851" i="30"/>
  <c r="I852" i="30"/>
  <c r="I853" i="30"/>
  <c r="I854" i="30"/>
  <c r="I855" i="30"/>
  <c r="I856" i="30"/>
  <c r="I857" i="30"/>
  <c r="I858" i="30"/>
  <c r="I859" i="30"/>
  <c r="I860" i="30"/>
  <c r="I861" i="30"/>
  <c r="I862" i="30"/>
  <c r="I863" i="30"/>
  <c r="I864" i="30"/>
  <c r="I865" i="30"/>
  <c r="I866" i="30"/>
  <c r="I867" i="30"/>
  <c r="I868" i="30"/>
  <c r="I869" i="30"/>
  <c r="I870" i="30"/>
  <c r="I871" i="30"/>
  <c r="I872" i="30"/>
  <c r="I873" i="30"/>
  <c r="I874" i="30"/>
  <c r="I875" i="30"/>
  <c r="I876" i="30"/>
  <c r="I877" i="30"/>
  <c r="I878" i="30"/>
  <c r="I879" i="30"/>
  <c r="I880" i="30"/>
  <c r="I881" i="30"/>
  <c r="I882" i="30"/>
  <c r="I883" i="30"/>
  <c r="I884" i="30"/>
  <c r="I885" i="30"/>
  <c r="I886" i="30"/>
  <c r="I887" i="30"/>
  <c r="I888" i="30"/>
  <c r="I889" i="30"/>
  <c r="I890" i="30"/>
  <c r="I891" i="30"/>
  <c r="I892" i="30"/>
  <c r="I893" i="30"/>
  <c r="I894" i="30"/>
  <c r="I895" i="30"/>
  <c r="I896" i="30"/>
  <c r="I897" i="30"/>
  <c r="I898" i="30"/>
  <c r="I899" i="30"/>
  <c r="I900" i="30"/>
  <c r="I901" i="30"/>
  <c r="I902" i="30"/>
  <c r="I903" i="30"/>
  <c r="I904" i="30"/>
  <c r="I905" i="30"/>
  <c r="I906" i="30"/>
  <c r="I907" i="30"/>
  <c r="I908" i="30"/>
  <c r="I909" i="30"/>
  <c r="I910" i="30"/>
  <c r="I911" i="30"/>
  <c r="I912" i="30"/>
  <c r="I913" i="30"/>
  <c r="I914" i="30"/>
  <c r="I915" i="30"/>
  <c r="I916" i="30"/>
  <c r="I917" i="30"/>
  <c r="I918" i="30"/>
  <c r="I919" i="30"/>
  <c r="I920" i="30"/>
  <c r="I921" i="30"/>
  <c r="I922" i="30"/>
  <c r="I923" i="30"/>
  <c r="I924" i="30"/>
  <c r="I925" i="30"/>
  <c r="I926" i="30"/>
  <c r="I927" i="30"/>
  <c r="I928" i="30"/>
  <c r="I929" i="30"/>
  <c r="I930" i="30"/>
  <c r="I931" i="30"/>
  <c r="I932" i="30"/>
  <c r="I933" i="30"/>
  <c r="I934" i="30"/>
  <c r="I935" i="30"/>
  <c r="I936" i="30"/>
  <c r="I937" i="30"/>
  <c r="I938" i="30"/>
  <c r="I939" i="30"/>
  <c r="I940" i="30"/>
  <c r="I941" i="30"/>
  <c r="I942" i="30"/>
  <c r="I943" i="30"/>
  <c r="I944" i="30"/>
  <c r="I945" i="30"/>
  <c r="I946" i="30"/>
  <c r="I947" i="30"/>
  <c r="I948" i="30"/>
  <c r="I949" i="30"/>
  <c r="I950" i="30"/>
  <c r="I951" i="30"/>
  <c r="I952" i="30"/>
  <c r="I953" i="30"/>
  <c r="I954" i="30"/>
  <c r="I955" i="30"/>
  <c r="I956" i="30"/>
  <c r="I957" i="30"/>
  <c r="I958" i="30"/>
  <c r="I959" i="30"/>
  <c r="I960" i="30"/>
  <c r="I961" i="30"/>
  <c r="I962" i="30"/>
  <c r="I963" i="30"/>
  <c r="I964" i="30"/>
  <c r="I965" i="30"/>
  <c r="I966" i="30"/>
  <c r="I967" i="30"/>
  <c r="I968" i="30"/>
  <c r="I969" i="30"/>
  <c r="I970" i="30"/>
  <c r="I971" i="30"/>
  <c r="I972" i="30"/>
  <c r="I973" i="30"/>
  <c r="I974" i="30"/>
  <c r="I975" i="30"/>
  <c r="I976" i="30"/>
  <c r="I977" i="30"/>
  <c r="I978" i="30"/>
  <c r="I979" i="30"/>
  <c r="I980" i="30"/>
  <c r="I981" i="30"/>
  <c r="I982" i="30"/>
  <c r="I983" i="30"/>
  <c r="I984" i="30"/>
  <c r="I985" i="30"/>
  <c r="I986" i="30"/>
  <c r="I987" i="30"/>
  <c r="I988" i="30"/>
  <c r="I989" i="30"/>
  <c r="I990" i="30"/>
  <c r="I991" i="30"/>
  <c r="I992" i="30"/>
  <c r="I993" i="30"/>
  <c r="I994" i="30"/>
  <c r="I995" i="30"/>
  <c r="I996" i="30"/>
  <c r="I997" i="30"/>
  <c r="I998" i="30"/>
  <c r="I999" i="30"/>
  <c r="I1000" i="30"/>
  <c r="I1001" i="30"/>
  <c r="I1002" i="30"/>
  <c r="I1003" i="30"/>
  <c r="I1004" i="30"/>
  <c r="I1005" i="30"/>
  <c r="I1006" i="30"/>
  <c r="I1007" i="30"/>
  <c r="I1008" i="30"/>
  <c r="I1009" i="30"/>
  <c r="I1010" i="30"/>
  <c r="I1011" i="30"/>
  <c r="I1012" i="30"/>
  <c r="I1013" i="30"/>
  <c r="I1014" i="30"/>
  <c r="I1015" i="30"/>
  <c r="I1016" i="30"/>
  <c r="I1017" i="30"/>
  <c r="I1018" i="30"/>
  <c r="I1019" i="30"/>
  <c r="I1020" i="30"/>
  <c r="I1021" i="30"/>
  <c r="I1022" i="30"/>
  <c r="I1023" i="30"/>
  <c r="I1024" i="30"/>
  <c r="I1025" i="30"/>
  <c r="I1026" i="30"/>
  <c r="I1027" i="30"/>
  <c r="I1028" i="30"/>
  <c r="I1029" i="30"/>
  <c r="I1030" i="30"/>
  <c r="I1031" i="30"/>
  <c r="I1032" i="30"/>
  <c r="I1033" i="30"/>
  <c r="I1034" i="30"/>
  <c r="I1035" i="30"/>
  <c r="I1036" i="30"/>
  <c r="I1037" i="30"/>
  <c r="I1038" i="30"/>
  <c r="I1039" i="30"/>
  <c r="I1040" i="30"/>
  <c r="I1041" i="30"/>
  <c r="I1042" i="30"/>
  <c r="I1043" i="30"/>
  <c r="I1044" i="30"/>
  <c r="I1045" i="30"/>
  <c r="I1046" i="30"/>
  <c r="I1047" i="30"/>
  <c r="I1048" i="30"/>
  <c r="I1049" i="30"/>
  <c r="I1050" i="30"/>
  <c r="I1051" i="30"/>
  <c r="I1052" i="30"/>
  <c r="I1053" i="30"/>
  <c r="I1054" i="30"/>
  <c r="I1055" i="30"/>
  <c r="I1056" i="30"/>
  <c r="I1057" i="30"/>
  <c r="I1058" i="30"/>
  <c r="I1059" i="30"/>
  <c r="I1060" i="30"/>
  <c r="I1061" i="30"/>
  <c r="I1062" i="30"/>
  <c r="I1063" i="30"/>
  <c r="I1064" i="30"/>
  <c r="I1065" i="30"/>
  <c r="I1066" i="30"/>
  <c r="I1067" i="30"/>
  <c r="I1068" i="30"/>
  <c r="I1069" i="30"/>
  <c r="I1070" i="30"/>
  <c r="I1071" i="30"/>
  <c r="I1072" i="30"/>
  <c r="I1073" i="30"/>
  <c r="I1074" i="30"/>
  <c r="I1075" i="30"/>
  <c r="I1076" i="30"/>
  <c r="I1077" i="30"/>
  <c r="I1078" i="30"/>
  <c r="I1079" i="30"/>
  <c r="I1080" i="30"/>
  <c r="I1081" i="30"/>
  <c r="I1082" i="30"/>
  <c r="I1083" i="30"/>
  <c r="I1084" i="30"/>
  <c r="I1085" i="30"/>
  <c r="I1086" i="30"/>
  <c r="I1087" i="30"/>
  <c r="I1088" i="30"/>
  <c r="I1089" i="30"/>
  <c r="I1090" i="30"/>
  <c r="I1091" i="30"/>
  <c r="I1092" i="30"/>
  <c r="I1093" i="30"/>
  <c r="I1094" i="30"/>
  <c r="I1095" i="30"/>
  <c r="I1096" i="30"/>
  <c r="I1097" i="30"/>
  <c r="I1098" i="30"/>
  <c r="I1099" i="30"/>
  <c r="I1100" i="30"/>
  <c r="I1101" i="30"/>
  <c r="I1102" i="30"/>
  <c r="I1103" i="30"/>
  <c r="I1104" i="30"/>
  <c r="I1105" i="30"/>
  <c r="I1106" i="30"/>
  <c r="I1107" i="30"/>
  <c r="I1108" i="30"/>
  <c r="I1109" i="30"/>
  <c r="I1110" i="30"/>
  <c r="I1111" i="30"/>
  <c r="I1112" i="30"/>
  <c r="I1113" i="30"/>
  <c r="I1114" i="30"/>
  <c r="I1115" i="30"/>
  <c r="I1116" i="30"/>
  <c r="I1117" i="30"/>
  <c r="I1118" i="30"/>
  <c r="I1119" i="30"/>
  <c r="I1120" i="30"/>
  <c r="I1121" i="30"/>
  <c r="I1122" i="30"/>
  <c r="I1123" i="30"/>
  <c r="I1124" i="30"/>
  <c r="I1125" i="30"/>
  <c r="I1126" i="30"/>
  <c r="I1127" i="30"/>
  <c r="I1128" i="30"/>
  <c r="I1129" i="30"/>
  <c r="I1130" i="30"/>
  <c r="I1131" i="30"/>
  <c r="I1132" i="30"/>
  <c r="I1133" i="30"/>
  <c r="I1134" i="30"/>
  <c r="I1135" i="30"/>
  <c r="I1136" i="30"/>
  <c r="I1137" i="30"/>
  <c r="I1138" i="30"/>
  <c r="I1139" i="30"/>
  <c r="I1140" i="30"/>
  <c r="I1141" i="30"/>
  <c r="I1142" i="30"/>
  <c r="I1143" i="30"/>
  <c r="I1144" i="30"/>
  <c r="I1145" i="30"/>
  <c r="I1146" i="30"/>
  <c r="I1147" i="30"/>
  <c r="I1148" i="30"/>
  <c r="I1149" i="30"/>
  <c r="I1150" i="30"/>
  <c r="I1151" i="30"/>
  <c r="I1152" i="30"/>
  <c r="I1153" i="30"/>
  <c r="I1154" i="30"/>
  <c r="I1155" i="30"/>
  <c r="I1156" i="30"/>
  <c r="I1157" i="30"/>
  <c r="I1158" i="30"/>
  <c r="I1159" i="30"/>
  <c r="I1160" i="30"/>
  <c r="I1161" i="30"/>
  <c r="I1162" i="30"/>
  <c r="I1163" i="30"/>
  <c r="I1164" i="30"/>
  <c r="I1165" i="30"/>
  <c r="I1166" i="30"/>
  <c r="I1167" i="30"/>
  <c r="I1168" i="30"/>
  <c r="I1169" i="30"/>
  <c r="I1170" i="30"/>
  <c r="I1171" i="30"/>
  <c r="I1172" i="30"/>
  <c r="I1173" i="30"/>
  <c r="I1174" i="30"/>
  <c r="I1175" i="30"/>
  <c r="I1176" i="30"/>
  <c r="I1177" i="30"/>
  <c r="I1178" i="30"/>
  <c r="I1179" i="30"/>
  <c r="I1180" i="30"/>
  <c r="I1181" i="30"/>
  <c r="I1182" i="30"/>
  <c r="I1183" i="30"/>
  <c r="I1184" i="30"/>
  <c r="I1185" i="30"/>
  <c r="I1186" i="30"/>
  <c r="I1187" i="30"/>
  <c r="I1188" i="30"/>
  <c r="I1189" i="30"/>
  <c r="I1190" i="30"/>
  <c r="I1191" i="30"/>
  <c r="I1192" i="30"/>
  <c r="I1193" i="30"/>
  <c r="I1194" i="30"/>
  <c r="I1195" i="30"/>
  <c r="I1196" i="30"/>
  <c r="I1197" i="30"/>
  <c r="I1198" i="30"/>
  <c r="I1199" i="30"/>
  <c r="I1200" i="30"/>
  <c r="I1201" i="30"/>
  <c r="I1202" i="30"/>
  <c r="I1203" i="30"/>
  <c r="I1204" i="30"/>
  <c r="I1205" i="30"/>
  <c r="I1206" i="30"/>
  <c r="I1207" i="30"/>
  <c r="I1208" i="30"/>
  <c r="I1209" i="30"/>
  <c r="I1210" i="30"/>
  <c r="I1211" i="30"/>
  <c r="I1212" i="30"/>
  <c r="I1213" i="30"/>
  <c r="I1214" i="30"/>
  <c r="I1215" i="30"/>
  <c r="I1216" i="30"/>
  <c r="I1217" i="30"/>
  <c r="I1218" i="30"/>
  <c r="I1219" i="30"/>
  <c r="I1220" i="30"/>
  <c r="I1221" i="30"/>
  <c r="I1222" i="30"/>
  <c r="I1223" i="30"/>
  <c r="I1224" i="30"/>
  <c r="I1225" i="30"/>
  <c r="I1226" i="30"/>
  <c r="I1227" i="30"/>
  <c r="I1228" i="30"/>
  <c r="I1229" i="30"/>
  <c r="I1230" i="30"/>
  <c r="I1231" i="30"/>
  <c r="I1232" i="30"/>
  <c r="I1233" i="30"/>
  <c r="I1234" i="30"/>
  <c r="I1235" i="30"/>
  <c r="I1236" i="30"/>
  <c r="I1237" i="30"/>
  <c r="I1238" i="30"/>
  <c r="I1239" i="30"/>
  <c r="I1240" i="30"/>
  <c r="I1241" i="30"/>
  <c r="I1242" i="30"/>
  <c r="I1243" i="30"/>
  <c r="I1244" i="30"/>
  <c r="I1245" i="30"/>
  <c r="I1246" i="30"/>
  <c r="I1247" i="30"/>
  <c r="I1248" i="30"/>
  <c r="I1249" i="30"/>
  <c r="I1250" i="30"/>
  <c r="I1251" i="30"/>
  <c r="I1252" i="30"/>
  <c r="I1253" i="30"/>
  <c r="I1254" i="30"/>
  <c r="I1255" i="30"/>
  <c r="I1256" i="30"/>
  <c r="I1257" i="30"/>
  <c r="I1258" i="30"/>
  <c r="I1259" i="30"/>
  <c r="I1260" i="30"/>
  <c r="I1261" i="30"/>
  <c r="I1262" i="30"/>
  <c r="I1263" i="30"/>
  <c r="I1264" i="30"/>
  <c r="I1265" i="30"/>
  <c r="I1266" i="30"/>
  <c r="I1267" i="30"/>
  <c r="I1268" i="30"/>
  <c r="I1269" i="30"/>
  <c r="I1270" i="30"/>
  <c r="I1271" i="30"/>
  <c r="I1272" i="30"/>
  <c r="I1273" i="30"/>
  <c r="I1274" i="30"/>
  <c r="I1275" i="30"/>
  <c r="I1276" i="30"/>
  <c r="I1277" i="30"/>
  <c r="I1278" i="30"/>
  <c r="I1279" i="30"/>
  <c r="I1280" i="30"/>
  <c r="I1281" i="30"/>
  <c r="I1282" i="30"/>
  <c r="I1283" i="30"/>
  <c r="I1284" i="30"/>
  <c r="I1285" i="30"/>
  <c r="I1286" i="30"/>
  <c r="I1287" i="30"/>
  <c r="I1288" i="30"/>
  <c r="I1289" i="30"/>
  <c r="I1290" i="30"/>
  <c r="I1291" i="30"/>
  <c r="I1292" i="30"/>
  <c r="I1293" i="30"/>
  <c r="I1294" i="30"/>
  <c r="I1295" i="30"/>
  <c r="I1296" i="30"/>
  <c r="I1297" i="30"/>
  <c r="I1298" i="30"/>
  <c r="I1299" i="30"/>
  <c r="I1300" i="30"/>
  <c r="I1301" i="30"/>
  <c r="I1302" i="30"/>
  <c r="I1303" i="30"/>
  <c r="I1304" i="30"/>
  <c r="I1305" i="30"/>
  <c r="I1306" i="30"/>
  <c r="I1307" i="30"/>
  <c r="I1308" i="30"/>
  <c r="I1309" i="30"/>
  <c r="I1310" i="30"/>
  <c r="I1311" i="30"/>
  <c r="I1312" i="30"/>
  <c r="I1313" i="30"/>
  <c r="I1314" i="30"/>
  <c r="I1315" i="30"/>
  <c r="I1316" i="30"/>
  <c r="I1317" i="30"/>
  <c r="I1318" i="30"/>
  <c r="I1319" i="30"/>
  <c r="I1320" i="30"/>
  <c r="I1321" i="30"/>
  <c r="I1322" i="30"/>
  <c r="I1323" i="30"/>
  <c r="I1324" i="30"/>
  <c r="I1325" i="30"/>
  <c r="I1326" i="30"/>
  <c r="I1327" i="30"/>
  <c r="I1328" i="30"/>
  <c r="I1329" i="30"/>
  <c r="I1330" i="30"/>
  <c r="I1331" i="30"/>
  <c r="I1332" i="30"/>
  <c r="I1333" i="30"/>
  <c r="I1334" i="30"/>
  <c r="I1335" i="30"/>
  <c r="I1336" i="30"/>
  <c r="I1337" i="30"/>
  <c r="I1338" i="30"/>
  <c r="I1339" i="30"/>
  <c r="I1340" i="30"/>
  <c r="I1341" i="30"/>
  <c r="I1342" i="30"/>
  <c r="I1343" i="30"/>
  <c r="I1344" i="30"/>
  <c r="I1345" i="30"/>
  <c r="I1346" i="30"/>
  <c r="I1347" i="30"/>
  <c r="I1348" i="30"/>
  <c r="I1349" i="30"/>
  <c r="I1350" i="30"/>
  <c r="I1351" i="30"/>
  <c r="I1352" i="30"/>
  <c r="I1353" i="30"/>
  <c r="I1354" i="30"/>
  <c r="I1355" i="30"/>
  <c r="I1356" i="30"/>
  <c r="I1357" i="30"/>
  <c r="I1358" i="30"/>
  <c r="I1359" i="30"/>
  <c r="I1360" i="30"/>
  <c r="I1361" i="30"/>
  <c r="I1362" i="30"/>
  <c r="I1363" i="30"/>
  <c r="I1364" i="30"/>
  <c r="I1365" i="30"/>
  <c r="I1366" i="30"/>
  <c r="I1367" i="30"/>
  <c r="I1368" i="30"/>
  <c r="I1369" i="30"/>
  <c r="I1370" i="30"/>
  <c r="I1371" i="30"/>
  <c r="I1372" i="30"/>
  <c r="I1373" i="30"/>
  <c r="I1374" i="30"/>
  <c r="I1375" i="30"/>
  <c r="I1376" i="30"/>
  <c r="I1377" i="30"/>
  <c r="I1378" i="30"/>
  <c r="I1379" i="30"/>
  <c r="I1380" i="30"/>
  <c r="I1381" i="30"/>
  <c r="I1382" i="30"/>
  <c r="I1383" i="30"/>
  <c r="I1384" i="30"/>
  <c r="I1385" i="30"/>
  <c r="I1386" i="30"/>
  <c r="I1387" i="30"/>
  <c r="I1388" i="30"/>
  <c r="I1389" i="30"/>
  <c r="I1390" i="30"/>
  <c r="I1391" i="30"/>
  <c r="I1392" i="30"/>
  <c r="I1393" i="30"/>
  <c r="I1394" i="30"/>
  <c r="I1395" i="30"/>
  <c r="I1396" i="30"/>
  <c r="I1397" i="30"/>
  <c r="I1398" i="30"/>
  <c r="I1399" i="30"/>
  <c r="I1400" i="30"/>
  <c r="I1401" i="30"/>
  <c r="I1402" i="30"/>
  <c r="I1403" i="30"/>
  <c r="I1404" i="30"/>
  <c r="I1405" i="30"/>
  <c r="I1406" i="30"/>
  <c r="I1407" i="30"/>
  <c r="I1408" i="30"/>
  <c r="I1409" i="30"/>
  <c r="I1410" i="30"/>
  <c r="I1411" i="30"/>
  <c r="I1412" i="30"/>
  <c r="I1413" i="30"/>
  <c r="I1414" i="30"/>
  <c r="I1415" i="30"/>
  <c r="I1416" i="30"/>
  <c r="I1417" i="30"/>
  <c r="I1418" i="30"/>
  <c r="I1419" i="30"/>
  <c r="I1420" i="30"/>
  <c r="I1421" i="30"/>
  <c r="I1422" i="30"/>
  <c r="I1423" i="30"/>
  <c r="I1424" i="30"/>
  <c r="I1425" i="30"/>
  <c r="I1426" i="30"/>
  <c r="I1427" i="30"/>
  <c r="I1428" i="30"/>
  <c r="I1429" i="30"/>
  <c r="I1430" i="30"/>
  <c r="I1431" i="30"/>
  <c r="I1432" i="30"/>
  <c r="I1433" i="30"/>
  <c r="I1434" i="30"/>
  <c r="I1435" i="30"/>
  <c r="I1436" i="30"/>
  <c r="I1437" i="30"/>
  <c r="I1438" i="30"/>
  <c r="I1439" i="30"/>
  <c r="I1440" i="30"/>
  <c r="I1441" i="30"/>
  <c r="I1442" i="30"/>
  <c r="I1443" i="30"/>
  <c r="I1444" i="30"/>
  <c r="I1445" i="30"/>
  <c r="I1446" i="30"/>
  <c r="I1447" i="30"/>
  <c r="I1448" i="30"/>
  <c r="I1449" i="30"/>
  <c r="I1450" i="30"/>
  <c r="I1451" i="30"/>
  <c r="I1452" i="30"/>
  <c r="I1453" i="30"/>
  <c r="I1454" i="30"/>
  <c r="I1455" i="30"/>
  <c r="I1456" i="30"/>
  <c r="I1457" i="30"/>
  <c r="I1458" i="30"/>
  <c r="I1459" i="30"/>
  <c r="I1460" i="30"/>
  <c r="I1461" i="30"/>
  <c r="I1462" i="30"/>
  <c r="I1463" i="30"/>
  <c r="I1464" i="30"/>
  <c r="I1465" i="30"/>
  <c r="I1466" i="30"/>
  <c r="I1467" i="30"/>
  <c r="I1468" i="30"/>
  <c r="I1469" i="30"/>
  <c r="I1470" i="30"/>
  <c r="I1471" i="30"/>
  <c r="I1472" i="30"/>
  <c r="I1473" i="30"/>
  <c r="I1474" i="30"/>
  <c r="I1475" i="30"/>
  <c r="I1476" i="30"/>
  <c r="I1477" i="30"/>
  <c r="I1478" i="30"/>
  <c r="I1479" i="30"/>
  <c r="I1480" i="30"/>
  <c r="I1481" i="30"/>
  <c r="I1482" i="30"/>
  <c r="I1483" i="30"/>
  <c r="I1484" i="30"/>
  <c r="I1485" i="30"/>
  <c r="I1486" i="30"/>
  <c r="I1487" i="30"/>
  <c r="I1488" i="30"/>
  <c r="I1489" i="30"/>
  <c r="I1490" i="30"/>
  <c r="I1491" i="30"/>
  <c r="I1492" i="30"/>
  <c r="I1493" i="30"/>
  <c r="I1494" i="30"/>
  <c r="I1495" i="30"/>
  <c r="I1496" i="30"/>
  <c r="I1497" i="30"/>
  <c r="I1498" i="30"/>
  <c r="I1499" i="30"/>
  <c r="I1500" i="30"/>
  <c r="I1501" i="30"/>
  <c r="I1502" i="30"/>
  <c r="I1503" i="30"/>
  <c r="I1504" i="30"/>
  <c r="I1505" i="30"/>
  <c r="I1506" i="30"/>
  <c r="I1507" i="30"/>
  <c r="I1508" i="30"/>
  <c r="I1509" i="30"/>
  <c r="I1510" i="30"/>
  <c r="I1511" i="30"/>
  <c r="I1512" i="30"/>
  <c r="I1513" i="30"/>
  <c r="I1514" i="30"/>
  <c r="I1515" i="30"/>
  <c r="I1516" i="30"/>
  <c r="I1517" i="30"/>
  <c r="I1518" i="30"/>
  <c r="I1519" i="30"/>
  <c r="I1520" i="30"/>
  <c r="I1521" i="30"/>
  <c r="I1522" i="30"/>
  <c r="I1523" i="30"/>
  <c r="I1524" i="30"/>
  <c r="I1525" i="30"/>
  <c r="I1526" i="30"/>
  <c r="I1527" i="30"/>
  <c r="I1528" i="30"/>
  <c r="I1529" i="30"/>
  <c r="I1530" i="30"/>
  <c r="I1531" i="30"/>
  <c r="I1532" i="30"/>
  <c r="I1533" i="30"/>
  <c r="I1534" i="30"/>
  <c r="I1535" i="30"/>
  <c r="I1536" i="30"/>
  <c r="I1537" i="30"/>
  <c r="I1538" i="30"/>
  <c r="I1539" i="30"/>
  <c r="I1540" i="30"/>
  <c r="I1541" i="30"/>
  <c r="I1542" i="30"/>
  <c r="I1543" i="30"/>
  <c r="I1544" i="30"/>
  <c r="I1545" i="30"/>
  <c r="I1546" i="30"/>
  <c r="I1547" i="30"/>
  <c r="I1548" i="30"/>
  <c r="I1549" i="30"/>
  <c r="I1550" i="30"/>
  <c r="I1551" i="30"/>
  <c r="I1552" i="30"/>
  <c r="I1553" i="30"/>
  <c r="I1554" i="30"/>
  <c r="I1555" i="30"/>
  <c r="I1556" i="30"/>
  <c r="I1557" i="30"/>
  <c r="I1558" i="30"/>
  <c r="I1559" i="30"/>
  <c r="I1560" i="30"/>
  <c r="I1561" i="30"/>
  <c r="I1562" i="30"/>
  <c r="I1563" i="30"/>
  <c r="I1564" i="30"/>
  <c r="I1565" i="30"/>
  <c r="I1566" i="30"/>
  <c r="I1567" i="30"/>
  <c r="I1568" i="30"/>
  <c r="I1569" i="30"/>
  <c r="I1570" i="30"/>
  <c r="I1571" i="30"/>
  <c r="I1572" i="30"/>
  <c r="I1573" i="30"/>
  <c r="I1574" i="30"/>
  <c r="I1575" i="30"/>
  <c r="I1576" i="30"/>
  <c r="I1577" i="30"/>
  <c r="I1578" i="30"/>
  <c r="I1579" i="30"/>
  <c r="I1580" i="30"/>
  <c r="I1581" i="30"/>
  <c r="I1582" i="30"/>
  <c r="I1583" i="30"/>
  <c r="I1584" i="30"/>
  <c r="I1585" i="30"/>
  <c r="I1586" i="30"/>
  <c r="I1587" i="30"/>
  <c r="I1588" i="30"/>
  <c r="I1589" i="30"/>
  <c r="I1590" i="30"/>
  <c r="I1591" i="30"/>
  <c r="I1592" i="30"/>
  <c r="I1593" i="30"/>
  <c r="I1594" i="30"/>
  <c r="I1595" i="30"/>
  <c r="I1596" i="30"/>
  <c r="I1597" i="30"/>
  <c r="I1598" i="30"/>
  <c r="I1599" i="30"/>
  <c r="I1600" i="30"/>
  <c r="I1601" i="30"/>
  <c r="I1602" i="30"/>
  <c r="I1603" i="30"/>
  <c r="I1604" i="30"/>
  <c r="I1605" i="30"/>
  <c r="I1606" i="30"/>
  <c r="I1607" i="30"/>
  <c r="I1608" i="30"/>
  <c r="I1609" i="30"/>
  <c r="I1610" i="30"/>
  <c r="I1611" i="30"/>
  <c r="I1612" i="30"/>
  <c r="I1613" i="30"/>
  <c r="I1614" i="30"/>
  <c r="I1615" i="30"/>
  <c r="I1616" i="30"/>
  <c r="I1617" i="30"/>
  <c r="I1618" i="30"/>
  <c r="I1619" i="30"/>
  <c r="I1620" i="30"/>
  <c r="I1621" i="30"/>
  <c r="I1622" i="30"/>
  <c r="I1623" i="30"/>
  <c r="I1624" i="30"/>
  <c r="I1625" i="30"/>
  <c r="I1626" i="30"/>
  <c r="I1627" i="30"/>
  <c r="I1628" i="30"/>
  <c r="I1629" i="30"/>
  <c r="I1630" i="30"/>
  <c r="I1631" i="30"/>
  <c r="I1632" i="30"/>
  <c r="I1633" i="30"/>
  <c r="I1634" i="30"/>
  <c r="I1635" i="30"/>
  <c r="I1636" i="30"/>
  <c r="I1637" i="30"/>
  <c r="I1638" i="30"/>
  <c r="I1639" i="30"/>
  <c r="I1640" i="30"/>
  <c r="I1641" i="30"/>
  <c r="I1642" i="30"/>
  <c r="I1643" i="30"/>
  <c r="I1644" i="30"/>
  <c r="I1645" i="30"/>
  <c r="I1646" i="30"/>
  <c r="I1647" i="30"/>
  <c r="I1648" i="30"/>
  <c r="I1649" i="30"/>
  <c r="I1650" i="30"/>
  <c r="I1651" i="30"/>
  <c r="I1652" i="30"/>
  <c r="I1653" i="30"/>
  <c r="I1654" i="30"/>
  <c r="I1655" i="30"/>
  <c r="I1656" i="30"/>
  <c r="I1657" i="30"/>
  <c r="I1658" i="30"/>
  <c r="I1659" i="30"/>
  <c r="I1660" i="30"/>
  <c r="I1661" i="30"/>
  <c r="I1662" i="30"/>
  <c r="I1663" i="30"/>
  <c r="I1664" i="30"/>
  <c r="I1665" i="30"/>
  <c r="I1666" i="30"/>
  <c r="I1667" i="30"/>
  <c r="I1668" i="30"/>
  <c r="I1669" i="30"/>
  <c r="I1670" i="30"/>
  <c r="I1671" i="30"/>
  <c r="I1672" i="30"/>
  <c r="I1673" i="30"/>
  <c r="I1674" i="30"/>
  <c r="I1675" i="30"/>
  <c r="I1676" i="30"/>
  <c r="I1677" i="30"/>
  <c r="I1678" i="30"/>
  <c r="I1679" i="30"/>
  <c r="I1680" i="30"/>
  <c r="I1681" i="30"/>
  <c r="I1682" i="30"/>
  <c r="I1683" i="30"/>
  <c r="I1684" i="30"/>
  <c r="I1685" i="30"/>
  <c r="I1686" i="30"/>
  <c r="I1687" i="30"/>
  <c r="I1688" i="30"/>
  <c r="I1689" i="30"/>
  <c r="I1690" i="30"/>
  <c r="I1691" i="30"/>
  <c r="I1692" i="30"/>
  <c r="I1693" i="30"/>
  <c r="I1694" i="30"/>
  <c r="I1695" i="30"/>
  <c r="I1696" i="30"/>
  <c r="I1697" i="30"/>
  <c r="I1698" i="30"/>
  <c r="I1699" i="30"/>
  <c r="I1700" i="30"/>
  <c r="I1701" i="30"/>
  <c r="I1702" i="30"/>
  <c r="I1703" i="30"/>
  <c r="I1704" i="30"/>
  <c r="I1705" i="30"/>
  <c r="I1706" i="30"/>
  <c r="I1707" i="30"/>
  <c r="I1708" i="30"/>
  <c r="I1709" i="30"/>
  <c r="I1710" i="30"/>
  <c r="I1711" i="30"/>
  <c r="I1712" i="30"/>
  <c r="I1713" i="30"/>
  <c r="I1714" i="30"/>
  <c r="I1715" i="30"/>
  <c r="I1716" i="30"/>
  <c r="I1717" i="30"/>
  <c r="I1718" i="30"/>
  <c r="I1719" i="30"/>
  <c r="I1720" i="30"/>
  <c r="I1721" i="30"/>
  <c r="I1722" i="30"/>
  <c r="I1723" i="30"/>
  <c r="I1724" i="30"/>
  <c r="I1725" i="30"/>
  <c r="I1726" i="30"/>
  <c r="I1727" i="30"/>
  <c r="I1728" i="30"/>
  <c r="I1729" i="30"/>
  <c r="I1730" i="30"/>
  <c r="I1731" i="30"/>
  <c r="I1732" i="30"/>
  <c r="I1733" i="30"/>
  <c r="I1734" i="30"/>
  <c r="I1735" i="30"/>
  <c r="I1736" i="30"/>
  <c r="I1737" i="30"/>
  <c r="I1738" i="30"/>
  <c r="I1739" i="30"/>
  <c r="I1740" i="30"/>
  <c r="I1741" i="30"/>
  <c r="I1742" i="30"/>
  <c r="I1743" i="30"/>
  <c r="I1744" i="30"/>
  <c r="I1745" i="30"/>
  <c r="I1746" i="30"/>
  <c r="I1747" i="30"/>
  <c r="I1748" i="30"/>
  <c r="I1749" i="30"/>
  <c r="I1750" i="30"/>
  <c r="I1751" i="30"/>
  <c r="I1752" i="30"/>
  <c r="I1753" i="30"/>
  <c r="I1754" i="30"/>
  <c r="I1755" i="30"/>
  <c r="I1756" i="30"/>
  <c r="I1757" i="30"/>
  <c r="I1758" i="30"/>
  <c r="I1759" i="30"/>
  <c r="I1760" i="30"/>
  <c r="I1761" i="30"/>
  <c r="I1762" i="30"/>
  <c r="I1763" i="30"/>
  <c r="I1764" i="30"/>
  <c r="I1765" i="30"/>
  <c r="I1766" i="30"/>
  <c r="I1767" i="30"/>
  <c r="I1768" i="30"/>
  <c r="I1769" i="30"/>
  <c r="I1770" i="30"/>
  <c r="I1771" i="30"/>
  <c r="I1772" i="30"/>
  <c r="I1773" i="30"/>
  <c r="I1774" i="30"/>
  <c r="I1775" i="30"/>
  <c r="I1776" i="30"/>
  <c r="I1777" i="30"/>
  <c r="I1778" i="30"/>
  <c r="I1779" i="30"/>
  <c r="I1780" i="30"/>
  <c r="I1781" i="30"/>
  <c r="I1782" i="30"/>
  <c r="I1783" i="30"/>
  <c r="I1784" i="30"/>
  <c r="I1785" i="30"/>
  <c r="I1786" i="30"/>
  <c r="I1787" i="30"/>
  <c r="I1788" i="30"/>
  <c r="I1789" i="30"/>
  <c r="I1790" i="30"/>
  <c r="I1791" i="30"/>
  <c r="I1792" i="30"/>
  <c r="I1793" i="30"/>
  <c r="I1794" i="30"/>
  <c r="I1795" i="30"/>
  <c r="I1796" i="30"/>
  <c r="I1797" i="30"/>
  <c r="I1798" i="30"/>
  <c r="I1799" i="30"/>
  <c r="I1800" i="30"/>
  <c r="I1801" i="30"/>
  <c r="I1802" i="30"/>
  <c r="I1803" i="30"/>
  <c r="I1804" i="30"/>
  <c r="I1805" i="30"/>
  <c r="I1806" i="30"/>
  <c r="I1807" i="30"/>
  <c r="I1808" i="30"/>
  <c r="I1809" i="30"/>
  <c r="I1810" i="30"/>
  <c r="I1811" i="30"/>
  <c r="I1812" i="30"/>
  <c r="I1813" i="30"/>
  <c r="I1814" i="30"/>
  <c r="I1815" i="30"/>
  <c r="I1816" i="30"/>
  <c r="I1817" i="30"/>
  <c r="I1818" i="30"/>
  <c r="I1819" i="30"/>
  <c r="I1820" i="30"/>
  <c r="I1821" i="30"/>
  <c r="I1822" i="30"/>
  <c r="I1823" i="30"/>
  <c r="I1824" i="30"/>
  <c r="I1825" i="30"/>
  <c r="I1826" i="30"/>
  <c r="I1827" i="30"/>
  <c r="I1828" i="30"/>
  <c r="I1829" i="30"/>
  <c r="I1830" i="30"/>
  <c r="I1831" i="30"/>
  <c r="I1832" i="30"/>
  <c r="I1833" i="30"/>
  <c r="I1834" i="30"/>
  <c r="I1835" i="30"/>
  <c r="I1836" i="30"/>
  <c r="I1837" i="30"/>
  <c r="I1838" i="30"/>
  <c r="I1839" i="30"/>
  <c r="I1840" i="30"/>
  <c r="I1841" i="30"/>
  <c r="I1842" i="30"/>
  <c r="I1843" i="30"/>
  <c r="I1844" i="30"/>
  <c r="I1845" i="30"/>
  <c r="I1846" i="30"/>
  <c r="I1847" i="30"/>
  <c r="I1848" i="30"/>
  <c r="I1849" i="30"/>
  <c r="I1850" i="30"/>
  <c r="I1851" i="30"/>
  <c r="I1852" i="30"/>
  <c r="I1853" i="30"/>
  <c r="I1854" i="30"/>
  <c r="I1855" i="30"/>
  <c r="I1856" i="30"/>
  <c r="I1857" i="30"/>
  <c r="I1858" i="30"/>
  <c r="I1859" i="30"/>
  <c r="I1860" i="30"/>
  <c r="I1861" i="30"/>
  <c r="I1862" i="30"/>
  <c r="I1863" i="30"/>
  <c r="I1864" i="30"/>
  <c r="I1865" i="30"/>
  <c r="I1866" i="30"/>
  <c r="I1867" i="30"/>
  <c r="I1868" i="30"/>
  <c r="I1869" i="30"/>
  <c r="I1870" i="30"/>
  <c r="I1871" i="30"/>
  <c r="I1872" i="30"/>
  <c r="I1873" i="30"/>
  <c r="I1874" i="30"/>
  <c r="I1875" i="30"/>
  <c r="I1876" i="30"/>
  <c r="I1877" i="30"/>
  <c r="I1878" i="30"/>
  <c r="I1879" i="30"/>
  <c r="I1880" i="30"/>
  <c r="I1881" i="30"/>
  <c r="I1882" i="30"/>
  <c r="I1883" i="30"/>
  <c r="I1884" i="30"/>
  <c r="I1885" i="30"/>
  <c r="I1886" i="30"/>
  <c r="I1887" i="30"/>
  <c r="I1888" i="30"/>
  <c r="I1889" i="30"/>
  <c r="I1890" i="30"/>
  <c r="I1891" i="30"/>
  <c r="I1892" i="30"/>
  <c r="I1893" i="30"/>
  <c r="I1894" i="30"/>
  <c r="I1895" i="30"/>
  <c r="I1896" i="30"/>
  <c r="I1897" i="30"/>
  <c r="I1898" i="30"/>
  <c r="I1899" i="30"/>
  <c r="I1900" i="30"/>
  <c r="I1901" i="30"/>
  <c r="I1902" i="30"/>
  <c r="I1903" i="30"/>
  <c r="I1904" i="30"/>
  <c r="I1905" i="30"/>
  <c r="I1906" i="30"/>
  <c r="I1907" i="30"/>
  <c r="I1908" i="30"/>
  <c r="I1909" i="30"/>
  <c r="I1910" i="30"/>
  <c r="I1911" i="30"/>
  <c r="I1912" i="30"/>
  <c r="I1913" i="30"/>
  <c r="I1914" i="30"/>
  <c r="I1915" i="30"/>
  <c r="I1916" i="30"/>
  <c r="I1917" i="30"/>
  <c r="I1918" i="30"/>
  <c r="I1919" i="30"/>
  <c r="I1920" i="30"/>
  <c r="I1921" i="30"/>
  <c r="I1922" i="30"/>
  <c r="I1923" i="30"/>
  <c r="I1924" i="30"/>
  <c r="I1925" i="30"/>
  <c r="I1926" i="30"/>
  <c r="I1927" i="30"/>
  <c r="I1928" i="30"/>
  <c r="I1929" i="30"/>
  <c r="I1930" i="30"/>
  <c r="I1931" i="30"/>
  <c r="I1932" i="30"/>
  <c r="I1933" i="30"/>
  <c r="I1934" i="30"/>
  <c r="I1935" i="30"/>
  <c r="I1936" i="30"/>
  <c r="I1937" i="30"/>
  <c r="I1938" i="30"/>
  <c r="I1939" i="30"/>
  <c r="I1940" i="30"/>
  <c r="I1941" i="30"/>
  <c r="I1942" i="30"/>
  <c r="I1943" i="30"/>
  <c r="I1944" i="30"/>
  <c r="I1945" i="30"/>
  <c r="I1946" i="30"/>
  <c r="I1947" i="30"/>
  <c r="I1948" i="30"/>
  <c r="I1949" i="30"/>
  <c r="I1950" i="30"/>
  <c r="I1951" i="30"/>
  <c r="I1952" i="30"/>
  <c r="I1953" i="30"/>
  <c r="I1954" i="30"/>
  <c r="I1955" i="30"/>
  <c r="I1956" i="30"/>
  <c r="I1957" i="30"/>
  <c r="I1958" i="30"/>
  <c r="I1959" i="30"/>
  <c r="I1960" i="30"/>
  <c r="I1961" i="30"/>
  <c r="I1962" i="30"/>
  <c r="I1963" i="30"/>
  <c r="I1964" i="30"/>
  <c r="I1965" i="30"/>
  <c r="I1966" i="30"/>
  <c r="I1967" i="30"/>
  <c r="I1968" i="30"/>
  <c r="I1969" i="30"/>
  <c r="I1970" i="30"/>
  <c r="I1971" i="30"/>
  <c r="I1972" i="30"/>
  <c r="I1973" i="30"/>
  <c r="I1974" i="30"/>
  <c r="I1975" i="30"/>
  <c r="I1976" i="30"/>
  <c r="I1977" i="30"/>
  <c r="I1978" i="30"/>
  <c r="I1979" i="30"/>
  <c r="I1980" i="30"/>
  <c r="I1981" i="30"/>
  <c r="I1982" i="30"/>
  <c r="I1983" i="30"/>
  <c r="I1984" i="30"/>
  <c r="I1985" i="30"/>
  <c r="I1986" i="30"/>
  <c r="I1987" i="30"/>
  <c r="I1988" i="30"/>
  <c r="I1989" i="30"/>
  <c r="I1990" i="30"/>
  <c r="I1991" i="30"/>
  <c r="I1992" i="30"/>
  <c r="I1993" i="30"/>
  <c r="I1994" i="30"/>
  <c r="I1995" i="30"/>
  <c r="I1996" i="30"/>
  <c r="I1997" i="30"/>
  <c r="I1998" i="30"/>
  <c r="I1999" i="30"/>
  <c r="I2000" i="30"/>
  <c r="I2001" i="30"/>
  <c r="I2002" i="30"/>
  <c r="I2003" i="30"/>
  <c r="I2004" i="30"/>
  <c r="I2005" i="30"/>
  <c r="I2006" i="30"/>
  <c r="I2007" i="30"/>
  <c r="I2008" i="30"/>
  <c r="I2009" i="30"/>
  <c r="I2010" i="30"/>
  <c r="I2011" i="30"/>
  <c r="I2012" i="30"/>
  <c r="I2013" i="30"/>
  <c r="I2014" i="30"/>
  <c r="I2015" i="30"/>
  <c r="I2016" i="30"/>
  <c r="I2017" i="30"/>
  <c r="I2018" i="30"/>
  <c r="I2019" i="30"/>
  <c r="I2020" i="30"/>
  <c r="I2021" i="30"/>
  <c r="I2022" i="30"/>
  <c r="I2023" i="30"/>
  <c r="I2024" i="30"/>
  <c r="I2025" i="30"/>
  <c r="I2026" i="30"/>
  <c r="I2027" i="30"/>
  <c r="I2028" i="30"/>
  <c r="I2029" i="30"/>
  <c r="I2030" i="30"/>
  <c r="I2031" i="30"/>
  <c r="I2032" i="30"/>
  <c r="I2033" i="30"/>
  <c r="I2034" i="30"/>
  <c r="I2035" i="30"/>
  <c r="I2036" i="30"/>
  <c r="I2037" i="30"/>
  <c r="I2038" i="30"/>
  <c r="I2039" i="30"/>
  <c r="I2040" i="30"/>
  <c r="I2041" i="30"/>
  <c r="I2042" i="30"/>
  <c r="I2043" i="30"/>
  <c r="I2044" i="30"/>
  <c r="I2045" i="30"/>
  <c r="I2046" i="30"/>
  <c r="I2047" i="30"/>
  <c r="I2048" i="30"/>
  <c r="I2049" i="30"/>
  <c r="I2050" i="30"/>
  <c r="I2051" i="30"/>
  <c r="I2052" i="30"/>
  <c r="I2053" i="30"/>
  <c r="I2054" i="30"/>
  <c r="I2055" i="30"/>
  <c r="I2056" i="30"/>
  <c r="I2057" i="30"/>
  <c r="I2058" i="30"/>
  <c r="I2059" i="30"/>
  <c r="I2060" i="30"/>
  <c r="I2061" i="30"/>
  <c r="I2062" i="30"/>
  <c r="I2063" i="30"/>
  <c r="I2064" i="30"/>
  <c r="I2065" i="30"/>
  <c r="I2066" i="30"/>
  <c r="I2067" i="30"/>
  <c r="I2068" i="30"/>
  <c r="I2069" i="30"/>
  <c r="I2070" i="30"/>
  <c r="I2071" i="30"/>
  <c r="I2072" i="30"/>
  <c r="I2073" i="30"/>
  <c r="I2074" i="30"/>
  <c r="I2075" i="30"/>
  <c r="I2076" i="30"/>
  <c r="I2077" i="30"/>
  <c r="I2078" i="30"/>
  <c r="I2079" i="30"/>
  <c r="I2080" i="30"/>
  <c r="I2081" i="30"/>
  <c r="I2082" i="30"/>
  <c r="I2083" i="30"/>
  <c r="I2084" i="30"/>
  <c r="I2085" i="30"/>
  <c r="I2086" i="30"/>
  <c r="I2087" i="30"/>
  <c r="I2088" i="30"/>
  <c r="I2089" i="30"/>
  <c r="I2090" i="30"/>
  <c r="I2091" i="30"/>
  <c r="I2092" i="30"/>
  <c r="I2093" i="30"/>
  <c r="I2094" i="30"/>
  <c r="I2095" i="30"/>
  <c r="I2096" i="30"/>
  <c r="I2097" i="30"/>
  <c r="I2098" i="30"/>
  <c r="I2099" i="30"/>
  <c r="I2100" i="30"/>
  <c r="I2101" i="30"/>
  <c r="I2102" i="30"/>
  <c r="I2103" i="30"/>
  <c r="I2104" i="30"/>
  <c r="I2105" i="30"/>
  <c r="I2106" i="30"/>
  <c r="I2107" i="30"/>
  <c r="I2108" i="30"/>
  <c r="I2109" i="30"/>
  <c r="I2110" i="30"/>
  <c r="I2111" i="30"/>
  <c r="I2112" i="30"/>
  <c r="I2113" i="30"/>
  <c r="I2114" i="30"/>
  <c r="I2115" i="30"/>
  <c r="I2116" i="30"/>
  <c r="I2117" i="30"/>
  <c r="I2118" i="30"/>
  <c r="I2119" i="30"/>
  <c r="I2120" i="30"/>
  <c r="I2121" i="30"/>
  <c r="I2122" i="30"/>
  <c r="I2123" i="30"/>
  <c r="I2124" i="30"/>
  <c r="I2125" i="30"/>
  <c r="I2126" i="30"/>
  <c r="I2127" i="30"/>
  <c r="I2128" i="30"/>
  <c r="I2129" i="30"/>
  <c r="I2130" i="30"/>
  <c r="I2131" i="30"/>
  <c r="I2132" i="30"/>
  <c r="I2133" i="30"/>
  <c r="I2134" i="30"/>
  <c r="I2135" i="30"/>
  <c r="I2136" i="30"/>
  <c r="I2137" i="30"/>
  <c r="I2138" i="30"/>
  <c r="I2139" i="30"/>
  <c r="I2140" i="30"/>
  <c r="I2141" i="30"/>
  <c r="I2142" i="30"/>
  <c r="I2143" i="30"/>
  <c r="I2144" i="30"/>
  <c r="I2145" i="30"/>
  <c r="I2146" i="30"/>
  <c r="I2147" i="30"/>
  <c r="I2148" i="30"/>
  <c r="I2149" i="30"/>
  <c r="I2150" i="30"/>
  <c r="I2151" i="30"/>
  <c r="I2152" i="30"/>
  <c r="I2153" i="30"/>
  <c r="I2154" i="30"/>
  <c r="I2155" i="30"/>
  <c r="I2156" i="30"/>
  <c r="I2157" i="30"/>
  <c r="I2158" i="30"/>
  <c r="I2159" i="30"/>
  <c r="I2160" i="30"/>
  <c r="I2161" i="30"/>
  <c r="I2162" i="30"/>
  <c r="I2163" i="30"/>
  <c r="I2164" i="30"/>
  <c r="I2165" i="30"/>
  <c r="I2166" i="30"/>
  <c r="I2167" i="30"/>
  <c r="I2168" i="30"/>
  <c r="I2169" i="30"/>
  <c r="I2170" i="30"/>
  <c r="I2171" i="30"/>
  <c r="I2172" i="30"/>
  <c r="I2173" i="30"/>
  <c r="I2174" i="30"/>
  <c r="I2175" i="30"/>
  <c r="I2176" i="30"/>
  <c r="I2177" i="30"/>
  <c r="I2178" i="30"/>
  <c r="I2179" i="30"/>
  <c r="I2180" i="30"/>
  <c r="I2181" i="30"/>
  <c r="I2182" i="30"/>
  <c r="I2183" i="30"/>
  <c r="I2184" i="30"/>
  <c r="I2185" i="30"/>
  <c r="I2186" i="30"/>
  <c r="I2187" i="30"/>
  <c r="I2188" i="30"/>
  <c r="I2189" i="30"/>
  <c r="I2190" i="30"/>
  <c r="I2191" i="30"/>
  <c r="I2192" i="30"/>
  <c r="I2193" i="30"/>
  <c r="I2194" i="30"/>
  <c r="I2195" i="30"/>
  <c r="I2196" i="30"/>
  <c r="I2197" i="30"/>
  <c r="I2198" i="30"/>
  <c r="I2199" i="30"/>
  <c r="I2200" i="30"/>
  <c r="I2201" i="30"/>
  <c r="I2202" i="30"/>
  <c r="I2203" i="30"/>
  <c r="I2204" i="30"/>
  <c r="I2205" i="30"/>
  <c r="I2206" i="30"/>
  <c r="I2207" i="30"/>
  <c r="I2208" i="30"/>
  <c r="I2209" i="30"/>
  <c r="I2210" i="30"/>
  <c r="I2211" i="30"/>
  <c r="I2212" i="30"/>
  <c r="I2213" i="30"/>
  <c r="I2214" i="30"/>
  <c r="I2215" i="30"/>
  <c r="I2216" i="30"/>
  <c r="I2217" i="30"/>
  <c r="I2218" i="30"/>
  <c r="I2219" i="30"/>
  <c r="I2220" i="30"/>
  <c r="I2221" i="30"/>
  <c r="I2222" i="30"/>
  <c r="I2223" i="30"/>
  <c r="I2224" i="30"/>
  <c r="I2225" i="30"/>
  <c r="I2226" i="30"/>
  <c r="I2227" i="30"/>
  <c r="I2228" i="30"/>
  <c r="I2229" i="30"/>
  <c r="I2230" i="30"/>
  <c r="I2231" i="30"/>
  <c r="I2232" i="30"/>
  <c r="I2233" i="30"/>
  <c r="I2234" i="30"/>
  <c r="I2235" i="30"/>
  <c r="I2236" i="30"/>
  <c r="I2237" i="30"/>
  <c r="I2238" i="30"/>
  <c r="I2239" i="30"/>
  <c r="I2240" i="30"/>
  <c r="I2241" i="30"/>
  <c r="I2242" i="30"/>
  <c r="I2243" i="30"/>
  <c r="I2244" i="30"/>
  <c r="I2245" i="30"/>
  <c r="I2246" i="30"/>
  <c r="I2247" i="30"/>
  <c r="I2248" i="30"/>
  <c r="I2249" i="30"/>
  <c r="I2250" i="30"/>
  <c r="I2251" i="30"/>
  <c r="I2252" i="30"/>
  <c r="I2253" i="30"/>
  <c r="I2254" i="30"/>
  <c r="I2255" i="30"/>
  <c r="I2256" i="30"/>
  <c r="I2257" i="30"/>
  <c r="I2258" i="30"/>
  <c r="I2259" i="30"/>
  <c r="I2260" i="30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E37" i="41"/>
  <c r="E38" i="41"/>
  <c r="E39" i="41"/>
  <c r="E40" i="41"/>
  <c r="E41" i="41"/>
  <c r="E42" i="41"/>
  <c r="E43" i="41"/>
  <c r="E44" i="41"/>
  <c r="E45" i="41"/>
  <c r="E46" i="41"/>
  <c r="E47" i="41"/>
  <c r="E48" i="41"/>
  <c r="E49" i="41"/>
  <c r="E50" i="41"/>
  <c r="E51" i="41"/>
  <c r="E52" i="41"/>
  <c r="E53" i="41"/>
  <c r="E54" i="41"/>
  <c r="E55" i="41"/>
  <c r="E56" i="41"/>
  <c r="E57" i="41"/>
  <c r="E58" i="41"/>
  <c r="E59" i="41"/>
  <c r="E60" i="41"/>
  <c r="E61" i="41"/>
  <c r="E62" i="41"/>
  <c r="E57" i="34" l="1"/>
  <c r="E58" i="34"/>
  <c r="E56" i="34"/>
  <c r="E20" i="41"/>
  <c r="E21" i="41"/>
  <c r="E22" i="41"/>
  <c r="E23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D418" i="41"/>
  <c r="E7" i="41"/>
  <c r="E6" i="41"/>
  <c r="E5" i="41"/>
  <c r="E4" i="41"/>
  <c r="D2" i="41"/>
  <c r="I13" i="1" s="1"/>
  <c r="I58" i="40"/>
  <c r="J58" i="40"/>
  <c r="K58" i="40"/>
  <c r="H175" i="40"/>
  <c r="G175" i="40"/>
  <c r="K62" i="40"/>
  <c r="J62" i="40"/>
  <c r="I62" i="40"/>
  <c r="H4" i="40"/>
  <c r="J24" i="1" s="1"/>
  <c r="G4" i="40"/>
  <c r="I24" i="1" s="1"/>
  <c r="E418" i="41" l="1"/>
  <c r="E2" i="41"/>
  <c r="K13" i="1" s="1"/>
  <c r="I4" i="40"/>
  <c r="K24" i="1" s="1"/>
  <c r="J4" i="40"/>
  <c r="L24" i="1" s="1"/>
  <c r="I175" i="40"/>
  <c r="J175" i="40"/>
  <c r="H697" i="39" l="1"/>
  <c r="H698" i="39"/>
  <c r="H699" i="39"/>
  <c r="H700" i="39"/>
  <c r="H701" i="39"/>
  <c r="H702" i="39"/>
  <c r="H703" i="39"/>
  <c r="H705" i="39"/>
  <c r="H706" i="39"/>
  <c r="H707" i="39"/>
  <c r="H704" i="39"/>
  <c r="F945" i="39" l="1"/>
  <c r="E945" i="39"/>
  <c r="H696" i="39"/>
  <c r="H695" i="39"/>
  <c r="H694" i="39"/>
  <c r="H693" i="39"/>
  <c r="H692" i="39"/>
  <c r="H691" i="39"/>
  <c r="H690" i="39"/>
  <c r="H689" i="39"/>
  <c r="H688" i="39"/>
  <c r="H687" i="39"/>
  <c r="H686" i="39"/>
  <c r="H685" i="39"/>
  <c r="H684" i="39"/>
  <c r="H683" i="39"/>
  <c r="H682" i="39"/>
  <c r="H681" i="39"/>
  <c r="H680" i="39"/>
  <c r="H679" i="39"/>
  <c r="H678" i="39"/>
  <c r="H677" i="39"/>
  <c r="H676" i="39"/>
  <c r="H675" i="39"/>
  <c r="H674" i="39"/>
  <c r="H673" i="39"/>
  <c r="H672" i="39"/>
  <c r="H671" i="39"/>
  <c r="H670" i="39"/>
  <c r="H669" i="39"/>
  <c r="H668" i="39"/>
  <c r="H667" i="39"/>
  <c r="H666" i="39"/>
  <c r="H665" i="39"/>
  <c r="H664" i="39"/>
  <c r="H663" i="39"/>
  <c r="H662" i="39"/>
  <c r="H661" i="39"/>
  <c r="H660" i="39"/>
  <c r="H659" i="39"/>
  <c r="H658" i="39"/>
  <c r="H657" i="39"/>
  <c r="H656" i="39"/>
  <c r="H655" i="39"/>
  <c r="H654" i="39"/>
  <c r="H653" i="39"/>
  <c r="H652" i="39"/>
  <c r="H651" i="39"/>
  <c r="H650" i="39"/>
  <c r="H649" i="39"/>
  <c r="H648" i="39"/>
  <c r="H647" i="39"/>
  <c r="H646" i="39"/>
  <c r="H645" i="39"/>
  <c r="H644" i="39"/>
  <c r="H643" i="39"/>
  <c r="H642" i="39"/>
  <c r="H641" i="39"/>
  <c r="H640" i="39"/>
  <c r="H639" i="39"/>
  <c r="H638" i="39"/>
  <c r="H637" i="39"/>
  <c r="H636" i="39"/>
  <c r="H635" i="39"/>
  <c r="H634" i="39"/>
  <c r="H633" i="39"/>
  <c r="H632" i="39"/>
  <c r="H631" i="39"/>
  <c r="H630" i="39"/>
  <c r="H629" i="39"/>
  <c r="H628" i="39"/>
  <c r="H627" i="39"/>
  <c r="H626" i="39"/>
  <c r="H625" i="39"/>
  <c r="H624" i="39"/>
  <c r="H623" i="39"/>
  <c r="H622" i="39"/>
  <c r="H621" i="39"/>
  <c r="H620" i="39"/>
  <c r="H619" i="39"/>
  <c r="H618" i="39"/>
  <c r="H617" i="39"/>
  <c r="H616" i="39"/>
  <c r="H615" i="39"/>
  <c r="H614" i="39"/>
  <c r="H613" i="39"/>
  <c r="H612" i="39"/>
  <c r="H611" i="39"/>
  <c r="H610" i="39"/>
  <c r="H609" i="39"/>
  <c r="H608" i="39"/>
  <c r="H607" i="39"/>
  <c r="H606" i="39"/>
  <c r="H605" i="39"/>
  <c r="H604" i="39"/>
  <c r="H603" i="39"/>
  <c r="H602" i="39"/>
  <c r="H601" i="39"/>
  <c r="H600" i="39"/>
  <c r="H599" i="39"/>
  <c r="H598" i="39"/>
  <c r="H597" i="39"/>
  <c r="H596" i="39"/>
  <c r="H595" i="39"/>
  <c r="H594" i="39"/>
  <c r="H593" i="39"/>
  <c r="H592" i="39"/>
  <c r="H591" i="39"/>
  <c r="H590" i="39"/>
  <c r="H589" i="39"/>
  <c r="H588" i="39"/>
  <c r="H587" i="39"/>
  <c r="H586" i="39"/>
  <c r="H585" i="39"/>
  <c r="H584" i="39"/>
  <c r="H583" i="39"/>
  <c r="H582" i="39"/>
  <c r="H581" i="39"/>
  <c r="H580" i="39"/>
  <c r="H579" i="39"/>
  <c r="H578" i="39"/>
  <c r="H577" i="39"/>
  <c r="H576" i="39"/>
  <c r="H575" i="39"/>
  <c r="H574" i="39"/>
  <c r="H573" i="39"/>
  <c r="H572" i="39"/>
  <c r="H571" i="39"/>
  <c r="H570" i="39"/>
  <c r="H569" i="39"/>
  <c r="H568" i="39"/>
  <c r="H567" i="39"/>
  <c r="H566" i="39"/>
  <c r="H565" i="39"/>
  <c r="H564" i="39"/>
  <c r="H563" i="39"/>
  <c r="H562" i="39"/>
  <c r="H561" i="39"/>
  <c r="H560" i="39"/>
  <c r="H559" i="39"/>
  <c r="H558" i="39"/>
  <c r="H557" i="39"/>
  <c r="H556" i="39"/>
  <c r="H555" i="39"/>
  <c r="H554" i="39"/>
  <c r="H553" i="39"/>
  <c r="H552" i="39"/>
  <c r="H551" i="39"/>
  <c r="H550" i="39"/>
  <c r="H549" i="39"/>
  <c r="H548" i="39"/>
  <c r="H547" i="39"/>
  <c r="H546" i="39"/>
  <c r="H545" i="39"/>
  <c r="H544" i="39"/>
  <c r="H543" i="39"/>
  <c r="H542" i="39"/>
  <c r="H541" i="39"/>
  <c r="H540" i="39"/>
  <c r="H539" i="39"/>
  <c r="H538" i="39"/>
  <c r="H537" i="39"/>
  <c r="H536" i="39"/>
  <c r="H535" i="39"/>
  <c r="H534" i="39"/>
  <c r="H533" i="39"/>
  <c r="H532" i="39"/>
  <c r="H531" i="39"/>
  <c r="H530" i="39"/>
  <c r="H529" i="39"/>
  <c r="H528" i="39"/>
  <c r="H527" i="39"/>
  <c r="H526" i="39"/>
  <c r="H525" i="39"/>
  <c r="H524" i="39"/>
  <c r="H523" i="39"/>
  <c r="H522" i="39"/>
  <c r="H521" i="39"/>
  <c r="H520" i="39"/>
  <c r="H519" i="39"/>
  <c r="H518" i="39"/>
  <c r="H517" i="39"/>
  <c r="H516" i="39"/>
  <c r="H515" i="39"/>
  <c r="H514" i="39"/>
  <c r="H513" i="39"/>
  <c r="H512" i="39"/>
  <c r="H511" i="39"/>
  <c r="H510" i="39"/>
  <c r="H509" i="39"/>
  <c r="H508" i="39"/>
  <c r="H507" i="39"/>
  <c r="H506" i="39"/>
  <c r="H505" i="39"/>
  <c r="H504" i="39"/>
  <c r="H503" i="39"/>
  <c r="H502" i="39"/>
  <c r="H501" i="39"/>
  <c r="H500" i="39"/>
  <c r="H499" i="39"/>
  <c r="H498" i="39"/>
  <c r="H497" i="39"/>
  <c r="H496" i="39"/>
  <c r="H495" i="39"/>
  <c r="H494" i="39"/>
  <c r="H493" i="39"/>
  <c r="H492" i="39"/>
  <c r="H491" i="39"/>
  <c r="H490" i="39"/>
  <c r="H489" i="39"/>
  <c r="H488" i="39"/>
  <c r="H487" i="39"/>
  <c r="H486" i="39"/>
  <c r="H485" i="39"/>
  <c r="H484" i="39"/>
  <c r="H483" i="39"/>
  <c r="H482" i="39"/>
  <c r="H481" i="39"/>
  <c r="H480" i="39"/>
  <c r="H479" i="39"/>
  <c r="H478" i="39"/>
  <c r="H477" i="39"/>
  <c r="H476" i="39"/>
  <c r="H475" i="39"/>
  <c r="H474" i="39"/>
  <c r="H473" i="39"/>
  <c r="H472" i="39"/>
  <c r="H471" i="39"/>
  <c r="H470" i="39"/>
  <c r="H469" i="39"/>
  <c r="H468" i="39"/>
  <c r="H467" i="39"/>
  <c r="H466" i="39"/>
  <c r="H465" i="39"/>
  <c r="H464" i="39"/>
  <c r="H463" i="39"/>
  <c r="H462" i="39"/>
  <c r="H461" i="39"/>
  <c r="H460" i="39"/>
  <c r="H459" i="39"/>
  <c r="H458" i="39"/>
  <c r="H457" i="39"/>
  <c r="H456" i="39"/>
  <c r="H455" i="39"/>
  <c r="H454" i="39"/>
  <c r="H453" i="39"/>
  <c r="H452" i="39"/>
  <c r="H451" i="39"/>
  <c r="H450" i="39"/>
  <c r="H449" i="39"/>
  <c r="H448" i="39"/>
  <c r="H447" i="39"/>
  <c r="H446" i="39"/>
  <c r="H445" i="39"/>
  <c r="H444" i="39"/>
  <c r="H443" i="39"/>
  <c r="H442" i="39"/>
  <c r="H441" i="39"/>
  <c r="H440" i="39"/>
  <c r="H439" i="39"/>
  <c r="H438" i="39"/>
  <c r="H437" i="39"/>
  <c r="H436" i="39"/>
  <c r="H435" i="39"/>
  <c r="H434" i="39"/>
  <c r="H433" i="39"/>
  <c r="H432" i="39"/>
  <c r="H431" i="39"/>
  <c r="H430" i="39"/>
  <c r="H429" i="39"/>
  <c r="H428" i="39"/>
  <c r="H427" i="39"/>
  <c r="H426" i="39"/>
  <c r="H425" i="39"/>
  <c r="H424" i="39"/>
  <c r="H423" i="39"/>
  <c r="H422" i="39"/>
  <c r="H421" i="39"/>
  <c r="H420" i="39"/>
  <c r="H419" i="39"/>
  <c r="H418" i="39"/>
  <c r="H417" i="39"/>
  <c r="H416" i="39"/>
  <c r="H415" i="39"/>
  <c r="H414" i="39"/>
  <c r="H413" i="39"/>
  <c r="H412" i="39"/>
  <c r="H411" i="39"/>
  <c r="H410" i="39"/>
  <c r="H409" i="39"/>
  <c r="H408" i="39"/>
  <c r="H407" i="39"/>
  <c r="H406" i="39"/>
  <c r="H405" i="39"/>
  <c r="H404" i="39"/>
  <c r="H403" i="39"/>
  <c r="H402" i="39"/>
  <c r="H401" i="39"/>
  <c r="H400" i="39"/>
  <c r="H399" i="39"/>
  <c r="H398" i="39"/>
  <c r="H397" i="39"/>
  <c r="H396" i="39"/>
  <c r="H395" i="39"/>
  <c r="H394" i="39"/>
  <c r="H393" i="39"/>
  <c r="H392" i="39"/>
  <c r="H391" i="39"/>
  <c r="H390" i="39"/>
  <c r="H389" i="39"/>
  <c r="H388" i="39"/>
  <c r="H387" i="39"/>
  <c r="H386" i="39"/>
  <c r="H385" i="39"/>
  <c r="H384" i="39"/>
  <c r="H383" i="39"/>
  <c r="H382" i="39"/>
  <c r="H381" i="39"/>
  <c r="H380" i="39"/>
  <c r="H379" i="39"/>
  <c r="H378" i="39"/>
  <c r="H377" i="39"/>
  <c r="H376" i="39"/>
  <c r="H375" i="39"/>
  <c r="H374" i="39"/>
  <c r="H373" i="39"/>
  <c r="H372" i="39"/>
  <c r="H371" i="39"/>
  <c r="H370" i="39"/>
  <c r="H369" i="39"/>
  <c r="H368" i="39"/>
  <c r="H367" i="39"/>
  <c r="H366" i="39"/>
  <c r="H365" i="39"/>
  <c r="H364" i="39"/>
  <c r="H363" i="39"/>
  <c r="H362" i="39"/>
  <c r="H361" i="39"/>
  <c r="H360" i="39"/>
  <c r="H359" i="39"/>
  <c r="H358" i="39"/>
  <c r="H357" i="39"/>
  <c r="H356" i="39"/>
  <c r="H355" i="39"/>
  <c r="H354" i="39"/>
  <c r="H353" i="39"/>
  <c r="H352" i="39"/>
  <c r="H351" i="39"/>
  <c r="H350" i="39"/>
  <c r="H349" i="39"/>
  <c r="H348" i="39"/>
  <c r="H347" i="39"/>
  <c r="H346" i="39"/>
  <c r="H345" i="39"/>
  <c r="H344" i="39"/>
  <c r="H343" i="39"/>
  <c r="H342" i="39"/>
  <c r="H341" i="39"/>
  <c r="H340" i="39"/>
  <c r="H339" i="39"/>
  <c r="H338" i="39"/>
  <c r="H337" i="39"/>
  <c r="H336" i="39"/>
  <c r="H335" i="39"/>
  <c r="H334" i="39"/>
  <c r="H333" i="39"/>
  <c r="H332" i="39"/>
  <c r="H331" i="39"/>
  <c r="H330" i="39"/>
  <c r="H329" i="39"/>
  <c r="H328" i="39"/>
  <c r="H327" i="39"/>
  <c r="H326" i="39"/>
  <c r="H325" i="39"/>
  <c r="H324" i="39"/>
  <c r="H323" i="39"/>
  <c r="H322" i="39"/>
  <c r="H321" i="39"/>
  <c r="H320" i="39"/>
  <c r="H319" i="39"/>
  <c r="H318" i="39"/>
  <c r="H317" i="39"/>
  <c r="H316" i="39"/>
  <c r="H315" i="39"/>
  <c r="H314" i="39"/>
  <c r="H313" i="39"/>
  <c r="H312" i="39"/>
  <c r="H311" i="39"/>
  <c r="H310" i="39"/>
  <c r="H309" i="39"/>
  <c r="H308" i="39"/>
  <c r="H307" i="39"/>
  <c r="H306" i="39"/>
  <c r="H305" i="39"/>
  <c r="H304" i="39"/>
  <c r="H303" i="39"/>
  <c r="H302" i="39"/>
  <c r="H301" i="39"/>
  <c r="H300" i="39"/>
  <c r="H299" i="39"/>
  <c r="H298" i="39"/>
  <c r="H297" i="39"/>
  <c r="H296" i="39"/>
  <c r="H295" i="39"/>
  <c r="H294" i="39"/>
  <c r="H293" i="39"/>
  <c r="H292" i="39"/>
  <c r="H291" i="39"/>
  <c r="H290" i="39"/>
  <c r="H289" i="39"/>
  <c r="H288" i="39"/>
  <c r="H287" i="39"/>
  <c r="H286" i="39"/>
  <c r="H285" i="39"/>
  <c r="H284" i="39"/>
  <c r="H283" i="39"/>
  <c r="H282" i="39"/>
  <c r="H281" i="39"/>
  <c r="H280" i="39"/>
  <c r="H279" i="39"/>
  <c r="H278" i="39"/>
  <c r="H277" i="39"/>
  <c r="H276" i="39"/>
  <c r="H275" i="39"/>
  <c r="H274" i="39"/>
  <c r="H273" i="39"/>
  <c r="H272" i="39"/>
  <c r="H271" i="39"/>
  <c r="H270" i="39"/>
  <c r="H269" i="39"/>
  <c r="H268" i="39"/>
  <c r="H267" i="39"/>
  <c r="H266" i="39"/>
  <c r="H265" i="39"/>
  <c r="H264" i="39"/>
  <c r="H263" i="39"/>
  <c r="H262" i="39"/>
  <c r="H261" i="39"/>
  <c r="H260" i="39"/>
  <c r="H259" i="39"/>
  <c r="H258" i="39"/>
  <c r="H257" i="39"/>
  <c r="H256" i="39"/>
  <c r="H255" i="39"/>
  <c r="H254" i="39"/>
  <c r="H253" i="39"/>
  <c r="H252" i="39"/>
  <c r="H251" i="39"/>
  <c r="H250" i="39"/>
  <c r="H249" i="39"/>
  <c r="H248" i="39"/>
  <c r="H247" i="39"/>
  <c r="H246" i="39"/>
  <c r="H245" i="39"/>
  <c r="H244" i="39"/>
  <c r="H243" i="39"/>
  <c r="H242" i="39"/>
  <c r="H241" i="39"/>
  <c r="H240" i="39"/>
  <c r="H239" i="39"/>
  <c r="H238" i="39"/>
  <c r="H237" i="39"/>
  <c r="H236" i="39"/>
  <c r="H235" i="39"/>
  <c r="H234" i="39"/>
  <c r="H233" i="39"/>
  <c r="H232" i="39"/>
  <c r="H231" i="39"/>
  <c r="H230" i="39"/>
  <c r="H229" i="39"/>
  <c r="H228" i="39"/>
  <c r="H227" i="39"/>
  <c r="H226" i="39"/>
  <c r="H225" i="39"/>
  <c r="H224" i="39"/>
  <c r="H223" i="39"/>
  <c r="H222" i="39"/>
  <c r="H221" i="39"/>
  <c r="H220" i="39"/>
  <c r="H219" i="39"/>
  <c r="H218" i="39"/>
  <c r="H217" i="39"/>
  <c r="H216" i="39"/>
  <c r="H215" i="39"/>
  <c r="H214" i="39"/>
  <c r="H213" i="39"/>
  <c r="H212" i="39"/>
  <c r="H211" i="39"/>
  <c r="H210" i="39"/>
  <c r="H209" i="39"/>
  <c r="H208" i="39"/>
  <c r="H207" i="39"/>
  <c r="H206" i="39"/>
  <c r="H205" i="39"/>
  <c r="H204" i="39"/>
  <c r="H203" i="39"/>
  <c r="H202" i="39"/>
  <c r="H201" i="39"/>
  <c r="H200" i="39"/>
  <c r="H199" i="39"/>
  <c r="H198" i="39"/>
  <c r="H197" i="39"/>
  <c r="H196" i="39"/>
  <c r="H195" i="39"/>
  <c r="H194" i="39"/>
  <c r="H193" i="39"/>
  <c r="H192" i="39"/>
  <c r="H191" i="39"/>
  <c r="H190" i="39"/>
  <c r="H189" i="39"/>
  <c r="H188" i="39"/>
  <c r="H187" i="39"/>
  <c r="H186" i="39"/>
  <c r="H185" i="39"/>
  <c r="H184" i="39"/>
  <c r="H183" i="39"/>
  <c r="H182" i="39"/>
  <c r="H181" i="39"/>
  <c r="H180" i="39"/>
  <c r="H179" i="39"/>
  <c r="H178" i="39"/>
  <c r="H177" i="39"/>
  <c r="H176" i="39"/>
  <c r="H175" i="39"/>
  <c r="H174" i="39"/>
  <c r="H173" i="39"/>
  <c r="H172" i="39"/>
  <c r="H171" i="39"/>
  <c r="H170" i="39"/>
  <c r="H169" i="39"/>
  <c r="H168" i="39"/>
  <c r="H167" i="39"/>
  <c r="H166" i="39"/>
  <c r="H165" i="39"/>
  <c r="H164" i="39"/>
  <c r="H163" i="39"/>
  <c r="H162" i="39"/>
  <c r="H161" i="39"/>
  <c r="H160" i="39"/>
  <c r="H159" i="39"/>
  <c r="H158" i="39"/>
  <c r="H157" i="39"/>
  <c r="H156" i="39"/>
  <c r="H155" i="39"/>
  <c r="H154" i="39"/>
  <c r="H153" i="39"/>
  <c r="H152" i="39"/>
  <c r="H151" i="39"/>
  <c r="H150" i="39"/>
  <c r="H149" i="39"/>
  <c r="H148" i="39"/>
  <c r="H147" i="39"/>
  <c r="H146" i="39"/>
  <c r="H145" i="39"/>
  <c r="H144" i="39"/>
  <c r="H143" i="39"/>
  <c r="H142" i="39"/>
  <c r="H141" i="39"/>
  <c r="H140" i="39"/>
  <c r="H139" i="39"/>
  <c r="H138" i="39"/>
  <c r="H137" i="39"/>
  <c r="H136" i="39"/>
  <c r="H135" i="39"/>
  <c r="H134" i="39"/>
  <c r="H133" i="39"/>
  <c r="H132" i="39"/>
  <c r="H131" i="39"/>
  <c r="H130" i="39"/>
  <c r="H129" i="39"/>
  <c r="H128" i="39"/>
  <c r="H127" i="39"/>
  <c r="H126" i="39"/>
  <c r="H125" i="39"/>
  <c r="H124" i="39"/>
  <c r="H123" i="39"/>
  <c r="H122" i="39"/>
  <c r="H121" i="39"/>
  <c r="H120" i="39"/>
  <c r="H119" i="39"/>
  <c r="H118" i="39"/>
  <c r="H117" i="39"/>
  <c r="H116" i="39"/>
  <c r="H115" i="39"/>
  <c r="H114" i="39"/>
  <c r="H113" i="39"/>
  <c r="H112" i="39"/>
  <c r="H111" i="39"/>
  <c r="H110" i="39"/>
  <c r="H109" i="39"/>
  <c r="H108" i="39"/>
  <c r="H107" i="39"/>
  <c r="H106" i="39"/>
  <c r="H105" i="39"/>
  <c r="H104" i="39"/>
  <c r="H103" i="39"/>
  <c r="H102" i="39"/>
  <c r="H101" i="39"/>
  <c r="H100" i="39"/>
  <c r="H99" i="39"/>
  <c r="H98" i="39"/>
  <c r="H97" i="39"/>
  <c r="H96" i="39"/>
  <c r="H95" i="39"/>
  <c r="H94" i="39"/>
  <c r="H93" i="39"/>
  <c r="H92" i="39"/>
  <c r="H91" i="39"/>
  <c r="H90" i="39"/>
  <c r="H89" i="39"/>
  <c r="H88" i="39"/>
  <c r="H87" i="39"/>
  <c r="H86" i="39"/>
  <c r="H85" i="39"/>
  <c r="H84" i="39"/>
  <c r="H83" i="39"/>
  <c r="H82" i="39"/>
  <c r="H81" i="39"/>
  <c r="H80" i="39"/>
  <c r="H79" i="39"/>
  <c r="H78" i="39"/>
  <c r="H77" i="39"/>
  <c r="H76" i="39"/>
  <c r="H75" i="39"/>
  <c r="H74" i="39"/>
  <c r="H73" i="39"/>
  <c r="H72" i="39"/>
  <c r="H71" i="39"/>
  <c r="H70" i="39"/>
  <c r="H69" i="39"/>
  <c r="H68" i="39"/>
  <c r="H67" i="39"/>
  <c r="H66" i="39"/>
  <c r="H65" i="39"/>
  <c r="H64" i="39"/>
  <c r="H63" i="39"/>
  <c r="H62" i="39"/>
  <c r="H61" i="39"/>
  <c r="H60" i="39"/>
  <c r="H59" i="39"/>
  <c r="H58" i="39"/>
  <c r="H57" i="39"/>
  <c r="H56" i="39"/>
  <c r="H55" i="39"/>
  <c r="H54" i="39"/>
  <c r="H53" i="39"/>
  <c r="H52" i="39"/>
  <c r="H51" i="39"/>
  <c r="H50" i="39"/>
  <c r="H49" i="39"/>
  <c r="H48" i="39"/>
  <c r="H47" i="39"/>
  <c r="H46" i="39"/>
  <c r="H45" i="39"/>
  <c r="H44" i="39"/>
  <c r="H43" i="39"/>
  <c r="H42" i="39"/>
  <c r="H41" i="39"/>
  <c r="H40" i="39"/>
  <c r="H39" i="39"/>
  <c r="H38" i="39"/>
  <c r="H37" i="39"/>
  <c r="H36" i="39"/>
  <c r="H35" i="39"/>
  <c r="H34" i="39"/>
  <c r="H33" i="39"/>
  <c r="H32" i="39"/>
  <c r="H31" i="39"/>
  <c r="H30" i="39"/>
  <c r="H29" i="39"/>
  <c r="H28" i="39"/>
  <c r="H27" i="39"/>
  <c r="H26" i="39"/>
  <c r="H25" i="39"/>
  <c r="H24" i="39"/>
  <c r="H23" i="39"/>
  <c r="H22" i="39"/>
  <c r="H21" i="39"/>
  <c r="H20" i="39"/>
  <c r="H19" i="39"/>
  <c r="H18" i="39"/>
  <c r="H17" i="39"/>
  <c r="H16" i="39"/>
  <c r="H15" i="39"/>
  <c r="H14" i="39"/>
  <c r="H13" i="39"/>
  <c r="H12" i="39"/>
  <c r="H11" i="39"/>
  <c r="H10" i="39"/>
  <c r="H9" i="39"/>
  <c r="H8" i="39"/>
  <c r="H7" i="39"/>
  <c r="G4" i="39" l="1"/>
  <c r="K4" i="1" s="1"/>
  <c r="H4" i="39"/>
  <c r="L4" i="1" s="1"/>
  <c r="H945" i="39"/>
  <c r="G945" i="39"/>
  <c r="F34" i="35" l="1"/>
  <c r="G34" i="35"/>
  <c r="H34" i="35"/>
  <c r="E55" i="34" l="1"/>
  <c r="J1490" i="30"/>
  <c r="J1491" i="30"/>
  <c r="J1492" i="30"/>
  <c r="J1493" i="30"/>
  <c r="J1494" i="30"/>
  <c r="J1495" i="30"/>
  <c r="J1496" i="30"/>
  <c r="J1497" i="30"/>
  <c r="J1498" i="30"/>
  <c r="J1499" i="30"/>
  <c r="J1500" i="30"/>
  <c r="J1501" i="30"/>
  <c r="J1502" i="30"/>
  <c r="J1503" i="30"/>
  <c r="J1504" i="30"/>
  <c r="J1505" i="30"/>
  <c r="J1506" i="30"/>
  <c r="J1507" i="30"/>
  <c r="J1508" i="30"/>
  <c r="J1509" i="30"/>
  <c r="J1510" i="30"/>
  <c r="J1511" i="30"/>
  <c r="J1512" i="30"/>
  <c r="J1513" i="30"/>
  <c r="J1514" i="30"/>
  <c r="J1515" i="30"/>
  <c r="J1516" i="30"/>
  <c r="J1517" i="30"/>
  <c r="J1518" i="30"/>
  <c r="J1519" i="30"/>
  <c r="J1520" i="30"/>
  <c r="J1521" i="30"/>
  <c r="J1522" i="30"/>
  <c r="J1523" i="30"/>
  <c r="J1524" i="30"/>
  <c r="J1525" i="30"/>
  <c r="J1526" i="30"/>
  <c r="J1527" i="30"/>
  <c r="J1528" i="30"/>
  <c r="J1529" i="30"/>
  <c r="J1530" i="30"/>
  <c r="J1531" i="30"/>
  <c r="J1532" i="30"/>
  <c r="J1533" i="30"/>
  <c r="J1534" i="30"/>
  <c r="J1535" i="30"/>
  <c r="J1536" i="30"/>
  <c r="J1537" i="30"/>
  <c r="J1538" i="30"/>
  <c r="J1539" i="30"/>
  <c r="J1540" i="30"/>
  <c r="J1541" i="30"/>
  <c r="J1542" i="30"/>
  <c r="J1543" i="30"/>
  <c r="J1544" i="30"/>
  <c r="J1545" i="30"/>
  <c r="J1546" i="30"/>
  <c r="J1547" i="30"/>
  <c r="J1548" i="30"/>
  <c r="J1549" i="30"/>
  <c r="J1550" i="30"/>
  <c r="J1551" i="30"/>
  <c r="J1552" i="30"/>
  <c r="J1553" i="30"/>
  <c r="J1554" i="30"/>
  <c r="J1555" i="30"/>
  <c r="J1556" i="30"/>
  <c r="J1557" i="30"/>
  <c r="J1558" i="30"/>
  <c r="J1559" i="30"/>
  <c r="J1560" i="30"/>
  <c r="J1561" i="30"/>
  <c r="J1562" i="30"/>
  <c r="J1563" i="30"/>
  <c r="J1564" i="30"/>
  <c r="J1565" i="30"/>
  <c r="J1566" i="30"/>
  <c r="J1567" i="30"/>
  <c r="J1568" i="30"/>
  <c r="J1569" i="30"/>
  <c r="J1570" i="30"/>
  <c r="J1571" i="30"/>
  <c r="J1572" i="30"/>
  <c r="J1573" i="30"/>
  <c r="J1574" i="30"/>
  <c r="J1575" i="30"/>
  <c r="J1576" i="30"/>
  <c r="J1577" i="30"/>
  <c r="J1578" i="30"/>
  <c r="J1579" i="30"/>
  <c r="J1580" i="30"/>
  <c r="J1581" i="30"/>
  <c r="J1582" i="30"/>
  <c r="J1583" i="30"/>
  <c r="J1584" i="30"/>
  <c r="J1585" i="30"/>
  <c r="J1586" i="30"/>
  <c r="J1587" i="30"/>
  <c r="J1588" i="30"/>
  <c r="J1589" i="30"/>
  <c r="J1590" i="30"/>
  <c r="J1591" i="30"/>
  <c r="J1592" i="30"/>
  <c r="J1593" i="30"/>
  <c r="J1594" i="30"/>
  <c r="J1595" i="30"/>
  <c r="J1596" i="30"/>
  <c r="J1597" i="30"/>
  <c r="J1598" i="30"/>
  <c r="J1599" i="30"/>
  <c r="J1600" i="30"/>
  <c r="J1601" i="30"/>
  <c r="J1602" i="30"/>
  <c r="J1603" i="30"/>
  <c r="J1604" i="30"/>
  <c r="J1605" i="30"/>
  <c r="J1606" i="30"/>
  <c r="J1607" i="30"/>
  <c r="J1608" i="30"/>
  <c r="J1609" i="30"/>
  <c r="J1610" i="30"/>
  <c r="J1611" i="30"/>
  <c r="J1612" i="30"/>
  <c r="J1613" i="30"/>
  <c r="J1614" i="30"/>
  <c r="J1615" i="30"/>
  <c r="J1616" i="30"/>
  <c r="J1617" i="30"/>
  <c r="J1618" i="30"/>
  <c r="J1619" i="30"/>
  <c r="J1620" i="30"/>
  <c r="J1621" i="30"/>
  <c r="J1622" i="30"/>
  <c r="J1623" i="30"/>
  <c r="J1624" i="30"/>
  <c r="J1625" i="30"/>
  <c r="J1626" i="30"/>
  <c r="J1627" i="30"/>
  <c r="J1628" i="30"/>
  <c r="J1629" i="30"/>
  <c r="J1630" i="30"/>
  <c r="J1631" i="30"/>
  <c r="J1632" i="30"/>
  <c r="J1633" i="30"/>
  <c r="J1634" i="30"/>
  <c r="J1635" i="30"/>
  <c r="J1636" i="30"/>
  <c r="J1637" i="30"/>
  <c r="J1638" i="30"/>
  <c r="J1639" i="30"/>
  <c r="J1640" i="30"/>
  <c r="J1641" i="30"/>
  <c r="J1642" i="30"/>
  <c r="J1643" i="30"/>
  <c r="J1644" i="30"/>
  <c r="J1645" i="30"/>
  <c r="J1646" i="30"/>
  <c r="J1647" i="30"/>
  <c r="J1648" i="30"/>
  <c r="J1649" i="30"/>
  <c r="J1650" i="30"/>
  <c r="J1651" i="30"/>
  <c r="J1652" i="30"/>
  <c r="J1653" i="30"/>
  <c r="J1654" i="30"/>
  <c r="J1655" i="30"/>
  <c r="J1656" i="30"/>
  <c r="J1657" i="30"/>
  <c r="J1658" i="30"/>
  <c r="J1659" i="30"/>
  <c r="J1660" i="30"/>
  <c r="J1661" i="30"/>
  <c r="J1662" i="30"/>
  <c r="J1663" i="30"/>
  <c r="J1664" i="30"/>
  <c r="J1665" i="30"/>
  <c r="J1666" i="30"/>
  <c r="J1667" i="30"/>
  <c r="J1668" i="30"/>
  <c r="J1669" i="30"/>
  <c r="J1670" i="30"/>
  <c r="J1671" i="30"/>
  <c r="J1672" i="30"/>
  <c r="J1673" i="30"/>
  <c r="J1674" i="30"/>
  <c r="J1675" i="30"/>
  <c r="J1676" i="30"/>
  <c r="J1677" i="30"/>
  <c r="J1678" i="30"/>
  <c r="J1679" i="30"/>
  <c r="J1680" i="30"/>
  <c r="J1681" i="30"/>
  <c r="J1682" i="30"/>
  <c r="J1683" i="30"/>
  <c r="J1684" i="30"/>
  <c r="J1685" i="30"/>
  <c r="J1686" i="30"/>
  <c r="J1687" i="30"/>
  <c r="J1688" i="30"/>
  <c r="J1689" i="30"/>
  <c r="J1690" i="30"/>
  <c r="J1691" i="30"/>
  <c r="J1692" i="30"/>
  <c r="J1693" i="30"/>
  <c r="J1694" i="30"/>
  <c r="J1695" i="30"/>
  <c r="J1696" i="30"/>
  <c r="J1697" i="30"/>
  <c r="J1698" i="30"/>
  <c r="J1699" i="30"/>
  <c r="J1700" i="30"/>
  <c r="J1701" i="30"/>
  <c r="J1702" i="30"/>
  <c r="J1703" i="30"/>
  <c r="J1704" i="30"/>
  <c r="J1705" i="30"/>
  <c r="J1706" i="30"/>
  <c r="J1707" i="30"/>
  <c r="J1708" i="30"/>
  <c r="J1709" i="30"/>
  <c r="J1710" i="30"/>
  <c r="J1711" i="30"/>
  <c r="J1712" i="30"/>
  <c r="J1713" i="30"/>
  <c r="J1714" i="30"/>
  <c r="J1715" i="30"/>
  <c r="J1716" i="30"/>
  <c r="J1717" i="30"/>
  <c r="J1718" i="30"/>
  <c r="J1719" i="30"/>
  <c r="J1720" i="30"/>
  <c r="J1721" i="30"/>
  <c r="J1722" i="30"/>
  <c r="J1723" i="30"/>
  <c r="J1724" i="30"/>
  <c r="J1725" i="30"/>
  <c r="J1726" i="30"/>
  <c r="J1727" i="30"/>
  <c r="J1728" i="30"/>
  <c r="J1729" i="30"/>
  <c r="J1730" i="30"/>
  <c r="J1731" i="30"/>
  <c r="J1732" i="30"/>
  <c r="J1733" i="30"/>
  <c r="J1734" i="30"/>
  <c r="J1735" i="30"/>
  <c r="J1736" i="30"/>
  <c r="J1737" i="30"/>
  <c r="J1738" i="30"/>
  <c r="J1739" i="30"/>
  <c r="J1740" i="30"/>
  <c r="J1741" i="30"/>
  <c r="J1742" i="30"/>
  <c r="J1743" i="30"/>
  <c r="J1744" i="30"/>
  <c r="J1745" i="30"/>
  <c r="J1746" i="30"/>
  <c r="J1747" i="30"/>
  <c r="J1748" i="30"/>
  <c r="J1749" i="30"/>
  <c r="J1750" i="30"/>
  <c r="J1751" i="30"/>
  <c r="J1752" i="30"/>
  <c r="J1753" i="30"/>
  <c r="J1754" i="30"/>
  <c r="J1755" i="30"/>
  <c r="J1756" i="30"/>
  <c r="J1757" i="30"/>
  <c r="J1758" i="30"/>
  <c r="J1759" i="30"/>
  <c r="J1760" i="30"/>
  <c r="J1761" i="30"/>
  <c r="J1762" i="30"/>
  <c r="J1763" i="30"/>
  <c r="J1764" i="30"/>
  <c r="J1765" i="30"/>
  <c r="J1766" i="30"/>
  <c r="J1767" i="30"/>
  <c r="J1768" i="30"/>
  <c r="J1769" i="30"/>
  <c r="J1770" i="30"/>
  <c r="J1771" i="30"/>
  <c r="J1772" i="30"/>
  <c r="J1773" i="30"/>
  <c r="J1774" i="30"/>
  <c r="J1775" i="30"/>
  <c r="J1776" i="30"/>
  <c r="J1777" i="30"/>
  <c r="J1778" i="30"/>
  <c r="J1779" i="30"/>
  <c r="J1780" i="30"/>
  <c r="J1781" i="30"/>
  <c r="J1782" i="30"/>
  <c r="J1783" i="30"/>
  <c r="J1784" i="30"/>
  <c r="J1785" i="30"/>
  <c r="J1786" i="30"/>
  <c r="J1787" i="30"/>
  <c r="J1788" i="30"/>
  <c r="J1789" i="30"/>
  <c r="J1790" i="30"/>
  <c r="J1791" i="30"/>
  <c r="J1792" i="30"/>
  <c r="J1793" i="30"/>
  <c r="J1794" i="30"/>
  <c r="J1795" i="30"/>
  <c r="J1796" i="30"/>
  <c r="J1797" i="30"/>
  <c r="J1798" i="30"/>
  <c r="J1799" i="30"/>
  <c r="J1800" i="30"/>
  <c r="J1801" i="30"/>
  <c r="J1802" i="30"/>
  <c r="J1803" i="30"/>
  <c r="J1804" i="30"/>
  <c r="J1805" i="30"/>
  <c r="J1806" i="30"/>
  <c r="J1807" i="30"/>
  <c r="J1808" i="30"/>
  <c r="J1809" i="30"/>
  <c r="J1810" i="30"/>
  <c r="J1811" i="30"/>
  <c r="J1812" i="30"/>
  <c r="J1813" i="30"/>
  <c r="J1814" i="30"/>
  <c r="J1815" i="30"/>
  <c r="J1816" i="30"/>
  <c r="J1817" i="30"/>
  <c r="J1818" i="30"/>
  <c r="J1819" i="30"/>
  <c r="J1820" i="30"/>
  <c r="J1821" i="30"/>
  <c r="J1822" i="30"/>
  <c r="J1823" i="30"/>
  <c r="J1824" i="30"/>
  <c r="J1825" i="30"/>
  <c r="J1826" i="30"/>
  <c r="J1827" i="30"/>
  <c r="J1828" i="30"/>
  <c r="J1829" i="30"/>
  <c r="J1830" i="30"/>
  <c r="J1831" i="30"/>
  <c r="J1832" i="30"/>
  <c r="J1833" i="30"/>
  <c r="J1834" i="30"/>
  <c r="J1835" i="30"/>
  <c r="J1836" i="30"/>
  <c r="J1837" i="30"/>
  <c r="J1838" i="30"/>
  <c r="J1839" i="30"/>
  <c r="J1840" i="30"/>
  <c r="J1841" i="30"/>
  <c r="J1842" i="30"/>
  <c r="J1843" i="30"/>
  <c r="J1844" i="30"/>
  <c r="J1845" i="30"/>
  <c r="J1846" i="30"/>
  <c r="J1847" i="30"/>
  <c r="J1848" i="30"/>
  <c r="J1849" i="30"/>
  <c r="J1850" i="30"/>
  <c r="J1851" i="30"/>
  <c r="J1852" i="30"/>
  <c r="J1853" i="30"/>
  <c r="J1854" i="30"/>
  <c r="J1855" i="30"/>
  <c r="J1856" i="30"/>
  <c r="J1857" i="30"/>
  <c r="J1858" i="30"/>
  <c r="J1859" i="30"/>
  <c r="J1860" i="30"/>
  <c r="J1861" i="30"/>
  <c r="J1862" i="30"/>
  <c r="J1863" i="30"/>
  <c r="J1864" i="30"/>
  <c r="J1865" i="30"/>
  <c r="J1866" i="30"/>
  <c r="J1867" i="30"/>
  <c r="J1868" i="30"/>
  <c r="J1869" i="30"/>
  <c r="J1870" i="30"/>
  <c r="J1871" i="30"/>
  <c r="J1872" i="30"/>
  <c r="J1873" i="30"/>
  <c r="J1874" i="30"/>
  <c r="J1875" i="30"/>
  <c r="J1876" i="30"/>
  <c r="J1877" i="30"/>
  <c r="J1878" i="30"/>
  <c r="J1879" i="30"/>
  <c r="J1880" i="30"/>
  <c r="J1881" i="30"/>
  <c r="J1882" i="30"/>
  <c r="J1883" i="30"/>
  <c r="J1884" i="30"/>
  <c r="J1885" i="30"/>
  <c r="J1886" i="30"/>
  <c r="J1887" i="30"/>
  <c r="J1888" i="30"/>
  <c r="J1889" i="30"/>
  <c r="J1890" i="30"/>
  <c r="J1891" i="30"/>
  <c r="J1892" i="30"/>
  <c r="J1893" i="30"/>
  <c r="J1894" i="30"/>
  <c r="J1895" i="30"/>
  <c r="J1896" i="30"/>
  <c r="J1897" i="30"/>
  <c r="J1898" i="30"/>
  <c r="J1899" i="30"/>
  <c r="J1900" i="30"/>
  <c r="J1901" i="30"/>
  <c r="J1902" i="30"/>
  <c r="J1903" i="30"/>
  <c r="J1904" i="30"/>
  <c r="J1905" i="30"/>
  <c r="J1906" i="30"/>
  <c r="J1907" i="30"/>
  <c r="J1908" i="30"/>
  <c r="J1909" i="30"/>
  <c r="J1910" i="30"/>
  <c r="J1911" i="30"/>
  <c r="J1912" i="30"/>
  <c r="J1913" i="30"/>
  <c r="J1914" i="30"/>
  <c r="J1915" i="30"/>
  <c r="J1916" i="30"/>
  <c r="J1917" i="30"/>
  <c r="J1918" i="30"/>
  <c r="J1919" i="30"/>
  <c r="J1920" i="30"/>
  <c r="J1921" i="30"/>
  <c r="J1922" i="30"/>
  <c r="J1923" i="30"/>
  <c r="J1924" i="30"/>
  <c r="J1925" i="30"/>
  <c r="J1926" i="30"/>
  <c r="J1927" i="30"/>
  <c r="J1928" i="30"/>
  <c r="J1929" i="30"/>
  <c r="J1930" i="30"/>
  <c r="J1931" i="30"/>
  <c r="J1932" i="30"/>
  <c r="J1933" i="30"/>
  <c r="J1934" i="30"/>
  <c r="J1935" i="30"/>
  <c r="J1936" i="30"/>
  <c r="J1937" i="30"/>
  <c r="J1938" i="30"/>
  <c r="J1939" i="30"/>
  <c r="J1940" i="30"/>
  <c r="J1941" i="30"/>
  <c r="J1942" i="30"/>
  <c r="J1943" i="30"/>
  <c r="J1944" i="30"/>
  <c r="J1945" i="30"/>
  <c r="J1946" i="30"/>
  <c r="J1947" i="30"/>
  <c r="J1948" i="30"/>
  <c r="J1949" i="30"/>
  <c r="J1950" i="30"/>
  <c r="J1951" i="30"/>
  <c r="J1952" i="30"/>
  <c r="J1953" i="30"/>
  <c r="J1954" i="30"/>
  <c r="J1955" i="30"/>
  <c r="J1956" i="30"/>
  <c r="J1957" i="30"/>
  <c r="J1958" i="30"/>
  <c r="J1959" i="30"/>
  <c r="J1960" i="30"/>
  <c r="J1961" i="30"/>
  <c r="J1962" i="30"/>
  <c r="J1963" i="30"/>
  <c r="J1964" i="30"/>
  <c r="J1965" i="30"/>
  <c r="J1966" i="30"/>
  <c r="J1967" i="30"/>
  <c r="J1968" i="30"/>
  <c r="J1969" i="30"/>
  <c r="J1970" i="30"/>
  <c r="J1971" i="30"/>
  <c r="J1972" i="30"/>
  <c r="J1973" i="30"/>
  <c r="J1974" i="30"/>
  <c r="J1975" i="30"/>
  <c r="J1976" i="30"/>
  <c r="J1977" i="30"/>
  <c r="J1978" i="30"/>
  <c r="J1979" i="30"/>
  <c r="J1980" i="30"/>
  <c r="J1981" i="30"/>
  <c r="J1982" i="30"/>
  <c r="J1983" i="30"/>
  <c r="J1984" i="30"/>
  <c r="J1985" i="30"/>
  <c r="J1986" i="30"/>
  <c r="J1987" i="30"/>
  <c r="J1988" i="30"/>
  <c r="J1989" i="30"/>
  <c r="J1990" i="30"/>
  <c r="J1991" i="30"/>
  <c r="J1992" i="30"/>
  <c r="J1993" i="30"/>
  <c r="J1994" i="30"/>
  <c r="J1995" i="30"/>
  <c r="J1996" i="30"/>
  <c r="J1997" i="30"/>
  <c r="J1998" i="30"/>
  <c r="J1999" i="30"/>
  <c r="J2000" i="30"/>
  <c r="J2001" i="30"/>
  <c r="J2002" i="30"/>
  <c r="J2003" i="30"/>
  <c r="J2004" i="30"/>
  <c r="J2005" i="30"/>
  <c r="J2006" i="30"/>
  <c r="J2007" i="30"/>
  <c r="J2008" i="30"/>
  <c r="J2009" i="30"/>
  <c r="J2010" i="30"/>
  <c r="J2011" i="30"/>
  <c r="J2012" i="30"/>
  <c r="J2013" i="30"/>
  <c r="J2014" i="30"/>
  <c r="J2015" i="30"/>
  <c r="J2016" i="30"/>
  <c r="J2017" i="30"/>
  <c r="J2018" i="30"/>
  <c r="J2019" i="30"/>
  <c r="J2020" i="30"/>
  <c r="J2021" i="30"/>
  <c r="J2022" i="30"/>
  <c r="J2023" i="30"/>
  <c r="J2024" i="30"/>
  <c r="J2025" i="30"/>
  <c r="J2026" i="30"/>
  <c r="J2027" i="30"/>
  <c r="J2028" i="30"/>
  <c r="J2029" i="30"/>
  <c r="J2030" i="30"/>
  <c r="J2031" i="30"/>
  <c r="J2032" i="30"/>
  <c r="J2033" i="30"/>
  <c r="J2034" i="30"/>
  <c r="J2035" i="30"/>
  <c r="J2036" i="30"/>
  <c r="J2037" i="30"/>
  <c r="J2038" i="30"/>
  <c r="J2039" i="30"/>
  <c r="J2040" i="30"/>
  <c r="J2041" i="30"/>
  <c r="J2042" i="30"/>
  <c r="J2043" i="30"/>
  <c r="J2044" i="30"/>
  <c r="J2045" i="30"/>
  <c r="J2046" i="30"/>
  <c r="J2047" i="30"/>
  <c r="J2048" i="30"/>
  <c r="J2049" i="30"/>
  <c r="J2050" i="30"/>
  <c r="J2051" i="30"/>
  <c r="J2052" i="30"/>
  <c r="J2053" i="30"/>
  <c r="J2054" i="30"/>
  <c r="J2055" i="30"/>
  <c r="J2056" i="30"/>
  <c r="J2057" i="30"/>
  <c r="J2058" i="30"/>
  <c r="J2059" i="30"/>
  <c r="J2060" i="30"/>
  <c r="J2061" i="30"/>
  <c r="J2062" i="30"/>
  <c r="J2063" i="30"/>
  <c r="J2064" i="30"/>
  <c r="J2065" i="30"/>
  <c r="J2066" i="30"/>
  <c r="J2067" i="30"/>
  <c r="J2068" i="30"/>
  <c r="J2069" i="30"/>
  <c r="J2070" i="30"/>
  <c r="J2071" i="30"/>
  <c r="J2072" i="30"/>
  <c r="J2073" i="30"/>
  <c r="J2074" i="30"/>
  <c r="J2075" i="30"/>
  <c r="J2076" i="30"/>
  <c r="J2077" i="30"/>
  <c r="J2078" i="30"/>
  <c r="J2079" i="30"/>
  <c r="J2080" i="30"/>
  <c r="J2081" i="30"/>
  <c r="J2082" i="30"/>
  <c r="J2083" i="30"/>
  <c r="J2084" i="30"/>
  <c r="J2085" i="30"/>
  <c r="J2086" i="30"/>
  <c r="J2087" i="30"/>
  <c r="J2088" i="30"/>
  <c r="J2089" i="30"/>
  <c r="J2090" i="30"/>
  <c r="J2091" i="30"/>
  <c r="J2092" i="30"/>
  <c r="J2093" i="30"/>
  <c r="J2094" i="30"/>
  <c r="J2095" i="30"/>
  <c r="J2096" i="30"/>
  <c r="J2097" i="30"/>
  <c r="J2098" i="30"/>
  <c r="J2099" i="30"/>
  <c r="J2100" i="30"/>
  <c r="J2101" i="30"/>
  <c r="J2102" i="30"/>
  <c r="J2103" i="30"/>
  <c r="J2104" i="30"/>
  <c r="J2105" i="30"/>
  <c r="J2106" i="30"/>
  <c r="J2107" i="30"/>
  <c r="J2108" i="30"/>
  <c r="J2109" i="30"/>
  <c r="J2110" i="30"/>
  <c r="J2111" i="30"/>
  <c r="J2112" i="30"/>
  <c r="J2113" i="30"/>
  <c r="J2114" i="30"/>
  <c r="J2115" i="30"/>
  <c r="J2116" i="30"/>
  <c r="J2117" i="30"/>
  <c r="J2118" i="30"/>
  <c r="J2119" i="30"/>
  <c r="J2120" i="30"/>
  <c r="J2121" i="30"/>
  <c r="J2122" i="30"/>
  <c r="J2123" i="30"/>
  <c r="J2124" i="30"/>
  <c r="J2125" i="30"/>
  <c r="J2126" i="30"/>
  <c r="J2127" i="30"/>
  <c r="J2128" i="30"/>
  <c r="J2129" i="30"/>
  <c r="J2130" i="30"/>
  <c r="J2131" i="30"/>
  <c r="J2132" i="30"/>
  <c r="J2133" i="30"/>
  <c r="J2134" i="30"/>
  <c r="J2135" i="30"/>
  <c r="J2136" i="30"/>
  <c r="J2137" i="30"/>
  <c r="J2138" i="30"/>
  <c r="J2139" i="30"/>
  <c r="J2140" i="30"/>
  <c r="J2141" i="30"/>
  <c r="J2142" i="30"/>
  <c r="J2143" i="30"/>
  <c r="J2144" i="30"/>
  <c r="J2145" i="30"/>
  <c r="J2146" i="30"/>
  <c r="J2147" i="30"/>
  <c r="J2148" i="30"/>
  <c r="J2149" i="30"/>
  <c r="J2150" i="30"/>
  <c r="J2151" i="30"/>
  <c r="J2152" i="30"/>
  <c r="J2153" i="30"/>
  <c r="J2154" i="30"/>
  <c r="J2155" i="30"/>
  <c r="J2156" i="30"/>
  <c r="J2157" i="30"/>
  <c r="J2158" i="30"/>
  <c r="J2159" i="30"/>
  <c r="J2160" i="30"/>
  <c r="J2161" i="30"/>
  <c r="J2162" i="30"/>
  <c r="J2163" i="30"/>
  <c r="J2164" i="30"/>
  <c r="J2165" i="30"/>
  <c r="J2166" i="30"/>
  <c r="J2167" i="30"/>
  <c r="J2168" i="30"/>
  <c r="J2169" i="30"/>
  <c r="J2170" i="30"/>
  <c r="J2171" i="30"/>
  <c r="J2172" i="30"/>
  <c r="J2173" i="30"/>
  <c r="J2174" i="30"/>
  <c r="J2175" i="30"/>
  <c r="J2176" i="30"/>
  <c r="J2177" i="30"/>
  <c r="J2178" i="30"/>
  <c r="J2179" i="30"/>
  <c r="J2180" i="30"/>
  <c r="J2181" i="30"/>
  <c r="J2182" i="30"/>
  <c r="J2183" i="30"/>
  <c r="J2184" i="30"/>
  <c r="J2185" i="30"/>
  <c r="J2186" i="30"/>
  <c r="J2187" i="30"/>
  <c r="J2188" i="30"/>
  <c r="J2189" i="30"/>
  <c r="J2190" i="30"/>
  <c r="J2191" i="30"/>
  <c r="J2192" i="30"/>
  <c r="J2193" i="30"/>
  <c r="J2194" i="30"/>
  <c r="J2195" i="30"/>
  <c r="J2196" i="30"/>
  <c r="J2197" i="30"/>
  <c r="J2198" i="30"/>
  <c r="J2199" i="30"/>
  <c r="J2200" i="30"/>
  <c r="J2201" i="30"/>
  <c r="J2202" i="30"/>
  <c r="J2203" i="30"/>
  <c r="J2204" i="30"/>
  <c r="J2205" i="30"/>
  <c r="J2206" i="30"/>
  <c r="J2207" i="30"/>
  <c r="J2208" i="30"/>
  <c r="J2209" i="30"/>
  <c r="J2210" i="30"/>
  <c r="J2211" i="30"/>
  <c r="J2212" i="30"/>
  <c r="J2213" i="30"/>
  <c r="J2214" i="30"/>
  <c r="J2215" i="30"/>
  <c r="J2216" i="30"/>
  <c r="J2217" i="30"/>
  <c r="J2218" i="30"/>
  <c r="J2219" i="30"/>
  <c r="J2220" i="30"/>
  <c r="J2221" i="30"/>
  <c r="J2222" i="30"/>
  <c r="J2223" i="30"/>
  <c r="J2224" i="30"/>
  <c r="J2225" i="30"/>
  <c r="J2226" i="30"/>
  <c r="J2227" i="30"/>
  <c r="J2228" i="30"/>
  <c r="J2229" i="30"/>
  <c r="J2230" i="30"/>
  <c r="J2231" i="30"/>
  <c r="J2232" i="30"/>
  <c r="J2233" i="30"/>
  <c r="J2234" i="30"/>
  <c r="J2235" i="30"/>
  <c r="J2236" i="30"/>
  <c r="J2237" i="30"/>
  <c r="J2238" i="30"/>
  <c r="J2239" i="30"/>
  <c r="J2240" i="30"/>
  <c r="J2241" i="30"/>
  <c r="J2242" i="30"/>
  <c r="J2243" i="30"/>
  <c r="J2244" i="30"/>
  <c r="J2245" i="30"/>
  <c r="J2246" i="30"/>
  <c r="J2247" i="30"/>
  <c r="J2248" i="30"/>
  <c r="J2249" i="30"/>
  <c r="J2250" i="30"/>
  <c r="J2251" i="30"/>
  <c r="J2252" i="30"/>
  <c r="J2253" i="30"/>
  <c r="J2254" i="30"/>
  <c r="J2255" i="30"/>
  <c r="J2256" i="30"/>
  <c r="J2257" i="30"/>
  <c r="J2258" i="30"/>
  <c r="J2259" i="30"/>
  <c r="J2260" i="30"/>
  <c r="E54" i="34"/>
  <c r="F5" i="23" l="1"/>
  <c r="E33" i="34" l="1"/>
  <c r="E49" i="34"/>
  <c r="E50" i="34"/>
  <c r="E51" i="34"/>
  <c r="E52" i="34"/>
  <c r="E53" i="34"/>
  <c r="J6" i="30" l="1"/>
  <c r="J7" i="30"/>
  <c r="J8" i="30"/>
  <c r="J9" i="30"/>
  <c r="J10" i="30"/>
  <c r="J11" i="30"/>
  <c r="J12" i="30"/>
  <c r="J13" i="30"/>
  <c r="J14" i="30"/>
  <c r="J15" i="30"/>
  <c r="J16" i="30"/>
  <c r="J17" i="30"/>
  <c r="J18" i="30"/>
  <c r="J19" i="30"/>
  <c r="J20" i="30"/>
  <c r="J21" i="30"/>
  <c r="J22" i="30"/>
  <c r="J23" i="30"/>
  <c r="J24" i="30"/>
  <c r="J25" i="30"/>
  <c r="J26" i="30"/>
  <c r="J27" i="30"/>
  <c r="J28" i="30"/>
  <c r="J29" i="30"/>
  <c r="J30" i="30"/>
  <c r="J31" i="30"/>
  <c r="J32" i="30"/>
  <c r="J33" i="30"/>
  <c r="J34" i="30"/>
  <c r="J35" i="30"/>
  <c r="J36" i="30"/>
  <c r="J37" i="30"/>
  <c r="J38" i="30"/>
  <c r="J39" i="30"/>
  <c r="J40" i="30"/>
  <c r="J41" i="30"/>
  <c r="J42" i="30"/>
  <c r="J43" i="30"/>
  <c r="J44" i="30"/>
  <c r="J45" i="30"/>
  <c r="J46" i="30"/>
  <c r="J47" i="30"/>
  <c r="J48" i="30"/>
  <c r="J49" i="30"/>
  <c r="J50" i="30"/>
  <c r="J51" i="30"/>
  <c r="J52" i="30"/>
  <c r="J53" i="30"/>
  <c r="J54" i="30"/>
  <c r="J55" i="30"/>
  <c r="J56" i="30"/>
  <c r="J57" i="30"/>
  <c r="J58" i="30"/>
  <c r="J59" i="30"/>
  <c r="J60" i="30"/>
  <c r="J61" i="30"/>
  <c r="J62" i="30"/>
  <c r="J63" i="30"/>
  <c r="J64" i="30"/>
  <c r="J65" i="30"/>
  <c r="J66" i="30"/>
  <c r="J67" i="30"/>
  <c r="J68" i="30"/>
  <c r="J69" i="30"/>
  <c r="J70" i="30"/>
  <c r="J71" i="30"/>
  <c r="J72" i="30"/>
  <c r="J73" i="30"/>
  <c r="J74" i="30"/>
  <c r="J75" i="30"/>
  <c r="J76" i="30"/>
  <c r="J77" i="30"/>
  <c r="J78" i="30"/>
  <c r="J79" i="30"/>
  <c r="J80" i="30"/>
  <c r="J81" i="30"/>
  <c r="J82" i="30"/>
  <c r="J83" i="30"/>
  <c r="J84" i="30"/>
  <c r="J85" i="30"/>
  <c r="J86" i="30"/>
  <c r="J87" i="30"/>
  <c r="J88" i="30"/>
  <c r="J89" i="30"/>
  <c r="J90" i="30"/>
  <c r="J91" i="30"/>
  <c r="J92" i="30"/>
  <c r="J93" i="30"/>
  <c r="J94" i="30"/>
  <c r="J95" i="30"/>
  <c r="J96" i="30"/>
  <c r="J97" i="30"/>
  <c r="J98" i="30"/>
  <c r="J99" i="30"/>
  <c r="J100" i="30"/>
  <c r="J101" i="30"/>
  <c r="J102" i="30"/>
  <c r="J103" i="30"/>
  <c r="J104" i="30"/>
  <c r="J105" i="30"/>
  <c r="J106" i="30"/>
  <c r="J107" i="30"/>
  <c r="J108" i="30"/>
  <c r="J109" i="30"/>
  <c r="J110" i="30"/>
  <c r="J111" i="30"/>
  <c r="J112" i="30"/>
  <c r="J113" i="30"/>
  <c r="J114" i="30"/>
  <c r="J115" i="30"/>
  <c r="J116" i="30"/>
  <c r="J117" i="30"/>
  <c r="J118" i="30"/>
  <c r="J119" i="30"/>
  <c r="J120" i="30"/>
  <c r="J121" i="30"/>
  <c r="J122" i="30"/>
  <c r="J123" i="30"/>
  <c r="J124" i="30"/>
  <c r="J125" i="30"/>
  <c r="J126" i="30"/>
  <c r="J127" i="30"/>
  <c r="J128" i="30"/>
  <c r="J129" i="30"/>
  <c r="J130" i="30"/>
  <c r="J131" i="30"/>
  <c r="J132" i="30"/>
  <c r="J133" i="30"/>
  <c r="J134" i="30"/>
  <c r="J135" i="30"/>
  <c r="J136" i="30"/>
  <c r="J137" i="30"/>
  <c r="J138" i="30"/>
  <c r="J139" i="30"/>
  <c r="J140" i="30"/>
  <c r="J141" i="30"/>
  <c r="J142" i="30"/>
  <c r="J143" i="30"/>
  <c r="J144" i="30"/>
  <c r="J145" i="30"/>
  <c r="J146" i="30"/>
  <c r="J147" i="30"/>
  <c r="J148" i="30"/>
  <c r="J149" i="30"/>
  <c r="J150" i="30"/>
  <c r="J151" i="30"/>
  <c r="J152" i="30"/>
  <c r="J153" i="30"/>
  <c r="J154" i="30"/>
  <c r="J155" i="30"/>
  <c r="J156" i="30"/>
  <c r="J157" i="30"/>
  <c r="J158" i="30"/>
  <c r="J159" i="30"/>
  <c r="J160" i="30"/>
  <c r="J161" i="30"/>
  <c r="J162" i="30"/>
  <c r="J163" i="30"/>
  <c r="J164" i="30"/>
  <c r="J165" i="30"/>
  <c r="J166" i="30"/>
  <c r="J167" i="30"/>
  <c r="J168" i="30"/>
  <c r="J169" i="30"/>
  <c r="J170" i="30"/>
  <c r="J171" i="30"/>
  <c r="J172" i="30"/>
  <c r="J173" i="30"/>
  <c r="J174" i="30"/>
  <c r="J175" i="30"/>
  <c r="J176" i="30"/>
  <c r="J177" i="30"/>
  <c r="J178" i="30"/>
  <c r="J179" i="30"/>
  <c r="J180" i="30"/>
  <c r="J181" i="30"/>
  <c r="J182" i="30"/>
  <c r="J183" i="30"/>
  <c r="J184" i="30"/>
  <c r="J185" i="30"/>
  <c r="J186" i="30"/>
  <c r="J187" i="30"/>
  <c r="J188" i="30"/>
  <c r="J189" i="30"/>
  <c r="J190" i="30"/>
  <c r="J191" i="30"/>
  <c r="J192" i="30"/>
  <c r="J193" i="30"/>
  <c r="J194" i="30"/>
  <c r="J195" i="30"/>
  <c r="J196" i="30"/>
  <c r="J197" i="30"/>
  <c r="J198" i="30"/>
  <c r="J199" i="30"/>
  <c r="J200" i="30"/>
  <c r="J201" i="30"/>
  <c r="J202" i="30"/>
  <c r="J203" i="30"/>
  <c r="J204" i="30"/>
  <c r="J205" i="30"/>
  <c r="J206" i="30"/>
  <c r="J207" i="30"/>
  <c r="J208" i="30"/>
  <c r="J209" i="30"/>
  <c r="J210" i="30"/>
  <c r="J211" i="30"/>
  <c r="J212" i="30"/>
  <c r="J213" i="30"/>
  <c r="J214" i="30"/>
  <c r="J215" i="30"/>
  <c r="J216" i="30"/>
  <c r="J217" i="30"/>
  <c r="J218" i="30"/>
  <c r="J219" i="30"/>
  <c r="J220" i="30"/>
  <c r="J221" i="30"/>
  <c r="J222" i="30"/>
  <c r="J223" i="30"/>
  <c r="J224" i="30"/>
  <c r="J225" i="30"/>
  <c r="J226" i="30"/>
  <c r="J227" i="30"/>
  <c r="J228" i="30"/>
  <c r="J229" i="30"/>
  <c r="J230" i="30"/>
  <c r="J231" i="30"/>
  <c r="J232" i="30"/>
  <c r="J233" i="30"/>
  <c r="J234" i="30"/>
  <c r="J235" i="30"/>
  <c r="J236" i="30"/>
  <c r="J237" i="30"/>
  <c r="J238" i="30"/>
  <c r="J239" i="30"/>
  <c r="J240" i="30"/>
  <c r="J241" i="30"/>
  <c r="J242" i="30"/>
  <c r="J243" i="30"/>
  <c r="J244" i="30"/>
  <c r="J245" i="30"/>
  <c r="J246" i="30"/>
  <c r="J247" i="30"/>
  <c r="J248" i="30"/>
  <c r="J249" i="30"/>
  <c r="J250" i="30"/>
  <c r="J251" i="30"/>
  <c r="J252" i="30"/>
  <c r="J253" i="30"/>
  <c r="J254" i="30"/>
  <c r="J255" i="30"/>
  <c r="J256" i="30"/>
  <c r="J257" i="30"/>
  <c r="J258" i="30"/>
  <c r="J259" i="30"/>
  <c r="J260" i="30"/>
  <c r="J261" i="30"/>
  <c r="J262" i="30"/>
  <c r="J263" i="30"/>
  <c r="J264" i="30"/>
  <c r="J265" i="30"/>
  <c r="J266" i="30"/>
  <c r="J267" i="30"/>
  <c r="J268" i="30"/>
  <c r="J269" i="30"/>
  <c r="J270" i="30"/>
  <c r="J271" i="30"/>
  <c r="J272" i="30"/>
  <c r="J273" i="30"/>
  <c r="J274" i="30"/>
  <c r="J275" i="30"/>
  <c r="J276" i="30"/>
  <c r="J277" i="30"/>
  <c r="J278" i="30"/>
  <c r="J279" i="30"/>
  <c r="J280" i="30"/>
  <c r="J281" i="30"/>
  <c r="J282" i="30"/>
  <c r="J283" i="30"/>
  <c r="J284" i="30"/>
  <c r="J285" i="30"/>
  <c r="J286" i="30"/>
  <c r="J287" i="30"/>
  <c r="J288" i="30"/>
  <c r="J289" i="30"/>
  <c r="J290" i="30"/>
  <c r="J291" i="30"/>
  <c r="J292" i="30"/>
  <c r="J293" i="30"/>
  <c r="J294" i="30"/>
  <c r="J295" i="30"/>
  <c r="J296" i="30"/>
  <c r="J297" i="30"/>
  <c r="J298" i="30"/>
  <c r="J299" i="30"/>
  <c r="J300" i="30"/>
  <c r="J301" i="30"/>
  <c r="J302" i="30"/>
  <c r="J303" i="30"/>
  <c r="J304" i="30"/>
  <c r="J305" i="30"/>
  <c r="J306" i="30"/>
  <c r="J307" i="30"/>
  <c r="J308" i="30"/>
  <c r="J309" i="30"/>
  <c r="J310" i="30"/>
  <c r="J311" i="30"/>
  <c r="J312" i="30"/>
  <c r="J313" i="30"/>
  <c r="J314" i="30"/>
  <c r="J315" i="30"/>
  <c r="J316" i="30"/>
  <c r="J317" i="30"/>
  <c r="J318" i="30"/>
  <c r="J319" i="30"/>
  <c r="J320" i="30"/>
  <c r="J321" i="30"/>
  <c r="J322" i="30"/>
  <c r="J323" i="30"/>
  <c r="J324" i="30"/>
  <c r="J325" i="30"/>
  <c r="J326" i="30"/>
  <c r="J327" i="30"/>
  <c r="J328" i="30"/>
  <c r="J329" i="30"/>
  <c r="J330" i="30"/>
  <c r="J331" i="30"/>
  <c r="J332" i="30"/>
  <c r="J333" i="30"/>
  <c r="J334" i="30"/>
  <c r="J335" i="30"/>
  <c r="J336" i="30"/>
  <c r="J337" i="30"/>
  <c r="J338" i="30"/>
  <c r="J339" i="30"/>
  <c r="J340" i="30"/>
  <c r="J341" i="30"/>
  <c r="J342" i="30"/>
  <c r="J343" i="30"/>
  <c r="J344" i="30"/>
  <c r="J345" i="30"/>
  <c r="J346" i="30"/>
  <c r="J347" i="30"/>
  <c r="J348" i="30"/>
  <c r="J349" i="30"/>
  <c r="J350" i="30"/>
  <c r="J351" i="30"/>
  <c r="J352" i="30"/>
  <c r="J353" i="30"/>
  <c r="J354" i="30"/>
  <c r="J355" i="30"/>
  <c r="J356" i="30"/>
  <c r="J357" i="30"/>
  <c r="J358" i="30"/>
  <c r="J359" i="30"/>
  <c r="J360" i="30"/>
  <c r="J361" i="30"/>
  <c r="J362" i="30"/>
  <c r="J363" i="30"/>
  <c r="J364" i="30"/>
  <c r="J365" i="30"/>
  <c r="J366" i="30"/>
  <c r="J367" i="30"/>
  <c r="J368" i="30"/>
  <c r="J369" i="30"/>
  <c r="J370" i="30"/>
  <c r="J371" i="30"/>
  <c r="J372" i="30"/>
  <c r="J373" i="30"/>
  <c r="J374" i="30"/>
  <c r="J375" i="30"/>
  <c r="J376" i="30"/>
  <c r="J377" i="30"/>
  <c r="J378" i="30"/>
  <c r="J379" i="30"/>
  <c r="J380" i="30"/>
  <c r="J381" i="30"/>
  <c r="J382" i="30"/>
  <c r="J383" i="30"/>
  <c r="J384" i="30"/>
  <c r="J385" i="30"/>
  <c r="J386" i="30"/>
  <c r="J387" i="30"/>
  <c r="J388" i="30"/>
  <c r="J389" i="30"/>
  <c r="J390" i="30"/>
  <c r="J391" i="30"/>
  <c r="J392" i="30"/>
  <c r="J393" i="30"/>
  <c r="J394" i="30"/>
  <c r="J395" i="30"/>
  <c r="J396" i="30"/>
  <c r="J397" i="30"/>
  <c r="J398" i="30"/>
  <c r="J399" i="30"/>
  <c r="J400" i="30"/>
  <c r="J401" i="30"/>
  <c r="J402" i="30"/>
  <c r="J403" i="30"/>
  <c r="J404" i="30"/>
  <c r="J405" i="30"/>
  <c r="J406" i="30"/>
  <c r="J407" i="30"/>
  <c r="J408" i="30"/>
  <c r="J409" i="30"/>
  <c r="J410" i="30"/>
  <c r="J411" i="30"/>
  <c r="J412" i="30"/>
  <c r="J413" i="30"/>
  <c r="J414" i="30"/>
  <c r="J415" i="30"/>
  <c r="J416" i="30"/>
  <c r="J417" i="30"/>
  <c r="J418" i="30"/>
  <c r="J419" i="30"/>
  <c r="J420" i="30"/>
  <c r="J421" i="30"/>
  <c r="J422" i="30"/>
  <c r="J423" i="30"/>
  <c r="J424" i="30"/>
  <c r="J425" i="30"/>
  <c r="J426" i="30"/>
  <c r="J427" i="30"/>
  <c r="J428" i="30"/>
  <c r="J429" i="30"/>
  <c r="J430" i="30"/>
  <c r="J431" i="30"/>
  <c r="J432" i="30"/>
  <c r="J433" i="30"/>
  <c r="J434" i="30"/>
  <c r="J435" i="30"/>
  <c r="J436" i="30"/>
  <c r="J437" i="30"/>
  <c r="J438" i="30"/>
  <c r="J439" i="30"/>
  <c r="J440" i="30"/>
  <c r="J441" i="30"/>
  <c r="J442" i="30"/>
  <c r="J443" i="30"/>
  <c r="J444" i="30"/>
  <c r="J445" i="30"/>
  <c r="J446" i="30"/>
  <c r="J447" i="30"/>
  <c r="J448" i="30"/>
  <c r="J449" i="30"/>
  <c r="J450" i="30"/>
  <c r="J451" i="30"/>
  <c r="J452" i="30"/>
  <c r="J453" i="30"/>
  <c r="J454" i="30"/>
  <c r="J455" i="30"/>
  <c r="J456" i="30"/>
  <c r="J457" i="30"/>
  <c r="J458" i="30"/>
  <c r="J459" i="30"/>
  <c r="J460" i="30"/>
  <c r="J461" i="30"/>
  <c r="J462" i="30"/>
  <c r="J463" i="30"/>
  <c r="J464" i="30"/>
  <c r="J465" i="30"/>
  <c r="J466" i="30"/>
  <c r="J467" i="30"/>
  <c r="J468" i="30"/>
  <c r="J469" i="30"/>
  <c r="J470" i="30"/>
  <c r="J471" i="30"/>
  <c r="J472" i="30"/>
  <c r="J473" i="30"/>
  <c r="J474" i="30"/>
  <c r="J475" i="30"/>
  <c r="J476" i="30"/>
  <c r="J477" i="30"/>
  <c r="J478" i="30"/>
  <c r="J479" i="30"/>
  <c r="J480" i="30"/>
  <c r="J481" i="30"/>
  <c r="J482" i="30"/>
  <c r="J483" i="30"/>
  <c r="J484" i="30"/>
  <c r="J485" i="30"/>
  <c r="J486" i="30"/>
  <c r="J487" i="30"/>
  <c r="J488" i="30"/>
  <c r="J489" i="30"/>
  <c r="J490" i="30"/>
  <c r="J491" i="30"/>
  <c r="J492" i="30"/>
  <c r="J493" i="30"/>
  <c r="J494" i="30"/>
  <c r="J495" i="30"/>
  <c r="J496" i="30"/>
  <c r="J497" i="30"/>
  <c r="J498" i="30"/>
  <c r="J499" i="30"/>
  <c r="J500" i="30"/>
  <c r="J501" i="30"/>
  <c r="J502" i="30"/>
  <c r="J503" i="30"/>
  <c r="J504" i="30"/>
  <c r="J505" i="30"/>
  <c r="J506" i="30"/>
  <c r="J507" i="30"/>
  <c r="J508" i="30"/>
  <c r="J509" i="30"/>
  <c r="J510" i="30"/>
  <c r="J511" i="30"/>
  <c r="J512" i="30"/>
  <c r="J513" i="30"/>
  <c r="J514" i="30"/>
  <c r="J515" i="30"/>
  <c r="J516" i="30"/>
  <c r="J517" i="30"/>
  <c r="J518" i="30"/>
  <c r="J519" i="30"/>
  <c r="J520" i="30"/>
  <c r="J521" i="30"/>
  <c r="J522" i="30"/>
  <c r="J523" i="30"/>
  <c r="J524" i="30"/>
  <c r="J525" i="30"/>
  <c r="J526" i="30"/>
  <c r="J527" i="30"/>
  <c r="J528" i="30"/>
  <c r="J529" i="30"/>
  <c r="J530" i="30"/>
  <c r="J531" i="30"/>
  <c r="J532" i="30"/>
  <c r="J533" i="30"/>
  <c r="J534" i="30"/>
  <c r="J535" i="30"/>
  <c r="J536" i="30"/>
  <c r="J537" i="30"/>
  <c r="J538" i="30"/>
  <c r="J539" i="30"/>
  <c r="J540" i="30"/>
  <c r="J541" i="30"/>
  <c r="J542" i="30"/>
  <c r="J543" i="30"/>
  <c r="J544" i="30"/>
  <c r="J545" i="30"/>
  <c r="J546" i="30"/>
  <c r="J547" i="30"/>
  <c r="J548" i="30"/>
  <c r="J549" i="30"/>
  <c r="J550" i="30"/>
  <c r="J551" i="30"/>
  <c r="J552" i="30"/>
  <c r="J553" i="30"/>
  <c r="J554" i="30"/>
  <c r="J555" i="30"/>
  <c r="J556" i="30"/>
  <c r="J557" i="30"/>
  <c r="J558" i="30"/>
  <c r="J559" i="30"/>
  <c r="J560" i="30"/>
  <c r="J561" i="30"/>
  <c r="J562" i="30"/>
  <c r="J563" i="30"/>
  <c r="J564" i="30"/>
  <c r="J565" i="30"/>
  <c r="J566" i="30"/>
  <c r="J567" i="30"/>
  <c r="J568" i="30"/>
  <c r="J569" i="30"/>
  <c r="J570" i="30"/>
  <c r="J571" i="30"/>
  <c r="J572" i="30"/>
  <c r="J573" i="30"/>
  <c r="J574" i="30"/>
  <c r="J575" i="30"/>
  <c r="J576" i="30"/>
  <c r="J577" i="30"/>
  <c r="J578" i="30"/>
  <c r="J579" i="30"/>
  <c r="J580" i="30"/>
  <c r="J581" i="30"/>
  <c r="J582" i="30"/>
  <c r="J583" i="30"/>
  <c r="J584" i="30"/>
  <c r="J585" i="30"/>
  <c r="J586" i="30"/>
  <c r="J587" i="30"/>
  <c r="J588" i="30"/>
  <c r="J589" i="30"/>
  <c r="J590" i="30"/>
  <c r="J591" i="30"/>
  <c r="J592" i="30"/>
  <c r="J593" i="30"/>
  <c r="J594" i="30"/>
  <c r="J595" i="30"/>
  <c r="J596" i="30"/>
  <c r="J597" i="30"/>
  <c r="J598" i="30"/>
  <c r="J599" i="30"/>
  <c r="J600" i="30"/>
  <c r="J601" i="30"/>
  <c r="J602" i="30"/>
  <c r="J603" i="30"/>
  <c r="J604" i="30"/>
  <c r="J605" i="30"/>
  <c r="J606" i="30"/>
  <c r="J607" i="30"/>
  <c r="J608" i="30"/>
  <c r="J609" i="30"/>
  <c r="J610" i="30"/>
  <c r="J611" i="30"/>
  <c r="J612" i="30"/>
  <c r="J613" i="30"/>
  <c r="J614" i="30"/>
  <c r="J615" i="30"/>
  <c r="J616" i="30"/>
  <c r="J617" i="30"/>
  <c r="J618" i="30"/>
  <c r="J619" i="30"/>
  <c r="J620" i="30"/>
  <c r="J621" i="30"/>
  <c r="J622" i="30"/>
  <c r="J623" i="30"/>
  <c r="J624" i="30"/>
  <c r="J625" i="30"/>
  <c r="J626" i="30"/>
  <c r="J627" i="30"/>
  <c r="J628" i="30"/>
  <c r="J629" i="30"/>
  <c r="J630" i="30"/>
  <c r="J631" i="30"/>
  <c r="J632" i="30"/>
  <c r="J633" i="30"/>
  <c r="J634" i="30"/>
  <c r="J635" i="30"/>
  <c r="J636" i="30"/>
  <c r="J637" i="30"/>
  <c r="J638" i="30"/>
  <c r="J639" i="30"/>
  <c r="J640" i="30"/>
  <c r="J641" i="30"/>
  <c r="J642" i="30"/>
  <c r="J643" i="30"/>
  <c r="J644" i="30"/>
  <c r="J645" i="30"/>
  <c r="J646" i="30"/>
  <c r="J647" i="30"/>
  <c r="J648" i="30"/>
  <c r="J649" i="30"/>
  <c r="J650" i="30"/>
  <c r="J651" i="30"/>
  <c r="J652" i="30"/>
  <c r="J653" i="30"/>
  <c r="J654" i="30"/>
  <c r="J655" i="30"/>
  <c r="J656" i="30"/>
  <c r="J657" i="30"/>
  <c r="J658" i="30"/>
  <c r="J659" i="30"/>
  <c r="J660" i="30"/>
  <c r="J661" i="30"/>
  <c r="J662" i="30"/>
  <c r="J663" i="30"/>
  <c r="J664" i="30"/>
  <c r="J665" i="30"/>
  <c r="J666" i="30"/>
  <c r="J667" i="30"/>
  <c r="J668" i="30"/>
  <c r="J669" i="30"/>
  <c r="J670" i="30"/>
  <c r="J671" i="30"/>
  <c r="J672" i="30"/>
  <c r="J673" i="30"/>
  <c r="J674" i="30"/>
  <c r="J675" i="30"/>
  <c r="J676" i="30"/>
  <c r="J677" i="30"/>
  <c r="J678" i="30"/>
  <c r="J679" i="30"/>
  <c r="J680" i="30"/>
  <c r="J681" i="30"/>
  <c r="J682" i="30"/>
  <c r="J683" i="30"/>
  <c r="J684" i="30"/>
  <c r="J685" i="30"/>
  <c r="J686" i="30"/>
  <c r="J687" i="30"/>
  <c r="J688" i="30"/>
  <c r="J689" i="30"/>
  <c r="J690" i="30"/>
  <c r="J691" i="30"/>
  <c r="J692" i="30"/>
  <c r="J693" i="30"/>
  <c r="J694" i="30"/>
  <c r="J695" i="30"/>
  <c r="J696" i="30"/>
  <c r="J697" i="30"/>
  <c r="J698" i="30"/>
  <c r="J699" i="30"/>
  <c r="J700" i="30"/>
  <c r="J701" i="30"/>
  <c r="J702" i="30"/>
  <c r="J703" i="30"/>
  <c r="J704" i="30"/>
  <c r="J705" i="30"/>
  <c r="J706" i="30"/>
  <c r="J707" i="30"/>
  <c r="J708" i="30"/>
  <c r="J709" i="30"/>
  <c r="J710" i="30"/>
  <c r="J711" i="30"/>
  <c r="J712" i="30"/>
  <c r="J713" i="30"/>
  <c r="J714" i="30"/>
  <c r="J715" i="30"/>
  <c r="J716" i="30"/>
  <c r="J717" i="30"/>
  <c r="J718" i="30"/>
  <c r="J719" i="30"/>
  <c r="J720" i="30"/>
  <c r="J721" i="30"/>
  <c r="J722" i="30"/>
  <c r="J723" i="30"/>
  <c r="J724" i="30"/>
  <c r="J725" i="30"/>
  <c r="J726" i="30"/>
  <c r="J727" i="30"/>
  <c r="J728" i="30"/>
  <c r="J729" i="30"/>
  <c r="J730" i="30"/>
  <c r="J731" i="30"/>
  <c r="J732" i="30"/>
  <c r="J733" i="30"/>
  <c r="J734" i="30"/>
  <c r="J735" i="30"/>
  <c r="J736" i="30"/>
  <c r="J737" i="30"/>
  <c r="J738" i="30"/>
  <c r="J739" i="30"/>
  <c r="J740" i="30"/>
  <c r="J741" i="30"/>
  <c r="J742" i="30"/>
  <c r="J743" i="30"/>
  <c r="J744" i="30"/>
  <c r="J745" i="30"/>
  <c r="J746" i="30"/>
  <c r="J747" i="30"/>
  <c r="J748" i="30"/>
  <c r="J749" i="30"/>
  <c r="J750" i="30"/>
  <c r="J751" i="30"/>
  <c r="J752" i="30"/>
  <c r="J753" i="30"/>
  <c r="J754" i="30"/>
  <c r="J755" i="30"/>
  <c r="J756" i="30"/>
  <c r="J757" i="30"/>
  <c r="J758" i="30"/>
  <c r="J759" i="30"/>
  <c r="J760" i="30"/>
  <c r="J761" i="30"/>
  <c r="J762" i="30"/>
  <c r="J763" i="30"/>
  <c r="J764" i="30"/>
  <c r="J765" i="30"/>
  <c r="J766" i="30"/>
  <c r="J767" i="30"/>
  <c r="J768" i="30"/>
  <c r="J769" i="30"/>
  <c r="J770" i="30"/>
  <c r="J771" i="30"/>
  <c r="J772" i="30"/>
  <c r="J773" i="30"/>
  <c r="J774" i="30"/>
  <c r="J775" i="30"/>
  <c r="J776" i="30"/>
  <c r="J777" i="30"/>
  <c r="J778" i="30"/>
  <c r="J779" i="30"/>
  <c r="J780" i="30"/>
  <c r="J781" i="30"/>
  <c r="J782" i="30"/>
  <c r="J783" i="30"/>
  <c r="J784" i="30"/>
  <c r="J785" i="30"/>
  <c r="J786" i="30"/>
  <c r="J787" i="30"/>
  <c r="J788" i="30"/>
  <c r="J789" i="30"/>
  <c r="J790" i="30"/>
  <c r="J791" i="30"/>
  <c r="J792" i="30"/>
  <c r="J793" i="30"/>
  <c r="J794" i="30"/>
  <c r="J795" i="30"/>
  <c r="J796" i="30"/>
  <c r="J797" i="30"/>
  <c r="J798" i="30"/>
  <c r="J799" i="30"/>
  <c r="J800" i="30"/>
  <c r="J801" i="30"/>
  <c r="J802" i="30"/>
  <c r="J803" i="30"/>
  <c r="J804" i="30"/>
  <c r="J805" i="30"/>
  <c r="J806" i="30"/>
  <c r="J807" i="30"/>
  <c r="J808" i="30"/>
  <c r="J809" i="30"/>
  <c r="J810" i="30"/>
  <c r="J811" i="30"/>
  <c r="J812" i="30"/>
  <c r="J813" i="30"/>
  <c r="J814" i="30"/>
  <c r="J815" i="30"/>
  <c r="J816" i="30"/>
  <c r="J817" i="30"/>
  <c r="J818" i="30"/>
  <c r="J819" i="30"/>
  <c r="J820" i="30"/>
  <c r="J821" i="30"/>
  <c r="J822" i="30"/>
  <c r="J823" i="30"/>
  <c r="J824" i="30"/>
  <c r="J825" i="30"/>
  <c r="J826" i="30"/>
  <c r="J827" i="30"/>
  <c r="J828" i="30"/>
  <c r="J829" i="30"/>
  <c r="J830" i="30"/>
  <c r="J831" i="30"/>
  <c r="J832" i="30"/>
  <c r="J833" i="30"/>
  <c r="J834" i="30"/>
  <c r="J835" i="30"/>
  <c r="J836" i="30"/>
  <c r="J837" i="30"/>
  <c r="J838" i="30"/>
  <c r="J839" i="30"/>
  <c r="J840" i="30"/>
  <c r="J841" i="30"/>
  <c r="J842" i="30"/>
  <c r="J843" i="30"/>
  <c r="J844" i="30"/>
  <c r="J845" i="30"/>
  <c r="J846" i="30"/>
  <c r="J847" i="30"/>
  <c r="J848" i="30"/>
  <c r="J849" i="30"/>
  <c r="J850" i="30"/>
  <c r="J851" i="30"/>
  <c r="J852" i="30"/>
  <c r="J853" i="30"/>
  <c r="J854" i="30"/>
  <c r="J855" i="30"/>
  <c r="J856" i="30"/>
  <c r="J857" i="30"/>
  <c r="J858" i="30"/>
  <c r="J859" i="30"/>
  <c r="J860" i="30"/>
  <c r="J861" i="30"/>
  <c r="J862" i="30"/>
  <c r="J863" i="30"/>
  <c r="J864" i="30"/>
  <c r="J865" i="30"/>
  <c r="J866" i="30"/>
  <c r="J867" i="30"/>
  <c r="J868" i="30"/>
  <c r="J869" i="30"/>
  <c r="J870" i="30"/>
  <c r="J871" i="30"/>
  <c r="J872" i="30"/>
  <c r="J873" i="30"/>
  <c r="J874" i="30"/>
  <c r="J875" i="30"/>
  <c r="J876" i="30"/>
  <c r="J877" i="30"/>
  <c r="J878" i="30"/>
  <c r="J879" i="30"/>
  <c r="J880" i="30"/>
  <c r="J881" i="30"/>
  <c r="J882" i="30"/>
  <c r="J883" i="30"/>
  <c r="J884" i="30"/>
  <c r="J885" i="30"/>
  <c r="J886" i="30"/>
  <c r="J887" i="30"/>
  <c r="J888" i="30"/>
  <c r="J889" i="30"/>
  <c r="J890" i="30"/>
  <c r="J891" i="30"/>
  <c r="J892" i="30"/>
  <c r="J893" i="30"/>
  <c r="J894" i="30"/>
  <c r="J895" i="30"/>
  <c r="J896" i="30"/>
  <c r="J897" i="30"/>
  <c r="J898" i="30"/>
  <c r="J899" i="30"/>
  <c r="J900" i="30"/>
  <c r="J901" i="30"/>
  <c r="J902" i="30"/>
  <c r="J903" i="30"/>
  <c r="J904" i="30"/>
  <c r="J905" i="30"/>
  <c r="J906" i="30"/>
  <c r="J907" i="30"/>
  <c r="J908" i="30"/>
  <c r="J909" i="30"/>
  <c r="J910" i="30"/>
  <c r="J911" i="30"/>
  <c r="J912" i="30"/>
  <c r="J913" i="30"/>
  <c r="J914" i="30"/>
  <c r="J915" i="30"/>
  <c r="J916" i="30"/>
  <c r="J917" i="30"/>
  <c r="J918" i="30"/>
  <c r="J919" i="30"/>
  <c r="J920" i="30"/>
  <c r="J921" i="30"/>
  <c r="J922" i="30"/>
  <c r="J923" i="30"/>
  <c r="J924" i="30"/>
  <c r="J925" i="30"/>
  <c r="J926" i="30"/>
  <c r="J927" i="30"/>
  <c r="J928" i="30"/>
  <c r="J929" i="30"/>
  <c r="J930" i="30"/>
  <c r="J931" i="30"/>
  <c r="J932" i="30"/>
  <c r="J933" i="30"/>
  <c r="J934" i="30"/>
  <c r="J935" i="30"/>
  <c r="J936" i="30"/>
  <c r="J937" i="30"/>
  <c r="J938" i="30"/>
  <c r="J939" i="30"/>
  <c r="J940" i="30"/>
  <c r="J941" i="30"/>
  <c r="J942" i="30"/>
  <c r="J943" i="30"/>
  <c r="J944" i="30"/>
  <c r="J945" i="30"/>
  <c r="J946" i="30"/>
  <c r="J947" i="30"/>
  <c r="J948" i="30"/>
  <c r="J949" i="30"/>
  <c r="J950" i="30"/>
  <c r="J951" i="30"/>
  <c r="J952" i="30"/>
  <c r="J953" i="30"/>
  <c r="J954" i="30"/>
  <c r="J955" i="30"/>
  <c r="J956" i="30"/>
  <c r="J957" i="30"/>
  <c r="J958" i="30"/>
  <c r="J959" i="30"/>
  <c r="J960" i="30"/>
  <c r="J961" i="30"/>
  <c r="J962" i="30"/>
  <c r="J963" i="30"/>
  <c r="J964" i="30"/>
  <c r="J965" i="30"/>
  <c r="J966" i="30"/>
  <c r="J967" i="30"/>
  <c r="J968" i="30"/>
  <c r="J969" i="30"/>
  <c r="J970" i="30"/>
  <c r="J971" i="30"/>
  <c r="J972" i="30"/>
  <c r="J973" i="30"/>
  <c r="J974" i="30"/>
  <c r="J975" i="30"/>
  <c r="J976" i="30"/>
  <c r="J977" i="30"/>
  <c r="J978" i="30"/>
  <c r="J979" i="30"/>
  <c r="J980" i="30"/>
  <c r="J981" i="30"/>
  <c r="J982" i="30"/>
  <c r="J983" i="30"/>
  <c r="J984" i="30"/>
  <c r="J985" i="30"/>
  <c r="J986" i="30"/>
  <c r="J987" i="30"/>
  <c r="J988" i="30"/>
  <c r="J989" i="30"/>
  <c r="J990" i="30"/>
  <c r="J991" i="30"/>
  <c r="J992" i="30"/>
  <c r="J993" i="30"/>
  <c r="J994" i="30"/>
  <c r="J995" i="30"/>
  <c r="J996" i="30"/>
  <c r="J997" i="30"/>
  <c r="J998" i="30"/>
  <c r="J999" i="30"/>
  <c r="J1000" i="30"/>
  <c r="J1001" i="30"/>
  <c r="J1002" i="30"/>
  <c r="J1003" i="30"/>
  <c r="J1004" i="30"/>
  <c r="J1005" i="30"/>
  <c r="J1006" i="30"/>
  <c r="J1007" i="30"/>
  <c r="J1008" i="30"/>
  <c r="J1009" i="30"/>
  <c r="J1010" i="30"/>
  <c r="J1011" i="30"/>
  <c r="J1012" i="30"/>
  <c r="J1013" i="30"/>
  <c r="J1014" i="30"/>
  <c r="J1015" i="30"/>
  <c r="J1016" i="30"/>
  <c r="J1017" i="30"/>
  <c r="J1018" i="30"/>
  <c r="J1019" i="30"/>
  <c r="J1020" i="30"/>
  <c r="J1021" i="30"/>
  <c r="J1022" i="30"/>
  <c r="J1023" i="30"/>
  <c r="J1024" i="30"/>
  <c r="J1025" i="30"/>
  <c r="J1026" i="30"/>
  <c r="J1027" i="30"/>
  <c r="J1028" i="30"/>
  <c r="J1029" i="30"/>
  <c r="J1030" i="30"/>
  <c r="J1031" i="30"/>
  <c r="J1032" i="30"/>
  <c r="J1033" i="30"/>
  <c r="J1034" i="30"/>
  <c r="J1035" i="30"/>
  <c r="J1036" i="30"/>
  <c r="J1037" i="30"/>
  <c r="J1038" i="30"/>
  <c r="J1039" i="30"/>
  <c r="J1040" i="30"/>
  <c r="J1041" i="30"/>
  <c r="J1042" i="30"/>
  <c r="J1043" i="30"/>
  <c r="J1044" i="30"/>
  <c r="J1045" i="30"/>
  <c r="J1046" i="30"/>
  <c r="J1047" i="30"/>
  <c r="J1048" i="30"/>
  <c r="J1049" i="30"/>
  <c r="J1050" i="30"/>
  <c r="J1051" i="30"/>
  <c r="J1052" i="30"/>
  <c r="J1053" i="30"/>
  <c r="J1054" i="30"/>
  <c r="J1055" i="30"/>
  <c r="J1056" i="30"/>
  <c r="J1057" i="30"/>
  <c r="J1058" i="30"/>
  <c r="J1059" i="30"/>
  <c r="J1060" i="30"/>
  <c r="J1061" i="30"/>
  <c r="J1062" i="30"/>
  <c r="J1063" i="30"/>
  <c r="J1064" i="30"/>
  <c r="J1065" i="30"/>
  <c r="J1066" i="30"/>
  <c r="J1067" i="30"/>
  <c r="J1068" i="30"/>
  <c r="J1069" i="30"/>
  <c r="J1070" i="30"/>
  <c r="J1071" i="30"/>
  <c r="J1072" i="30"/>
  <c r="J1073" i="30"/>
  <c r="J1074" i="30"/>
  <c r="J1075" i="30"/>
  <c r="J1076" i="30"/>
  <c r="J1077" i="30"/>
  <c r="J1078" i="30"/>
  <c r="J1079" i="30"/>
  <c r="J1080" i="30"/>
  <c r="J1081" i="30"/>
  <c r="J1082" i="30"/>
  <c r="J1083" i="30"/>
  <c r="J1084" i="30"/>
  <c r="J1085" i="30"/>
  <c r="J1086" i="30"/>
  <c r="J1087" i="30"/>
  <c r="J1088" i="30"/>
  <c r="J1089" i="30"/>
  <c r="J1090" i="30"/>
  <c r="J1091" i="30"/>
  <c r="J1092" i="30"/>
  <c r="J1093" i="30"/>
  <c r="J1094" i="30"/>
  <c r="J1095" i="30"/>
  <c r="J1096" i="30"/>
  <c r="J1097" i="30"/>
  <c r="J1098" i="30"/>
  <c r="J1099" i="30"/>
  <c r="J1100" i="30"/>
  <c r="J1101" i="30"/>
  <c r="J1102" i="30"/>
  <c r="J1103" i="30"/>
  <c r="J1104" i="30"/>
  <c r="J1105" i="30"/>
  <c r="J1106" i="30"/>
  <c r="J1107" i="30"/>
  <c r="J1108" i="30"/>
  <c r="J1109" i="30"/>
  <c r="J1110" i="30"/>
  <c r="J1111" i="30"/>
  <c r="J1112" i="30"/>
  <c r="J1113" i="30"/>
  <c r="J1114" i="30"/>
  <c r="J1115" i="30"/>
  <c r="J1116" i="30"/>
  <c r="J1117" i="30"/>
  <c r="J1118" i="30"/>
  <c r="J1119" i="30"/>
  <c r="J1120" i="30"/>
  <c r="J1121" i="30"/>
  <c r="J1122" i="30"/>
  <c r="J1123" i="30"/>
  <c r="J1124" i="30"/>
  <c r="J1125" i="30"/>
  <c r="J1126" i="30"/>
  <c r="J1127" i="30"/>
  <c r="J1128" i="30"/>
  <c r="J1129" i="30"/>
  <c r="J1130" i="30"/>
  <c r="J1131" i="30"/>
  <c r="J1132" i="30"/>
  <c r="J1133" i="30"/>
  <c r="J1134" i="30"/>
  <c r="J1135" i="30"/>
  <c r="J1136" i="30"/>
  <c r="J1137" i="30"/>
  <c r="J1138" i="30"/>
  <c r="J1139" i="30"/>
  <c r="J1140" i="30"/>
  <c r="J1141" i="30"/>
  <c r="J1142" i="30"/>
  <c r="J1143" i="30"/>
  <c r="J1144" i="30"/>
  <c r="J1145" i="30"/>
  <c r="J1146" i="30"/>
  <c r="J1147" i="30"/>
  <c r="J1148" i="30"/>
  <c r="J1149" i="30"/>
  <c r="J1150" i="30"/>
  <c r="J1151" i="30"/>
  <c r="J1152" i="30"/>
  <c r="J1153" i="30"/>
  <c r="J1154" i="30"/>
  <c r="J1155" i="30"/>
  <c r="J1156" i="30"/>
  <c r="J1157" i="30"/>
  <c r="J1158" i="30"/>
  <c r="J1159" i="30"/>
  <c r="J1160" i="30"/>
  <c r="J1161" i="30"/>
  <c r="J1162" i="30"/>
  <c r="J1163" i="30"/>
  <c r="J1164" i="30"/>
  <c r="J1165" i="30"/>
  <c r="J1166" i="30"/>
  <c r="J1167" i="30"/>
  <c r="J1168" i="30"/>
  <c r="J1169" i="30"/>
  <c r="J1170" i="30"/>
  <c r="J1171" i="30"/>
  <c r="J1172" i="30"/>
  <c r="J1173" i="30"/>
  <c r="J1174" i="30"/>
  <c r="J1175" i="30"/>
  <c r="J1176" i="30"/>
  <c r="J1177" i="30"/>
  <c r="J1178" i="30"/>
  <c r="J1179" i="30"/>
  <c r="J1180" i="30"/>
  <c r="J1181" i="30"/>
  <c r="J1182" i="30"/>
  <c r="J1183" i="30"/>
  <c r="J1184" i="30"/>
  <c r="J1185" i="30"/>
  <c r="J1186" i="30"/>
  <c r="J1187" i="30"/>
  <c r="J1188" i="30"/>
  <c r="J1189" i="30"/>
  <c r="J1190" i="30"/>
  <c r="J1191" i="30"/>
  <c r="J1192" i="30"/>
  <c r="J1193" i="30"/>
  <c r="J1194" i="30"/>
  <c r="J1195" i="30"/>
  <c r="J1196" i="30"/>
  <c r="J1197" i="30"/>
  <c r="J1198" i="30"/>
  <c r="J1199" i="30"/>
  <c r="J1200" i="30"/>
  <c r="J1201" i="30"/>
  <c r="J1202" i="30"/>
  <c r="J1203" i="30"/>
  <c r="J1204" i="30"/>
  <c r="J1205" i="30"/>
  <c r="J1206" i="30"/>
  <c r="J1207" i="30"/>
  <c r="J1208" i="30"/>
  <c r="J1209" i="30"/>
  <c r="J1210" i="30"/>
  <c r="J1211" i="30"/>
  <c r="J1212" i="30"/>
  <c r="J1213" i="30"/>
  <c r="J1214" i="30"/>
  <c r="J1215" i="30"/>
  <c r="J1216" i="30"/>
  <c r="J1217" i="30"/>
  <c r="J1218" i="30"/>
  <c r="J1219" i="30"/>
  <c r="J1220" i="30"/>
  <c r="J1221" i="30"/>
  <c r="J1222" i="30"/>
  <c r="J1223" i="30"/>
  <c r="J1224" i="30"/>
  <c r="J1225" i="30"/>
  <c r="J1226" i="30"/>
  <c r="J1227" i="30"/>
  <c r="J1228" i="30"/>
  <c r="J1229" i="30"/>
  <c r="J1230" i="30"/>
  <c r="J1231" i="30"/>
  <c r="J1232" i="30"/>
  <c r="J1233" i="30"/>
  <c r="J1234" i="30"/>
  <c r="J1235" i="30"/>
  <c r="J1236" i="30"/>
  <c r="J1237" i="30"/>
  <c r="J1238" i="30"/>
  <c r="J1239" i="30"/>
  <c r="J1240" i="30"/>
  <c r="J1241" i="30"/>
  <c r="J1242" i="30"/>
  <c r="J1243" i="30"/>
  <c r="J1244" i="30"/>
  <c r="J1245" i="30"/>
  <c r="J1246" i="30"/>
  <c r="J1247" i="30"/>
  <c r="J1248" i="30"/>
  <c r="J1249" i="30"/>
  <c r="J1250" i="30"/>
  <c r="J1251" i="30"/>
  <c r="J1252" i="30"/>
  <c r="J1253" i="30"/>
  <c r="J1254" i="30"/>
  <c r="J1255" i="30"/>
  <c r="J1256" i="30"/>
  <c r="J1257" i="30"/>
  <c r="J1258" i="30"/>
  <c r="J1259" i="30"/>
  <c r="J1260" i="30"/>
  <c r="J1261" i="30"/>
  <c r="J1262" i="30"/>
  <c r="J1263" i="30"/>
  <c r="J1264" i="30"/>
  <c r="J1265" i="30"/>
  <c r="J1266" i="30"/>
  <c r="J1267" i="30"/>
  <c r="J1268" i="30"/>
  <c r="J1269" i="30"/>
  <c r="J1270" i="30"/>
  <c r="J1271" i="30"/>
  <c r="J1272" i="30"/>
  <c r="J1273" i="30"/>
  <c r="J1274" i="30"/>
  <c r="J1275" i="30"/>
  <c r="J1276" i="30"/>
  <c r="J1277" i="30"/>
  <c r="J1278" i="30"/>
  <c r="J1279" i="30"/>
  <c r="J1280" i="30"/>
  <c r="J1281" i="30"/>
  <c r="J1282" i="30"/>
  <c r="J1283" i="30"/>
  <c r="J1284" i="30"/>
  <c r="J1285" i="30"/>
  <c r="J1286" i="30"/>
  <c r="J1287" i="30"/>
  <c r="J1288" i="30"/>
  <c r="J1289" i="30"/>
  <c r="J1290" i="30"/>
  <c r="J1291" i="30"/>
  <c r="J1292" i="30"/>
  <c r="J1293" i="30"/>
  <c r="J1294" i="30"/>
  <c r="J1295" i="30"/>
  <c r="J1296" i="30"/>
  <c r="J1297" i="30"/>
  <c r="J1298" i="30"/>
  <c r="J1299" i="30"/>
  <c r="J1300" i="30"/>
  <c r="J1301" i="30"/>
  <c r="J1302" i="30"/>
  <c r="J1303" i="30"/>
  <c r="J1304" i="30"/>
  <c r="J1305" i="30"/>
  <c r="J1306" i="30"/>
  <c r="J1307" i="30"/>
  <c r="J1308" i="30"/>
  <c r="J1309" i="30"/>
  <c r="J1310" i="30"/>
  <c r="J1311" i="30"/>
  <c r="J1312" i="30"/>
  <c r="J1313" i="30"/>
  <c r="J1314" i="30"/>
  <c r="J1315" i="30"/>
  <c r="J1316" i="30"/>
  <c r="J1317" i="30"/>
  <c r="J1318" i="30"/>
  <c r="J1319" i="30"/>
  <c r="J1320" i="30"/>
  <c r="J1321" i="30"/>
  <c r="J1322" i="30"/>
  <c r="J1323" i="30"/>
  <c r="J1324" i="30"/>
  <c r="J1325" i="30"/>
  <c r="J1326" i="30"/>
  <c r="J1327" i="30"/>
  <c r="J1328" i="30"/>
  <c r="J1329" i="30"/>
  <c r="J1330" i="30"/>
  <c r="J1331" i="30"/>
  <c r="J1332" i="30"/>
  <c r="J1333" i="30"/>
  <c r="J1334" i="30"/>
  <c r="J1335" i="30"/>
  <c r="J1336" i="30"/>
  <c r="J1337" i="30"/>
  <c r="J1338" i="30"/>
  <c r="J1339" i="30"/>
  <c r="J1340" i="30"/>
  <c r="J1341" i="30"/>
  <c r="J1342" i="30"/>
  <c r="J1343" i="30"/>
  <c r="J1344" i="30"/>
  <c r="J1345" i="30"/>
  <c r="J1346" i="30"/>
  <c r="J1347" i="30"/>
  <c r="J1348" i="30"/>
  <c r="J1349" i="30"/>
  <c r="J1350" i="30"/>
  <c r="J1351" i="30"/>
  <c r="J1352" i="30"/>
  <c r="J1353" i="30"/>
  <c r="J1354" i="30"/>
  <c r="J1355" i="30"/>
  <c r="J1356" i="30"/>
  <c r="J1357" i="30"/>
  <c r="J1358" i="30"/>
  <c r="J1359" i="30"/>
  <c r="J1360" i="30"/>
  <c r="J1361" i="30"/>
  <c r="J1362" i="30"/>
  <c r="J1363" i="30"/>
  <c r="J1364" i="30"/>
  <c r="J1365" i="30"/>
  <c r="J1366" i="30"/>
  <c r="J1367" i="30"/>
  <c r="J1368" i="30"/>
  <c r="J1369" i="30"/>
  <c r="J1370" i="30"/>
  <c r="J1371" i="30"/>
  <c r="J1372" i="30"/>
  <c r="J1373" i="30"/>
  <c r="J1374" i="30"/>
  <c r="J1375" i="30"/>
  <c r="J1376" i="30"/>
  <c r="J1377" i="30"/>
  <c r="J1378" i="30"/>
  <c r="J1379" i="30"/>
  <c r="J1380" i="30"/>
  <c r="J1381" i="30"/>
  <c r="J1382" i="30"/>
  <c r="J1383" i="30"/>
  <c r="J1384" i="30"/>
  <c r="J1385" i="30"/>
  <c r="J1386" i="30"/>
  <c r="J1387" i="30"/>
  <c r="J1388" i="30"/>
  <c r="J1389" i="30"/>
  <c r="J1390" i="30"/>
  <c r="J1391" i="30"/>
  <c r="J1392" i="30"/>
  <c r="J1393" i="30"/>
  <c r="J1394" i="30"/>
  <c r="J1395" i="30"/>
  <c r="J1396" i="30"/>
  <c r="J1397" i="30"/>
  <c r="J1398" i="30"/>
  <c r="J1399" i="30"/>
  <c r="J1400" i="30"/>
  <c r="J1401" i="30"/>
  <c r="J1402" i="30"/>
  <c r="J1403" i="30"/>
  <c r="J1404" i="30"/>
  <c r="J1405" i="30"/>
  <c r="J1406" i="30"/>
  <c r="J1407" i="30"/>
  <c r="J1408" i="30"/>
  <c r="J1409" i="30"/>
  <c r="J1410" i="30"/>
  <c r="J1411" i="30"/>
  <c r="J1412" i="30"/>
  <c r="J1413" i="30"/>
  <c r="J1414" i="30"/>
  <c r="J1415" i="30"/>
  <c r="J1416" i="30"/>
  <c r="J1417" i="30"/>
  <c r="J1418" i="30"/>
  <c r="J1419" i="30"/>
  <c r="J1420" i="30"/>
  <c r="J1421" i="30"/>
  <c r="J1422" i="30"/>
  <c r="J1423" i="30"/>
  <c r="J1424" i="30"/>
  <c r="J1425" i="30"/>
  <c r="J1426" i="30"/>
  <c r="J1427" i="30"/>
  <c r="J1428" i="30"/>
  <c r="J1429" i="30"/>
  <c r="J1430" i="30"/>
  <c r="J1431" i="30"/>
  <c r="J1432" i="30"/>
  <c r="J1433" i="30"/>
  <c r="J1434" i="30"/>
  <c r="J1435" i="30"/>
  <c r="J1436" i="30"/>
  <c r="J1437" i="30"/>
  <c r="J1438" i="30"/>
  <c r="J1439" i="30"/>
  <c r="J1440" i="30"/>
  <c r="J1441" i="30"/>
  <c r="J1442" i="30"/>
  <c r="J1443" i="30"/>
  <c r="J1444" i="30"/>
  <c r="J1445" i="30"/>
  <c r="J1446" i="30"/>
  <c r="J1447" i="30"/>
  <c r="J1448" i="30"/>
  <c r="J1449" i="30"/>
  <c r="J1450" i="30"/>
  <c r="J1451" i="30"/>
  <c r="J1452" i="30"/>
  <c r="J1453" i="30"/>
  <c r="J1454" i="30"/>
  <c r="J1455" i="30"/>
  <c r="J1456" i="30"/>
  <c r="J1457" i="30"/>
  <c r="J1458" i="30"/>
  <c r="J1459" i="30"/>
  <c r="J1460" i="30"/>
  <c r="J1461" i="30"/>
  <c r="J1462" i="30"/>
  <c r="J1463" i="30"/>
  <c r="J1464" i="30"/>
  <c r="J1465" i="30"/>
  <c r="J1466" i="30"/>
  <c r="J1467" i="30"/>
  <c r="J1468" i="30"/>
  <c r="J1469" i="30"/>
  <c r="J1470" i="30"/>
  <c r="J1471" i="30"/>
  <c r="J1472" i="30"/>
  <c r="J1473" i="30"/>
  <c r="J1474" i="30"/>
  <c r="J1475" i="30"/>
  <c r="J1476" i="30"/>
  <c r="J1477" i="30"/>
  <c r="J1478" i="30"/>
  <c r="J1479" i="30"/>
  <c r="J1480" i="30"/>
  <c r="J1481" i="30"/>
  <c r="J1482" i="30"/>
  <c r="J1483" i="30"/>
  <c r="J1484" i="30"/>
  <c r="J1485" i="30"/>
  <c r="J1486" i="30"/>
  <c r="J1487" i="30"/>
  <c r="J1488" i="30"/>
  <c r="J1489" i="30"/>
  <c r="H6" i="31" l="1"/>
  <c r="G6" i="31"/>
  <c r="E89" i="8"/>
  <c r="E4" i="8"/>
  <c r="E5" i="8"/>
  <c r="G7" i="31"/>
  <c r="H7" i="31"/>
  <c r="G8" i="31"/>
  <c r="H8" i="31"/>
  <c r="G9" i="31"/>
  <c r="H9" i="31"/>
  <c r="G10" i="31"/>
  <c r="H10" i="31"/>
  <c r="G11" i="31"/>
  <c r="H11" i="31"/>
  <c r="G12" i="31"/>
  <c r="H12" i="31"/>
  <c r="G13" i="31"/>
  <c r="H13" i="31"/>
  <c r="G14" i="31"/>
  <c r="H14" i="31"/>
  <c r="G15" i="31"/>
  <c r="H15" i="31"/>
  <c r="G16" i="31"/>
  <c r="H16" i="31"/>
  <c r="G17" i="31"/>
  <c r="H17" i="31"/>
  <c r="G18" i="31"/>
  <c r="H18" i="31"/>
  <c r="G19" i="31"/>
  <c r="H19" i="31"/>
  <c r="G20" i="31"/>
  <c r="H20" i="31"/>
  <c r="G21" i="31"/>
  <c r="H21" i="31"/>
  <c r="G22" i="31"/>
  <c r="H22" i="31"/>
  <c r="G23" i="31"/>
  <c r="H23" i="31"/>
  <c r="G24" i="31"/>
  <c r="H24" i="31"/>
  <c r="G25" i="31"/>
  <c r="H25" i="31"/>
  <c r="G26" i="31"/>
  <c r="H26" i="31"/>
  <c r="G27" i="31"/>
  <c r="H27" i="31"/>
  <c r="G28" i="31"/>
  <c r="H28" i="31"/>
  <c r="G29" i="31"/>
  <c r="H29" i="31"/>
  <c r="G30" i="31"/>
  <c r="H30" i="31"/>
  <c r="G31" i="31"/>
  <c r="H31" i="31"/>
  <c r="G32" i="31"/>
  <c r="H32" i="31"/>
  <c r="G33" i="31"/>
  <c r="H33" i="31"/>
  <c r="G34" i="31"/>
  <c r="H34" i="31"/>
  <c r="G35" i="31"/>
  <c r="H35" i="31"/>
  <c r="G36" i="31"/>
  <c r="H36" i="31"/>
  <c r="G37" i="31"/>
  <c r="H37" i="31"/>
  <c r="G38" i="31"/>
  <c r="H38" i="31"/>
  <c r="G39" i="31"/>
  <c r="H39" i="31"/>
  <c r="G40" i="31"/>
  <c r="H40" i="31"/>
  <c r="G41" i="31"/>
  <c r="H41" i="31"/>
  <c r="G42" i="31"/>
  <c r="H42" i="31"/>
  <c r="G43" i="31"/>
  <c r="H43" i="31"/>
  <c r="G44" i="31"/>
  <c r="H44" i="31"/>
  <c r="G45" i="31"/>
  <c r="H45" i="31"/>
  <c r="G46" i="31"/>
  <c r="H46" i="31"/>
  <c r="G47" i="31"/>
  <c r="H47" i="31"/>
  <c r="G48" i="31"/>
  <c r="H48" i="31"/>
  <c r="G49" i="31"/>
  <c r="H49" i="31"/>
  <c r="G50" i="31"/>
  <c r="H50" i="31"/>
  <c r="G51" i="31"/>
  <c r="H51" i="31"/>
  <c r="G52" i="31"/>
  <c r="H52" i="31"/>
  <c r="G53" i="31"/>
  <c r="H53" i="31"/>
  <c r="G54" i="31"/>
  <c r="H54" i="31"/>
  <c r="G55" i="31"/>
  <c r="H55" i="31"/>
  <c r="G56" i="31"/>
  <c r="H56" i="31"/>
  <c r="G57" i="31"/>
  <c r="H57" i="31"/>
  <c r="G58" i="31"/>
  <c r="H58" i="31"/>
  <c r="G59" i="31"/>
  <c r="H59" i="31"/>
  <c r="G60" i="31"/>
  <c r="H60" i="31"/>
  <c r="G61" i="31"/>
  <c r="H61" i="31"/>
  <c r="G62" i="31"/>
  <c r="H62" i="31"/>
  <c r="G63" i="31"/>
  <c r="H63" i="31"/>
  <c r="G64" i="31"/>
  <c r="H64" i="31"/>
  <c r="G65" i="31"/>
  <c r="H65" i="31"/>
  <c r="G66" i="31"/>
  <c r="H66" i="31"/>
  <c r="G67" i="31"/>
  <c r="H67" i="31"/>
  <c r="G68" i="31"/>
  <c r="H68" i="31"/>
  <c r="G69" i="31"/>
  <c r="H69" i="31"/>
  <c r="G70" i="31"/>
  <c r="H70" i="31"/>
  <c r="G71" i="31"/>
  <c r="H71" i="31"/>
  <c r="G72" i="31"/>
  <c r="H72" i="31"/>
  <c r="G73" i="31"/>
  <c r="H73" i="31"/>
  <c r="G74" i="31"/>
  <c r="H74" i="31"/>
  <c r="G5" i="14" l="1"/>
  <c r="D4" i="38"/>
  <c r="I22" i="1" s="1"/>
  <c r="D118" i="38"/>
  <c r="E4" i="38" l="1"/>
  <c r="K22" i="1" s="1"/>
  <c r="E118" i="38"/>
  <c r="F3" i="14" l="1"/>
  <c r="I8" i="1" s="1"/>
  <c r="D190" i="34" l="1"/>
  <c r="F4" i="35"/>
  <c r="E35" i="35"/>
  <c r="H33" i="35"/>
  <c r="G33" i="35"/>
  <c r="F33" i="35"/>
  <c r="H32" i="35"/>
  <c r="G32" i="35"/>
  <c r="F32" i="35"/>
  <c r="H31" i="35"/>
  <c r="G31" i="35"/>
  <c r="F31" i="35"/>
  <c r="H30" i="35"/>
  <c r="G30" i="35"/>
  <c r="F30" i="35"/>
  <c r="H29" i="35"/>
  <c r="G29" i="35"/>
  <c r="F29" i="35"/>
  <c r="H28" i="35"/>
  <c r="G28" i="35"/>
  <c r="F28" i="35"/>
  <c r="H27" i="35"/>
  <c r="G27" i="35"/>
  <c r="F27" i="35"/>
  <c r="H26" i="35"/>
  <c r="G26" i="35"/>
  <c r="F26" i="35"/>
  <c r="H25" i="35"/>
  <c r="G25" i="35"/>
  <c r="F25" i="35"/>
  <c r="H24" i="35"/>
  <c r="G24" i="35"/>
  <c r="F24" i="35"/>
  <c r="H23" i="35"/>
  <c r="G23" i="35"/>
  <c r="F23" i="35"/>
  <c r="H22" i="35"/>
  <c r="G22" i="35"/>
  <c r="F22" i="35"/>
  <c r="H21" i="35"/>
  <c r="G21" i="35"/>
  <c r="F21" i="35"/>
  <c r="H20" i="35"/>
  <c r="G20" i="35"/>
  <c r="F20" i="35"/>
  <c r="H19" i="35"/>
  <c r="G19" i="35"/>
  <c r="F19" i="35"/>
  <c r="H18" i="35"/>
  <c r="G18" i="35"/>
  <c r="F18" i="35"/>
  <c r="H17" i="35"/>
  <c r="G17" i="35"/>
  <c r="F17" i="35"/>
  <c r="H16" i="35"/>
  <c r="G16" i="35"/>
  <c r="F16" i="35"/>
  <c r="H15" i="35"/>
  <c r="G15" i="35"/>
  <c r="F15" i="35"/>
  <c r="H14" i="35"/>
  <c r="G14" i="35"/>
  <c r="F14" i="35"/>
  <c r="H13" i="35"/>
  <c r="G13" i="35"/>
  <c r="F13" i="35"/>
  <c r="H12" i="35"/>
  <c r="G12" i="35"/>
  <c r="F12" i="35"/>
  <c r="H11" i="35"/>
  <c r="G11" i="35"/>
  <c r="F11" i="35"/>
  <c r="H10" i="35"/>
  <c r="G10" i="35"/>
  <c r="F10" i="35"/>
  <c r="H9" i="35"/>
  <c r="G9" i="35"/>
  <c r="F9" i="35"/>
  <c r="H8" i="35"/>
  <c r="G8" i="35"/>
  <c r="F8" i="35"/>
  <c r="H7" i="35"/>
  <c r="G7" i="35"/>
  <c r="F7" i="35"/>
  <c r="H6" i="35"/>
  <c r="G6" i="35"/>
  <c r="F6" i="35"/>
  <c r="H5" i="35"/>
  <c r="G5" i="35"/>
  <c r="F5" i="35"/>
  <c r="H4" i="35"/>
  <c r="G4" i="35"/>
  <c r="E2" i="35"/>
  <c r="D3" i="34"/>
  <c r="I20" i="1" s="1"/>
  <c r="F2" i="35" l="1"/>
  <c r="F35" i="35"/>
  <c r="D457" i="33"/>
  <c r="D3" i="33"/>
  <c r="I19" i="1" s="1"/>
  <c r="D580" i="8" l="1"/>
  <c r="F102" i="31" l="1"/>
  <c r="E102" i="31" l="1"/>
  <c r="F4" i="31"/>
  <c r="J15" i="1" s="1"/>
  <c r="E4" i="31"/>
  <c r="I15" i="1" s="1"/>
  <c r="G102" i="31" l="1"/>
  <c r="H102" i="31"/>
  <c r="G4" i="31"/>
  <c r="K15" i="1" s="1"/>
  <c r="H4" i="31"/>
  <c r="L15" i="1" s="1"/>
  <c r="E3" i="23"/>
  <c r="I10" i="1" s="1"/>
  <c r="H4" i="30" l="1"/>
  <c r="J16" i="1" s="1"/>
  <c r="G4" i="30"/>
  <c r="I16" i="1" s="1"/>
  <c r="H165" i="27"/>
  <c r="G165" i="27"/>
  <c r="H4" i="27"/>
  <c r="J23" i="1" s="1"/>
  <c r="G4" i="27"/>
  <c r="I23" i="1" s="1"/>
  <c r="J2" i="1" l="1"/>
  <c r="I4" i="30"/>
  <c r="K16" i="1" s="1"/>
  <c r="J4" i="30"/>
  <c r="L16" i="1" s="1"/>
  <c r="J165" i="27"/>
  <c r="I165" i="27"/>
  <c r="I4" i="27"/>
  <c r="K23" i="1" s="1"/>
  <c r="J4" i="27"/>
  <c r="L23" i="1" s="1"/>
  <c r="L2" i="1" l="1"/>
  <c r="F4" i="8" l="1"/>
  <c r="F9" i="8" l="1"/>
  <c r="E61" i="8" l="1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4" i="8" l="1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E15" i="23" l="1"/>
  <c r="F3" i="23" l="1"/>
  <c r="K10" i="1" s="1"/>
  <c r="F15" i="23"/>
  <c r="E6" i="8" l="1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F20" i="8" l="1"/>
  <c r="F21" i="8"/>
  <c r="F22" i="8"/>
  <c r="F23" i="8"/>
  <c r="F24" i="8"/>
  <c r="F25" i="8"/>
  <c r="F26" i="8"/>
  <c r="F27" i="8"/>
  <c r="F28" i="8"/>
  <c r="F19" i="8"/>
  <c r="F18" i="8"/>
  <c r="F17" i="8"/>
  <c r="F16" i="8"/>
  <c r="F15" i="8"/>
  <c r="F14" i="8"/>
  <c r="F13" i="8"/>
  <c r="F12" i="8"/>
  <c r="F11" i="8"/>
  <c r="F10" i="8"/>
  <c r="F8" i="8"/>
  <c r="F7" i="8"/>
  <c r="F6" i="8"/>
  <c r="F5" i="8"/>
  <c r="F8" i="14" l="1"/>
  <c r="D51" i="4" l="1"/>
  <c r="D2" i="8"/>
  <c r="I14" i="1" s="1"/>
  <c r="D3" i="4"/>
  <c r="I5" i="1" s="1"/>
  <c r="I2" i="1" l="1"/>
  <c r="E580" i="8"/>
  <c r="G3" i="14"/>
  <c r="K8" i="1" s="1"/>
  <c r="E51" i="4"/>
  <c r="G8" i="14"/>
  <c r="E2" i="8"/>
  <c r="K14" i="1" s="1"/>
  <c r="E3" i="4"/>
  <c r="K5" i="1" s="1"/>
  <c r="E44" i="34"/>
  <c r="E29" i="34"/>
  <c r="E22" i="34"/>
  <c r="E15" i="34"/>
  <c r="E40" i="34"/>
  <c r="E37" i="34"/>
  <c r="E34" i="34"/>
  <c r="E21" i="34"/>
  <c r="E14" i="34"/>
  <c r="E7" i="34"/>
  <c r="E43" i="34"/>
  <c r="E8" i="34"/>
  <c r="E42" i="34"/>
  <c r="E28" i="34"/>
  <c r="E20" i="34"/>
  <c r="E13" i="34"/>
  <c r="E48" i="34"/>
  <c r="E27" i="34"/>
  <c r="E47" i="34"/>
  <c r="E36" i="34"/>
  <c r="E26" i="34"/>
  <c r="E11" i="34"/>
  <c r="E6" i="34"/>
  <c r="E12" i="34"/>
  <c r="E46" i="34"/>
  <c r="E39" i="34"/>
  <c r="E35" i="34"/>
  <c r="E32" i="34"/>
  <c r="E25" i="34"/>
  <c r="E18" i="34"/>
  <c r="E10" i="34"/>
  <c r="E5" i="34"/>
  <c r="E19" i="34"/>
  <c r="E45" i="34"/>
  <c r="E41" i="34"/>
  <c r="E38" i="34"/>
  <c r="E31" i="34"/>
  <c r="E24" i="34"/>
  <c r="E17" i="34"/>
  <c r="E9" i="34"/>
  <c r="E30" i="34"/>
  <c r="E23" i="34"/>
  <c r="E16" i="34"/>
  <c r="E3" i="34" l="1"/>
  <c r="K20" i="1" s="1"/>
  <c r="E190" i="34"/>
  <c r="E149" i="33"/>
  <c r="E230" i="33"/>
  <c r="E114" i="33"/>
  <c r="E251" i="33"/>
  <c r="E384" i="33"/>
  <c r="E252" i="33"/>
  <c r="E370" i="33"/>
  <c r="E409" i="33"/>
  <c r="E261" i="33"/>
  <c r="E158" i="33"/>
  <c r="E374" i="33"/>
  <c r="E258" i="33"/>
  <c r="E295" i="33"/>
  <c r="E48" i="33"/>
  <c r="E393" i="33"/>
  <c r="E362" i="33"/>
  <c r="E222" i="33"/>
  <c r="E268" i="33"/>
  <c r="E415" i="33"/>
  <c r="E379" i="33"/>
  <c r="E5" i="33"/>
  <c r="E6" i="33" l="1"/>
  <c r="E7" i="33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E38" i="33"/>
  <c r="E39" i="33"/>
  <c r="E40" i="33"/>
  <c r="E41" i="33"/>
  <c r="E42" i="33"/>
  <c r="E43" i="33"/>
  <c r="E44" i="33"/>
  <c r="E45" i="33"/>
  <c r="E46" i="33"/>
  <c r="E47" i="33"/>
  <c r="E49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6" i="33"/>
  <c r="E87" i="33"/>
  <c r="E88" i="33"/>
  <c r="E89" i="33"/>
  <c r="E90" i="33"/>
  <c r="E91" i="33"/>
  <c r="E92" i="33"/>
  <c r="E93" i="33"/>
  <c r="E94" i="33"/>
  <c r="E95" i="33"/>
  <c r="E96" i="33"/>
  <c r="E97" i="33"/>
  <c r="E98" i="33"/>
  <c r="E99" i="33"/>
  <c r="E100" i="33"/>
  <c r="E101" i="33"/>
  <c r="E102" i="33"/>
  <c r="E103" i="33"/>
  <c r="E104" i="33"/>
  <c r="E105" i="33"/>
  <c r="E106" i="33"/>
  <c r="E107" i="33"/>
  <c r="E108" i="33"/>
  <c r="E109" i="33"/>
  <c r="E110" i="33"/>
  <c r="E111" i="33"/>
  <c r="E112" i="33"/>
  <c r="E113" i="33"/>
  <c r="E115" i="33"/>
  <c r="E117" i="33"/>
  <c r="E118" i="33"/>
  <c r="E119" i="33"/>
  <c r="E120" i="33"/>
  <c r="E121" i="33"/>
  <c r="E122" i="33"/>
  <c r="E123" i="33"/>
  <c r="E124" i="33"/>
  <c r="E125" i="33"/>
  <c r="E126" i="33"/>
  <c r="E127" i="33"/>
  <c r="E128" i="33"/>
  <c r="E129" i="33"/>
  <c r="E130" i="33"/>
  <c r="E131" i="33"/>
  <c r="E132" i="33"/>
  <c r="E133" i="33"/>
  <c r="E134" i="33"/>
  <c r="E135" i="33"/>
  <c r="E136" i="33"/>
  <c r="E137" i="33"/>
  <c r="E138" i="33"/>
  <c r="E139" i="33"/>
  <c r="E140" i="33"/>
  <c r="E141" i="33"/>
  <c r="E142" i="33"/>
  <c r="E143" i="33"/>
  <c r="E144" i="33"/>
  <c r="E145" i="33"/>
  <c r="E146" i="33"/>
  <c r="E147" i="33"/>
  <c r="E148" i="33"/>
  <c r="E150" i="33"/>
  <c r="E152" i="33"/>
  <c r="E153" i="33"/>
  <c r="E154" i="33"/>
  <c r="E155" i="33"/>
  <c r="E156" i="33"/>
  <c r="E157" i="33"/>
  <c r="E159" i="33"/>
  <c r="E161" i="33"/>
  <c r="E163" i="33"/>
  <c r="E164" i="33"/>
  <c r="E165" i="33"/>
  <c r="E166" i="33"/>
  <c r="E167" i="33"/>
  <c r="E168" i="33"/>
  <c r="E169" i="33"/>
  <c r="E170" i="33"/>
  <c r="E171" i="33"/>
  <c r="E172" i="33"/>
  <c r="E173" i="33"/>
  <c r="E174" i="33"/>
  <c r="E175" i="33"/>
  <c r="E176" i="33"/>
  <c r="E177" i="33"/>
  <c r="E178" i="33"/>
  <c r="E179" i="33"/>
  <c r="E180" i="33"/>
  <c r="E181" i="33"/>
  <c r="E182" i="33"/>
  <c r="E183" i="33"/>
  <c r="E184" i="33"/>
  <c r="E185" i="33"/>
  <c r="E186" i="33"/>
  <c r="E187" i="33"/>
  <c r="E188" i="33"/>
  <c r="E189" i="33"/>
  <c r="E190" i="33"/>
  <c r="E191" i="33"/>
  <c r="E192" i="33"/>
  <c r="E193" i="33"/>
  <c r="E194" i="33"/>
  <c r="E195" i="33"/>
  <c r="E196" i="33"/>
  <c r="E197" i="33"/>
  <c r="E198" i="33"/>
  <c r="E199" i="33"/>
  <c r="E200" i="33"/>
  <c r="E201" i="33"/>
  <c r="E202" i="33"/>
  <c r="E203" i="33"/>
  <c r="E204" i="33"/>
  <c r="E205" i="33"/>
  <c r="E206" i="33"/>
  <c r="E207" i="33"/>
  <c r="E208" i="33"/>
  <c r="E209" i="33"/>
  <c r="E210" i="33"/>
  <c r="E211" i="33"/>
  <c r="E212" i="33"/>
  <c r="E213" i="33"/>
  <c r="E214" i="33"/>
  <c r="E215" i="33"/>
  <c r="E216" i="33"/>
  <c r="E217" i="33"/>
  <c r="E218" i="33"/>
  <c r="E219" i="33"/>
  <c r="E220" i="33"/>
  <c r="E221" i="33"/>
  <c r="E223" i="33"/>
  <c r="E225" i="33"/>
  <c r="E226" i="33"/>
  <c r="E227" i="33"/>
  <c r="E228" i="33"/>
  <c r="E229" i="33"/>
  <c r="E231" i="33"/>
  <c r="E233" i="33"/>
  <c r="E234" i="33"/>
  <c r="E235" i="33"/>
  <c r="E236" i="33"/>
  <c r="E237" i="33"/>
  <c r="E238" i="33"/>
  <c r="E239" i="33"/>
  <c r="E240" i="33"/>
  <c r="E241" i="33"/>
  <c r="E242" i="33"/>
  <c r="E243" i="33"/>
  <c r="E244" i="33"/>
  <c r="E245" i="33"/>
  <c r="E246" i="33"/>
  <c r="E247" i="33"/>
  <c r="E248" i="33"/>
  <c r="E249" i="33"/>
  <c r="E250" i="33"/>
  <c r="E255" i="33"/>
  <c r="E256" i="33"/>
  <c r="E257" i="33"/>
  <c r="E259" i="33"/>
  <c r="E262" i="33"/>
  <c r="E264" i="33"/>
  <c r="E265" i="33"/>
  <c r="E266" i="33"/>
  <c r="E267" i="33"/>
  <c r="E269" i="33"/>
  <c r="E271" i="33"/>
  <c r="E272" i="33"/>
  <c r="E273" i="33"/>
  <c r="E274" i="33"/>
  <c r="E275" i="33"/>
  <c r="E276" i="33"/>
  <c r="E277" i="33"/>
  <c r="E278" i="33"/>
  <c r="E279" i="33"/>
  <c r="E280" i="33"/>
  <c r="E281" i="33"/>
  <c r="E282" i="33"/>
  <c r="E283" i="33"/>
  <c r="E284" i="33"/>
  <c r="E285" i="33"/>
  <c r="E286" i="33"/>
  <c r="E287" i="33"/>
  <c r="E288" i="33"/>
  <c r="E289" i="33"/>
  <c r="E290" i="33"/>
  <c r="E291" i="33"/>
  <c r="E292" i="33"/>
  <c r="E293" i="33"/>
  <c r="E294" i="33"/>
  <c r="E296" i="33"/>
  <c r="E297" i="33"/>
  <c r="E299" i="33"/>
  <c r="E300" i="33"/>
  <c r="E301" i="33"/>
  <c r="E302" i="33"/>
  <c r="E303" i="33"/>
  <c r="E304" i="33"/>
  <c r="E305" i="33"/>
  <c r="E306" i="33"/>
  <c r="E307" i="33"/>
  <c r="E308" i="33"/>
  <c r="E309" i="33"/>
  <c r="E310" i="33"/>
  <c r="E311" i="33"/>
  <c r="E312" i="33"/>
  <c r="E313" i="33"/>
  <c r="E314" i="33"/>
  <c r="E315" i="33"/>
  <c r="E316" i="33"/>
  <c r="E317" i="33"/>
  <c r="E318" i="33"/>
  <c r="E319" i="33"/>
  <c r="E320" i="33"/>
  <c r="E321" i="33"/>
  <c r="E322" i="33"/>
  <c r="E323" i="33"/>
  <c r="E324" i="33"/>
  <c r="E325" i="33"/>
  <c r="E326" i="33"/>
  <c r="E327" i="33"/>
  <c r="E328" i="33"/>
  <c r="E329" i="33"/>
  <c r="E330" i="33"/>
  <c r="E331" i="33"/>
  <c r="E332" i="33"/>
  <c r="E333" i="33"/>
  <c r="E334" i="33"/>
  <c r="E335" i="33"/>
  <c r="E336" i="33"/>
  <c r="E337" i="33"/>
  <c r="E338" i="33"/>
  <c r="E339" i="33"/>
  <c r="E340" i="33"/>
  <c r="E341" i="33"/>
  <c r="E342" i="33"/>
  <c r="E343" i="33"/>
  <c r="E344" i="33"/>
  <c r="E345" i="33"/>
  <c r="E346" i="33"/>
  <c r="E347" i="33"/>
  <c r="E348" i="33"/>
  <c r="E349" i="33"/>
  <c r="E350" i="33"/>
  <c r="E351" i="33"/>
  <c r="E352" i="33"/>
  <c r="E353" i="33"/>
  <c r="E354" i="33"/>
  <c r="E355" i="33"/>
  <c r="E356" i="33"/>
  <c r="E357" i="33"/>
  <c r="E358" i="33"/>
  <c r="E359" i="33"/>
  <c r="E360" i="33"/>
  <c r="E361" i="33"/>
  <c r="E363" i="33"/>
  <c r="E364" i="33"/>
  <c r="E366" i="33"/>
  <c r="E367" i="33"/>
  <c r="E368" i="33"/>
  <c r="E369" i="33"/>
  <c r="E371" i="33"/>
  <c r="E372" i="33"/>
  <c r="E375" i="33"/>
  <c r="E376" i="33"/>
  <c r="E378" i="33"/>
  <c r="E381" i="33"/>
  <c r="E383" i="33"/>
  <c r="E385" i="33"/>
  <c r="E386" i="33"/>
  <c r="E388" i="33"/>
  <c r="E389" i="33"/>
  <c r="E390" i="33"/>
  <c r="E391" i="33"/>
  <c r="E392" i="33"/>
  <c r="E394" i="33"/>
  <c r="E395" i="33"/>
  <c r="E397" i="33"/>
  <c r="E398" i="33"/>
  <c r="E399" i="33"/>
  <c r="E400" i="33"/>
  <c r="E401" i="33"/>
  <c r="E402" i="33"/>
  <c r="E403" i="33"/>
  <c r="E404" i="33"/>
  <c r="E405" i="33"/>
  <c r="E406" i="33"/>
  <c r="E407" i="33"/>
  <c r="E408" i="33"/>
  <c r="E410" i="33"/>
  <c r="E411" i="33"/>
  <c r="E412" i="33"/>
  <c r="E413" i="33"/>
  <c r="E414" i="33"/>
  <c r="E416" i="33"/>
  <c r="E417" i="33"/>
  <c r="E419" i="33"/>
  <c r="E420" i="33"/>
  <c r="E421" i="33"/>
  <c r="E422" i="33"/>
  <c r="E423" i="33"/>
  <c r="E457" i="33" l="1"/>
  <c r="E3" i="33"/>
  <c r="K19" i="1" s="1"/>
  <c r="K2" i="1" s="1"/>
</calcChain>
</file>

<file path=xl/sharedStrings.xml><?xml version="1.0" encoding="utf-8"?>
<sst xmlns="http://schemas.openxmlformats.org/spreadsheetml/2006/main" count="29807" uniqueCount="16349">
  <si>
    <t>Отзывы о нас</t>
  </si>
  <si>
    <t>Нетоварный вид:</t>
  </si>
  <si>
    <t>Назад в оглавление</t>
  </si>
  <si>
    <t>итого</t>
  </si>
  <si>
    <t>Код</t>
  </si>
  <si>
    <t>Наименование</t>
  </si>
  <si>
    <t>Причина уценки</t>
  </si>
  <si>
    <t xml:space="preserve">Цена </t>
  </si>
  <si>
    <t>Заказ</t>
  </si>
  <si>
    <t>Сумма заказа</t>
  </si>
  <si>
    <t>Итог</t>
  </si>
  <si>
    <t>Товар в наличии на складе</t>
  </si>
  <si>
    <t>Количество</t>
  </si>
  <si>
    <t>Цена</t>
  </si>
  <si>
    <t>Полное название модели</t>
  </si>
  <si>
    <t>Гарантия</t>
  </si>
  <si>
    <t>Особенности заказа</t>
  </si>
  <si>
    <t>Артикул</t>
  </si>
  <si>
    <t>цена</t>
  </si>
  <si>
    <t>от 1шт</t>
  </si>
  <si>
    <t>от 20 шт</t>
  </si>
  <si>
    <t xml:space="preserve"> </t>
  </si>
  <si>
    <t xml:space="preserve">бренд </t>
  </si>
  <si>
    <t>доп.информация</t>
  </si>
  <si>
    <t>Особенности заказа2</t>
  </si>
  <si>
    <t>Cсылка на прайс</t>
  </si>
  <si>
    <t>Канал в Telegram</t>
  </si>
  <si>
    <t>Сайт</t>
  </si>
  <si>
    <t>1. Режим работы, адрес самовывоза.</t>
  </si>
  <si>
    <t>особенности заказа</t>
  </si>
  <si>
    <t>цена наличные</t>
  </si>
  <si>
    <t>Цена б/н</t>
  </si>
  <si>
    <t>Заказ наличные</t>
  </si>
  <si>
    <t>заказ б/н</t>
  </si>
  <si>
    <t>Сумма заказа б/н</t>
  </si>
  <si>
    <t>сумма заказа наличные</t>
  </si>
  <si>
    <t>Код вендора</t>
  </si>
  <si>
    <t>Заказ нал.</t>
  </si>
  <si>
    <t>Сумма заказа нал.</t>
  </si>
  <si>
    <t>Срок поставки на наш склад: 1-3 дня. Предоплата 100%</t>
  </si>
  <si>
    <r>
      <t xml:space="preserve">Минимальный заказ: </t>
    </r>
    <r>
      <rPr>
        <b/>
        <sz val="16"/>
        <color rgb="FFFF0000"/>
        <rFont val="Calibri"/>
        <family val="2"/>
        <charset val="204"/>
      </rPr>
      <t>от 150 000р.</t>
    </r>
  </si>
  <si>
    <t>категория1</t>
  </si>
  <si>
    <t>категория2</t>
  </si>
  <si>
    <t>код вендора</t>
  </si>
  <si>
    <r>
      <t xml:space="preserve">Минимальный заказ: </t>
    </r>
    <r>
      <rPr>
        <b/>
        <sz val="16"/>
        <color rgb="FFFF0000"/>
        <rFont val="Calibri"/>
        <family val="2"/>
        <charset val="204"/>
      </rPr>
      <t>от 200 000р.</t>
    </r>
  </si>
  <si>
    <t>Аксессуары (предзаказ безнал с НДС 20% и наличные)</t>
  </si>
  <si>
    <r>
      <rPr>
        <sz val="16"/>
        <color theme="2"/>
        <rFont val="Calibri"/>
        <family val="2"/>
        <charset val="204"/>
      </rPr>
      <t>5.Аксессуары и гаджеты.</t>
    </r>
    <r>
      <rPr>
        <i/>
        <sz val="16"/>
        <color theme="2"/>
        <rFont val="Calibri"/>
        <family val="2"/>
        <charset val="204"/>
      </rPr>
      <t xml:space="preserve"> Наличные и б/н с НДС 5%</t>
    </r>
  </si>
  <si>
    <r>
      <rPr>
        <sz val="16"/>
        <color theme="2"/>
        <rFont val="Calibri"/>
        <family val="2"/>
        <charset val="204"/>
      </rPr>
      <t>9.Аксессуары и гаджеты.</t>
    </r>
    <r>
      <rPr>
        <i/>
        <sz val="16"/>
        <color theme="2"/>
        <rFont val="Calibri"/>
        <family val="2"/>
        <charset val="204"/>
      </rPr>
      <t xml:space="preserve">Наличные и б/н с НДС 20%, от 150 тыс </t>
    </r>
  </si>
  <si>
    <t>цвет/осообенности</t>
  </si>
  <si>
    <t>Столбец1</t>
  </si>
  <si>
    <t>остаток</t>
  </si>
  <si>
    <t>Предзаказ. предоплата 100%</t>
  </si>
  <si>
    <t>Dyson</t>
  </si>
  <si>
    <t>Audio, приставки, умные колонки</t>
  </si>
  <si>
    <t>Рубин</t>
  </si>
  <si>
    <t>№</t>
  </si>
  <si>
    <t>Категория</t>
  </si>
  <si>
    <t>Склад</t>
  </si>
  <si>
    <t>Оплата</t>
  </si>
  <si>
    <t>НДС</t>
  </si>
  <si>
    <t>Наличные</t>
  </si>
  <si>
    <t>Наличные, б/н</t>
  </si>
  <si>
    <t>б/н</t>
  </si>
  <si>
    <t>-</t>
  </si>
  <si>
    <t xml:space="preserve"> 8-(499)-350-76-73    </t>
  </si>
  <si>
    <t>Гаджеты и МБТ</t>
  </si>
  <si>
    <t>Dyson.</t>
  </si>
  <si>
    <t>Смартфоны. Безнал</t>
  </si>
  <si>
    <t>Условия сотрудничества</t>
  </si>
  <si>
    <t>Товар в наличии</t>
  </si>
  <si>
    <t>Под заказ</t>
  </si>
  <si>
    <t xml:space="preserve">Товар в наличии и под заказ.    
Вся продукция оригинальная. В прайсе продукция для рынков разных стран, часто страна указана в наименовании (CN, EU, US, KZ, AE, IN и т д.). Ростест продукция (предназначена для рынка РФ) в прайсе обозначена аббревиатурой «RUS» в конце артикула. «RUS» именно в артикуле, а не в названии товара. </t>
  </si>
  <si>
    <t xml:space="preserve">При самовывозе: по факту, только наличными.    
При доставке ТК: предоплата 100% (наличные, USDT, снятие по QR-кодам Т-банка)    
Возможна оплата безналом с заключением договора поставки.    
Цены и условия работы по безналу уточняйте у менеджера. </t>
  </si>
  <si>
    <r>
      <rPr>
        <b/>
        <sz val="11"/>
        <color rgb="FF000000"/>
        <rFont val="Calibri"/>
        <family val="2"/>
        <charset val="204"/>
        <scheme val="minor"/>
      </rPr>
      <t>Прием заявок:</t>
    </r>
    <r>
      <rPr>
        <sz val="11"/>
        <color rgb="FF000000"/>
        <rFont val="Calibri"/>
        <family val="2"/>
        <charset val="204"/>
        <scheme val="minor"/>
      </rPr>
      <t xml:space="preserve"> пн-пт с 10 до 18 часов (МСК). Сб, вс - по согласованию с менеджером.    
</t>
    </r>
    <r>
      <rPr>
        <b/>
        <sz val="11"/>
        <color rgb="FF000000"/>
        <rFont val="Calibri"/>
        <family val="2"/>
        <charset val="204"/>
        <scheme val="minor"/>
      </rPr>
      <t>Время работы склада:</t>
    </r>
    <r>
      <rPr>
        <sz val="11"/>
        <color rgb="FF000000"/>
        <rFont val="Calibri"/>
        <family val="2"/>
        <charset val="204"/>
        <scheme val="minor"/>
      </rPr>
      <t xml:space="preserve"> пн-пт с 10 до 19 часов, сб с 10 до 16 часов    
</t>
    </r>
    <r>
      <rPr>
        <b/>
        <sz val="11"/>
        <color rgb="FF000000"/>
        <rFont val="Calibri"/>
        <family val="2"/>
        <charset val="204"/>
        <scheme val="minor"/>
      </rPr>
      <t xml:space="preserve">Самовывоз:    </t>
    </r>
    <r>
      <rPr>
        <sz val="11"/>
        <color rgb="FF000000"/>
        <rFont val="Calibri"/>
        <family val="2"/>
        <charset val="204"/>
        <scheme val="minor"/>
      </rPr>
      <t xml:space="preserve">
г. Москва, ул.Барклая 8, БЦ "Рубин", проходная.    
Время самовывоза небходимо согласовать с менеджером ЗАРАНЕЕ! В противном случае возможны задержки при сборке Вашего заказа.</t>
    </r>
  </si>
  <si>
    <r>
      <t xml:space="preserve">Отгрузка в день заказа возможна только определенными ТК, либо при самовывозе (по согласованию с менеджером).    
Возможен самовывоз со склада в Москве.    
Работаем с большинством транспортных компаний, на выбор клиента.    
Доставка оплачивается </t>
    </r>
    <r>
      <rPr>
        <u/>
        <sz val="11"/>
        <color rgb="FF000000"/>
        <rFont val="Calibri"/>
        <family val="2"/>
        <charset val="204"/>
        <scheme val="minor"/>
      </rPr>
      <t>клиентом</t>
    </r>
    <r>
      <rPr>
        <sz val="11"/>
        <color rgb="FF000000"/>
        <rFont val="Calibri"/>
        <family val="2"/>
        <charset val="204"/>
        <scheme val="minor"/>
      </rPr>
      <t xml:space="preserve"> согласно тарифу выбранной ТК.    
Страхова груза оформляется согласно тарифам ТК по запросу клиента. О необходимости страховки клиент сообщает заранее.    
(!) После передачи груза в ТК, ответственность за сохранение и перевозку груза поставщик не несет.    
Вожможна доставка по Москве (в пределах МКАД), стоимость и сроки уточняйте у менеджера.</t>
    </r>
  </si>
  <si>
    <r>
      <t xml:space="preserve">Претензии по комплектности поставки принимаем только в случае предоставления оптовым Покупателем </t>
    </r>
    <r>
      <rPr>
        <b/>
        <sz val="11"/>
        <color rgb="FF000000"/>
        <rFont val="Calibri"/>
        <family val="2"/>
        <charset val="204"/>
        <scheme val="minor"/>
      </rPr>
      <t xml:space="preserve">видео с фиксацией приемки и распаковки заказа! </t>
    </r>
    <r>
      <rPr>
        <sz val="11"/>
        <color rgb="FF000000"/>
        <rFont val="Calibri"/>
        <family val="2"/>
        <charset val="204"/>
        <scheme val="minor"/>
      </rPr>
      <t xml:space="preserve">    
Требования к видеофиксации:    
- перед вскрытием мешка необходимо сделать фото / видео посылки со всех сторон + фото пломбы (для проверки целостности мешка),    
- перед вскрытием коробки необходимо снять на видео коробку со всех сторон (для проверки целостности упаковки),    
Претензии по комплектности принимаются в течение </t>
    </r>
    <r>
      <rPr>
        <b/>
        <sz val="11"/>
        <color rgb="FF000000"/>
        <rFont val="Calibri"/>
        <family val="2"/>
        <charset val="204"/>
        <scheme val="minor"/>
      </rPr>
      <t>3 (трёх) рабочих дней</t>
    </r>
    <r>
      <rPr>
        <sz val="11"/>
        <color rgb="FF000000"/>
        <rFont val="Calibri"/>
        <family val="2"/>
        <charset val="204"/>
        <scheme val="minor"/>
      </rPr>
      <t xml:space="preserve"> с момента получения товара. Если в течение этого срока Покупатель не обратился к Поставщику с претензией, считается, что он принял товар надлежащей комплектности. </t>
    </r>
  </si>
  <si>
    <r>
      <rPr>
        <b/>
        <sz val="11"/>
        <color rgb="FF000000"/>
        <rFont val="Calibri"/>
        <family val="2"/>
        <charset val="204"/>
        <scheme val="minor"/>
      </rPr>
      <t>РСТ (Ростест, гарантия от производителя):</t>
    </r>
    <r>
      <rPr>
        <sz val="11"/>
        <color rgb="FF000000"/>
        <rFont val="Calibri"/>
        <family val="2"/>
        <charset val="204"/>
        <scheme val="minor"/>
      </rPr>
      <t xml:space="preserve"> в прайсе такой товар </t>
    </r>
    <r>
      <rPr>
        <u/>
        <sz val="11"/>
        <color rgb="FF000000"/>
        <rFont val="Calibri"/>
        <family val="2"/>
        <charset val="204"/>
        <scheme val="minor"/>
      </rPr>
      <t>обозначен артикулом с аббревиатурой «RUS» в конце артикула</t>
    </r>
    <r>
      <rPr>
        <sz val="11"/>
        <color rgb="FF000000"/>
        <rFont val="Calibri"/>
        <family val="2"/>
        <charset val="204"/>
        <scheme val="minor"/>
      </rPr>
      <t xml:space="preserve"> («RUS» именно в артикуле, а не в названии товара):     
Действует гарантия от Производителя (подчеркиваем, гарантия не от нас, а от Производителя!). При обнаружении брака следует обратиться в Авторизованный Сервисный Центр или на горячую линию Производителя. Информация о гарантийном обслуживании брендов указана в инструкции или на упаковке товара.     
</t>
    </r>
    <r>
      <rPr>
        <b/>
        <sz val="11"/>
        <color rgb="FF000000"/>
        <rFont val="Calibri"/>
        <family val="2"/>
        <charset val="204"/>
        <scheme val="minor"/>
      </rPr>
      <t>Возврат денежных средств или обмен товара возможен только при наличии акта НРП (неремонтопригодности),</t>
    </r>
    <r>
      <rPr>
        <sz val="11"/>
        <color rgb="FF000000"/>
        <rFont val="Calibri"/>
        <family val="2"/>
        <charset val="204"/>
        <scheme val="minor"/>
      </rPr>
      <t xml:space="preserve"> выданного Авторизованным Сервисным Центром. Выбор между возвратом или обменом на усмотрение поставщика.    
Если в артикуле нет аббревиатуры «RUS», то гарантия аналогична "НЕ РСТ"    
</t>
    </r>
    <r>
      <rPr>
        <b/>
        <sz val="11"/>
        <color rgb="FF000000"/>
        <rFont val="Calibri"/>
        <family val="2"/>
        <charset val="204"/>
        <scheme val="minor"/>
      </rPr>
      <t xml:space="preserve">НЕ РСТ </t>
    </r>
    <r>
      <rPr>
        <sz val="11"/>
        <color rgb="FF000000"/>
        <rFont val="Calibri"/>
        <family val="2"/>
        <charset val="204"/>
        <scheme val="minor"/>
      </rPr>
      <t xml:space="preserve">(продукция для других стран: CN, EU, US, KZ, AE, IN и т д) и уценка (в артикуле такого товара нет аббревиатуры «RUS»):    
Гарантия от нас составляет 14 дней с момента получения товара оптовым Покупателем. Возврат д/с или обмен товара возможен только в случае его неремонтопригодности. В иных случаях осуществляем гарантийный ремонт. </t>
    </r>
    <r>
      <rPr>
        <b/>
        <sz val="11"/>
        <color rgb="FF000000"/>
        <rFont val="Calibri"/>
        <family val="2"/>
        <charset val="204"/>
        <scheme val="minor"/>
      </rPr>
      <t xml:space="preserve">По истечении 14 дней с момента получения товара обращения не рассматриваются.     </t>
    </r>
    <r>
      <rPr>
        <sz val="11"/>
        <color rgb="FF000000"/>
        <rFont val="Calibri"/>
        <family val="2"/>
        <charset val="204"/>
        <scheme val="minor"/>
      </rPr>
      <t xml:space="preserve">
(!) Обратите внимание, что в прайсе может быть представлена продукция РСТ, которая не имеет в артикуле аббревиатуры "RUS". Гарантия на такую продукцию аналогичная НЕ РСТ, то есть 14 дней с момента получения вами товара.    
</t>
    </r>
    <r>
      <rPr>
        <b/>
        <sz val="11"/>
        <color rgb="FF000000"/>
        <rFont val="Calibri"/>
        <family val="2"/>
        <charset val="204"/>
        <scheme val="minor"/>
      </rPr>
      <t xml:space="preserve">На НЕ РСТ электронику акты НРП не принимаются. </t>
    </r>
    <r>
      <rPr>
        <sz val="11"/>
        <color rgb="FF000000"/>
        <rFont val="Calibri"/>
        <family val="2"/>
        <charset val="204"/>
        <scheme val="minor"/>
      </rPr>
      <t xml:space="preserve">   
</t>
    </r>
    <r>
      <rPr>
        <b/>
        <sz val="11"/>
        <color rgb="FF000000"/>
        <rFont val="Calibri"/>
        <family val="2"/>
        <charset val="204"/>
        <scheme val="minor"/>
      </rPr>
      <t xml:space="preserve">APPLE: </t>
    </r>
    <r>
      <rPr>
        <sz val="11"/>
        <color rgb="FF000000"/>
        <rFont val="Calibri"/>
        <family val="2"/>
        <charset val="204"/>
        <scheme val="minor"/>
      </rPr>
      <t xml:space="preserve">Гарантия 7 дней с момента получения товара оптовым покупателем. Возврат д/с или обмен товара возможен только в случае его неремонтопригодности. В иных случаях осуществляем гарантийный ремонт. По истечении 7 дней с момента получения товара обращения не рассматриваются.     
</t>
    </r>
    <r>
      <rPr>
        <b/>
        <sz val="11"/>
        <color rgb="FF000000"/>
        <rFont val="Calibri"/>
        <family val="2"/>
        <charset val="204"/>
        <scheme val="minor"/>
      </rPr>
      <t>Опция «дополнительная гарантия»</t>
    </r>
    <r>
      <rPr>
        <sz val="11"/>
        <color rgb="FF000000"/>
        <rFont val="Calibri"/>
        <family val="2"/>
        <charset val="204"/>
        <scheme val="minor"/>
      </rPr>
      <t xml:space="preserve"> (+3% к цене прайса). Гарантия составляет 1 (один) год с момента получения товара оптовым покупателем.     
Распространяется только на смартфоны и ноутбуки Xiaomi, Redmi, Poco.    
Возврат д/с или обмен товара возможен в случае его неремонтопригодности. Если товар подлежит ремонту, мы за свой счёт выполним ремонт и вернём вам товар</t>
    </r>
  </si>
  <si>
    <r>
      <t xml:space="preserve">Если обнаружены внешние дефекты на </t>
    </r>
    <r>
      <rPr>
        <b/>
        <sz val="11"/>
        <color rgb="FF000000"/>
        <rFont val="Calibri"/>
        <family val="2"/>
        <charset val="204"/>
        <scheme val="minor"/>
      </rPr>
      <t>смартфонах, планшетах, ноутбуках</t>
    </r>
    <r>
      <rPr>
        <sz val="11"/>
        <color rgb="FF000000"/>
        <rFont val="Calibri"/>
        <family val="2"/>
        <charset val="204"/>
        <scheme val="minor"/>
      </rPr>
      <t xml:space="preserve">, мы в качестве компенсации предоставляем скидку, либо осуществляем возврат д/с или обмен товара на аналогичный, только если клиент предоставит видео распаковки товара.     
Если клиент не может предоставить видео распаковки товара, мы со своей стороны готовы погасить 50% расходов по замене бракованной детали.    
</t>
    </r>
    <r>
      <rPr>
        <b/>
        <sz val="11"/>
        <color rgb="FF000000"/>
        <rFont val="Calibri"/>
        <family val="2"/>
        <charset val="204"/>
        <scheme val="minor"/>
      </rPr>
      <t xml:space="preserve">В течение 3 (трёх) рабочих дней </t>
    </r>
    <r>
      <rPr>
        <sz val="11"/>
        <color rgb="FF000000"/>
        <rFont val="Calibri"/>
        <family val="2"/>
        <charset val="204"/>
        <scheme val="minor"/>
      </rPr>
      <t xml:space="preserve">с момента получения товара Покупатель может обратиться к Поставщику по вопросу комплектности и внешнего вида товара, независимо от способа его покупки (наличные д/с / б/н).     
Если в течение этого срока Покупатель не обратился к Поставщику с рекламацией, считается, что он принял товар надлежащего качества и комплектности.    
При отправке телевизоров транспортными компаниями настоятельно </t>
    </r>
    <r>
      <rPr>
        <b/>
        <sz val="11"/>
        <color rgb="FF000000"/>
        <rFont val="Calibri"/>
        <family val="2"/>
        <charset val="204"/>
        <scheme val="minor"/>
      </rPr>
      <t xml:space="preserve">рекомендуем заказывать жесткую упаковку или обрешетку. В противном случае претензии по внешнему виду мы не принимаем!    </t>
    </r>
  </si>
  <si>
    <t>2. Минимальный заказ</t>
  </si>
  <si>
    <t>3. Продукция</t>
  </si>
  <si>
    <t>4. Оплата</t>
  </si>
  <si>
    <t>5. Отгрузка и доставка</t>
  </si>
  <si>
    <t>6. Приемка, проверка комплектности</t>
  </si>
  <si>
    <t xml:space="preserve">7. Условия возврата товара и гарантия </t>
  </si>
  <si>
    <t>Гаджеты и МБТ (от 150 тыс).</t>
  </si>
  <si>
    <t>бренд</t>
  </si>
  <si>
    <t>артикул</t>
  </si>
  <si>
    <t>наименование</t>
  </si>
  <si>
    <t>Заказ Б.Н.</t>
  </si>
  <si>
    <t>Сумма заказа Б.Н.</t>
  </si>
  <si>
    <t>Особенности</t>
  </si>
  <si>
    <t>Ноутбуки 2</t>
  </si>
  <si>
    <t>Ноутбуки 1</t>
  </si>
  <si>
    <t>Цена Б.Н.</t>
  </si>
  <si>
    <t>Аксессуары(наличные).
Отгрузка со склада "Рубин". Предоплата 100%</t>
  </si>
  <si>
    <t>Аксессуары(наличные).
Отгрузка со склада "Рубин" 1 рабочий день. Предолата 100%</t>
  </si>
  <si>
    <t xml:space="preserve"> Apple (наличные). Предоплата 100%</t>
  </si>
  <si>
    <r>
      <rPr>
        <sz val="12"/>
        <color rgb="FFFF0000"/>
        <rFont val="Calibri"/>
        <family val="2"/>
        <charset val="204"/>
      </rPr>
      <t>Внимание!</t>
    </r>
    <r>
      <rPr>
        <sz val="12"/>
        <color rgb="FF000000"/>
        <rFont val="Calibri"/>
        <family val="2"/>
        <charset val="204"/>
      </rPr>
      <t xml:space="preserve"> Товары Samsung могут иметь </t>
    </r>
    <r>
      <rPr>
        <u/>
        <sz val="12"/>
        <color rgb="FF000000"/>
        <rFont val="Calibri"/>
        <family val="2"/>
        <charset val="204"/>
      </rPr>
      <t>вскрытую упаковку из-за таможенного досмотра.</t>
    </r>
  </si>
  <si>
    <r>
      <t xml:space="preserve">Устройства новые, неактивированные, в полной комплектации. На работу это не влияет.
</t>
    </r>
    <r>
      <rPr>
        <u/>
        <sz val="11"/>
        <color theme="1"/>
        <rFont val="Calibri"/>
        <family val="2"/>
        <charset val="204"/>
      </rPr>
      <t>Возврат и обмен невозможны</t>
    </r>
    <r>
      <rPr>
        <sz val="11"/>
        <color theme="1"/>
        <rFont val="Calibri"/>
        <family val="2"/>
        <charset val="204"/>
      </rPr>
      <t xml:space="preserve"> — нарушение упаковки не является браком, т.к. произошло не по вине поставщика.</t>
    </r>
  </si>
  <si>
    <t>кол</t>
  </si>
  <si>
    <t>кол б/н</t>
  </si>
  <si>
    <t>сумма</t>
  </si>
  <si>
    <t>сумма Б/Н</t>
  </si>
  <si>
    <t>Минимальная сумма заказа: 50 000 руб.    
Минимальное количество позиций: от 3-х штук из категории электроника.
Cкидки рассчитываются индивидуально и зависят от объема конкретного заказа</t>
  </si>
  <si>
    <t>категория</t>
  </si>
  <si>
    <t>Гаджеты, МБТ, ТВ, оргтехника (от 200 тыс).</t>
  </si>
  <si>
    <t>Apple</t>
  </si>
  <si>
    <t>Аксессуары (предзаказ, безнал с НДС 22% и наличные)</t>
  </si>
  <si>
    <t>Ноутбуки (предзаказ, наличные и б/н с НДС 22%)</t>
  </si>
  <si>
    <t>Смартфоны  (б/н с НДС 22%)</t>
  </si>
  <si>
    <r>
      <t xml:space="preserve">Телевизоры (безнал с НДС 22%) </t>
    </r>
    <r>
      <rPr>
        <b/>
        <sz val="16"/>
        <color rgb="FFFF3300"/>
        <rFont val="Calibri"/>
        <family val="2"/>
        <charset val="204"/>
      </rPr>
      <t>Спецпредложение!</t>
    </r>
  </si>
  <si>
    <t>доступное количество</t>
  </si>
  <si>
    <t>сумма заказа</t>
  </si>
  <si>
    <r>
      <t>Ноутбуки (</t>
    </r>
    <r>
      <rPr>
        <b/>
        <sz val="16"/>
        <color rgb="FFFF0000"/>
        <rFont val="Calibri"/>
        <family val="2"/>
        <charset val="204"/>
      </rPr>
      <t>наличные</t>
    </r>
    <r>
      <rPr>
        <b/>
        <sz val="16"/>
        <color theme="1"/>
        <rFont val="Calibri"/>
        <family val="2"/>
        <charset val="204"/>
      </rPr>
      <t>)</t>
    </r>
  </si>
  <si>
    <t>Ноутбуки (наличные)</t>
  </si>
  <si>
    <t xml:space="preserve"> Apple (безнал с НДС 22%)</t>
  </si>
  <si>
    <t>Apple. (безнал от 150 тыс.)</t>
  </si>
  <si>
    <t>Срок поставки на наш склад: 1-3 дня. Предоплата 100%
От любого количества. Гарантия 1 месяц.</t>
  </si>
  <si>
    <r>
      <t xml:space="preserve">В </t>
    </r>
    <r>
      <rPr>
        <b/>
        <sz val="16"/>
        <color rgb="FFFF0000"/>
        <rFont val="Calibri"/>
        <family val="2"/>
        <charset val="204"/>
      </rPr>
      <t>наличии</t>
    </r>
    <r>
      <rPr>
        <b/>
        <sz val="16"/>
        <color theme="1"/>
        <rFont val="Calibri"/>
        <family val="2"/>
        <charset val="204"/>
      </rPr>
      <t xml:space="preserve"> на складе, предоплата 100%, </t>
    </r>
    <r>
      <rPr>
        <b/>
        <sz val="16"/>
        <color rgb="FFFF0000"/>
        <rFont val="Calibri"/>
        <family val="2"/>
        <charset val="204"/>
      </rPr>
      <t>от 1 штуки!</t>
    </r>
  </si>
  <si>
    <t>Рябиновая</t>
  </si>
  <si>
    <t>Ноутбуки 3</t>
  </si>
  <si>
    <r>
      <t xml:space="preserve">Минимальный заказ: </t>
    </r>
    <r>
      <rPr>
        <b/>
        <sz val="16"/>
        <color rgb="FFFF0000"/>
        <rFont val="Calibri"/>
        <family val="2"/>
        <charset val="204"/>
      </rPr>
      <t>от 100 000р.</t>
    </r>
  </si>
  <si>
    <r>
      <t>Предзаказ 2-4 дня, предоплата 100%, от</t>
    </r>
    <r>
      <rPr>
        <b/>
        <sz val="16"/>
        <color rgb="FFFF0000"/>
        <rFont val="Calibri"/>
        <family val="2"/>
        <charset val="204"/>
      </rPr>
      <t xml:space="preserve"> 200 000р.</t>
    </r>
  </si>
  <si>
    <t>страна</t>
  </si>
  <si>
    <t>МБТ Xiaomi (предзаказ, безнал с НДС 22% и наличные)</t>
  </si>
  <si>
    <t>Срок поставки на наш склад: 2-4 дня. Предоплата 100%</t>
  </si>
  <si>
    <t>Уцененный товар. На объемные заказы - скидка</t>
  </si>
  <si>
    <r>
      <t xml:space="preserve"> Apple (наличные). Срок поставки на наш склад: </t>
    </r>
    <r>
      <rPr>
        <b/>
        <sz val="16"/>
        <color rgb="FFFF0000"/>
        <rFont val="Calibri"/>
        <family val="2"/>
        <charset val="204"/>
      </rPr>
      <t>1 день</t>
    </r>
    <r>
      <rPr>
        <b/>
        <sz val="16"/>
        <color theme="1"/>
        <rFont val="Calibri"/>
        <family val="2"/>
        <charset val="204"/>
      </rPr>
      <t>. Предоплата 100%</t>
    </r>
  </si>
  <si>
    <t>👉 Прайс-лист ТрейдМи</t>
  </si>
  <si>
    <t>"ТрейдМи" – электроника с доверием! 🚀</t>
  </si>
  <si>
    <r>
      <t xml:space="preserve">"ТрейдМи" — надёжный оптовый поставщик электроники с 10+ летним опытом.    
</t>
    </r>
    <r>
      <rPr>
        <sz val="11"/>
        <rFont val="Calibri"/>
        <family val="2"/>
        <charset val="204"/>
        <scheme val="minor"/>
      </rPr>
      <t>Более 10 лет мы поставляем оригинальную электронику, гаджеты и бытовую технику ведущих брендов: Xiaomi, Samsung, Apple, Honor, Huawei, Realme и многих других.    
Работаем по всей России, напрямую со склада в Москве.    
Наш приоритет — долгосрочные отношения, поэтому Вы можете быть уверены в оперативности, стабильности и прозрачных условиях работы.    
Хотите выгодные цены и гарантированное качество?
Загрузите наш актуальный прайс:</t>
    </r>
  </si>
  <si>
    <t>Зубные щетки</t>
  </si>
  <si>
    <t>Массажеры</t>
  </si>
  <si>
    <t>Триммеры</t>
  </si>
  <si>
    <t>Электробритвы</t>
  </si>
  <si>
    <t>Техника для кухни</t>
  </si>
  <si>
    <t>Товары для животных</t>
  </si>
  <si>
    <t>Аксессуары / Пылесосы / Роботы-пылесосы / Mi</t>
  </si>
  <si>
    <t>822374-1RUS</t>
  </si>
  <si>
    <t>Робот-пылесос Xiaomi Robot Vacuum S40 (BHR084AEU) White RUS</t>
  </si>
  <si>
    <t>822377-1RUS</t>
  </si>
  <si>
    <t>Робот-пылесос Xiaomi Robot Vacuum S40 Pro (BHR089REU) White RUS</t>
  </si>
  <si>
    <t>822375-1RUS</t>
  </si>
  <si>
    <t>Робот-пылесос Xiaomi Robot Vacuum S40C (BHR9664EU) White RUS</t>
  </si>
  <si>
    <t>Аксессуары / Часы и фитнес-браслеты / Фитнес-браслеты / Mi</t>
  </si>
  <si>
    <t>440028-1RUS</t>
  </si>
  <si>
    <t>Фитнес трекер Xiaomi Smart Band 9 Active (BHR9441GL) Beige White RUS</t>
  </si>
  <si>
    <t>440028-3RUS</t>
  </si>
  <si>
    <t>Фитнес трекер Xiaomi Smart Band 9 Active (BHR9917GL) Pink RUS</t>
  </si>
  <si>
    <t>902059-1RUS</t>
  </si>
  <si>
    <t>Фитнес-браслет Xiaomi Smart Band 10 Ceramic (BHR07Y5GL) Ceramic Edition Pearl White RUS</t>
  </si>
  <si>
    <t>900962-1RUS</t>
  </si>
  <si>
    <t>Фитнес-браслет Xiaomi Smart Band 10 Glacier Silver (BHR07PSGL) RUS</t>
  </si>
  <si>
    <t>900962-2RUS</t>
  </si>
  <si>
    <t>Фитнес-браслет Xiaomi Smart Band 10 Midnight Black (BHR07PYGL) RUS</t>
  </si>
  <si>
    <t>900962-3RUS</t>
  </si>
  <si>
    <t>Фитнес-браслет Xiaomi Smart Band 10 Mystic Rose (BHR9999GL) RUS</t>
  </si>
  <si>
    <t>801461-1RUS</t>
  </si>
  <si>
    <t>Фитнес-браслет Xiaomi Smart Band 9 Pro Moonlight Silver (BHR8715GL) RUS</t>
  </si>
  <si>
    <t>801461-2RUS</t>
  </si>
  <si>
    <t>Фитнес-браслет Xiaomi Smart Band 9 Pro Obsidian Black (BHR8710GL) RUS</t>
  </si>
  <si>
    <t>Электроника / Уценка Электроника</t>
  </si>
  <si>
    <t>надорвана коробка , пломбы целы , не вскрывался</t>
  </si>
  <si>
    <t>281295-1BU</t>
  </si>
  <si>
    <t>Samsung Galaxy A16 4+128GB Blue Black RUS Уценка</t>
  </si>
  <si>
    <t>Аксессуары и гаджеты в наличии (безнал с НДС 22% и наличные)</t>
  </si>
  <si>
    <t xml:space="preserve">доступное количество </t>
  </si>
  <si>
    <r>
      <t xml:space="preserve">Аксессуары и гаджеты </t>
    </r>
    <r>
      <rPr>
        <sz val="14"/>
        <color rgb="FFFF0000"/>
        <rFont val="Calibri"/>
        <family val="2"/>
        <charset val="204"/>
        <scheme val="minor"/>
      </rPr>
      <t>в наличии</t>
    </r>
  </si>
  <si>
    <t>Аксессуары / Наушники / Беспроводные наушники / Redmi</t>
  </si>
  <si>
    <t>994057-3RUS</t>
  </si>
  <si>
    <t>Беспроводные наушники REDMI Buds 8 Pro (BHR08GJGL) Cloud White RUS</t>
  </si>
  <si>
    <t>994057-1RUS</t>
  </si>
  <si>
    <t>Беспроводные наушники REDMI Buds 8 Pro (BHR08GMGL) Glacier Blue RUS</t>
  </si>
  <si>
    <t>904520RUS</t>
  </si>
  <si>
    <t>Робот-пылесос Xiaomi Robot Vacuum H40 (BHR07XBEU) RUS</t>
  </si>
  <si>
    <t>440028-5RUS</t>
  </si>
  <si>
    <t>Фитнес трекер Xiaomi Smart Band 9 Active (BHR08L3GL) Purple RUS</t>
  </si>
  <si>
    <t>Срок поставки с нашего склада 1-2 день. Предоплата 100%</t>
  </si>
  <si>
    <t>Срок поставки на наш склад: 7-10 дней. Предоплата 100%</t>
  </si>
  <si>
    <t>68473RUS</t>
  </si>
  <si>
    <t>Mi LED TV A Pro 50 2026 (L50MB-APRU)</t>
  </si>
  <si>
    <t>68481RUS</t>
  </si>
  <si>
    <t>Mi LED TV A 43 FHD 2026 (L43MB-AFRU)</t>
  </si>
  <si>
    <t>68472RUS</t>
  </si>
  <si>
    <t>Mi LED TV A 65 2026 (L65MB-ARU)</t>
  </si>
  <si>
    <t>промо</t>
  </si>
  <si>
    <t>16727-1BU</t>
  </si>
  <si>
    <t>Infinix HOT 60 Pro 8+128GB NFC Black RUS Уценка</t>
  </si>
  <si>
    <t>С тыльной стороны повреждена коробка</t>
  </si>
  <si>
    <t>Аэрогрили</t>
  </si>
  <si>
    <t xml:space="preserve">Аэрогриль Xiaomi Air Fryer 6.5L MAF-W6501 Black EU </t>
  </si>
  <si>
    <t xml:space="preserve">Аэрогриль Xiaomi Air Fryer 6.5L MAF-W6501 White EU </t>
  </si>
  <si>
    <t>Блендеры</t>
  </si>
  <si>
    <t xml:space="preserve">Блендер Xiaomi Blender Pro White EU </t>
  </si>
  <si>
    <t>Портативный блендер Xiaomi Blender EU (MLLJ001CM-1A)</t>
  </si>
  <si>
    <t>Варочные панели</t>
  </si>
  <si>
    <t>Индукционная плита Xiaomi Induction Cooker Lite EU (DCL002CM-1)</t>
  </si>
  <si>
    <t>Диспенсеры</t>
  </si>
  <si>
    <t>Умный диспенсер Xiaomi Smart Filtered Water Dispenser Pro EU (MFB120A-1)</t>
  </si>
  <si>
    <t>Трубка для диспенсера Xiaomi Instant Hot Water Dispenser S1 Tube EU</t>
  </si>
  <si>
    <t>Диспенсер для мыла  Xiaomi  1S</t>
  </si>
  <si>
    <t>XIAOMI Жидкое мыло Mi x Simpleway Foaming Hand Soap</t>
  </si>
  <si>
    <t>Электрическая зубная щетка Xiaomi Electric Toothbrush T302 Silver Grey EU (MES608)</t>
  </si>
  <si>
    <t>Электрическая зубная щетка Xiaomi Smart Electric Toothbrush T501 Dark Grey EU (MES607)</t>
  </si>
  <si>
    <t>Электрическая зубная щетка Xiaomi Oscillation Electric Toothbrush Blue EU (MES609)</t>
  </si>
  <si>
    <t>Электрическая зубная щетка Xiaomi Oscillation Electric Toothbrush Pro White EU (MES610)</t>
  </si>
  <si>
    <t>Электрическая зубная щетка Xiaomi Oscillation Electric Toothbrush Pro Purple EU (MES610)</t>
  </si>
  <si>
    <t>Сменные насадки Xiaomi Smart Electric Toothbrush T501 Replacement Heads (White Pro) White EU (MBS307)</t>
  </si>
  <si>
    <t>Сменные насадки Xiaomi Smart Electric Toothbrush T501 Replacement Heads(White Pro) Dark Grey EU (MBS307)</t>
  </si>
  <si>
    <t>XIAOMI Сменные насадки для электрической зубной щетки (мягкие) Xiaomi Oscillation Electric Toothbrush Replacement Heads (Clean)</t>
  </si>
  <si>
    <t>Кофемашины</t>
  </si>
  <si>
    <t>Кофемашина Xiaomi Semi-automatic Espresso Machine Grey EU (CME003-EU)</t>
  </si>
  <si>
    <t>Перкуссионный массажер Xiaomi Massage Gun 2 Dark Blue EU (XMFG-M451)</t>
  </si>
  <si>
    <t>Перкуссионный мини-массажер Xiaomi Massage Gun Mini 2 EU (XMFG-M353)</t>
  </si>
  <si>
    <t>Мультиварки</t>
  </si>
  <si>
    <t>Мультиварка Xiaomi Electric Pressure Cooker 4.8L White EU</t>
  </si>
  <si>
    <t>Мультиварка Xiaomi Multifunctional Hot Pot Cooker 6L EU</t>
  </si>
  <si>
    <t>Отпариватели</t>
  </si>
  <si>
    <t>Отпариватель ручной Xiaomi Handheld Garment Steamer EU (MJGTJ02LF)</t>
  </si>
  <si>
    <t>Перчатки</t>
  </si>
  <si>
    <t>Перчатки Xiaomi Electric Scooter Riding Gloves XL EU (ST01RM)</t>
  </si>
  <si>
    <t>Рисоварки</t>
  </si>
  <si>
    <t>Рисоварка Xiaomi Multifunctional Cooker 1.5L EU</t>
  </si>
  <si>
    <t>Ручки гелевые</t>
  </si>
  <si>
    <t>Набор гелевых ручек Xiaomi High-capacity Gel Pen (5-pack) EU</t>
  </si>
  <si>
    <t>Набор гелевых ручек Xiaomi High-capacity Gel Pen (10-Pack) Red EU (MJZXB02WCHW)</t>
  </si>
  <si>
    <t>Рюкзаки и сумки</t>
  </si>
  <si>
    <t>Рюкзак Mi Casual Daypack Orange EU</t>
  </si>
  <si>
    <t>Сумка на пояс Xiaomi Sports Fanny Pack EU (M8101614)</t>
  </si>
  <si>
    <t>Рюкзак Mi Casual Daypack Pink EU</t>
  </si>
  <si>
    <t>Рюкзак Xiaomi Commuter Backpack Light Grey EU (XDLGX-04)</t>
  </si>
  <si>
    <t>Cумка-шоппер Xiaomi Reusable Bag White EU (MIBOTNT2201U)</t>
  </si>
  <si>
    <t>Сумка для электросамоката Xiaomi Electric Scooter Storage Bag EU (SNB01RM)</t>
  </si>
  <si>
    <t>Рюкзак Xiaomi Business Backpack EU (XMSWB01RM)</t>
  </si>
  <si>
    <t>Рюкзак Xiaomi Roll Top Casual Backpack EU (XMJBB01RM)</t>
  </si>
  <si>
    <t>Рюкзак Mi Casual Daypack Black EU</t>
  </si>
  <si>
    <t>Рюкзак Mi Casual Daypack Dark Blue EU</t>
  </si>
  <si>
    <t>Рюкзак Mi Casual Daypack Brilliant Blue EU</t>
  </si>
  <si>
    <t>Спортивные товары</t>
  </si>
  <si>
    <t>Шлем для езды Xiaomi Riding Helmet EU</t>
  </si>
  <si>
    <t>Спотивные товары</t>
  </si>
  <si>
    <t>Умная скакалка Xiaomi Smart Jump Rope</t>
  </si>
  <si>
    <t>Термопоты</t>
  </si>
  <si>
    <t>Термопот умный Xiaomi Smart Water Dispenser Hot and Cold EU (MJMY23-A)</t>
  </si>
  <si>
    <t>Умная кормушка Xiaomi Smart Pet Food Feeder 2 White EU (XMWSQ02)</t>
  </si>
  <si>
    <t>Картридж для кормушки Xiaomi Smart Pet Food Feeder Desiccant Cartridge EU (XWDB01MG-GL)</t>
  </si>
  <si>
    <t>Фильтр для поилки Xiaomi Smart Pet Fountain Filter EU (XWFE01MG-GL)</t>
  </si>
  <si>
    <t>Тостеры</t>
  </si>
  <si>
    <t>Тостер Xiaomi Toaster Black EU (XMTSJ01FD)</t>
  </si>
  <si>
    <t>Триммер для носа Xiaomi Nose Hair Trimmer Dark Grey EU (MJGHB1LF)</t>
  </si>
  <si>
    <t>Умные весы</t>
  </si>
  <si>
    <t>Весы напольные Mi Smart Scale S200 Dark Grey EU (MJTZC02YM)</t>
  </si>
  <si>
    <t>Весы напольные Xiaomi Body Composition Scale S400 White EU ( MJTZCO1YM)</t>
  </si>
  <si>
    <t>Фены для волос</t>
  </si>
  <si>
    <t>Фен Mi Ionic Hair Dryer H300 White EU (CMJ02ZHM)</t>
  </si>
  <si>
    <t>Фен Xiaomi Water Ionic Hair Dryer H500 EU White (CMJ03LX)</t>
  </si>
  <si>
    <t>Фен Xiaomi High-speed Ionic Hair Dryer White EU (GSHGL01LX)</t>
  </si>
  <si>
    <t>Фильтры</t>
  </si>
  <si>
    <t>Фильтр для диспенсера Xiaomi Smart Filtered Water Dispenser Composite Filter RO1 EU</t>
  </si>
  <si>
    <t>Фильтр для воды Xiaomi Faucet Water Purifier Filter EU (MJLTJSQDB04)</t>
  </si>
  <si>
    <t>Фильтры для поилки Xiaomi Smart Pet Fountain Filter 2 EU (XMLXTZ02)</t>
  </si>
  <si>
    <t>Xiaomi Smart Filtered Water Dispenser Filter Композитный фильтр  PPC1</t>
  </si>
  <si>
    <t>Чайники электрические</t>
  </si>
  <si>
    <t>Чайник Xiaomi Electric Glass Kettle RU Grey EU (MJDSH05FD)</t>
  </si>
  <si>
    <t>Чайник Xiaomi Electric Kettle 2 White EU (MJDSH04YM)</t>
  </si>
  <si>
    <t>Чайник Xiaomi Electric Kettle 2 Lite White EU (MJDSH06-A)</t>
  </si>
  <si>
    <t>Чайник Xiaomi Double Wall Electric Kettle S1 Grey EU</t>
  </si>
  <si>
    <t>Чайник Xiaomi Multifunctional Kettle EU</t>
  </si>
  <si>
    <t>Чемоданы</t>
  </si>
  <si>
    <t>Чемодан Xiaomi Luggage Classic Pro 20" Black EU (XMLXXHWRM)</t>
  </si>
  <si>
    <t>Чемодан Xiaomi Front Opening Luggage 20" EU (MCFGLXXRM)</t>
  </si>
  <si>
    <t>Чемодан Xiaomi Aluminum Frame Luggage 20" EU (XMLKXHWRM)</t>
  </si>
  <si>
    <t>Чемодан Xiaomi Expandable Luggage 20" Blue EU (XMKRLXXRM)</t>
  </si>
  <si>
    <t>Чемодан Xiaomi Luggage Classic Pro 20" Grey EU (XMLXXHWRM)</t>
  </si>
  <si>
    <t>Чемодан Xiaomi Luggage Classic Pro 24" Grey EU (XMLXXHWRM)</t>
  </si>
  <si>
    <t>Чемодан Xiaomi Luggage Classic Pro 24" Black EU (XMLXXHWRM)</t>
  </si>
  <si>
    <t>Чемодан Xiaomi Luggage Classic Pro 26" Black EU (XMLXXHWRM)</t>
  </si>
  <si>
    <t>Чемодан Xiaomi Luggage Classic Pro 26" Grey EU (XMLXXHWRM)</t>
  </si>
  <si>
    <t>Чемодан Xiaomi Front Pocket Carry-on Luggage 20" EU (XMQKGDJXRM)</t>
  </si>
  <si>
    <t>Шины</t>
  </si>
  <si>
    <t xml:space="preserve">Шина пневматическая Xiaomi Electric Scooter Pneumatic Tire( 8.5") EU </t>
  </si>
  <si>
    <t>Электробритва Xiaomi Electric Shaver S101 Dark Blue EU</t>
  </si>
  <si>
    <t>Электробритва Xiaomi Electric Shaver S301 Dark Grey EU</t>
  </si>
  <si>
    <t>Cменная насадка Xiaomi Electric Shaver S101 Replacement Head EU</t>
  </si>
  <si>
    <t>Сменная насадка Xiaomi Electric Shaver S301 Replacement Head EU</t>
  </si>
  <si>
    <t>Сменная насадка Xiaomi Electric Shaver S200 Replacement Head Grey EU</t>
  </si>
  <si>
    <t xml:space="preserve">XIAOMI МАШИНКА ДЛЯ СТРИЖКИ (НАБОР) GROOMING KIT PRO </t>
  </si>
  <si>
    <t>XIAOMI Сменные насадки для электробритвы S700</t>
  </si>
  <si>
    <t>Сменные лезвия для электробритвы Xiaomi  Серебристый Electric Shave S200 Replacement Head Silver</t>
  </si>
  <si>
    <t>Инструменты</t>
  </si>
  <si>
    <t>XIAOMI Кабельный замок для электросамоката Xiaomi Electric Scooter Cable Lock</t>
  </si>
  <si>
    <t>Умный диспенсер горячей воды Xiaomi Instant Hot Water Dispenser</t>
  </si>
  <si>
    <t>Dell</t>
  </si>
  <si>
    <t>Dell Alienware Aurora 16 (Intel Core 7 240H 2500MHz/16Gb/512Gb SSD/16.0/2560х1600/120Hz/Nvidia Geforce RTX 5050 8Gb/165Hz/Windows 11 Home) Черный</t>
  </si>
  <si>
    <t>Alienware</t>
  </si>
  <si>
    <t>Alienware Aurora 16 (Intel Core 7 240H 2500MHz/16Gb/1024Gb SSD/16.0/2560х1600/120Hz/Nvidia Geforce RTX 5050 8Gb/165Hz/Windows 11 Home) Черный</t>
  </si>
  <si>
    <t>Dell Alienware Aurora 16 (Intel Core 7 240H 2500MHz/16Gb/1024Gb SSD/16.0/2560х1600/120Hz/Nvidia Geforce RTX 5060 8Gb/120Hz/Windows 11 Home) Черный</t>
  </si>
  <si>
    <t>Dell Alienware Aurora 16 (Intel Core 7 240H 2500MHz/32Gb/1024Gb SSD/16.0/2560х1600/120Hz/Nvidia Geforce RTX 5060 8Gb/Windows 11 Home) Черный</t>
  </si>
  <si>
    <t>Dell Alienware Aurora 16X (Intel Core 9 275HX 2100MHz/32Gb/2048Gb SSD/16.0/2560х1600/240Hz/Nvidia Geforce RTX 5070 8Gb/Windows 11 Home) Черный</t>
  </si>
  <si>
    <t>Dell Alienware 16 Area 51 (Intel Core Ultra 9 275HX 2100MHz/32Gb/1024Gb SSD/16.0/2560х1600/240Hz/Nvidia Geforce RTX 5070 8Gb/Windows 11 Home) Черный</t>
  </si>
  <si>
    <t>Dell Alienware 18 Area 51 (Intel Core Ultra 9 275HX 2100MHz/32Gb/1024Gb SSD/18.0/2560х1600/300Hz/Nvidia Geforce RTX 5070 8Gb/Windows 11 Home) Черный</t>
  </si>
  <si>
    <t>Dell Alienware 18 Area 51 (Intel Core Ultra 9 275HX 2100MHz/64Gb/2048Gb SSD/16.0/2560х1600/300Hz/Nvidia Geforce RTX 5090 24Gb/Windows 11 Home) Черный</t>
  </si>
  <si>
    <t>Asus</t>
  </si>
  <si>
    <t xml:space="preserve">Asus Vivobook 14 X1404VA-I3.8.128 (Intel Core i3 1315U 1200MHz/8Gb/128Gb SSD/14.0"/1920x1080/Intel Iris Xe Graphics/Wi-Fi/Bluetooth/Windows 11 Home) Синий </t>
  </si>
  <si>
    <t>Asus Vivobook 14 X1404VA-I3.8.128 (Intel Core i3 1315U 1200MHz/8Gb/256Gb SSD/14.0"/1920x1080/Intel Iris Xe Graphics/Wi-Fi/Bluetooth/Windows 11 Home) Синий</t>
  </si>
  <si>
    <t>Asus Vivobook 14 X1404VA-I3.8.128 (Intel Core i3 1315U 1200MHz/16Gb/512Gb SSD/14.0"/1920x1080/Intel Iris Xe Graphics/Wi-Fi/Bluetooth/Windows 11 Home) Синий</t>
  </si>
  <si>
    <t>ASUS</t>
  </si>
  <si>
    <t>ASUS Vivobook 17 X1704VA-AU1078 (Intel Ultra 5 120U 1400MHz/16Gb/512Gb SSD/17.3"/1920x1080/Intel Iris Xe Graphics/Wi-Fi/Bluetooth/Windows 11 Home) Серый</t>
  </si>
  <si>
    <t>ASUS VivoBook 15 M1502NAQ-BQ049 (AMD Ryzen 7 170 3200MHz/16GB/512GB SSD/15.6"/1920x1080/AMD Radeon 680M/Wi-Fi/Bluetooth/Windows 11) Серый</t>
  </si>
  <si>
    <t>ASUS VivoBook 15 X1504VA-BQ4163 (Intel Ultra 7 150U 5400MHz/16Gb/512Gb SSD/15.6"/1920x1080/Intel Iris Xe Graphics/Wi-Fi/Bluetooth/Windows 11) Синий</t>
  </si>
  <si>
    <t>ASUS VivoBook 15 X1504VA-BQ4422 (Intel Ultra 7 150U 5400MHz/16Gb/512Gb SSD/15.6"/1920x1080/Intel Iris Xe Graphics/Wi-Fi/Bluetooth/Windows 11) Серый</t>
  </si>
  <si>
    <t>ASUS VivoBook 15 M1502NAQ-BQ048 (AMD Ryzen 7 170 3200MHz/16GB/512GB SSD/15.6"/1920x1080/AMD Radeon 680M/Wi-Fi/Bluetooth/Windows 11) Синий</t>
  </si>
  <si>
    <t>ASUS Vivobook 15 X1502VA-BQ924 (Intel Core i7 13620H 2400MHz/16GB/512GB SSD/15.6"/1920x1080/intel Iris Xe Graphics/Wi-Fi/Bluetooth/Windows 11 Home) Синий</t>
  </si>
  <si>
    <t>ASUS Vivobook 16 X1607QA-DS54 (Snapdragon X/16GB/512GB SSD/16.0/1920x1200/Qualcomm Adreno/Wi-Fi/Bluetooth/Windows 11 home) Синий</t>
  </si>
  <si>
    <t>ASUS Vivobook 16 X1605VA-MB2103 (Intel Core i7 13620H 2400MHz/16GB/1024GB SSD/16.0"/1920x1200/intel Iris Xe Graphics/Wi-Fi/Bluetooth/Windows 11 Home) Серый</t>
  </si>
  <si>
    <t>ASUS VivoBook 17 X1704VA-AU1108 (Intel Ulta 7 150U 5400MHz/16Gb/512Gb SSD/17.3"/1920x1080/Intel Graphics/Wi-Fi/Bluetooth/Windows 11 Home) Синий</t>
  </si>
  <si>
    <t>ASUS ExpertBook 14 PM3406CKA-XS54 (AMD Ryzen AI 5 330 2000 MHz/16GB/512GB SSD/14"/1920x1200/AMD Radeon/Wi-Fi/Bluetooth/Windows 11 Pro) Серый</t>
  </si>
  <si>
    <t>ASUS Vivobook 15 OLED F1505VA-MA929 (Intel Core i7 13620H 4900MHz/16Gb/512Gb SSD/15.6"/2880x1620/120Hz/Intel Arc Graphics/Wi-Fi/Bluetooth/Windows 11) Черный</t>
  </si>
  <si>
    <t xml:space="preserve">ASUS Vivobook S16 M5606KA-DS76 (AMD Ryzen AI 7 350 2000MHz/16Gb/1024Gb SSD/16.0/2880х1800/OLED/120Hz/AMD Radeon 860M/Windows 11 Home) Серый </t>
  </si>
  <si>
    <t>Asus Zenbook 14 UX3405CA285 (Intel Ultra 9 285H 3700MHz/32Gb/1024Gb SSD/14.0/2880х1800/OLED/120Hz/Intеl Arc Grарhiсs/Windows 11 Home) Синий</t>
  </si>
  <si>
    <t>ASUS TUF Gaming A14 FA401KM-DS74 (AMD Ryzen AI 7 350 2000MHz/16Gb/1024Gb SSD/14.0/2560х1600/165Hz/Nvidia Geforce RTX 5060 8Gb/Windows 11 Home) Серый</t>
  </si>
  <si>
    <t>ASUS ROG STRIX G16 G615JMR-AS74 32GB (Intel Core i7 14650HX 5200MHz/32Gb/1024Gb SSD/16.0/1920х1200/165Hz/Nvidia Geforce RTX 5060 8Gb/Windows 11 Home) Серый</t>
  </si>
  <si>
    <t>ASUS TUF Gaming 18 FA808UM-IS74 (AMD Ryzen 7 260 3800MHz/32GB/1024GB SSD/18"/1920x1200/144Hz/NVIDIA GeForce RTX 5060 8GB/Wi-Fi/Bluetooth/Windows 11 Home) Черный</t>
  </si>
  <si>
    <t>ASUS TUF Gaming 18 FA808UM-IS74 (AMD Ryzen 7 260 3800MHz/32GB/2048GB SSD/18"/1920x1200/144Hz/NVIDIA GeForce RTX 5060 8GB/Wi-Fi/Bluetooth/Windows 11 Home) Черный</t>
  </si>
  <si>
    <t>ASUS ROG Strix G16 G614FM-WS94 (AMD Ryzen 9 9955HX 5400MHz/16Gb/1024Gb SSD/16.0/1920х1200/165Hz/Nvidia Geforce RTX 5060 8Gb/Windows 11 Home) Черный</t>
  </si>
  <si>
    <t>ASUS ROG STRIX G18 G815LM-IS96 (Intel Ultra 9 275HX 2100MHz/32Gb/1024Gb SSD/18.0/2560х1600/240Hz/Nvidia Geforce RTX 5060 8Gb/Windows 11 Home) Черный</t>
  </si>
  <si>
    <t>ASUS ROG Strix G16 G614PR-G16.R95070TI (AMD Ryzen 9 8940HX 2400 MHz/32GB/1024GB SSD/16.0"/1920x1200/165Hz/NVIDIA GeForce RTX 5070Ti 12Gb/Wi-Fi/Bluetooth/Windows 11 Home) Серый</t>
  </si>
  <si>
    <t>ASUS ROG STRIX G18 G815LM-IS96 32Gb 2Tb (Intel Core Ultra 9 275HX 2100MHz/32Gb/2048Gb SSD/18.0/2560х1600/240Hz/Nvidia Geforce RTX 5060 8Gb/Windows 11 Home) Черный</t>
  </si>
  <si>
    <t>ASUS ROG STRIX G18 G815LM-IS96 32Gb 4Tb  (Intel Core Ultra 9 275HX 2100MHz/32Gb/4096Gb SSD/18.0/2560х1600/240Hz/Nvidia Geforce RTX 5060 8Gb/Windows 11 Home) Черный</t>
  </si>
  <si>
    <t>ASUS ROG STRIX G18 G815LP-IS96 (Intel Core Ultra 9 275HX 2100MHz/32Gb/1024Gb SSD/18.0/2560х1600/240Hz/Nvidia Geforce RTX 5070 8Gb/Windows 11 Home) Серый</t>
  </si>
  <si>
    <t>ASUS ROG Strix G16 G614PR-G16.R95070TI (AMD Ryzen 9 8940HX 2400 MHz/32GB/1024GB SSD/16.0"/1920x1200/165Hz/NVIDIA GeForce RTX 5070Ti 12Gb/Wi-Fi/Bluetooth/Windows 11 Home) Черный</t>
  </si>
  <si>
    <t>ASUS ROG Strix G18 G814PP-DS94 (AMD Ryzen 9 8940HX 2400MHz/32GB/1024GB SSD/18"/2560x1600/240Hz/NVIDIA GeForce RTX 5070 8GB/Wi-Fi/Bluetooth/Windows 11 Home) Черный</t>
  </si>
  <si>
    <t xml:space="preserve">ASUS ROG Strix G18 G814FP-WS96 (AMD Ryzen 9 9955HX 2500MHz/32GB/1024GB SSD/18"/2560x1600/240Hz/NVIDIA GeForce RTX 5070 8GB/Wi-Fi/Bluetooth/Windows 11 Home) Черный </t>
  </si>
  <si>
    <t xml:space="preserve">ASUS ROG STRIX G18 G815LM-IS96 64Gb 1Tb  (Intel Core Ultra 9 275HX 2100MHz/64Gb/1024Gb SSD/18.0/2560х1600/240Hz/Nvidia Geforce RTX 5060 8Gb/Windows 11 Home) Черный </t>
  </si>
  <si>
    <t>ASUS ROG STRIX G18 G815LM-IS96 64Gb 2Tb  (Intel Core Ultra 9 275HX 2100MHz/64Gb/4096Gb SSD/18.0/2560х1600/240Hz/Nvidia Geforce RTX 5060 8Gb/Windows 11 Home) Черный</t>
  </si>
  <si>
    <t>Acer</t>
  </si>
  <si>
    <t>Acer Aspire Go 15 AG15-51P-510U (Intel Core i5-1334U 1300MHz/8GB/256GB SSD/15.3/1920x1200/intel Iris Xe Graphics/Wi-Fi/Bluetooth/Windows 11 Home) Серый</t>
  </si>
  <si>
    <t>Acer Aspire Lite 15 AL15-52 (Intel Core i7-1255U 3500MHz/16GB/512GB SSD/15.6/1920x1080/intel Iris Xe Graphics/Wi-Fi/Bluetooth/Windows 11 home) Серый</t>
  </si>
  <si>
    <t xml:space="preserve">Acer Nitro V 15 ANV15-52-57BB (Intel Core i5 13420H 2100MHz/16GB/512GB SSD/15.6"/1920x1080/165Hz/NVIDIA GeForce RTX 5050 8GB/Wi-Fi/Bluetooth/Windows 11 Home) Черный </t>
  </si>
  <si>
    <t xml:space="preserve">Acer Nitro V16 AI ANV16-42-R309 (AMD Ryzen 5 240 4300MHz/16GB/512GB SSD/16"/1920x1200/180Hz/Nvidia Geforce RTX 5050 8Gb/Wi-Fi/Bluetooth/Windows 11 Home) Черный </t>
  </si>
  <si>
    <t>Acer Nitro V16 ANV16-61-R8UE (AMD Ryzen AI 7 350 2000MHz/16Gb/1024Gb SSD/16.0/1920х1200/180Hz/NVIDIA GeForce RTX 5060 8Gb/Windows 11 Home) Серый</t>
  </si>
  <si>
    <t xml:space="preserve">Acer Nitro V16 ANV16-42-R96P (AMD Ryzen 7 260 3800MHz/16GB/512GB SSD/16"/1920x1200/180Hz/NVIDIA GeForce RTX 5050 8GB/Wi-Fi/Bluetooth/Windows 11 Home) Черный </t>
  </si>
  <si>
    <t>Acer Predator Helios Neo 14 PHN14-51-79UB (Intel Ultra 7 155H 4800MHz/16Gb/1024Gb SSD/14.5"/2560x1600/120Hz/NVIDIA GeForce RTX 4070 8Gb/Wi-Fi/Bluetooth/Windows 11 )  Черный</t>
  </si>
  <si>
    <t>Acer Predator Helios Neo 16 AI PHN16-73-92B8 (Intel Core Ultra 9 275HX 2100MHz/16Gb/1024Gb SSD/16.0/2560х1600/240Hz/IPS/Nvidia Geforce RTX 5070ti 12Gb/Windows 11 Home) Черный</t>
  </si>
  <si>
    <t>Acer Predator Helios Neo 18 AI PHN18-72-92Y3 (Intel Core Ultra 9 275HX 2100MHz/16Gb/1024Gb SSD/18.0/2560х1600/240Hz/Nvidia Geforce RTX 5070ti 12Gb/Windows 11 Home) Черный</t>
  </si>
  <si>
    <t>Dell Inspiron 15 3520 (Intel Core i7-1255U 3500MHz/16GB/512GB SSD/15.6/1920x1080/Intel Iris Xe Graphics/Wi-Fi/Bluetooth/Windows 11 Home) Черный</t>
  </si>
  <si>
    <t>Dell Inspiron 16 5645 (AMD Ryzen 7 8840U 3300MHz/16Gb/1024Gb SSD/16.0"/1920x1200/AMD Radeon 780M/Wi-Fi/Bluetooth/Windows 11 Home) Голубой</t>
  </si>
  <si>
    <t>Dell Inspiron 16 5635 (AMD Ryzen 7 7730U 4500MHz/16Gb/1024Gb SSD/16.0"/1920x1200/AMD Radeon Graphics/Wi-Fi/Bluetooth/Windows 11 Home) Серый</t>
  </si>
  <si>
    <t>Dell Pro 16 Plus PB16250 (Intel Ultra 7 266V 4700MHz/16Gb/1024Gb SSD/16.0"/1920x1200/Intel Arc Graphics 140V 8Gb/Wi-Fi/Bluetooth/Windows 11 Pro) Серый</t>
  </si>
  <si>
    <t>Dell Inspiron 16 Plus (AMD Ryzen AI 7 350 2000MHz/32GB/1024GB SSD/16.0"/1920x1200/Touch/intel Iris Xe Graphics/Wi-Fi/Bluetooth/Windows 11 Pro) Серый</t>
  </si>
  <si>
    <t>Dell Inspiron 14 Plus 7440 (Intel Ultra 7 155H 4800MHz/16Gb/1024Gb SSD/14.0"/2880x1800/Intel Arc Graphics/Wi-Fi/Bluetooth/Windows 11 ) Серый</t>
  </si>
  <si>
    <t>DELL</t>
  </si>
  <si>
    <t>DELL Pro 16 Plus (Intel Ultra 7 268V 2200MHz/32Gb/512Gb SSD/16.0"/1920x1200/Intel Arc Graphics 140V 8Gb/Wi-Fi/Bluetooth/Windows 11 Pro) Серый</t>
  </si>
  <si>
    <t>Lenovo</t>
  </si>
  <si>
    <t>Lenovo V15 G4 83A100ECUS (Intel Core i5-1335U 1300MHz/16GB/1024GB SSD/15.6/1920x1080/intel Iris Xe Graphics/Wi-Fi/Bluetooth/Windows 11 Pro) Чёрный</t>
  </si>
  <si>
    <t xml:space="preserve">Lenovo IdeaPad 5 2-in-1 16 83KU0003US (AMD Ryzen AI 5 340 2000MHz/16Gb/512Gb SSD/16.0/1920х1200/Touch/AMD Radeon 840M/Windows 11 Home) Синий </t>
  </si>
  <si>
    <t>Lenovo IdeaPad 5 2-in-1 14 83KT001TUS (AMD Ryzen AI 7 350 2000MHz/16Gb/512Gb SSD/14.0/1920х1200/Touch/AMD Radeon 860M/Windows 11 Home) Серый</t>
  </si>
  <si>
    <t xml:space="preserve">Lenovo IdeaPad 5i 2-in-1 14 83KR001TUS (Intel Ultra 7 255U 3800MHz/16Gb/512Gb SSD/14"/1920x1200/Touch/Intel Iris Xe Graphics/Wi-Fi/Bluetooth/Windows 11 Home) Серый </t>
  </si>
  <si>
    <t xml:space="preserve">Lenovo IdeaPad 5 14 2-in-1 83GH000MUS (Snapdragon X Plus/16GB/512GB SSD/14.0/1920x1200/OLED/Touch/Qualcomm Adreno/Wi-Fi/Bluetooth/Windows 11 Home) Серый </t>
  </si>
  <si>
    <t xml:space="preserve">Lenovo IdeaPad Slim 5 16 83HY001HUS (AMD Ryzen AI 7 350 2000MHz/16Gb/512Gb SSD/16.0/1920х1200/Touch/AMD Radeon 860M/Windows 11 Home) Синий </t>
  </si>
  <si>
    <t>Lenovo IdeaPad Slim 5 16IRU9 83FW0002US (Intel Ultra 7 150U 5400MHz/16Gb/512Gb SSD/16.0"/1920x1200/Intel Graphics/Wi-Fi/Bluetooth/Windows 11) Серый</t>
  </si>
  <si>
    <t>Lenovo IdeaPad 5 14 2-in-1 83GH000AUS (Snapdragon X Plus/16GB/1024GB SSD/14.0/1920x1200/OLED/Touch/Qualcomm Adreno/Wi-Fi/Bluetooth/Windows 11 Home) Серый</t>
  </si>
  <si>
    <t>Lenovo Slim 7 14IMH9 83D80000US (Intel Ultra 7 155H 4800MHz/16Gb/512Gb SSD/14.0"/1920x1200/OLED/Touch/Intel Arc Graphics/Wi-Fi/Bluetooth/Windows 11 Home) Серый</t>
  </si>
  <si>
    <t>Lenovo Yoga Pro 9i Aura Edition 16IAH10 83L00001US (Intel Ultra 9 285H 3700MHz/32Gb/1024Gb SSD/16.0/3200х2000/OLED/120Hz/Nvidia Geforce RTX 5060 8Gb/Windows 11 Pro) Серый</t>
  </si>
  <si>
    <t>Lenovo LOQ 15IRX10 83JE0012US 512Gb (Intel Core i5-13450HX 4600MHz/16Gb/512Gb SSD/15.6/1920х1080/144Hz/Nvidia Geforce RTX 5050 8Gb/Windows 11 Home) Серый</t>
  </si>
  <si>
    <t>Lenovo LOQ 15 83JG000JUS (AMD Ryzen 5 220 3200MHz/16Gb/512Gb SSD/15.6/1920х1080/144Hz/Nvidia Geforce RTX 5050 8Gb/165Hz/Windows 11 Home) Серый</t>
  </si>
  <si>
    <t xml:space="preserve">Lenovo LOQ 15IRX10 83JE0012US 1Tb (Intel Core i5-13450HX 4600MHz/16Gb/1024Gb SSD/15.6/1920х1080/144Hz/Nvidia Geforce RTX 5050 8Gb/Windows 11 Home) Серый </t>
  </si>
  <si>
    <t>Lenovo LOQ 15 83JE002KUS (Intel Core i5-13450HX 4600MHz/32Gb/1024Gb SSD/15.6/1920х1080/144Hz/Nvidia Geforce RTX 5050 8Gb/Windows 11 Home) Серый</t>
  </si>
  <si>
    <t>Lenovo LOQ 15 83JG007PUS (AMD Ryzen 7 250 3300MHz/16Gb/512Gb SSD/15.6/1920х1080/144Hz/Nvidia Geforce RTX 5060 8Gb/165Hz/Windows 11 Home) Серый</t>
  </si>
  <si>
    <t xml:space="preserve">Lenovo LOQ 15 83JGCTO1WW (AMD Ryzen 7 250 3300MHz/16Gb/512Gb SSD/15.6/1920х1080/144Hz/Nvidia Geforce RTX 5060 8Gb/165Hz/Windows 11 Home) Серый </t>
  </si>
  <si>
    <t>Lenovo LOQ 15 83JGCTO1WW  (AMD Ryzen 7 250 3300MHz/32Gb/1024Gb SSD/15.6/1920х1080/144Hz/Nvidia Geforce RTX 5060 8Gb/Windows 11 Home) Серый</t>
  </si>
  <si>
    <t>Lenovo Legion 5i 15IRX10 83LY000NUS (Intel Core i7 14700HX 5500MHz/16Gb/512Gb SSD/15.1/2560х1600/165Hz/Nvidia Geforce RTX 5050 8Gb/Windows 11 Home) Черный</t>
  </si>
  <si>
    <t>Lenovo Legion 5i 15IRX10 83LY000MUS 2TB (Intel Core i7 14700HX 5500MHz/16Gb/2048Gb SSD/15.1/2560х1600/165Hz/OLED/Nvidia Geforce RTX 5050 8Gb/Windows 11 Home) Черный</t>
  </si>
  <si>
    <t>Lenovo Legion 5i 15IRX10 83LY000LUS (Intel Core i7 14700HX 5500MHz/16Gb/512Gb SSD/15.1/2560х1600/165Hz/OLED/Nvidia Geforce RTX 5060 8Gb/Windows 11 Home) Черный</t>
  </si>
  <si>
    <t>Lenovo Legion 5 15IAX10 83F00005US (Intel Core Ultra 7 255HX 1700MHz/16Gb/512Gb SSD/15.1/2560х1600/OLED/165Hz/Nvidia Geforce RTX 5060 8Gb/Windows 11 Home) Черный</t>
  </si>
  <si>
    <t xml:space="preserve">Lenovo Legion 5 83LY0000US (Intel Core i7 14700HX 5500MHz/16Gb/1024Gb SSD/15.1/2560х1600/165Hz/OLED/Nvidia Geforce RTX 5060 8Gb/Windows 11 Home) Черный </t>
  </si>
  <si>
    <t xml:space="preserve">Lenovo Legion 5 83M00002US (AMD Ryzen 7 260 3800MHz/16GB/1024GB SSD/15.1"/2560x1600/165Hz/OLED/NVIDIA GeForce RTX 5060 8GB/Wi-Fi/Bluetooth/Windows 11 Home) Черный </t>
  </si>
  <si>
    <t xml:space="preserve">Lenovo Legion 5 15AHP10 83M00001US 32GB 1TB (AMD Ryzen 7 260 3800MHz/32GB/1024GB SSD/16"/2560x1600/165Hz/OLED/NVIDIA GeForce RTX 5060 8GB/Wi-Fi/Bluetooth/Windows 11 Home) Черный </t>
  </si>
  <si>
    <t>Lenovo Legion Pro 5 16IRX10 83NN0039US (Intel Core i7 14650HX 5200MHz/16Gb/1024Gb SSD/16.0/2560х1600/240Hz/Nvidia Geforce RTX 5060 8Gb/Windows 11 Home) Серый</t>
  </si>
  <si>
    <t xml:space="preserve">Lenovo Legion Pro 5 16ADR10 83LT000EUS (AMD Ryzen 9 8945HX 2500MHz/16Gb/1024Gb SSD/16.0/2560х1600/240Hz/Nvidia Geforce RTX 5060 8Gb/165Hz/Windows 11 Pro) Черный </t>
  </si>
  <si>
    <t xml:space="preserve">Lenovo Legion Pro 5 16 83F2002CUS (AMD Ryzen 9 9955HX 5400MHz/16Gb/1024Gb SSD/16.0/2560х1600/OLED/165Hz/Nvidia Geforce RTX 5070 8Gb/Windows 11 Home) Черный </t>
  </si>
  <si>
    <t>Lenovo Legion 5 15AHP10 83M0004AUS 32GB 2TB (AMD Ryzen 7 260 3800MHz/32GB/2048GB SSD/15.1"/2560x1600/165Hz/OLED/NVIDIA GeForce RTX 5060 8GB/Wi-Fi/Bluetooth/Windows 11 Home) Черный</t>
  </si>
  <si>
    <t>Lenovo Legion 5 15IRX10 83LY0007US (Intel Core i9 14900HX 5700MHz/16Gb/1024Gb SSD/15.1/2560х1600/OLED/165Hz/Nvidia Geforce RTX 5070 8Gb/Windows 11 Home) Серый</t>
  </si>
  <si>
    <t xml:space="preserve">Lenovo Legion Pro 5 16 83F2002AUS (AMD Ryzen 9 9955HX 5400MHz/32Gb/2048Gb SSD/16.0/2560х1600/OLED/165Hz/Nvidia Geforce RTX 5070 8Gb/Windows 11 Home) Черный </t>
  </si>
  <si>
    <t>Lenovo Legion 5 15AHP10 83M0004AUS 64GB 4TB (AMD Ryzen 7 260 3800MHz/32GB/4096GB SSD/16"/2560x1600/165Hz/OLED/NVIDIA GeForce RTX 5060 8GB/Wi-Fi/Bluetooth/Windows 11 Home) Черный</t>
  </si>
  <si>
    <t>HP</t>
  </si>
  <si>
    <t>HP Laptop 15 15-fd0017st (Intel Core i7-1355U 3700MHz/12GB/512GB SSD/15.6/1920x1080/intel Iris Xe Graphics/Wi-Fi/Bluetooth/Windows 11 home) Серый</t>
  </si>
  <si>
    <t>HP Laptop 15 15-fd0057st (Intel Core i7-1355U 3700MHz/16GB/512GB SSD/15.6/1920x1080/intel Iris Xe Graphics/Wi-Fi/Bluetooth/Windows 11 home) Серый</t>
  </si>
  <si>
    <t xml:space="preserve">HP Pavilion Laptop 15 15-eg3097nr (Intel Core i7-1355U 3700MHz/16GB/512GB SSD/15.6"/1920x1280/Intel Iris Xe Graphics/Wi-Fi/Bluetooth/Windows 11 Home) Серый </t>
  </si>
  <si>
    <t xml:space="preserve">HP OmniBook 7 16 16-az0097nr (Intel Core 9 270H 2700MHz/32Gb/2048Gb SSD/16.0/2560х1600/120Hz/Intel Graphics/Windows 11 Home) Серый </t>
  </si>
  <si>
    <t xml:space="preserve">HP Omen 16 MAX 16z-ak000 (AMD Ryzen AI 9 HX 375 3300 MHz/16GB/1024GB SSD/16.1"/2560x1600/NVIDIA GeForce RTX 5060 8Gb/Wi-Fi/Bluetooth/Windows 11) Черный </t>
  </si>
  <si>
    <t>HP Omen 16 Slim 16-an0037wm (Intel Core Ultra 7 255HX 1700MHz/32Gb/1024Gb SSD/16.0/1920х1200/144Hz/Nvidia Geforce RTX 5060 8Gb/Windows 11 Home) Черный</t>
  </si>
  <si>
    <t>HP OMEN 16-ap0053dx (AMD Ryzen 9 8940HS 0000 MHz/32GB/1024GB SSD/16.0"/1920x1200/144Hz/NVIDIA GeForce RTX 5060 8Gb/Wi-Fi/Bluetooth/Windows 11 Home) Серый</t>
  </si>
  <si>
    <t xml:space="preserve">HP Omen 16 MAX 16z-ak000 32Gb 1Tb (AMD Ryzen AI 9 HX 375 3300 MHz/32GB/1024GB SSD/16.1"/2560x1600/240Hz/NVIDIA GeForce RTX 5060 8Gb/Wi-Fi/Bluetooth/Windows 11) Черный </t>
  </si>
  <si>
    <t>HP Omen 16 MAX 16z-ak000 32Gb 1Tb (AMD Ryzen AI 9 HX 375 3300 MHz/32GB/1024GB SSD/16.1"/2560x1600/240Hz/NVIDIA GeForce RTX 5060 8Gb/Wi-Fi/Bluetooth/Windows 11)  Черный</t>
  </si>
  <si>
    <t xml:space="preserve">HP Omen 16 Slim 16t-an000 64Gb 1Tb (Intel Ultra 7 255H 4400MHz/32Gb/1024Gb SSD/16.0/1920х1200/144Hz/Nvidia Geforce RTX 5060 8Gb/Windows 11 Home) Черный </t>
  </si>
  <si>
    <t>HP Omen 16 Slim 16t-an000 64Gb 2Tb (Intel Ultra 7 255H 4400MHz/32Gb/2048Gb SSD/16.0/1920х1200/144Hz/Nvidia Geforce RTX 5060 8Gb/Windows 11 Home) Черный</t>
  </si>
  <si>
    <t>HP OMEN 16z-ap000 (AMD Ryzen 9 8940HX 2000 MHz/16GB/1024GB SSD/16.0"/1920x1200/144Hz/NVIDIA GeForce RTX 5070 8Gb/Wi-Fi/Bluetooth/Windows 11 Home) Серый</t>
  </si>
  <si>
    <t>HP Omen 16 Slim 16-an0119nr (Intel Ultra 9 285H 3700MHz/16Gb/1024Gb SSD/16.0/2560х1600/240Hz/Nvidia Geforce RTX 5070 8Gb/Windows 11 Home) Черный</t>
  </si>
  <si>
    <t>HP Omen 16 Slim 16t-an000 (Intel Ultra 9 285H 3700MHz/32Gb/1024Gb SSD/16.0/2560х1600/240Hz/Nvidia Geforce RTX 5070 8Gb/Windows 11 Home) Черный</t>
  </si>
  <si>
    <t>HP Omen 16 Slim 16-an0037wm 64Gb 4Tb (Intel Core Ultra 7 255HX 1700MHz/32Gb/4096Gb SSD/16.0/1920х1200/144Hz/Nvidia Geforce RTX 5060 8Gb/Windows 11 Home) Черный</t>
  </si>
  <si>
    <t xml:space="preserve">HP Omen 16 Slim 16-an0119nr 32Gb (Intel Ultra 9 285H 3700MHz/32Gb/1024Gb SSD/16.0/2560х1600/240Hz/Nvidia Geforce RTX 5070 8Gb/Windows 11 Home) Черный </t>
  </si>
  <si>
    <t>HP Omen 16 Slim 16t-an000 (Intel Ultra 9 285H 3700MHz/64Gb/1024Gb SSD/16.0/2560х1600/240Hz/Nvidia Geforce RTX 5070 8Gb/Windows 11 Home) Черный</t>
  </si>
  <si>
    <t xml:space="preserve">HP Omen 16 Slim 16-an0119nr 64Gb 2Tb (Intel Ultra 9 285H 3700MHz/64Gb/2048Gb SSD/16.0/2560х1600/240Hz/Nvidia Geforce RTX 5070 8Gb/Windows 11 Home) Черный </t>
  </si>
  <si>
    <t>MSI</t>
  </si>
  <si>
    <t>MSI Katana 15 HX B14WGK-293US (Intel Core i7 14650HX 5200MHz/32Gb/1024Gb SSD/15.6/2560х1440/165Hz/Nvidia Geforce RTX 5070 8Gb/Windows 11 Home) Черный</t>
  </si>
  <si>
    <t xml:space="preserve">MSI Vector 16 HX AI A2XWHG-061US (Intel Core Ultra 7 255HX 1700MHz/16Gb/512Gb SSD/16.0/1920х1200/144Hz/Nvidia Geforce RTX 5070ti 12Gb/Windows 11 Home) Черный </t>
  </si>
  <si>
    <t>MSI Vector A16 HX A8WHG-004US (AMD Ryzen 9 8940HX 2400 MHz/16GB/1024GB SSD/16.0"/2560x1600/240Hz/NVIDIA GeForce RTX 5070Ti 12Gb/Wi-Fi/Bluetooth/Windows 11 Home) Серый</t>
  </si>
  <si>
    <t xml:space="preserve">MSI Crosshair A18 HX A8WGKG-009US (AMD Ryzen 9 8940HX 2400MHz/32GB/1024GB SSD/18"/2560x1600/240Hz/NVIDIA GeForce RTX 5070 8GB/Wi-Fi/Bluetooth/Windows 11 Home) Черный </t>
  </si>
  <si>
    <t xml:space="preserve">MSI Crosshair 18 HX AI A2XWGKG-012US (Intel Core Ultra 9 275HX 5400MHz/32GB/1024GB SSD/18"/2560x1600/240Hz/NVIDIA GeForce RTX 5070 8GB/Wi-Fi/Bluetooth/Windows 11 Home) Черный </t>
  </si>
  <si>
    <t xml:space="preserve">MSI Stealth 18 Studio A1VHG-019US (Intel Ultra 9 185H 5100MHz/32Gb/1024Gb SSD/18.0"/2560x1600/240Hz/Nvidia Geforce RTX 4080 12gb/Wi-Fi/Bluetooth/Windows 11 Home) Черный </t>
  </si>
  <si>
    <t>MSI Vector 16 HX AI A2XWIG-058US (Intel Core Ultra 9 275HX 2100MHz/32Gb/2048Gb SSD/16.0/2560х1600/240Hz/Nvidia Geforce RTX 5080 16Gb/Windows 11 Pro) Черный</t>
  </si>
  <si>
    <t>MSI Stealth A16 AI+ A3XWJG-074US (AMD Ryzen AI 9 HX 370 2500 MHz/64GB/2048GB SSD/16"/2560x1600/240Hz/OLED/NVIDIA GeForce RTX 5090 24Gb/Wi-Fi/Bluetooth/Windows 11 Pro) Черный</t>
  </si>
  <si>
    <t>MSI Raider 18 HX AI A2XWJG-069US (Intel Core Ultra 9 285HX 5500MHz/64Gb/2048Gb SSD/18.0/3840х2400/120Hz/Nvidia Geforce RTX 5090 24Gb/Windows 11 Pro) Черный</t>
  </si>
  <si>
    <t>MSI Stealth A18 AI+ A3XWJG-006US (AMD Ryzen™ AI 9 HX 370 5100MHz/64Gb/2048Gb SSD/18.0/3840х2400/120Hz/Nvidia Geforce RTX 5090 24Gb/Windows 11 Pro) Черный</t>
  </si>
  <si>
    <t xml:space="preserve">MSI Titan 18 HX AI A2XWJG-614US (Intel Core Ultra 9 285HX 5500MHz/64Gb/6144Gb SSD/18.0/3840х2400/120Hz/Nvidia Geforce RTX 5090 24Gb/Windows 11 Pro) Черный </t>
  </si>
  <si>
    <t>MSI Titan 18 Dragon Edition A2XWJG-440US (Intel Core Ultra 9 285HX 5500MHz/96Gb/6144Gb SSD/18.0/3840х2400/120Hz/Nvidia Geforce RTX 5090 24Gb/Windows 11 Pro) Черный</t>
  </si>
  <si>
    <t>Honor</t>
  </si>
  <si>
    <t>Samsung</t>
  </si>
  <si>
    <t xml:space="preserve">Samsung Galaxy Book 5 15 NP750XHD-KD1HK (Intel Ultra 5 225U 3800MHz/16Gb/512Gb SSD/15.6"/1920x1080/Intel Iris Xe Graphics/Wi-Fi/Bluetooth/Windows 11 Home) Серый </t>
  </si>
  <si>
    <t>Samsung Galaxy Book 5 15 NP750XHD-KD2HK (Intel Ultra 7 255U 3800MHz/16Gb/512Gb SSD/15.6"/1920x1080/Intel Iris Xe Graphics/Wi-Fi/Bluetooth/Windows 11 Home) Серый</t>
  </si>
  <si>
    <t>Samsung Galaxy Book 5 15 360 NP750QHA-KA1HK (Intel Ultra 5 226V 3900MHz/16GB/512GB SSD/15.6"/1920x1080/AMOLED/Touch/intel Arc Graphics/Wi-Fi/Bluetooth/Windows 11 Home) Серый</t>
  </si>
  <si>
    <t xml:space="preserve">Samsung Galaxy Book 5 Pro 14 NP940XHA-KG3HK (Intel Ultra 5 226V 3900MHz/16GB/512GB SSD/14.0"/2880x1800/AMOLED/Touch/120Hz/intel Arc Graphics/Wi-Fi/Bluetooth/Windows 11 Home) Серый </t>
  </si>
  <si>
    <t xml:space="preserve">Samsung Galaxy Book5 360 NP750QHA-KA1US (Intel Ultra 7 256V 4800MHz/16Gb/512Gb SSD/15.6"/1920x1080/AMOLED/Touch/Intel Arc Graphics 140V 8Gb/Wi-Fi/Bluetooth/Windows 11 Home) Серый </t>
  </si>
  <si>
    <t>Samsung Galaxy Book 5 360 NP750QHA-KA3HK (Intel Ultra 7 256V 4800MHz/16Gb/1024Gb SSD/15.6"/1920x1080/AMOLED/Touch/Intel Arc Graphics 140V 8Gb/Wi-Fi/Bluetooth/Windows 11 Home) Серый</t>
  </si>
  <si>
    <t xml:space="preserve"> Samsung Galaxy Book 5 Pro 16 NP960XHA-KG2US (Intel Ultra 7 256V 4800MHz/16Gb/1024Gb SSD/16.0"/2880x1800/Touch/120Hz/Intel Arc Graphics 140V 8Gb/Wi-Fi/Bluetooth/Windows 11 ) Серый</t>
  </si>
  <si>
    <t>Samsung Galaxy Book 5 Pro 360 16 NP960QHA-KG1US (Intel Ultra 7 256V 4800MHz/16Gb/1024Gb SSD/16.0"/2880x1800/Touch/120Hz/Intel Arc Graphics 140V 8Gb/Wi-Fi/Bluetooth/Windows 11) Серый</t>
  </si>
  <si>
    <t xml:space="preserve"> Samsung Galaxy Book 5 Pro 14 NP940XHA-KG1HK (Intel Ultra 7 258V 4800MHz/32Gb/1024Gb SSD/14.0"/2880x1800/AMOLED/Touch/120Hz/Intel Arc Graphics 140V 8Gb/Wi-Fi/Bluetooth/Windows 11 Home) Серый </t>
  </si>
  <si>
    <t xml:space="preserve"> Samsung Galaxy Book 5 Pro 16 NP960XHA-KG1HK (Intel Ultra 7 258V 4800MHz/32Gb/1024Gb SSD/16.0"/2880x1800/Touch/120Hz/Intel Arc Graphics 140V 8Gb/Wi-Fi/Bluetooth/Windows 11 Home) Серый </t>
  </si>
  <si>
    <t xml:space="preserve"> Samsung Galaxy Book 5 Pro 360 16 NP960QHA-KG1HK (Intel Ultra 7 258V 4800MHz/32Gb/1024Gb SSD/16.0"/2880x1800/Touch/120Hz/Intel Arc Graphics 140V 8Gb/Wi-Fi/Bluetooth/Windows 11 ) Серый </t>
  </si>
  <si>
    <t xml:space="preserve"> Samsung Galaxy Book 6 Pro 16 NP960XJG-KG2HK (Intel Ultra 7 356H 4700MHz/16Gb/1024Gb SSD/16.0"/2880x1800/AMOLED/Touch/120Hz/Intel Graphics/Wi-Fi/Bluetooth/Windows 11 Home) Серый</t>
  </si>
  <si>
    <t>Microsoft</t>
  </si>
  <si>
    <t xml:space="preserve">Microsoft Surface Laptop 5 15 (Intel Core i7 1255U 1700MHz/32Gb/1024Gb SSD/15"/2496x1664/intel Iris Xe Graphics/Wi-Fi/Bluetooth/Windows 11 Home) Matte Black </t>
  </si>
  <si>
    <t xml:space="preserve">Microsoft Surface Laptop 7 15 (Snapdragon X Elite 1700MHz/16Gb/1024Gb SSD/15"/2496x1664/Qualcomm Adreno/Wi-Fi/Bluetooth/Windows 11 Home) Black </t>
  </si>
  <si>
    <t xml:space="preserve">Планшет Microsoft Surface Pro 11 (Snapdragon X Plus/16Gb/512Gb SSD/13.0"/2880x1920/Qualcomm Adreno/Wi-Fi/Bluetooth/Windows 11 Home) Black </t>
  </si>
  <si>
    <t xml:space="preserve">Microsoft Surface 15 Laptop 7 For Business (Intel Core Ultra 7 268V 4000MHz/32Gb/512Gb SSD/15"/2496x1664/Intel Arc graphics/Wi-Fi/Bluetooth/Windows 11 Pro) Black </t>
  </si>
  <si>
    <t>Бытовая техника</t>
  </si>
  <si>
    <t>Климатическая техника</t>
  </si>
  <si>
    <t>AEBRZ00027A</t>
  </si>
  <si>
    <t>Вентилятор бытовой Cooling Arctic Summair 2Go  (Black) - USB Fan (AEBRZ00027A) Вентилятор с питанием от USB</t>
  </si>
  <si>
    <t>AEBRZ00028A</t>
  </si>
  <si>
    <t>Вентилятор бытовой Cooling Arctic Summair 2Go  (Dark Blue) - USB Fan (AEBRZ00028A) Вентилятор с питанием от USB</t>
  </si>
  <si>
    <t>AEBRZ00029A</t>
  </si>
  <si>
    <t>Вентилятор бытовой Arctic Cooling Arctic Summair 2Go  (White) - USB Fan (AEBRZ00029A) Вентилятор с питанием от USB</t>
  </si>
  <si>
    <t>HT-22/HEAT30T-RU</t>
  </si>
  <si>
    <t>Dreame HeatCore HT30 Ultra - умный конвекторный обогреватель HT30 Ultra</t>
  </si>
  <si>
    <t>PM20</t>
  </si>
  <si>
    <t>Воздухоочиститель Dreame PM20</t>
  </si>
  <si>
    <t>PM30</t>
  </si>
  <si>
    <t xml:space="preserve">Очиститель воздуха Dreame PM30 </t>
  </si>
  <si>
    <t>PM10</t>
  </si>
  <si>
    <t>Воздухоочиститель Dreame PM10</t>
  </si>
  <si>
    <t>CVF12A</t>
  </si>
  <si>
    <t>Увлажнитель воздуха Dreame Evaporative Humidifier H40 Essential - Увлажнитель-очиститель воздуха H40 Essential</t>
  </si>
  <si>
    <t>CVF13A</t>
  </si>
  <si>
    <t>Увлажнитель-очиститель воздуха H40 Dreame Evaporative Humidifier</t>
  </si>
  <si>
    <t>DEM-F301</t>
  </si>
  <si>
    <t>Увлажнитель воздуха DEM-F301</t>
  </si>
  <si>
    <t>DEM-F951W</t>
  </si>
  <si>
    <t>Умный увлажнитель Deerma DEM-F951W</t>
  </si>
  <si>
    <t>Красота и здоровье</t>
  </si>
  <si>
    <t>T03</t>
  </si>
  <si>
    <t>Электрическая зубная щетка SOOCAS T03</t>
  </si>
  <si>
    <t>CMJ02ZHM</t>
  </si>
  <si>
    <t>Фен Xiaomi Mi Ionic Hair Dryer H300 EU CMJ02ZHM (BHR5081GL) (744259)</t>
  </si>
  <si>
    <t>DEM-CF51W Dark Grey</t>
  </si>
  <si>
    <t>Высокоскоростной фен Deerma DEM-CF51W Тёмно-серый</t>
  </si>
  <si>
    <t>DEM-CF52W</t>
  </si>
  <si>
    <t>Высокоскоростной фен Deerma DEM-CF52W серый цвет</t>
  </si>
  <si>
    <t>Miro(Dark)</t>
  </si>
  <si>
    <t>Hair dryer Miro (Dark)</t>
  </si>
  <si>
    <t>Miro(White)</t>
  </si>
  <si>
    <t>Hair dryer Miro (White)</t>
  </si>
  <si>
    <t>DEM-TM01W</t>
  </si>
  <si>
    <t>Триммер Deerma DEM-TM01W</t>
  </si>
  <si>
    <t>Техника для дома</t>
  </si>
  <si>
    <t>BHR08J8GL</t>
  </si>
  <si>
    <t>Фильтр для пылесоса Xiaomi Vacuum Cleaner P30</t>
  </si>
  <si>
    <t>BHR4634CN</t>
  </si>
  <si>
    <t>Фильтр Xiaomi сменный д/пылесоса Mi Vacuum Cleaner Light HEPA Filter (2-Pack) (BHR4634CN) (723902)</t>
  </si>
  <si>
    <t>BHR8386GL</t>
  </si>
  <si>
    <t>Фильтры для пылесоса Xiaomi Dust Mite Vacuum Cleaner (2 штуки)</t>
  </si>
  <si>
    <t>BHR8531GL</t>
  </si>
  <si>
    <t>Фильтр для пылесоса Xiaomi G20 Lite</t>
  </si>
  <si>
    <t>BHR8803GL</t>
  </si>
  <si>
    <t>Фильтр для пылесоса Xiaomi G20 / G20 Max</t>
  </si>
  <si>
    <t>BHR8813GL</t>
  </si>
  <si>
    <t>Фильтры для пылесоса Xiaomi W20 Wet Dry (2 шт)</t>
  </si>
  <si>
    <t>BHR8814GL</t>
  </si>
  <si>
    <t>Роликовая щетка для пылесоса Xiaomi Truclean W20 Wet Dry Vacuum</t>
  </si>
  <si>
    <t>DX115C HEPA</t>
  </si>
  <si>
    <t>DX115C HEPA фильтр</t>
  </si>
  <si>
    <t>DX118C HEPA</t>
  </si>
  <si>
    <t>DX118C HEPA фильтр</t>
  </si>
  <si>
    <t>STYTJ02YM-YT</t>
  </si>
  <si>
    <t>Салфетка сменная д/влажной уборки одноразовая д/пылесоса Xiaomi Mi Robot Vacuum Mop P 30шт. (SKV4114TY) (SKV4114TY) (716263)</t>
  </si>
  <si>
    <t>V9-SR002</t>
  </si>
  <si>
    <t xml:space="preserve">Роликовая щетка для V9 </t>
  </si>
  <si>
    <t>E203</t>
  </si>
  <si>
    <t>Xiaomi Vacuum Cleaner G30 Max EU - пылесос вертикальный</t>
  </si>
  <si>
    <t>E303HW</t>
  </si>
  <si>
    <t>Вертикальный беспроводной моющий пылесос Xiaomi Truclean W30 Pro Wet Dry Vacuum EU -  (BHR08GYEU)</t>
  </si>
  <si>
    <t>E204</t>
  </si>
  <si>
    <t xml:space="preserve">Пылесос вертикальный беспроводной Xiaomi Vacuum Cleaner P30 EU (BHR08J7EU) </t>
  </si>
  <si>
    <t>D206</t>
  </si>
  <si>
    <t xml:space="preserve">Пылесос вертикальный Xiaomi Vacuum Cleaner G20 Max EU </t>
  </si>
  <si>
    <t>C305HW</t>
  </si>
  <si>
    <t>Xiaomi пылесос моющий Truclean W20 Wet Dry Vacuum EU</t>
  </si>
  <si>
    <t xml:space="preserve"> DX115C</t>
  </si>
  <si>
    <t>Вертикальный пылесос проводной Deerma DX115C</t>
  </si>
  <si>
    <t>DX118C</t>
  </si>
  <si>
    <t>Вертикальный проводной пылесос DEERMA DX118C</t>
  </si>
  <si>
    <t>DX118C Combo</t>
  </si>
  <si>
    <t>Вертикальный пылесос Combo DX118C</t>
  </si>
  <si>
    <t>DX800 Combo</t>
  </si>
  <si>
    <t>Вертикальный пылесос проводной Deerma DX800 Combo DXAD112</t>
  </si>
  <si>
    <t>H12 Pro</t>
  </si>
  <si>
    <t>Вертикальный пылесос Dreame Wet and Dry Vacuum H12 Pro HHR25A</t>
  </si>
  <si>
    <t>H12S</t>
  </si>
  <si>
    <t>Dreame вертикальный моющий пылесос H12S черный</t>
  </si>
  <si>
    <t>H15S</t>
  </si>
  <si>
    <t>Вертикальный пылесос Dreame Wet and Dry Vacuum H15S - беспроводной пылесос</t>
  </si>
  <si>
    <t>VC55</t>
  </si>
  <si>
    <t>Вертикальный пылесос Deerma Wireless Vacuum Cleaner VC55 White</t>
  </si>
  <si>
    <t>T30</t>
  </si>
  <si>
    <t>Беспроводной пылесос вертикальный Dreame T30 Cordless Vacuum Cleaner (VTT1) (390600)</t>
  </si>
  <si>
    <t>VTV21A</t>
  </si>
  <si>
    <t>Беспроводной пылесос Dreame R20 Aqua</t>
  </si>
  <si>
    <t>R10 Pro</t>
  </si>
  <si>
    <t>Вертикальный пылесос Dreame Cordless Vacuum Cleaner R10 Pro</t>
  </si>
  <si>
    <t>R20</t>
  </si>
  <si>
    <t>Пылесос вертикальный Dreame Cordless Vacuum Cleaner R20 Grey</t>
  </si>
  <si>
    <t>VZV15A</t>
  </si>
  <si>
    <t>Беспроводной пылесос DREAME R10 Pro Aqua</t>
  </si>
  <si>
    <t>Z30</t>
  </si>
  <si>
    <t>Беспроводной пылесос DREAME Z30</t>
  </si>
  <si>
    <t>X200 Jet</t>
  </si>
  <si>
    <t>Вертикальный пылесос Roidmi Cordless vacuum cleaner with selfcleaning station X200 Jet</t>
  </si>
  <si>
    <t>X30</t>
  </si>
  <si>
    <t>Вертикальный пылесос Roidmi X30 (XCQ14RM)</t>
  </si>
  <si>
    <t>LXY-04-3</t>
  </si>
  <si>
    <t>Сменная тряпка Blue fish cleaning mop bag 3133961 для швабры  LXY-04-3</t>
  </si>
  <si>
    <t>S40</t>
  </si>
  <si>
    <t>Робот-пылесос Xiaomi Robot Vacuum S40 EU</t>
  </si>
  <si>
    <t>T12</t>
  </si>
  <si>
    <t>Робот-пылесос Xiaomi Robot Vacuum T12</t>
  </si>
  <si>
    <t>BHR8158EU</t>
  </si>
  <si>
    <t>Xiaomi Робот-пылесос Robot Vacuum S20+ (Black) EU</t>
  </si>
  <si>
    <t>S40C</t>
  </si>
  <si>
    <t>Робот-пылесос Xiaomi Robot Vacuum S40C EU</t>
  </si>
  <si>
    <t>D10 Plus Gen2</t>
  </si>
  <si>
    <t>Робот-пылесос Dreame Bot D10PlusGen2-RU</t>
  </si>
  <si>
    <t>L10s Pro gen2</t>
  </si>
  <si>
    <t>Робот-пылесос Dreame Bot L10s Pro Gen2 White</t>
  </si>
  <si>
    <t>D10 Plus</t>
  </si>
  <si>
    <t>Робот-пылесос Dreame Bot Robot Vacuum and Mop D10 Plus RLS3D (689657)</t>
  </si>
  <si>
    <t>W10</t>
  </si>
  <si>
    <t>Робот-пылесос Dreame Bot W10 White (RLS5C) RLS5C</t>
  </si>
  <si>
    <t>D10s Pro</t>
  </si>
  <si>
    <t>Робот-пылесос Dreame Bot Robot Vacuum and Mop D10s Pro RLS6A</t>
  </si>
  <si>
    <t>L10 Ultra</t>
  </si>
  <si>
    <t>Робот-пылесос Dreame L10 Ultra</t>
  </si>
  <si>
    <t>ROOK S</t>
  </si>
  <si>
    <t>Robot Vacuum and Mop Cleaner EVE ROOK S</t>
  </si>
  <si>
    <t>E401HW</t>
  </si>
  <si>
    <t>Ручной пылесос Xiaomi Dust Mite Vacuum Cleaner 2 Pro EU Пылесос для удаления пылевых клещей</t>
  </si>
  <si>
    <t>MJCMY02EU</t>
  </si>
  <si>
    <t>Пылесос ручной Xiaomi Dust Mite Vacuum Cleaner EU MJCMY02EU (BHR8276EU)</t>
  </si>
  <si>
    <t>B402HW</t>
  </si>
  <si>
    <t>Пылесос для удаления пылевых клещей Xiaomi Dust Mite Vacuum Cleaner Pro EU</t>
  </si>
  <si>
    <t>DEM-HS007</t>
  </si>
  <si>
    <t>Отпариватель Deerma Portable Steam Ironing Machine DEM-HS007 ручной</t>
  </si>
  <si>
    <t>DEM-HX10W</t>
  </si>
  <si>
    <t>Сушилка Deerma Shoe dryer DEM-HX10W</t>
  </si>
  <si>
    <t>QL1</t>
  </si>
  <si>
    <t>Машинка для удаления катышков Xiaomi Lint remover QL1</t>
  </si>
  <si>
    <t>BHR083MEU</t>
  </si>
  <si>
    <t>Аэрогриль Xiaomi Air Fryer 6.5L White</t>
  </si>
  <si>
    <t>BHR083NEU</t>
  </si>
  <si>
    <t>Аэрогриль Xiaomi Air Fryer 6.5L Black</t>
  </si>
  <si>
    <t>DZ30</t>
  </si>
  <si>
    <t>Аэрогриль Dreame Tasti AirFryer DZ30, цвет черный</t>
  </si>
  <si>
    <t>BHR9036EU</t>
  </si>
  <si>
    <t>Электрический чайник Xiaomi Electric Kettle 2 Lite EU</t>
  </si>
  <si>
    <t>DEM-SH37W</t>
  </si>
  <si>
    <t>Термопот DEERMA DEM-SH37W</t>
  </si>
  <si>
    <t>V-MK171A</t>
  </si>
  <si>
    <t>Чайник электрический Viomi Double-layer kettle Black V-MK171A</t>
  </si>
  <si>
    <t>V-MK171B</t>
  </si>
  <si>
    <t xml:space="preserve">Чайник электрический Viomi Double-layer kettle Green V-MK171B </t>
  </si>
  <si>
    <t>Гаджеты и носимая электроника</t>
  </si>
  <si>
    <t>Аккумулятор внешний</t>
  </si>
  <si>
    <t>BHR08NZGL</t>
  </si>
  <si>
    <t>Внешний аккумулятор со встроенным кабелем Xiaomi 67W Power Bank 10000 (Integrated Cable) Ice Blue (BHR08NZGL)</t>
  </si>
  <si>
    <t>BHR08O0GL</t>
  </si>
  <si>
    <t>Внешний аккумулятор со встроенным кабелем Xiaomi 67W Power Bank 10000 (Integrated Cable) Tan (BHR08O0GL)</t>
  </si>
  <si>
    <t>BHR08O7GL</t>
  </si>
  <si>
    <t>Внешний аккумулятор со встроенным кабелем Xiaomi 67W Power Bank 20000 (Integrated Cable) Tan (BHR08O7GL)</t>
  </si>
  <si>
    <t>BHR08O8GL</t>
  </si>
  <si>
    <t>Внешний аккумулятор со встроенным кабелем Xiaomi 67W Power Bank 20000 (Integrated Cable) Ice Blue (BHR08O8GL)</t>
  </si>
  <si>
    <t>BHR08P9GL</t>
  </si>
  <si>
    <t>Внешний аккумулятор Xiaomi Magnetic Power Bank 10000 with Built-in Stand Gray (BHR08P9GL)</t>
  </si>
  <si>
    <t>BHR08PAGL</t>
  </si>
  <si>
    <t>Внешний аккумулятор Xiaomi Magnetic Power Bank 10000 with Built-in Stand Purple (BHR08PAGL)</t>
  </si>
  <si>
    <t>BHR08PBGL</t>
  </si>
  <si>
    <t>Внешний аккумулятор Xiaomi Magnetic Power Bank 10000 with Built-in Stand Beige (BHR08PBGL)</t>
  </si>
  <si>
    <t>BHR08PCGL</t>
  </si>
  <si>
    <t>Внешний аккумулятор Xiaomi Magnetic Power Bank 10000 with Built-in Stand Blue (BHR08PCGL)</t>
  </si>
  <si>
    <t>BHR08PLGL</t>
  </si>
  <si>
    <t>Внешний аккумулятор Xiaomi Super Slim Magnetic Power Bank 5000 Gold (BHR08PLGL)</t>
  </si>
  <si>
    <t>BHR08POGL</t>
  </si>
  <si>
    <t xml:space="preserve">Внешний аккумулятор Xiaomi Super Slim Magnetic Power Bank 5000 Blue(BHR08POGL) </t>
  </si>
  <si>
    <t>BHR0913GL</t>
  </si>
  <si>
    <t>Внешний аккумулятор Xiaomi UltraThin Magnetic Power Bank 5000 15W Graphite Black</t>
  </si>
  <si>
    <t>BHR9073GL</t>
  </si>
  <si>
    <t>Внешний аккумулятор Xiaomi Power Bank 10000mAh (встроенный кабель) Ледяной синий GL</t>
  </si>
  <si>
    <t>BHR9074GL</t>
  </si>
  <si>
    <t>Внешний магнитный аккумулятор Xiaomi Magnetic Power Bank 6000 mAh GL</t>
  </si>
  <si>
    <t>BHR9126GL</t>
  </si>
  <si>
    <t>Внешний аккумулятор Xiaomi 18W Power Bank 30000mAh GL (BHR9126GL)</t>
  </si>
  <si>
    <t>BHR9303GL</t>
  </si>
  <si>
    <t>BHR9333GL</t>
  </si>
  <si>
    <t>Внешний аккумулятор со встроенным кабелем Xiaomi 33W Power Bank 10000mAh (Integrated Cable) бежевый</t>
  </si>
  <si>
    <t>BHR9341GL</t>
  </si>
  <si>
    <t>Внешний аккумулятор со встроенным кабелем Xiaomi 33W Power Bank 10000mAh (Integrated Cable) синий</t>
  </si>
  <si>
    <t>BHR9361GL</t>
  </si>
  <si>
    <t>Внешний аккумулятор со встроенным кабелем Xiaomi 165W Power Bank 10000mAh (Integrated Cable) GL</t>
  </si>
  <si>
    <t>BHR9535GL</t>
  </si>
  <si>
    <t>Внешний аккумулятор Xiaomi Ultra Slim Power Bank 5000mAh GL (BHR9535GL)</t>
  </si>
  <si>
    <t>BHR9738GL</t>
  </si>
  <si>
    <t xml:space="preserve">Внешний аккумулятор с встроенным кабелем Xiaomi Power Bank 20000mAh (Integrated Cable) GL Light Gray (BHR9738GL) </t>
  </si>
  <si>
    <t>BHR9740GL</t>
  </si>
  <si>
    <t>Внешний аккумулятор с встроенным кабелем Xiaomi Power Bank 20000mAh (Integrated Cable) GL Dark Gray (BHR9740GL)</t>
  </si>
  <si>
    <t>BHR9823GL</t>
  </si>
  <si>
    <t>Внешний аккумулятор с кабелем Xiaomi 33W Magnetic Power Bank 10000mAh (Integrated Cable) Gray (BHR9823GL)</t>
  </si>
  <si>
    <t>PB250</t>
  </si>
  <si>
    <t>Внешний аккумулятор CUKTECH PB250 25000mAh 210W</t>
  </si>
  <si>
    <t>PB100</t>
  </si>
  <si>
    <t xml:space="preserve">Внешний аккумулятор CUKTECH PB100 10000mAh 30W, pink </t>
  </si>
  <si>
    <t>PB060</t>
  </si>
  <si>
    <t>Внешний аккумулятор CUKTECH PB060 6000mAh 55W golden</t>
  </si>
  <si>
    <t xml:space="preserve">Внешний аккумулятор CUKTECH PB060 6000mAh 55W gray </t>
  </si>
  <si>
    <t>PB200LZM</t>
  </si>
  <si>
    <t>Внешний аккумулятор Xiaomi Redmi Power Bank Black PB200LZM VXN4304GL 20000mAh 18W Fast Charge  (716874) {20}</t>
  </si>
  <si>
    <t>Аксессуары для гаджетов и электроники</t>
  </si>
  <si>
    <t>BHR6212GL</t>
  </si>
  <si>
    <t>Аксессуары для умных часов Xiaomi Ремешок для смарт-часов Xiaomi Watch S1 Active Braided Nylon Strap Maize Yellow Ремешок для смарт-часов Xiaomi Watch S1 Active Braided Nylon Strap Maize Yellow</t>
  </si>
  <si>
    <t>BHR6668GL</t>
  </si>
  <si>
    <t>Ремешок для смарт-часов Xiaomi Smart Band 7 Pro Strap Pine Green</t>
  </si>
  <si>
    <t>BHR6671GL</t>
  </si>
  <si>
    <t>Ремешок для смарт-часов Xiaomi Smart Band 7 Pro Strap Moon Gray</t>
  </si>
  <si>
    <t>BHR7303GL</t>
  </si>
  <si>
    <t xml:space="preserve">Ремешок для смарт-часов Xiaomi Smart Band 8  Chain Strap Black </t>
  </si>
  <si>
    <t>BHR7305GL</t>
  </si>
  <si>
    <t xml:space="preserve">Ремешок для смарт-часов Xiaomi Smart Band 8 Braided Strap Yellow </t>
  </si>
  <si>
    <t>BHR7306GL</t>
  </si>
  <si>
    <t xml:space="preserve">Ремешок для смарт-часов Xiaomi Smart Band 8 Braided Strap Green </t>
  </si>
  <si>
    <t>BHR7308GL</t>
  </si>
  <si>
    <t>Ремешок для смарт-часов Xiaomi Smart Band 8 Checkered Strap Green</t>
  </si>
  <si>
    <t>BHR7311GL</t>
  </si>
  <si>
    <t xml:space="preserve">Ремешок для смарт-часов Xiaomi Smart Band 8 Double Wrap Strap - Black and White </t>
  </si>
  <si>
    <t>BHR7313GL</t>
  </si>
  <si>
    <t xml:space="preserve">Ремешок для смарт-часов Xiaomi Smart Band 8 Chain Strap - White </t>
  </si>
  <si>
    <t>TV-WS300</t>
  </si>
  <si>
    <t>Кронштейн TRENDnet Short wall mount bracket for dome Camera( for TV-PC311/321/315PI) RTL {}</t>
  </si>
  <si>
    <t>Игровые приставки и аксессуары</t>
  </si>
  <si>
    <t>MS-1T52</t>
  </si>
  <si>
    <t>Игровая приставка MSI Claw 8 AI+ A2VM-098RU Intel Core Ultra 7 258V/32Gb/SSD1Tb/8"/WUXGA/1920x1200/120Hz/Win11/black (9S7-1T5211-098)</t>
  </si>
  <si>
    <t>MS-1T8K</t>
  </si>
  <si>
    <t>Игровая приставка MSI Claw A8 BZ2EM-060RU AMD Ryzen Z2 Extreme/24Gb/SSD1Tb/8"/WUXGA/1920x1200/120Hz/Win11/black-polar (9S7-1T8K12-060)</t>
  </si>
  <si>
    <t>Камеры видеонаблюдения и аксессуары</t>
  </si>
  <si>
    <t>BHR8755EU</t>
  </si>
  <si>
    <t>Поворотная IP-Камера Xiaomi Smart Camera C500 Dual EU</t>
  </si>
  <si>
    <t>BHR9166EU</t>
  </si>
  <si>
    <t>Поворотная IP-Камера Xiaomi Smart Camera C300 Dual EU</t>
  </si>
  <si>
    <t>UVC-AI-Turret-W</t>
  </si>
  <si>
    <t>biquiti UniFi Protect Camera G5 AI Turret Видеокамера 4K (8MP), 30 к/с, 109,9°, ИК-подсветка до 40 м</t>
  </si>
  <si>
    <t>B1-TY</t>
  </si>
  <si>
    <t>Камера видеонаблюдения Laxihub Видеокамера B1-TY (Bell 1S) Outdoor Wi-Fi 1080P Video Doorbell with Wireless Jingle &amp; microSD card Tuya Version B1-TY</t>
  </si>
  <si>
    <t>C500 EU</t>
  </si>
  <si>
    <t xml:space="preserve">Камера видеонаблюдения Xiaomi IP-камера Smart Camera C500 EU </t>
  </si>
  <si>
    <t>BHR8301GL</t>
  </si>
  <si>
    <t>IP-камера Xiaomi BW500</t>
  </si>
  <si>
    <t>BHR8303GL</t>
  </si>
  <si>
    <t>IP-камера Xiaomi Outdoor Camera BW300</t>
  </si>
  <si>
    <t>C1C-B</t>
  </si>
  <si>
    <t>Камера видеонаблюдения Ezviz C1C-B Wi-Fi Камера</t>
  </si>
  <si>
    <t>C8C 5MP</t>
  </si>
  <si>
    <t>Камера видеонаблюдения Ezviz Ezviz C8C 5MP 5 Мп уличная WiFi камера</t>
  </si>
  <si>
    <t>CP3</t>
  </si>
  <si>
    <t>Tenda CP3 Панорамная камера наклонно-поворотная, 1920x1080 30 кадр./сек, CMOS 2 Мп, Wi-Fi, ночная съемка, датчик движения, белый</t>
  </si>
  <si>
    <t>DCS-4602EV/UPA/B1A</t>
  </si>
  <si>
    <t>Камера видеонаблюдения D-Link DCS-4602EV/UPA/B1A Внешняя купольная антивандальная сетевая 2 МП Full HD-камера с поддержкой WDR, PoE и ночной съемки</t>
  </si>
  <si>
    <t>DH-IPC-HDW3241TP-ZS-27135-S2</t>
  </si>
  <si>
    <t>Камера видеонаблюдения Dahua Видеокамера DH-IPC-HDW3241TP-ZS-27135-S2 уличная купольная IP-видеокамера с ИИ 4Мп 1/3” CMOS о</t>
  </si>
  <si>
    <t>DS-2CD2123G2-IS(D) (2.8mm)</t>
  </si>
  <si>
    <t xml:space="preserve">Камера видеонаблюдения Hikvision 2 Мп IP-камера Hikvision DS-2CD2023G2-IU(D) (2.8mm) c AcuSense </t>
  </si>
  <si>
    <t>DS-2CD2523G2-IS(D) (2.8mm)</t>
  </si>
  <si>
    <t xml:space="preserve">Камера видеонаблюдения Hikvision 2 Мп IP-камера Hikvision DS-2CD2523G2-IS(D) (2.8mm) со смарт-подсветкой до 30 м </t>
  </si>
  <si>
    <t>DS-I200 (E) (2.8mm)</t>
  </si>
  <si>
    <t>Камера видеонаблюдения 2 Мп IP-камера HiWatch DS-I200(E) (2.8mm) с EXIR-подсветкой до 30м</t>
  </si>
  <si>
    <t>DS-I202(E) (2.8mm)</t>
  </si>
  <si>
    <t>Камера видеонаблюдения Hiwatch 2Мп купольная IP-камера HiWatch DS-I202(E) (2.8mm)</t>
  </si>
  <si>
    <t>DS-I250L(D) (2.8mm)</t>
  </si>
  <si>
    <t xml:space="preserve">Камера видеонаблюдения Hiwatch 2Мп IP-камера ColorVu HiWatch DS-I250L(D) (2.8mm) c гибридной смарт-подсветкой </t>
  </si>
  <si>
    <t>DS-I400 (D) (2.8mm)</t>
  </si>
  <si>
    <t>Камера видеонаблюдения Hiwatch 4 Мп IP-камера HiWatch DS-I400 (D) (2.8mm) для бюджетного видеонаблюдения</t>
  </si>
  <si>
    <t>DS-I402(D) (2.8mm)</t>
  </si>
  <si>
    <t>Камера видеонаблюдения Hiwatch 4 Мп уличная купольная IP-камера HiWatch DS-I402(D) (2.8mm)</t>
  </si>
  <si>
    <t>DS-I403(D) (2.8mm)</t>
  </si>
  <si>
    <t>Камера видеонаблюдения 4 Мп купольная IP-камера HiWatch DS-I403(D) (2.8mm)</t>
  </si>
  <si>
    <t>DS-I414 (2.0mm)</t>
  </si>
  <si>
    <t>Камера видеонаблюдения Hiwatch HiWatch DS-I414 (2.0mm) IP Камера, кубическая</t>
  </si>
  <si>
    <t>DS-I450L(D) (2.8mm)</t>
  </si>
  <si>
    <t>Камера видеонаблюдения Hiwatch 8 Мп IP-камера HiWatch DS-I450L(D) (2.8mm) с гибридной смарт-подсвекой до 30м</t>
  </si>
  <si>
    <t>DS-I853M (2.8mm)</t>
  </si>
  <si>
    <t>Камера видеонаблюдения 8 Мп купольная IP-камера HiWatch DS-I853M (2.8mm) с PoE</t>
  </si>
  <si>
    <t>DS-N204(C)</t>
  </si>
  <si>
    <t>Видеорегистратор Hiwatch 4 канальный IP-видеорегистратор HiWatch DS-N204(C)</t>
  </si>
  <si>
    <t>DS-N208P(C)</t>
  </si>
  <si>
    <t>Видеорегистратор Hiwatch 8 канальный IP-видеорегистратор HiWatch DS-N208P(C) с PoE</t>
  </si>
  <si>
    <t>DS-N316(D)</t>
  </si>
  <si>
    <t xml:space="preserve">Видеорегистратор Hiwatch 16 канальный IP-видеорегистратор HiWatch DS-N316(D), MD2.0 для 4 каналов </t>
  </si>
  <si>
    <t>DS-T200 (B) (2.8mm)</t>
  </si>
  <si>
    <t>Камера видеонаблюдения 2Мп уличная HD-TVI камера HiWatch DS-T200(B) (2.8mm) в металлическом корпусе</t>
  </si>
  <si>
    <t>DS-T201(B) (2.8 mm)</t>
  </si>
  <si>
    <t>Камера видеонаблюдения 2 Мп внутренняя HD-TVI камера HiWatch DS-T201(B) (2.8mm)</t>
  </si>
  <si>
    <t>DS-T203A(B) (2.8mm)</t>
  </si>
  <si>
    <t>Камера видеонаблюдения Hiwatch 2Мп купольная HD-TVI камера с микрофоном и гибридной подсветкой HiWatch DS-T203A(B) (2.8mm) TVI Камера, купольная</t>
  </si>
  <si>
    <t>DS-T203(B)(2.8mm)</t>
  </si>
  <si>
    <t>Камера видеонаблюдения 2 Мп HD-TVI камера HiWatch DS-T203(B) (2.8mm) в металлическом корпусе</t>
  </si>
  <si>
    <t>DS-T203L(C) (2.8mm)</t>
  </si>
  <si>
    <t>Камера видеонаблюдения Hiwatch 2Мп купольная HD-TVI камера ColorVu HiWatch DS-T203L(C) (2.8mm) с микрофоном TVI Камера, купольная</t>
  </si>
  <si>
    <t>DS-T209(C)</t>
  </si>
  <si>
    <t>Камера видеонаблюдения Hiwatch 2Мп купольная HD-TVI камера HiWatch DS-T209(C) (2.7-13.5mm) с варио объективом и EXIR-подсветкой 40м TVI Камера, купольная</t>
  </si>
  <si>
    <t>DS-T270(B) (2.8mm)</t>
  </si>
  <si>
    <t>HiWatch DS-T270(B) (2.8mm) TVI Камера, цилиндрическая</t>
  </si>
  <si>
    <t>DS-T280(B) (2.8mm)</t>
  </si>
  <si>
    <t>HiWatch DS-T280(B) (2.8mm)TVI Камера, цилиндрическая</t>
  </si>
  <si>
    <t>DS-T500(C) (2.8mm)</t>
  </si>
  <si>
    <t>Камера видеонаблюдения Hiwatch HiWatch DS-T500(C)(2.8mm) Видеокамера TVI корпусная уличная камера, цилиндрическая</t>
  </si>
  <si>
    <t>H1C</t>
  </si>
  <si>
    <t>Камера видеонаблюдения Ezviz EZVIZ H1c Миниатюрная Wi-Fi-камера с универсальным разъемом Type-C</t>
  </si>
  <si>
    <t>H3 3MP</t>
  </si>
  <si>
    <t>Камера видеонаблюдения Ezviz H3 3MP Wi-Fi камера H3C (4.0мм) 3 МП Wi-Fi камера c распознаванием людей и авто</t>
  </si>
  <si>
    <t>H3 5MP</t>
  </si>
  <si>
    <t>Камера видеонаблюдения Ezviz EZVIZ H3 5MP 5 МП Wi-Fi  c распознаванием людей и авто</t>
  </si>
  <si>
    <t>H3C</t>
  </si>
  <si>
    <t>Уличная Wi-Fi камера Ezviz H3C</t>
  </si>
  <si>
    <t>H3C Color</t>
  </si>
  <si>
    <t>Камера видеонаблюдения Ezviz Ezviz H3C Color Уличная Wi-Fi камера Ezviz H3C Color с технология цветного ночного видения</t>
  </si>
  <si>
    <t>H7C 4MP+4MP</t>
  </si>
  <si>
    <t>Домашняя Wi-Fi камера Ezviz H7C 4MP+4MP с 2-мя объективами по 4 Мп</t>
  </si>
  <si>
    <t>H8C 3MP</t>
  </si>
  <si>
    <t>Камера видеонаблюдения Ezviz H8C 3MP WiFi Камера, PT позиционная</t>
  </si>
  <si>
    <t>H8C 4G 3MP</t>
  </si>
  <si>
    <t>Камера видеонаблюдения Ezviz H8C 4G 3MP   4G c поддержкой SIM-карт</t>
  </si>
  <si>
    <t>HDC-B020(B)(2.8mm)</t>
  </si>
  <si>
    <t>Камера видеонаблюдения Hiwatch 2 Мп бюджетная уличная HD-TVI камера HiWatch HDC-B020(B) (2.8mm) с ИК-подсветкой</t>
  </si>
  <si>
    <t>HDC-T020-P(B)(2.8mm)</t>
  </si>
  <si>
    <t>Камера видеонаблюдения 2 Мп бюджетная купольнвя HD-TVI камера HiWatch HDC-T020-P(B) (2.8mm) с ИК-подсветкой</t>
  </si>
  <si>
    <t>IPC-B020(C) (2.8mm)</t>
  </si>
  <si>
    <t>Камера видеонаблюдения  2Мп IP-камера HiWatch IPC-B020(C) (2.8mm) для бюджетного видеонаблюдения</t>
  </si>
  <si>
    <t>IPC-B040(B) (2.8mm)</t>
  </si>
  <si>
    <t>Камера видеонаблюдения HiWatch IPC-B040(B) (2.8mm)Уличная, Антивандальная, ИК-подсветка 30м</t>
  </si>
  <si>
    <t>IPC-T020(C) (2.8mm)</t>
  </si>
  <si>
    <t>Камера видеонаблюдения Hiwatch 2 Мп IP-камера HiWatch IPC-T020(C) (2.8mm) для бюджетного видеонаблюдения</t>
  </si>
  <si>
    <t>IPC-T040(B) (2.8mm)</t>
  </si>
  <si>
    <t>Камера видеонаблюдения Hiwatch 4Мп IP-камера HiWatch IPC-T040(B) (2.8mm) для бюджетного видеонаблюдения</t>
  </si>
  <si>
    <t>TY1 3MP</t>
  </si>
  <si>
    <t>Камера видеонаблюдения EZVIZ TY1 3MP  с двухсторонней аудиосвязью</t>
  </si>
  <si>
    <t>TY1 5MP</t>
  </si>
  <si>
    <t>Камера видеонаблюдения EZVIZ TY1 5MP Внутренняя поворотная видеокамера с разрешением 3К</t>
  </si>
  <si>
    <t>UVC-AI-360</t>
  </si>
  <si>
    <t>Камера видеонаблюдения Ubiquiti UniFi Protect Camera AI 360 PTZ-видеокамера 360°, 1920 х 1920, 30 к/с</t>
  </si>
  <si>
    <t>UVC-AI-Dome-W</t>
  </si>
  <si>
    <t>Камера видеонаблюдения Ubiquiti UniFi Protect Camera AI Dome 4K (8MP), 30 к/с, 109,9°, ИК-подсветка до 40 м</t>
  </si>
  <si>
    <t>UVC-G5-Dome-Ultra</t>
  </si>
  <si>
    <t>Камера видеонаблюдения Ubiquiti UniFi Protect Camera G5 Dome Ultra идеокамера 2K HD (4MP), 30 к/с, 102,4°, ИК-подсветка до 20 м</t>
  </si>
  <si>
    <t>UVC-G5-Dome-Ultra-B</t>
  </si>
  <si>
    <t>Камера видеонаблюдения Ubiquiti UniFi Protect Camera G5 Dome Ultra Black  2K HD (4MP), 30 к/с, 102,4°, ИК-подсветка до 20 м</t>
  </si>
  <si>
    <t>UVC-G5-Flex</t>
  </si>
  <si>
    <t>Камера видеонаблюдения  UniFi Protect Camera G5 FLEX Видеокамера 2K HD (4MP), 30 к/с</t>
  </si>
  <si>
    <t>UVC-G5-PTZ</t>
  </si>
  <si>
    <t>Камера видеонаблюдения Ubiquiti UniFi Protect Camera G5 PTZ 2K (4MP), 30 к/с, ƒ/1.85–ƒ/2.4, IP66, ИК-подсветка до 20 м</t>
  </si>
  <si>
    <t>UVC-G6-Dome-B</t>
  </si>
  <si>
    <t>Ubiquiti UniFi Protect Camera G6 Dome Black Купольная камера 4K PoE, с ночным видением, интеллектуальным распознаванием и прочным антивандальным корпусом.</t>
  </si>
  <si>
    <t>UVC-G6-Dome-W</t>
  </si>
  <si>
    <t>Ubiquiti UniFi Protect Camera G6 Dome White Купольная камера 4K PoE, с ночным видением, интеллектуальным распознаванием и прочным антивандальным корпусом.</t>
  </si>
  <si>
    <t>X5S 4W</t>
  </si>
  <si>
    <t>Видеорегистратор Ezviz X5S 4W 4-х канальный Wi-Fi</t>
  </si>
  <si>
    <t>X5S 8W</t>
  </si>
  <si>
    <t>Видеорегистратор Ezviz X5S 8W Wi-Fi на 4/8 каналов</t>
  </si>
  <si>
    <t>Наушники</t>
  </si>
  <si>
    <t>Cloud MIX</t>
  </si>
  <si>
    <t xml:space="preserve">Наушники беспроводные HyperX Cloud MIX Buds  4P5D9AA  </t>
  </si>
  <si>
    <t>ORCA-T100</t>
  </si>
  <si>
    <t>Гарнитура Huawei  FREEBUDS 6I BLACK ORCA-T100</t>
  </si>
  <si>
    <t>T0020</t>
  </si>
  <si>
    <t>Наушники Huawei FreeBuds 6, фиолетовые</t>
  </si>
  <si>
    <t>Наушники Huawei FreeBuds 6, чёрные</t>
  </si>
  <si>
    <t>T0025</t>
  </si>
  <si>
    <t>Гарнитура FREEBUDS 7I PINK T0025 HUAWEI</t>
  </si>
  <si>
    <t>Гарнитура FREEBUDS 7I WHITE T0025</t>
  </si>
  <si>
    <t>T0026</t>
  </si>
  <si>
    <t>X7E AST-ME00 WHITE</t>
  </si>
  <si>
    <t>Гарнитура TWS X7E AST-ME00 WHITE 5504ABHG</t>
  </si>
  <si>
    <t>S7</t>
  </si>
  <si>
    <t>Гарнитура TWS S7 CHP-ME00 5504ABTK WHITE</t>
  </si>
  <si>
    <t>5504ACTM</t>
  </si>
  <si>
    <t>Беспроводные наушники HONOR CHOICE Earbuds X7 Pro  белый</t>
  </si>
  <si>
    <t>HS-00022</t>
  </si>
  <si>
    <t xml:space="preserve">Наушники  SteelSeries Arctis Nova Pro Wired for PC and PlayStation </t>
  </si>
  <si>
    <t xml:space="preserve">Наушники SteelSeries Arctis Nova Pro Wired for Xbox </t>
  </si>
  <si>
    <t>HS-00027</t>
  </si>
  <si>
    <t>Наушники SteelSeries Arctis Nova 1 Wired Gaming Headset Black</t>
  </si>
  <si>
    <t xml:space="preserve">Наушники  SteelSeries Arctis Nova 1 Wired Gaming Headset White </t>
  </si>
  <si>
    <t>Cloud Mini Wireless</t>
  </si>
  <si>
    <t>Игровая гарнитура беспроводная HyperX Cloud Mini Wireless White  7G8F2AA</t>
  </si>
  <si>
    <t>Cloud Mini</t>
  </si>
  <si>
    <t xml:space="preserve">Игровая гарнитура проводная HyperX Cloud Mini Multi  7G8F3AA  </t>
  </si>
  <si>
    <t xml:space="preserve">Игровая гарнитура проводная HyperX Cloud Mini Lavender  7G8F5AA  </t>
  </si>
  <si>
    <t>ANC 1B</t>
  </si>
  <si>
    <t xml:space="preserve">Наушники беспроводные Raskat ANC 1B </t>
  </si>
  <si>
    <t>BHR080DGL</t>
  </si>
  <si>
    <t xml:space="preserve">Беспроводные наушники Xiaomi OpenWear Stereo Pro Titan Gray </t>
  </si>
  <si>
    <t>BHR08GJGL</t>
  </si>
  <si>
    <t>Беспроводные наушники REDMI Buds 8 Pro Cloud белый</t>
  </si>
  <si>
    <t>BHR08GMGL</t>
  </si>
  <si>
    <t>Беспроводные наушники REDMI Buds 8 Pro Glacier синий</t>
  </si>
  <si>
    <t>BHR08GOGL</t>
  </si>
  <si>
    <t>BHR08OJGL</t>
  </si>
  <si>
    <t>Беспроводные наушники REDMI Buds 8 Lite (Blue)</t>
  </si>
  <si>
    <t>BHR08OLGL</t>
  </si>
  <si>
    <t>Беспроводные наушники REDMI Buds 8 Lite (White)</t>
  </si>
  <si>
    <t>Buds 5 Pro BT</t>
  </si>
  <si>
    <t>Беспроводные наушники Xiaomi Buds 5 Pro BT белый</t>
  </si>
  <si>
    <t>Наушники беспроводные  Realme Buds Air7, TWS (Серебрянный)</t>
  </si>
  <si>
    <t>Buds Clip золотой</t>
  </si>
  <si>
    <t>Наушники беспроводные  Realme Buds Clip, (Золотой)</t>
  </si>
  <si>
    <t>Buds Clip черный</t>
  </si>
  <si>
    <t>Наушники беспроводные  Realme Buds Clip, (Черный)</t>
  </si>
  <si>
    <t>Buds T200 Lite серый</t>
  </si>
  <si>
    <t>Наушники беспроводные  Realme Buds T200 Lite, (серый)</t>
  </si>
  <si>
    <t>Buds T200</t>
  </si>
  <si>
    <t>Наушники беспроводные  Realme Buds T200, (Белый)</t>
  </si>
  <si>
    <t>Buds T500 Pro Black</t>
  </si>
  <si>
    <t>Беспроводные наушники Realme Buds T500 Pro Black</t>
  </si>
  <si>
    <t>Buds T500 Pro Yellow</t>
  </si>
  <si>
    <t>Беспроводные наушники Realme Buds T500 Pro Yellow</t>
  </si>
  <si>
    <t>E303P</t>
  </si>
  <si>
    <t>Наушники Havit Audio series-Wired earphone E303P White</t>
  </si>
  <si>
    <t>T670NC</t>
  </si>
  <si>
    <t>Наушники JBL Tune670NC пурпурные (JBLT670NCPURCN)</t>
  </si>
  <si>
    <t>BlackShark V2 X</t>
  </si>
  <si>
    <t xml:space="preserve">Проводные наушники Razer BlackShark V2 X, черный (RZ04-03240100-R3M1) </t>
  </si>
  <si>
    <t xml:space="preserve">Проводные наушники Razer BlackShark V2 X, зеленый (RZ04-03240600-R3M1) </t>
  </si>
  <si>
    <t xml:space="preserve">Проводные наушники Razer BlackShark V2 X, белый (RZ04-03240700-R3M1) </t>
  </si>
  <si>
    <t>Barracuda X</t>
  </si>
  <si>
    <t>Наушники Razer Barracuda X (2022) Black</t>
  </si>
  <si>
    <t>RZ04-04430200-R3M1</t>
  </si>
  <si>
    <t>Наушники Razer Barracuda X (2022), White</t>
  </si>
  <si>
    <t>RZ04-04430300-R3M1</t>
  </si>
  <si>
    <t>Наушники Razer Barracuda X (2022), Pink</t>
  </si>
  <si>
    <t>Standart 2J</t>
  </si>
  <si>
    <t>Наушники Raskat Standart 2J (30мм, 60Ом, 105±3дБ, 20-20000Гц, микрофон, 2х3,5мм Jack, 2,2м)</t>
  </si>
  <si>
    <t>Standart 4U</t>
  </si>
  <si>
    <t>Наушники Raskat Standart 4U (50мм, 32Ом, 105Гц, 20-20000Гц, USB 2м)</t>
  </si>
  <si>
    <t>Strike 3U</t>
  </si>
  <si>
    <t>Наушники Raskat Strike 3U (50мм, 32Ом, 114±3дБ, 20-20000Гц, микрофон, USB 2м, подсветка)</t>
  </si>
  <si>
    <t>Освещение</t>
  </si>
  <si>
    <t>YLYTD-0014</t>
  </si>
  <si>
    <t>Портативная настольная лампа Yeelight Rechargeable atmosphere table lamp YLYTD-0014 белый</t>
  </si>
  <si>
    <t>BHR6475GL</t>
  </si>
  <si>
    <t>Лента светодиодная Xiaomi Smart Lightstrip Pro</t>
  </si>
  <si>
    <t>YLFWD-0008</t>
  </si>
  <si>
    <t>Настольный ARGB светильник Yeelight Cube-Desktop Atmosphere Light-Color Light-Spotlight Basic  Package-WiFi</t>
  </si>
  <si>
    <t>YLFWD-0009</t>
  </si>
  <si>
    <t>Настольный ARGB светильник Yeelight Cube-Desktop Atmosphere Light-Color Light-Panel Light Basic  Package-WiFi</t>
  </si>
  <si>
    <t>YLFWD-0010</t>
  </si>
  <si>
    <t>Настольный ARGB светильник Yeelight Cube-Desktop Atmosphere Light-Color Light-Dot Matrix Light Basic Package-WiFi</t>
  </si>
  <si>
    <t>Портативная акустика</t>
  </si>
  <si>
    <t>55020CXX</t>
  </si>
  <si>
    <t>Портативная колонка HUAWEI Sound Joy 2 Green 55020CXX</t>
  </si>
  <si>
    <t>Прочие гаджеты</t>
  </si>
  <si>
    <t>TL-LB033A</t>
  </si>
  <si>
    <t>Фитнес пояс для похудения CleverCare, фуксия, размер L TL-LB033A</t>
  </si>
  <si>
    <t>TL-LB033G</t>
  </si>
  <si>
    <t xml:space="preserve">Фитнес пояс для похудения CleverCare, зеленый, размер L TL-LB033G </t>
  </si>
  <si>
    <t>TL-LB033O</t>
  </si>
  <si>
    <t>Фитнес пояс для похудения CleverCare, оранжевый, размер L TL-LB033O</t>
  </si>
  <si>
    <t>TX-LB033G</t>
  </si>
  <si>
    <t>Фитнес пояс для похудения CleverCare, зеленый, размер XL TX-LB033G</t>
  </si>
  <si>
    <t>TX-LB033P</t>
  </si>
  <si>
    <t>Фитнес пояс для похудения CleverCare, розовый, размер XL TX-LB033P</t>
  </si>
  <si>
    <t>TXL-LB033O</t>
  </si>
  <si>
    <t>Фитнес пояс для похудения CleverCare, оранжевый, размер XXL TXL-LB033O</t>
  </si>
  <si>
    <t>Сейфы</t>
  </si>
  <si>
    <t>ET500</t>
  </si>
  <si>
    <t>Сейф Deli Safe Box Size(cm):9*20*16;Door/box thickness:0.8/0.8mm;</t>
  </si>
  <si>
    <t>ET525</t>
  </si>
  <si>
    <t>Сейф Deli ET525</t>
  </si>
  <si>
    <t>Сувениры и бизнес-подарки</t>
  </si>
  <si>
    <t>90BBPLF21129U</t>
  </si>
  <si>
    <t>Рюкзак Ninetygo lecturer 90BBPLF21129U black  backpack  
Корпус: Polyester, Подкладка Полиэстер 218771</t>
  </si>
  <si>
    <t>Рюкзак Ninetygo lecturer backpack blue (90BBPLF21129U) ("Корпус: Polyester, Подкладка: Полиэстер")</t>
  </si>
  <si>
    <t>90BBPMT2010U-BL03</t>
  </si>
  <si>
    <t>Рюкзак Ninetygo Urban Eusing backpack Blue (90BBPMT2010U-BL03) (216173)</t>
  </si>
  <si>
    <t>90BBPNT2339U-GY</t>
  </si>
  <si>
    <t xml:space="preserve">Рюкзак Ninetygo Sports leisure backpack Серый </t>
  </si>
  <si>
    <t>GEA-BAK-BBPBLK-01</t>
  </si>
  <si>
    <t>Рюкзак Thermaltake Thermaltake TT100 Bike Backpack, Black Bike Backpack, Black</t>
  </si>
  <si>
    <t>QCS190000078</t>
  </si>
  <si>
    <t>Рюкзак Colorful (QCS190000078) Seven Rainbow black (QB1333-2018)</t>
  </si>
  <si>
    <t>Товары для авто</t>
  </si>
  <si>
    <t>WCJ02ZM</t>
  </si>
  <si>
    <t>Автомобильное зарядное устройство Xiaomi Mi 20W Wireless Car Charger WCJ02ZM (GDS4127GL) (712739)</t>
  </si>
  <si>
    <t>PumpND17PRO</t>
  </si>
  <si>
    <t>Автомобильный насос компрессор SmartiNext  с питанием от прикуривателя, черный PumpND17PRO  Макс.рабочее давление: 10 бар, производительность 38 л/мин, тип: поршневой, размер 155х61х41 мм,</t>
  </si>
  <si>
    <t>SN-ND28B</t>
  </si>
  <si>
    <t>Автомобильный аккумуляторный насос 2в1 SmartiNext, черный SN-ND28B аккумулятор 4000 мАч, давлеие до 10 бар,  производительность 38 л/мин, автоматическое отключение при достижении установленного давления: да, накачка других предпетов (штекеры в комплекте):да, встроеный фонарик: да, может использоваться как powerbank: да, д</t>
  </si>
  <si>
    <t>Транспортные средства и аксессуары</t>
  </si>
  <si>
    <t>BKP300000001</t>
  </si>
  <si>
    <t>Велосипед Thermaltake IVE 18inch, 10speed, Turquoise</t>
  </si>
  <si>
    <t>Умные часы и браслеты</t>
  </si>
  <si>
    <t>VLI-B29</t>
  </si>
  <si>
    <t>Умные часы HUAWEI Watch GT 5 PRO VLI-B29, серебряные</t>
  </si>
  <si>
    <t>Watch FIT 4 Pro</t>
  </si>
  <si>
    <t>Умные часы Huawei Watch FIT 4 Pro зелёный</t>
  </si>
  <si>
    <t xml:space="preserve">Watch FIT 4 </t>
  </si>
  <si>
    <t>Умные часы Huawei Watch FIT 4  фиолетовый</t>
  </si>
  <si>
    <t>Умные часы Huawei Watch FIT 4  белый</t>
  </si>
  <si>
    <t>KSU-B19</t>
  </si>
  <si>
    <t>Умные часы Huawei GT 6 KSU-B19 55020FVX, коричневые</t>
  </si>
  <si>
    <t>ATM-B29</t>
  </si>
  <si>
    <t>Умные часы GT 6 PRO ATM-B29 55020FWA BROWN HUAWEI</t>
  </si>
  <si>
    <t>Умные часы GT 6 PRO ATM-B29 55020FWB TITANIUM HUAWEI</t>
  </si>
  <si>
    <t>Умные часы GT 6 PRO ATM-B29 55020FWC BLACK HUAWEI</t>
  </si>
  <si>
    <t>ATM-B19</t>
  </si>
  <si>
    <t>Умные часы GT 6 ATM-B19 55020FWD GREEN HUAWEI</t>
  </si>
  <si>
    <t>MCH-AL00</t>
  </si>
  <si>
    <t>Умные часы Huawei ULTIMATE 2 синие</t>
  </si>
  <si>
    <t>Умные часы Huawei ULTIMATE 2 чёрные</t>
  </si>
  <si>
    <t>KW10</t>
  </si>
  <si>
    <t>Умные часы Havit Mobile Series - Smart Watch KW10 pink</t>
  </si>
  <si>
    <t>watch 5 серебряный</t>
  </si>
  <si>
    <t>Умные часы Realme watch 5, Серебряный</t>
  </si>
  <si>
    <t>watch 5 черный</t>
  </si>
  <si>
    <t>Умные часы Realme watch 5, Черный</t>
  </si>
  <si>
    <t>BHR07PSGL</t>
  </si>
  <si>
    <t xml:space="preserve">Фитнес-браслет Xiaomi Smart Band 10 серебряный </t>
  </si>
  <si>
    <t>BHR07PYGL</t>
  </si>
  <si>
    <t>Фитнес-браслет Xiaomi Smart Band 10 чёрный</t>
  </si>
  <si>
    <t>BHR07Y5GL</t>
  </si>
  <si>
    <t>Фитнес-браслет Xiaomi Smart Band 10 белый</t>
  </si>
  <si>
    <t>BHR8715GL</t>
  </si>
  <si>
    <t>Фитнес-браслет Xiaomi Smart Band 9 Pro Moonlight Silver</t>
  </si>
  <si>
    <t>BHR9999GL</t>
  </si>
  <si>
    <t>Фитнес-браслет Xiaomi Smart Band 10 розовый</t>
  </si>
  <si>
    <t>Фитнес-браслет Lime Lime 102 black Шагомер, Подсчет калорий, Часы, Будильник, Черный ремешок (550113)</t>
  </si>
  <si>
    <t>Умный дом</t>
  </si>
  <si>
    <t>Tapo L610</t>
  </si>
  <si>
    <t>Tapo L630</t>
  </si>
  <si>
    <t>YLKG14YL</t>
  </si>
  <si>
    <t>Умный выключатель Yeelight Smart Switch Light YLKG14YL (три клавиши)</t>
  </si>
  <si>
    <t>YGYC0120001WTEU</t>
  </si>
  <si>
    <t>YGYC0120005WTEU</t>
  </si>
  <si>
    <t>Умная лампочка Yeelight GU10 Smart bulb W1(Dimmable) - упаковка 4 шт.</t>
  </si>
  <si>
    <t>YLDL030</t>
  </si>
  <si>
    <t>YLDL031</t>
  </si>
  <si>
    <t>Умная люстра Yeelight-C2103Arowana-Chandelier-4head / YLDL031</t>
  </si>
  <si>
    <t>YLFWD-0013</t>
  </si>
  <si>
    <t>Умная настенная светодиодная панель Yeelight Smart Light Panels-3pcs-extension / YLFWD-0013</t>
  </si>
  <si>
    <t>YLFWD-0019</t>
  </si>
  <si>
    <t>Светильник Yeelight Redbud-Candle Light  (YLFWD-0019)</t>
  </si>
  <si>
    <t>YLFWD-0025</t>
  </si>
  <si>
    <t>YLFWD-012</t>
  </si>
  <si>
    <t>Умная настенная светодиодная панель  Yeelight Smart Light Panels-6pcs YLFWD-0012</t>
  </si>
  <si>
    <t>YLXDD-0094CV</t>
  </si>
  <si>
    <t>Умный потолочный светильник Yeelight Defender Ceiling Light C480 (YLXDD-0094 )</t>
  </si>
  <si>
    <t>YLXDD-0103CV</t>
  </si>
  <si>
    <t>Умный потолочный светильник Yeelight Spot Ceiling Light C480 (YLXDD-0103)</t>
  </si>
  <si>
    <t>YLYDD-0039</t>
  </si>
  <si>
    <t>Умная светодиодная лента  Yeelight  , 12 метров   / RGBIC+ BLE /  YLYDD-0039</t>
  </si>
  <si>
    <t>YLAI002</t>
  </si>
  <si>
    <t>Освещение Yeelight Реле Smart Dual Control Module YLAI002 (YZNE0220001WTGL)</t>
  </si>
  <si>
    <t>BHR7068GL</t>
  </si>
  <si>
    <t>DP2</t>
  </si>
  <si>
    <t>Ezviz DP2 Дверной сенсорный Wi-Fi глазок</t>
  </si>
  <si>
    <t>DP2C</t>
  </si>
  <si>
    <t>Сенсорный дверной глазок Ezviz DP2C Silver с поддержкой Wi-Fi</t>
  </si>
  <si>
    <t>JT-BZ-03AQ/A</t>
  </si>
  <si>
    <t>Датчик газа Aqara Gas Sensor JT-BZ-03AQ/A</t>
  </si>
  <si>
    <t>Guard2 pro</t>
  </si>
  <si>
    <t>LS069WH</t>
  </si>
  <si>
    <t>Умный дом LifeSmart Пульт LifeSmart Пульт LifeSmart CUBE LS069WH</t>
  </si>
  <si>
    <t>WS-EUK01</t>
  </si>
  <si>
    <t>Умный дом Aqara Выключатель Aqara Умный выключатель Aqara Smart wall switch H1 (no neutral, single rocker) WS-EUK01</t>
  </si>
  <si>
    <t>WS-EUK02 graphite</t>
  </si>
  <si>
    <t>YLCDJ-0007-1</t>
  </si>
  <si>
    <t>Умный мотор для карниза Yeelight Sunfish-C1-track single motor  YLCDJ-0007-1</t>
  </si>
  <si>
    <t>YLCDJ-0007-2</t>
  </si>
  <si>
    <t>Умный мотор для карниза Yeelight Sunfish-C2-track dua motor  YLCDJ-0007-2</t>
  </si>
  <si>
    <t>YLCDJ-0009-1</t>
  </si>
  <si>
    <t>Умный мотор для карниза Yeelight Sunfish-O1-track single motor  YLCDJ-0009-1</t>
  </si>
  <si>
    <t>YLCDJ-0009-2</t>
  </si>
  <si>
    <t>Умный мотор для карниза Yeelight Sunfish-O2-track dual motor YLCDJ-0009-2</t>
  </si>
  <si>
    <t>YLODJ-0049</t>
  </si>
  <si>
    <t>Зеркало с подсветкой настольное Yeelight YL-International Edition-Makeup Mirror-(White)</t>
  </si>
  <si>
    <t>YNDX-00520</t>
  </si>
  <si>
    <t>Умный дом Яндекс Датчик открытия двери/окна Yandex с Zigbee YNDX-00520</t>
  </si>
  <si>
    <t>YNDX-00521</t>
  </si>
  <si>
    <t>Датчик протечки воды Яндекс YNDX-00521, белый</t>
  </si>
  <si>
    <t>YNDX-00522</t>
  </si>
  <si>
    <t>Датчик движения Яндекс YNDX-00522, белый</t>
  </si>
  <si>
    <t>YNDX-00027BLK</t>
  </si>
  <si>
    <t xml:space="preserve">Умная колонка  Яндекс Станция Мини 3, модель YNDX-00027 (чёрный) </t>
  </si>
  <si>
    <t>YNDX-00027LIL</t>
  </si>
  <si>
    <t>Яндекс Станция Мини 3, модель YNDX-00027 (лиловый)</t>
  </si>
  <si>
    <t>YNDX-00030BLK</t>
  </si>
  <si>
    <t>Портативная умная колонка Яндекс Станция Стрит с Алисой, 30 Вт, YNDX-00030BLK , чёрный</t>
  </si>
  <si>
    <t>YNDX-00030GRN</t>
  </si>
  <si>
    <t xml:space="preserve">Портативная умная колонка Яндекс Станция Стрит с Алисой, 30 Вт,YNDX-00030GRN , зелёный </t>
  </si>
  <si>
    <t>YNDX-00030GRY</t>
  </si>
  <si>
    <t xml:space="preserve">Портативная умная колонка Яндекс Станция Стрит с Алисой, 30 Вт,YNDX-00030GRY , серый </t>
  </si>
  <si>
    <t>YNDX-00030VIO</t>
  </si>
  <si>
    <t xml:space="preserve">Портативная умная колонка Яндекс Станция Стрит с Алисой, 30 Вт,YNDX-00030VIO , фиолетовый </t>
  </si>
  <si>
    <t>YNDX00059BLK</t>
  </si>
  <si>
    <t xml:space="preserve">Умная колонка Яндекс Станция Мини 3 Про с Алисой, Zigbee, черный ( YNDX00059BLK) </t>
  </si>
  <si>
    <t>YNDX-00059BLU</t>
  </si>
  <si>
    <t xml:space="preserve">Умная колонка Яндекс Станция Мини 3 Про с Алисой, Zigbee, синий ( YNDX00059BLU) </t>
  </si>
  <si>
    <t>YNDX00059GRY</t>
  </si>
  <si>
    <t xml:space="preserve">Умная колонка Яндекс Станция Мини 3 Про с
Алисой, Zigbee, серый ( YNDX00059GRY) </t>
  </si>
  <si>
    <t>Комплектующие для ПК</t>
  </si>
  <si>
    <t>Аксессуары для видеокарт</t>
  </si>
  <si>
    <t>Переходник ATI-Sapphire Mini-DisplayPort to DisplayPort with Secure Lock X6 (w/o GB)</t>
  </si>
  <si>
    <t>XH01</t>
  </si>
  <si>
    <t>Кронштейн для видеокарты ASUS XH01/EVA</t>
  </si>
  <si>
    <t>Переходник Matrox ADP-DVI-RCA20F (20шт)</t>
  </si>
  <si>
    <t>Кабель Matrox Кабель интерфейсный Matrox (CAB-L60-4XAF) Quad analog upgrade cable (Кабель для апгрейда 3-х портовой карты в 4-х портовую)</t>
  </si>
  <si>
    <t>RMK-19TR-A</t>
  </si>
  <si>
    <t>Аксессуары Matrox RMK-19TR-A Кронштейн для установки Maevex 6150 Encoder или Extio 3 IP KVM TX в серверную стойку.</t>
  </si>
  <si>
    <t>Аксессуары Matrox RMK-19TRF Matrox Rackmount Kit for Maevex and Avio</t>
  </si>
  <si>
    <t>Аксессуары (комплектующие ПК)</t>
  </si>
  <si>
    <t>BIOS ROM chip 128Mbit</t>
  </si>
  <si>
    <t>Микросхема ASUS BIOS ROM chip 128Mbit WINBOND</t>
  </si>
  <si>
    <t>PRM01</t>
  </si>
  <si>
    <t>Аксессуары Shuttle 2U rack mount front plate for two 1.3-litre XPC slim machines</t>
  </si>
  <si>
    <t>TPM-SPI</t>
  </si>
  <si>
    <t>Модуль ASUS TPM-SPI OEM {20} (210287) / Pin Dimension: 14-1pin</t>
  </si>
  <si>
    <t>HYPER M.2 X16 GEN5 CARD</t>
  </si>
  <si>
    <t>Плата расширения ASUS HYPER M.2 X16 GEN5 CARD /PCIE 5.0 M.2 X16, ADD ON CARD</t>
  </si>
  <si>
    <t>CPU CARRIER KIT</t>
  </si>
  <si>
    <t>Аксессуары ASUS CPU CARRIER KIT</t>
  </si>
  <si>
    <t>CPW-LP4-MF4</t>
  </si>
  <si>
    <t>Кабель Cablexpert Кабель питания Molex - MiniFit 4pin</t>
  </si>
  <si>
    <t>E21-7D35011-C22</t>
  </si>
  <si>
    <t>Аксессуары Аксессуар для материнской платы MSI E21-7D35011-C22 VER.0A-,MECH,MB,SUS304 T0.2,I/O SHIELDING,159.2*44.9mm,FOR MS-7D35,10PORTS/PET BAG</t>
  </si>
  <si>
    <t>SST-FF123B</t>
  </si>
  <si>
    <t xml:space="preserve">Сменный фильтр Silverstone G560FF12B300020 </t>
  </si>
  <si>
    <t>SST-FF123W</t>
  </si>
  <si>
    <t xml:space="preserve">Сменный фильтр Silverstone G560FF12W300020 </t>
  </si>
  <si>
    <t>SST-SDP12</t>
  </si>
  <si>
    <t>Аксессуары Silverstone G56SDP120300020 адаптер</t>
  </si>
  <si>
    <t>LP bracket</t>
  </si>
  <si>
    <t>PP06B-4SATA10</t>
  </si>
  <si>
    <t>Кабель SATA PP06B-4SATA10</t>
  </si>
  <si>
    <t>Screw for Big jony</t>
  </si>
  <si>
    <t xml:space="preserve">Крепеж ALSEYE Screw for Big jony </t>
  </si>
  <si>
    <t>Прочее Speed Dragon Планка SP SE-BKTS-V483-1X25 без разъема</t>
  </si>
  <si>
    <t>Блоки питания для ПК</t>
  </si>
  <si>
    <t>MEG Ai1300P PCIE5</t>
  </si>
  <si>
    <t>Блок питания MSI MEG Ai1300P PCIE5, 1300W, 80+ Platinum, полностью модульный, ATX 3.1, PCIE 5.1, RTL</t>
  </si>
  <si>
    <t>MAG A1000GL PCIE5</t>
  </si>
  <si>
    <t>Блок питания MSI MAG A1000GL PCIE5 1000W, 80+ Gold, полностью модульный, ATX 3.1, PCIE5.1, RTL</t>
  </si>
  <si>
    <t>ROG-LOKI-1200T-SFX-L-GAMING</t>
  </si>
  <si>
    <t>Блок питания ASUS ROG-LOKI-1200T-SFX-L-GAMING /PSU, CE+UK</t>
  </si>
  <si>
    <t>ROG-LOKI-1000P-SFX-L-GAMING</t>
  </si>
  <si>
    <t>Блок питания ПК ASUS ROG-LOKI-1000P-SFX-L-GAMING 90YE00N1-B0NA00</t>
  </si>
  <si>
    <t>TUF-GAMING-1200G</t>
  </si>
  <si>
    <t>Блок питания ASUS TUF-GAMING-1200G/PSU, CE+UK</t>
  </si>
  <si>
    <t>TUF-GAMING-1000G</t>
  </si>
  <si>
    <t>Блок питания ASUS TUF-GAMING-1000G/PSU, CE+UK</t>
  </si>
  <si>
    <t>TUF-GAMING-1000G-WHITE</t>
  </si>
  <si>
    <t>Блок питания ASUS TUF-GAMING-1000G-WHITE /PSU, CE+UK (90YE00S5-B0NA00)</t>
  </si>
  <si>
    <t>ROG-THOR-1000P3-GAMING</t>
  </si>
  <si>
    <t>Блок питания ПК ASUS ROG-THOR-1000P3-GAMING</t>
  </si>
  <si>
    <t>ROG-STRIX-1000P-GAMING-WHITE</t>
  </si>
  <si>
    <t xml:space="preserve">Блок питания ПК ASUS ROG-STRIX-1000P-GAMING-WHITE </t>
  </si>
  <si>
    <t>ADVAN-1000GM</t>
  </si>
  <si>
    <t>Блок питания FSP ADVAN-1000GM 1000W</t>
  </si>
  <si>
    <t>RPS-GF1200 V5</t>
  </si>
  <si>
    <t>Блок питания Raskat CSZ1200 V5</t>
  </si>
  <si>
    <t>CYBERCOREII1000P-BKCEU</t>
  </si>
  <si>
    <t xml:space="preserve">Блок питания XPG CYBERCORE II 1000W 80+ Platinum, полностью модульный </t>
  </si>
  <si>
    <t>CYBERCOREII1300P-BKCEU</t>
  </si>
  <si>
    <t>Блок питания XPG CYBERCORE II 1300W 80+ Platinum, полностью модульный</t>
  </si>
  <si>
    <t>EX285976RUS</t>
  </si>
  <si>
    <t>Блок питания 1000W ExeGate Gaming Standard 1000PGS (ATX, APFC, КПД 82% (80 PLUS), 14cm fan, 24pin, 2x(4+4)pin, PCIe, 5xSATA, 4xIDE, Cable Management, black, RTL)</t>
  </si>
  <si>
    <t>EX292161RUS-PC</t>
  </si>
  <si>
    <t>Блок питания 1000W ExeGate 1000PPE (ATX, APFC, PC, КПД 80% (80 PLUS), 12cm fan, 24pin, 2x(4+4)pin, 6xPCI-E, 6xSATA, 4xIDE, black, кабель 220V в комплекте)</t>
  </si>
  <si>
    <t>EX297235RUS</t>
  </si>
  <si>
    <t>Блок питания ПК Exegate EX297235RUS</t>
  </si>
  <si>
    <t>GP-AE1000PM PG5</t>
  </si>
  <si>
    <t>Блок питания ПК Gigabyte AE1000PM PG5 1000W, 80Plus, Platinum, Полностью модульный, PCIe Gen 5.1, ATX 3.0 compatible</t>
  </si>
  <si>
    <t>MEGA-1350TI</t>
  </si>
  <si>
    <t>Блок питания FSP MEGA-1350TI 1350W</t>
  </si>
  <si>
    <t>PS-TPD-1300FNFATE-1</t>
  </si>
  <si>
    <t>Блок питания ПК Thermaltake Toughpower TF3/1300W/Fully Modular/Non Light/Full Range/Analog/80 Plus Titanium/EU/100% JP CAP/All F</t>
  </si>
  <si>
    <t>TPI-1250DH3FCT</t>
  </si>
  <si>
    <t>Блок питания Thermaltake Toughpower iRGB PLUS 1250W Titanium /1250W/Fully Modular/Riing Duo/Full Range/Digital/80 Plus Titanium/EU/106% JP CAP/All Flat Cables</t>
  </si>
  <si>
    <t>TTP-1200AH3FCP</t>
  </si>
  <si>
    <t>Блок питания Thermaltake Toughpower PT/1200W/Fully Modular Non Light/Full Range/Analog/80 Plus Platinum/EU/100% JP CAP/Etched Cables/ATX 3.1</t>
  </si>
  <si>
    <t>TPD-1000AH2FXG-3</t>
  </si>
  <si>
    <t>Блок питания Thermaltake Toughpower GT/1000W/Fully Modular Non Light/Full Range/Analog/80 Plus Gold/EU/Non JP CAP/All Flat Cables/ATX 3.1</t>
  </si>
  <si>
    <t>TPD-1200AH2FXG-3</t>
  </si>
  <si>
    <t>Блок питания Thermaltake Toughpower GT/1200W/Fully Modular /Non Light/Full Range/Analog/80 Plus Gold/EU/Non JP CAP/All Flat Cables/ATX 3.1</t>
  </si>
  <si>
    <t>PUO1050V-G</t>
  </si>
  <si>
    <t>Блок питания ACD PUO1050V-G 1050W 80+ Gold, Modular, 20+4 PIN,CPU(4+4)PIN*1, CPU8PIN*1, PCI-E(6+2)P*6, HDD*5, FDD*1, SATA*12, RLT{2} (550694)</t>
  </si>
  <si>
    <t>PN1200M/PNC00M-FC</t>
  </si>
  <si>
    <t>Блок питания ПК GamerStorm PN1200M</t>
  </si>
  <si>
    <t>PQ1000G</t>
  </si>
  <si>
    <t>Блок питания ПК GamerStorm PQ1000G</t>
  </si>
  <si>
    <t>PQ1200G</t>
  </si>
  <si>
    <t>Блок питания ПК GamerStorm PQ1200G</t>
  </si>
  <si>
    <t>RPS-GF1000 V5</t>
  </si>
  <si>
    <t>Блок питания Raskat RPS-GF1000 V5</t>
  </si>
  <si>
    <t>VITA-1000GM</t>
  </si>
  <si>
    <t>Блок питания FSP VITA-1000GM</t>
  </si>
  <si>
    <t>ZM1000-ARX2</t>
  </si>
  <si>
    <t>Блок питания ZM1000-ARX2 1000W, 80Plus Platinum (KR/EU)</t>
  </si>
  <si>
    <t>ZM1000-TMX2SE</t>
  </si>
  <si>
    <t>Блок питания ZM1000-TMX2SE 1000W 80+Golde (KR/EU)</t>
  </si>
  <si>
    <t>ZM1200-ARX2</t>
  </si>
  <si>
    <t>Блок питания ZM1200-ARX2 1200W, 80 Plus Platinum (KR/EU)</t>
  </si>
  <si>
    <t>ZM1200-TMX2</t>
  </si>
  <si>
    <t>Блок питания ZM1200-TMX2 TeraMax2 1200W 80+ Gold ATX3.1(EU)</t>
  </si>
  <si>
    <t>ZM1200-TMX2 VIEW</t>
  </si>
  <si>
    <t>Блок питания ZM1200-TMX2 VIEW 1200W 80+Gold (EU)</t>
  </si>
  <si>
    <t>FSP2500-57APB</t>
  </si>
  <si>
    <t>Блок питания FSP FSP2500-57APB</t>
  </si>
  <si>
    <t>SST-HA1650R-PM</t>
  </si>
  <si>
    <t xml:space="preserve">Блок питания ПК Silverstone SST-HA1650R-PM (G540HA165R0M220) </t>
  </si>
  <si>
    <t>SST-HA2050R-PM</t>
  </si>
  <si>
    <t>Блок питания Silverstone SST-HA2050R-PM (G540HA205RPM220)</t>
  </si>
  <si>
    <t>GP-UD1600PM PG5</t>
  </si>
  <si>
    <t>Блок питания ПК Gigabyte UD1600PM PG5 AI TOP 1600W, 80Plus, Platinum, Полностью модульный, PCIe Gen 5.0, ATX 3.1 compatible</t>
  </si>
  <si>
    <t>HPT2-1350M</t>
  </si>
  <si>
    <t>Блок питания FSP HPT2-1350M</t>
  </si>
  <si>
    <t>HPT2-1650M</t>
  </si>
  <si>
    <t>Блок питания FSP HPT2-1650M 1650W</t>
  </si>
  <si>
    <t>MEGA-1650TI</t>
  </si>
  <si>
    <t>Блок питания FSP MEGA-1650TI 1650W</t>
  </si>
  <si>
    <t>TPD-1650AH3FLT</t>
  </si>
  <si>
    <t>Блок питания Thermaltake Toughpower TF3/1650W/Fully Modular Non Light/Full Range/Analog/80 Plus Titanium/EU/100% JP CAP/All Flat Cables/ATX 3.1</t>
  </si>
  <si>
    <t>TTI-2000DH3FCP-3</t>
  </si>
  <si>
    <t>Блок питания Thermaltake Toughpower i/2000W/Fully Modular /Non Light/Full Range/Digital/80 Plus Platinum/EU/100% JP CAP/Etched Cables/ATX 3.1</t>
  </si>
  <si>
    <t>TTP-1000AH3FCP</t>
  </si>
  <si>
    <t>Блок питания Thermaltake Toughpower PT/1000W/Fully Modular Non Light/Full Range/Analog/80 Plus Platinum/EU/100% JP CAP/Etched Cables/ATX 3.1</t>
  </si>
  <si>
    <t>ES261566RUS-PC</t>
  </si>
  <si>
    <t>Блок питания Exegate ES261566RUS-PC Блок Питания 350W ExeGate UNS350 ATX, PC, 12cm fan, 24p, 4p, 3SATA, 2IDE, FDD (119437)</t>
  </si>
  <si>
    <t>EX292231RUS</t>
  </si>
  <si>
    <t>Блок питания 350W ExeGate F350AS (Flex ATX, for ITX case, APFC, КПД 80% (80 PLUS), 4cm fan, 24pin, (4+4)pin, PCI-E, 3xSATA, 2xIDE)</t>
  </si>
  <si>
    <t>TFX230B-85</t>
  </si>
  <si>
    <t>Блок питания Foxline TFX230B-85 230W 80+ Bronze TFX PSU, APFC, 80FAN, 24 pin, 4 + 4 Pin (12V), 2*SATA, 1*4 pin molex</t>
  </si>
  <si>
    <t>MAG A550BN</t>
  </si>
  <si>
    <t>Блок питания MSI MAG A550BN |306-7ZP2A11-CE0| 550W, 80 Plus, Bronze, Non-Modular, Color Box (849603)</t>
  </si>
  <si>
    <t>MAG A500DN</t>
  </si>
  <si>
    <t>MAG A500DN, EU, 500W, Non-Modular, Standard 80 Plus, Chinese Electrolytic capacitor, Color Box</t>
  </si>
  <si>
    <t>MAG A500N-H</t>
  </si>
  <si>
    <t>Блок питания ПК MSI MAG A500N-H 500W, Non-Modular</t>
  </si>
  <si>
    <t>Beta-P400-N1HDBK024X-EU</t>
  </si>
  <si>
    <t>Блок питания PSU Ocypus Beta P400 [P400-ND] 400W  / APFC / TW capacitors</t>
  </si>
  <si>
    <t>EX244555RUS</t>
  </si>
  <si>
    <t>Блок питания 500W ExeGate UN500 (ATX, 12cm fan, 24pin, +4pin, PCIe, 3xSATA, 2xIDE, FDD) (858403)</t>
  </si>
  <si>
    <t>EX256711RUS</t>
  </si>
  <si>
    <t>Блок питания Exegate Блок питания 500W ExeGate AA500 (ATX, 8cm fan, 24pin, 4pin, 2xSATA, IDE)</t>
  </si>
  <si>
    <t>EX256711RUS-PC</t>
  </si>
  <si>
    <t>Блок питания 500W ExeGate AA500 (ATX, PC, 8cm fan, 24pin, 4pin, 2xSATA, IDE, кабель 220V в комплекте)</t>
  </si>
  <si>
    <t>TPS450</t>
  </si>
  <si>
    <t xml:space="preserve">Блок питания Exegate TPS450 450W (TFX, 8cm fan, 24pin, (4+4)pin, PCI-E, 3xSATA, 2xIDE, black) </t>
  </si>
  <si>
    <t>EX292240RUS-S</t>
  </si>
  <si>
    <t>Блок питания 550W ExeGate AA550 (ATX, SC, 8cm fan, 24pin, 4pin, 2xSATA, IDE, кабель 220V с защитой от выдергивания)</t>
  </si>
  <si>
    <t>FL550S</t>
  </si>
  <si>
    <t>Блок питания Foxline FL550S 550W ATX PSU, 120FAN, 24 pin, 4 + 4 Pin (12V), 5*SATA, 2*4 pin molex, 1*FDD, 1*PCI-e(6 + 2 pin)</t>
  </si>
  <si>
    <t>GPT450S</t>
  </si>
  <si>
    <t>Блок питания ACD GPT450S (GPT-450S) 450W, 82% (max 85%), 120mm FAN , OEM {10}</t>
  </si>
  <si>
    <t>GPT500S</t>
  </si>
  <si>
    <t>Блок питания ACD GPT500S (GPT-500S) 500W, 82% (max 85%), 120mm FAN, PCIE 6+2PIN*1, OEM {10}</t>
  </si>
  <si>
    <t>PYLON550BRONZE</t>
  </si>
  <si>
    <t>Блок питания XPG PYLON 550W 80+ Bronze, не модульный</t>
  </si>
  <si>
    <t>PYLONII550BRONZE</t>
  </si>
  <si>
    <t>Блок питания ПК XPG PYLONII550B</t>
  </si>
  <si>
    <t>ZM500-GV2SE</t>
  </si>
  <si>
    <t xml:space="preserve">Блок питания ПК Zalman ZM500-GV2SE </t>
  </si>
  <si>
    <t>MAG A650BN</t>
  </si>
  <si>
    <t>Блок питания MSI MAG A650BN |306-7ZP2B11-CE0| 650W, 80 Plus, Bronze, Non-Modular, Color Box (849627)</t>
  </si>
  <si>
    <t>MAG A750BN PCIE5</t>
  </si>
  <si>
    <t>Блок питания MSI MAG A750BN PCIE5 750W, Non-Modular, Bronze 80 Plus, Color Box</t>
  </si>
  <si>
    <t>MAG A600DN</t>
  </si>
  <si>
    <t>MAG A600DN, EU, 600W, Non-Modular, Standard 80 Plus, Chinese Electrolytic capacitor, Color Box</t>
  </si>
  <si>
    <t>MAG A850GL PCIE5 (BLACK)</t>
  </si>
  <si>
    <t>Блок питания MSI MAG A850GL PCIE5 , 850W, 80+ Gold, полностью модульный, ATX 3.1, PCIE5.1</t>
  </si>
  <si>
    <t>MAG A850GL PCIE5 WHITE</t>
  </si>
  <si>
    <t>Блок питания MSI MAG A850GL PCIE5 WHITE , 850W, 80+ Gold, полностью модульный, ATX 3.1, PCIE5.1, RTL</t>
  </si>
  <si>
    <t>MAG A750GL PCIE5</t>
  </si>
  <si>
    <t>Блок питания ПК MSI MAG A750GL PCIE5 EU, 750W, Fully-Modular, 80 Plus Gold, Color Box, Pallet packing,7Y Warranty, ATX 3.1, PCIE5.1</t>
  </si>
  <si>
    <t>ROG-LOKI-850P-WHITE-SFX-L-GAMING</t>
  </si>
  <si>
    <t>Блок питания ПК ASUS ROG-LOKI-850P-WHITE-SFX-L-GAMING</t>
  </si>
  <si>
    <t>ROG-LOKI-850P-SFX-L-GAMING</t>
  </si>
  <si>
    <t xml:space="preserve">Блок питания ПК ASUS ROG-LOKI-850P-SFX-L-GAMING </t>
  </si>
  <si>
    <t>ROG-LOKI-750P-SFX-L-GAMING</t>
  </si>
  <si>
    <t xml:space="preserve">Блок питания ПК ASUS ROG-LOKI-750P-SFX-L-GAMING </t>
  </si>
  <si>
    <t>ROG-STRIX-850P-GAMING</t>
  </si>
  <si>
    <t>Блок питания ПК ASUS ROG-STRIX-850P-GAMING</t>
  </si>
  <si>
    <t>COREREACTORII1200G-BKCEU</t>
  </si>
  <si>
    <t xml:space="preserve">Блок питания XPG CORE REACTOR II 1200 </t>
  </si>
  <si>
    <t>COREREACTORII750GOLD</t>
  </si>
  <si>
    <t>Блок питания XPG CORE REACTOR II 750</t>
  </si>
  <si>
    <t>COREREACTORII850G-WHCEU</t>
  </si>
  <si>
    <t xml:space="preserve">Блок питания XPG CORE REACTOR II 850 </t>
  </si>
  <si>
    <t>COREREACTORIIVE750G-BKCEU</t>
  </si>
  <si>
    <t>Блок питания XPG COREREACTORIIVE750G-BKCEU</t>
  </si>
  <si>
    <t>CORE REACTOR II VE 850 GOLD</t>
  </si>
  <si>
    <t xml:space="preserve">Блок питания XPG COREREACTORIIVE850G-BKCEU </t>
  </si>
  <si>
    <t>Delta-P750-B1FDBK024X-EU</t>
  </si>
  <si>
    <t>Блок питания PSU Ocypus Delta P750 [P750-BD] 750W / APFC / JP capasitors / 80+ Bronze</t>
  </si>
  <si>
    <t>EX260647RUS</t>
  </si>
  <si>
    <t>Блок питания Exegate EX260647RUS Блок питания 800W Exegate 800PPE ATX, black, APFC, 12cm, 24p+(4+4)p, PCI-E, 3*IDE, 5*SATA, FDD OEM (102316)</t>
  </si>
  <si>
    <t>EX292145RUS</t>
  </si>
  <si>
    <t>Блок питания 650W ExeGate CP650 (ATX, 8cm fan, 24pin, (4+4)pin, PCI-E, 3xSATA, 2xIDE)</t>
  </si>
  <si>
    <t>SST-ST60F-ES230</t>
  </si>
  <si>
    <t>Блок питания Silverstone SST-ST60F-ES230 V1.0 PSU-P217-600W-230V ONLY-ATX-120mmFAN-FIXED C-80PLUS-RoHS-GM  (223321) {8}</t>
  </si>
  <si>
    <t>Gamma-P650-W1HDBK024X-EU</t>
  </si>
  <si>
    <t>Блок питания PSU Ocypus Gamma P650 [P650-WD] 650W / APFC / TW capacitors / 80+</t>
  </si>
  <si>
    <t>Gamma-P750-W1HDBK024X-EU</t>
  </si>
  <si>
    <t>Блок питания PSU Ocypus Gamma P750 [P750-WD] 750W  / APFC / TW capacitors / 80+</t>
  </si>
  <si>
    <t>GP-AE850PM PG5</t>
  </si>
  <si>
    <t>Блок питания ПК Gigabyte AE850PM PG5 850W, 80Plus, Platinum, Полностью модульный, PCIe Gen 5.1, ATX 3.0 compatible.</t>
  </si>
  <si>
    <t>GP-P650SS</t>
  </si>
  <si>
    <t>Блок питания ПК Gigabyte P650SS 650W, 80+, SILVER, НЕ модульный, ATX 3.0</t>
  </si>
  <si>
    <t>GP-P750GM</t>
  </si>
  <si>
    <t>Блок питания Gigabyte P750GM GP-P750GM 750W, 80Plus, Gold, Полностью модульный, RTL {5} (551759)</t>
  </si>
  <si>
    <t>GP-P850GM</t>
  </si>
  <si>
    <t>Блок питания Gigabyte P850GM GP-P850GM 850W, 80 Plus, Gold, Полностью модульный, RTL (551865)</t>
  </si>
  <si>
    <t>GP-UD850GM PG5</t>
  </si>
  <si>
    <t>Блок питания Gigabyte UD850GM PG5 V2 GP-UD850GM PG5 850W, 80Plus, Gold, Полностью модульный, PCIe Gen 5.0 compatible 28200-U85GP-2EUR</t>
  </si>
  <si>
    <t>Iota-P750-G1FFBK024X-EU</t>
  </si>
  <si>
    <t>Блок питания PSU Ocypus Iota  P750 [P750-GF] 750W / APFC / full CM / JP capasitors / 80+ Gold</t>
  </si>
  <si>
    <t>KYBER650G-BKCEU</t>
  </si>
  <si>
    <t xml:space="preserve">Блок питания XPG KYBER 650 </t>
  </si>
  <si>
    <t>PROBE600B-BKCEU</t>
  </si>
  <si>
    <t xml:space="preserve">Блок питания XPG PROBE600B-BKCEU </t>
  </si>
  <si>
    <t>PROBE700B-BKCEU</t>
  </si>
  <si>
    <t>Блок питания XPG PROBE700B-BKCEU</t>
  </si>
  <si>
    <t>SPD-650AH2CLB</t>
  </si>
  <si>
    <t xml:space="preserve">Блок питания Thermaltake Smart BM3 650 /Semi Modular/Non Light/Full Range/Analog/80 Plus Bronze/EU/JP Main CAP/All Flat Cables/Gen 5 </t>
  </si>
  <si>
    <t>PS-SPD-0650NNSABE-7</t>
  </si>
  <si>
    <t>Блок питания Thermaltake Smart BX3 Pro SE/0650W/Non Modular/Non Light/Single Voltage/Analog/80 PlusBronze/EU/Non JP CAP/Etched Flat Cables/Gen 5</t>
  </si>
  <si>
    <t>PS-SPD-0750NNSABE-7</t>
  </si>
  <si>
    <t>Блок питания Thermaltake Smart BX3 Pro SE/0750W/Non Modular/Non Light/Single Voltage/Analog/80 Plus Bronze/EU/Non JP CAP/Etched Flat Cables/Gen 5</t>
  </si>
  <si>
    <t>SPD-850AH2CLB</t>
  </si>
  <si>
    <t>Блок питания Thermaltake Smart BM3 850 /Semi Modular/Non Light/Full Range/Analog/80 Plus Bronze/EU/JP Main CAP/All Flat Cables/Gen 5</t>
  </si>
  <si>
    <t>PS-SPD-0850NNSABE-7</t>
  </si>
  <si>
    <t>Блок питания Thermaltake Smart BX3 Pro SE/0850W/Non Modular/Non Light/Single Voltage/Analog/80 Plus Bronze/EU/Non JP CAP/Etched Flat Cables/Gen 5</t>
  </si>
  <si>
    <t>SPR-750AH3FSB-R</t>
  </si>
  <si>
    <t>Блок питания Thermaltake Smart Pro RGB 750 SPR-750AH3FSB-R (PS-SPR-0750FPCBEU-R) 750W, 80 Plus Bronze, полностью модульный</t>
  </si>
  <si>
    <t>SPR-750AH2NCB-2</t>
  </si>
  <si>
    <t>Блок питания Thermaltake Smart BX1 RGB 750W PS-SPR-0750NHSABE-1 750W, 80 Plus Bronze</t>
  </si>
  <si>
    <t>PS-TPD-0600NHFAGE-1/TP-600AH2NKG/TP-600AH2NKG</t>
  </si>
  <si>
    <t>Блок питания Thermaltake Toughpower GX1 RGB 600 PS-TPD-0600NHFAGE-1 600W, 80 Plus Gold</t>
  </si>
  <si>
    <t>TTP-750AH3FSG-3</t>
  </si>
  <si>
    <t>Блок питания Thermaltake Toughpower GF3 ARGB 750W PS-TPD-0750F4FAGE-1 /Fully Modular/Pure 14/Full Range/Analog/80 Plus Gold/EU/100% JP CAP/All Flat Cables/Gen 5</t>
  </si>
  <si>
    <t>TPI-750DH3FCG</t>
  </si>
  <si>
    <t>Блок питания Thermaltake Toughpower iRGB Plus 750 Gold TPI-750DH3FCG 750W, 80 Plus Gold, полностью модульный</t>
  </si>
  <si>
    <t>TRS-650AH3NXW</t>
  </si>
  <si>
    <t>Блок питания ПК Thermaltake TR2 S 650 /0650W/Non Modular/Non Light/Single Voltage/Analog/80 Plus/EU/Non JP CAP/All Flat Cables</t>
  </si>
  <si>
    <t>TRS-700AH2NXW</t>
  </si>
  <si>
    <t>Блок питания Thermaltake TR2 S 700 TRS-700AH2NK 700W, 80 Plus White (401908)</t>
  </si>
  <si>
    <t>TRS-750AH4NXW</t>
  </si>
  <si>
    <t>Блок питания ПК Thermaltake TR2 S 750 /0750W/Non Modular/Non Light/Single Voltage/Analog/80 Plus/EU/Non JP CAP/All Flat Cables</t>
  </si>
  <si>
    <t>PYLON650BRONZE</t>
  </si>
  <si>
    <t xml:space="preserve">Блок питания XPG PYLON 650W 80+ Bronze, не модульный </t>
  </si>
  <si>
    <t>PYLON750BRONZE</t>
  </si>
  <si>
    <t>Блок питания XPG PYLON 750W 80+ Bronze, не модульный</t>
  </si>
  <si>
    <t>PYLONII650BRONZE</t>
  </si>
  <si>
    <t xml:space="preserve">Блок питания ПК XPG PYLONII650B </t>
  </si>
  <si>
    <t>PYLONII750BRONZE</t>
  </si>
  <si>
    <t>Блок питания ПК XPG PYLONII750B</t>
  </si>
  <si>
    <t>PYMCORE850G-BKCEU</t>
  </si>
  <si>
    <t>Блок питания ПК XPG PYMCORE850G-BKCEU</t>
  </si>
  <si>
    <t>PK700D/PK700D-F20</t>
  </si>
  <si>
    <t>Блок питания ПК GamerStorm PK700D (R-PK700D-FA0B-WGEU)</t>
  </si>
  <si>
    <t>PL650D/PL650D-FC</t>
  </si>
  <si>
    <t>Блок питания ПК Deepcool PL650D</t>
  </si>
  <si>
    <t>PL750D/PL750D-FC</t>
  </si>
  <si>
    <t xml:space="preserve">Блок питания ПК Deepcool PL750D </t>
  </si>
  <si>
    <t>PL800D/PL800D-FC</t>
  </si>
  <si>
    <t>Блок питания ПК Deepcool PL800D (R-PL800D-FC0B-WDEU-V2)</t>
  </si>
  <si>
    <t>PN650M/PN650M-FC</t>
  </si>
  <si>
    <t xml:space="preserve">Блок питания ПК GamerStorm PN650M </t>
  </si>
  <si>
    <t>PN750D/PN750D-FC</t>
  </si>
  <si>
    <t xml:space="preserve">Блок питания ПК GamerStorm PN750D </t>
  </si>
  <si>
    <t>PQ750G</t>
  </si>
  <si>
    <t>Блок питания ПК GamerStorm PQ750G</t>
  </si>
  <si>
    <t>PS750G</t>
  </si>
  <si>
    <t>Блок питания ПК Deepcool PS750G-FE</t>
  </si>
  <si>
    <t>RPS-BN700</t>
  </si>
  <si>
    <t>Блок питания Raskat RPS-BN700</t>
  </si>
  <si>
    <t>RPS-BS750</t>
  </si>
  <si>
    <t>Блок питания Raskat RPS-BS750</t>
  </si>
  <si>
    <t>RPS-GF850 V5</t>
  </si>
  <si>
    <t>Блок питания Raskat RPS-GF850 V5</t>
  </si>
  <si>
    <t>SST-AR0900FCGD-A</t>
  </si>
  <si>
    <t>Блок питания ПК Silverstone SST-GM900A-GF</t>
  </si>
  <si>
    <t>VITA-550BD</t>
  </si>
  <si>
    <t>Блок питания FSP VITA-550BD 550W</t>
  </si>
  <si>
    <t>VITA-650BD</t>
  </si>
  <si>
    <t>Блок питания FSP VITA-650BD 650W</t>
  </si>
  <si>
    <t>VITA-750BD</t>
  </si>
  <si>
    <t>Блок питания FSP VITA-750BD 750W</t>
  </si>
  <si>
    <t>VITA-750GD</t>
  </si>
  <si>
    <t>Блок питания FSP VITA-750GD 750W</t>
  </si>
  <si>
    <t>VITA-750GM</t>
  </si>
  <si>
    <t>Блок питания FSP VITA-750GM 750W</t>
  </si>
  <si>
    <t>VITA-850BD</t>
  </si>
  <si>
    <t>Блок питания FSP VITA-850BD 850W</t>
  </si>
  <si>
    <t>VITA-850GD</t>
  </si>
  <si>
    <t>Блок питания FSP VITA-850GD 850W</t>
  </si>
  <si>
    <t>VITA-850GM</t>
  </si>
  <si>
    <t>Блок питания FSP VITA-850GM 850W</t>
  </si>
  <si>
    <t>ZM600-GV2SE</t>
  </si>
  <si>
    <t>Блок питания ПК Zalman ZM600-GV2SE</t>
  </si>
  <si>
    <t>ZM650-GV3</t>
  </si>
  <si>
    <t>Блок питания Zalman ZM650-GV3 650W 80+Bronze Gen5</t>
  </si>
  <si>
    <t>ZM650-GVII</t>
  </si>
  <si>
    <t>Блок питания Zalman ZM650-GVII 650W, 80Plus Bronze, {8}</t>
  </si>
  <si>
    <t>ZM750-GV3</t>
  </si>
  <si>
    <t>Блок питания Zalman ZM750-GV3 750W 80+Bronze Gen5</t>
  </si>
  <si>
    <t>ZM750-GVII</t>
  </si>
  <si>
    <t>Блок питания Zalman ZM750-GVII 750W, 80Plus Bronze, Ret, {8}</t>
  </si>
  <si>
    <t>ZM750-TMX2SE</t>
  </si>
  <si>
    <t>Блок питания ZM750-TMX2SE 750W 80+Gold (KR/EU)</t>
  </si>
  <si>
    <t>ZM800-GV2SE</t>
  </si>
  <si>
    <t xml:space="preserve">Блок питания ZM800-GV2SE 800W 80+Bronze 230V PSU (EU) </t>
  </si>
  <si>
    <t>ZM850-ARX2</t>
  </si>
  <si>
    <t>Блок питания ZM850-ARX2 850W, 80 Plus Platinum (KR/EU)</t>
  </si>
  <si>
    <t>ZM850-GV3</t>
  </si>
  <si>
    <t>Блок питания Zalman ZM850-GV3</t>
  </si>
  <si>
    <t>ZM850-TMX2SE</t>
  </si>
  <si>
    <t>Блок питания ZM850-TMX2SE 850W 80+Gold (KR/EU)</t>
  </si>
  <si>
    <t>Видеозахват и оборудование для стрима</t>
  </si>
  <si>
    <t>Live Gamer 4K 2.1 GC575</t>
  </si>
  <si>
    <t>Плата видеозахвата внутренняя AVER Media Live Gamer 4K 2.1 GC575, RTL</t>
  </si>
  <si>
    <t>Live Streamer ULTRA HD</t>
  </si>
  <si>
    <t>Плата видеозахвата внутренняя AVER Media Live Streamer ULTRA HD, GC571, RTL</t>
  </si>
  <si>
    <t>GC551G2</t>
  </si>
  <si>
    <t>Устройство видеозахвата внешнее AVER Media Live Gamer Extreme 3, White (GC551G2) RTL</t>
  </si>
  <si>
    <t>CamStream 4K</t>
  </si>
  <si>
    <t>Устройство видеозахвата внешнее AVER Media CamStream 4K, BU113 G2, RTL</t>
  </si>
  <si>
    <t>C039</t>
  </si>
  <si>
    <t>Устройство видеозахвата внешнее AVER Media DVD EZMaker 7, USB2.0 карта видеозахвата, (C039), RTL, {66} (674595)</t>
  </si>
  <si>
    <t>GC311G2</t>
  </si>
  <si>
    <t>Устройство видеозахвата внешнее AVER Media GC311G2, StreamLine MINI+, RTL</t>
  </si>
  <si>
    <t>GC311</t>
  </si>
  <si>
    <t>Устройство видеозахвата внешнее AVER Media Live Gamer MINI, RTL {20} (GC311) (679248)</t>
  </si>
  <si>
    <t>Monarch</t>
  </si>
  <si>
    <t>Устройство видеозахвата внешнее Matrox Monarch HDX (MHDX/I) Dual-Channel H.264 Encoder</t>
  </si>
  <si>
    <t>Устройство видеозахвата внешнее Matrox Monarch LCS Lecture Capture (MHLCS/I)</t>
  </si>
  <si>
    <t>Устройство видеозахвата внешнее Matrox VS4 Quad HD Capture Card</t>
  </si>
  <si>
    <t>Видеокарты</t>
  </si>
  <si>
    <t>11349-02-20G</t>
  </si>
  <si>
    <t>Видеокарта Sapphire RX9070 PURE OC 16GB GDDR6 256bit 2xDP 2xHDMI 3FAN RTL</t>
  </si>
  <si>
    <t>PRIME-RX9070XT-O16G</t>
  </si>
  <si>
    <t>Видеокарта ASUS RX9070XT PRIME OC 16GB GDDR6 256bit 3xDP HDMI 3FAN RTL [PRIME-RX9070XT-O16G]</t>
  </si>
  <si>
    <t>PRIME-RX9070XT-O16G-WHITE</t>
  </si>
  <si>
    <t>Видеокарта ASUS RX9070XT PRIME WHITE OC 16GB GDDR6 256bit 3xDP HDMI 3FAN RTL (PRIME-RX9070XT-O16G-WHITE)</t>
  </si>
  <si>
    <t>TUF-RX9070XT-O16G-COD-BO7</t>
  </si>
  <si>
    <t>Видеокарта ASUS RX9070XT TUF GAMING COD BO7 SPECIAL EDITION OC 16GB GDDR6 256bit 3xDP HDMI 3FAN RTL (TUF-RX9070XT-O16G-COD-BO7)</t>
  </si>
  <si>
    <t>DUAL-RX7600-O8G-EVO</t>
  </si>
  <si>
    <t>Видеокарта ASUS RX7600 DUAL EVO OC 8GB GDDR6 128bit 3xDP HDMI 2FAN RTL (DUAL-RX7600-O8G-EVO)</t>
  </si>
  <si>
    <t xml:space="preserve">PRIME-RX9060XT-O16G </t>
  </si>
  <si>
    <t xml:space="preserve">Видеокарта ASUS PRIME-RX9060XT-O16G </t>
  </si>
  <si>
    <t>DUAL-RX9060XT-16G</t>
  </si>
  <si>
    <t>Видеокарта ASUS RX9060XT DUAL 16GB GDDR6 128bit 2xDP HDMI 2FAN RTL (DUAL-RX9060XT-16G)</t>
  </si>
  <si>
    <t>DUAL-RX9060XT-16G-WHITE</t>
  </si>
  <si>
    <t>Видеокарта ASUS RX9060XT DUAL WHITE 16GB GDDR6 128bit 2xDP HDMI 2FAN RTL (DUAL-RX9060XT-16G-WHITE)</t>
  </si>
  <si>
    <t>PRIME-RX9070-O16G</t>
  </si>
  <si>
    <t>Видеокарта ASUS RX9070 PRIME OC 16GB GDDR6 256bit 3xDP HDMI 3FAN RTL [PRIME-RX9070-O16G]</t>
  </si>
  <si>
    <t>PRIME-RX9070-O16G-EVO</t>
  </si>
  <si>
    <t>Видеокарта ASUS RX9070 PRIME EVO OC 16GB GDDR6 256bit 3xDP HDMI 3FAN RTL (PRIME-RX9070-O16G-EVO)</t>
  </si>
  <si>
    <t>Radeon R5 220</t>
  </si>
  <si>
    <t>Видеокарта Afox R5 220 1GB DDR3 64bit VGA DVI HDMI 1FAN LP RTL {30}</t>
  </si>
  <si>
    <t>R5 230</t>
  </si>
  <si>
    <t>Видеокарта Afox R5 230 1GB DDR3 64bit VGA DVI HDMI 1FAN LP RTL</t>
  </si>
  <si>
    <t>Видеокарта Afox R5 230 2GB DDR3 64bit DVI HDMI 1FAN LP RTL</t>
  </si>
  <si>
    <t>Radeon R7 350</t>
  </si>
  <si>
    <t>Видеокарта Afox R7 350 2GB GDDR5 128bit VGA DVI HDMI 1FAN RTL {30} (784238)</t>
  </si>
  <si>
    <t>Radeon R9 370</t>
  </si>
  <si>
    <t>Видеокарта Afox R9 370 4GB GDDR5 256bit DVI DP HDMI 2FAN RTL (784009) {20}</t>
  </si>
  <si>
    <t>RX 550</t>
  </si>
  <si>
    <t>Видеокарта Afox RX550 2GB GDDR5 128bit DVI DP HDMI 2FAN RTL</t>
  </si>
  <si>
    <t>Видеокарта Afox RX550 4GB GDDR5 128bit VGA DP HDMI 1FAN LP RTL</t>
  </si>
  <si>
    <t>Видеокарта Afox RX550 8GB GDDR5 128bit DVI DP HDMI 2FAN RTL</t>
  </si>
  <si>
    <t>RX 580</t>
  </si>
  <si>
    <t>Видеокарта Afox RX580 8GB GDDR5 256bit 2xDP HDMI 2FAN RTL {20} (783446)</t>
  </si>
  <si>
    <t>Видеокарта Ninja (Sinotex) RX580 4GB GDDR5 256bit DVI DP HDMI 2FAN RTL</t>
  </si>
  <si>
    <t>AN-RX9060XT-8G-OCC</t>
  </si>
  <si>
    <t>Видеокарта Acer RX9060XT NITRO OC 8GB GDDR6 128bit 2xDP HDMI 2FAN RTL</t>
  </si>
  <si>
    <t>GV-R76GAMING OC-8GD</t>
  </si>
  <si>
    <t>Видеокарта Gigabyte RX7600 GAMING OC 8GB GDDR6 128bit 2xDP 2xHDMI 3FAN RTL</t>
  </si>
  <si>
    <t>GV-R9060XTGAMING OC-8GD</t>
  </si>
  <si>
    <t>Видеокарта Gigabyte RX9060XT GAMING OC 8GB GDDR6 128bit 2xDP HDMI 3FAN RTL</t>
  </si>
  <si>
    <t>GV-R906XGAMINGOCICE-16GD</t>
  </si>
  <si>
    <t>Видеокарта Gigabyte RX9060XT GAMING OC ICE 16GB GDDR6 128bit 2xDP HDMI 3FAN RTL</t>
  </si>
  <si>
    <t>GV-R9070GAMING OC-16GD</t>
  </si>
  <si>
    <t>Видеокарта Gigabyte RX9070 GAMING OC 16GB GDDR6 256bit 2xDP 2xHDMI 3FAN RTL</t>
  </si>
  <si>
    <t>GV-R9070XTAORUS E-16GD</t>
  </si>
  <si>
    <t>Видеокарта Gigabyte RX9070XT AORUS E 16GB GDDR6 256bit 2xDP 2xHDMI 3FAN RTL</t>
  </si>
  <si>
    <t>GV-R9070XTGAMING OC-16GD</t>
  </si>
  <si>
    <t>Видеокарта Gigabyte RX9070XT GAMING OC 16GB GDDR6 256bit 2xDP 2xHDMI 3FAN RTL</t>
  </si>
  <si>
    <t>GV-R907XGAMINGOCICE-16GD</t>
  </si>
  <si>
    <t>Видеокарта Gigabyte RX9070XT GAMING OC ICE 16GB GDDR6 256bit 2xDP 2xHDMI 3FAN RTL</t>
  </si>
  <si>
    <t>Nitro Arc B580 OC 12G</t>
  </si>
  <si>
    <t>Видеокарта Acer B580 NITRO OC 12GB GDDR6 192bit 3xDP HDMI 2FAN RTL</t>
  </si>
  <si>
    <t>Arc A380</t>
  </si>
  <si>
    <t>Видеокарта Gigabyte Arc A380 GAMING OC 6GB GDDR6 96bit 2xDP 2xHDMI 3FAN RTL (310875)</t>
  </si>
  <si>
    <t>GT730-SL-2GD5-BRK</t>
  </si>
  <si>
    <t>Видеокарта ASUS GT730 2GB GDDR5 64bit VGA DVI HDMI PASSIVE LP RTL {20} [990390] [GT730-SL-2GD5-BRK]</t>
  </si>
  <si>
    <t>GT710-SL-2GD5-BRK-EVO</t>
  </si>
  <si>
    <t>Видеокарта ASUS GT710 EVO 2GB GDDR5 64bit VGA DVI HDMI PASSIVE RTL [GT710-SL-2GD5-BRK-EVO]</t>
  </si>
  <si>
    <t>GT1030-2G-BRK</t>
  </si>
  <si>
    <t>Видеокарта ASUS GT1030  2GB GDDR5 64bit DVI HDMI 1FAN LP RTL {20} (743333) [GT1030-2G-BRK]</t>
  </si>
  <si>
    <t>GT730-4H-SL-2GD5</t>
  </si>
  <si>
    <t>Видеокарта ASUS GT730 2GB GDDR5 64bit 4xHDMI PASSIVE RTL [369417] {20} [GT730-4H-SL-2GD5]</t>
  </si>
  <si>
    <t>DUAL-RTX3050-O6G</t>
  </si>
  <si>
    <t>Видеокарта ASUS RTX3050 DUAL OC 6GB GDDR6 96bit DVI DP HDMI 2FAN [DUAL-RTX3050-O6G]</t>
  </si>
  <si>
    <t>PRIME-RTX5080-O16G</t>
  </si>
  <si>
    <t>Видеокарта ASUS RTX5080 PRIME OC 16GB GDDR7 256bit 3xDP HDMI 3FAN RTL [PRIME-RTX5080-O16G]</t>
  </si>
  <si>
    <t>DUAL-RTX5060TI-O16G</t>
  </si>
  <si>
    <t>Видеокарта ASUS RTX5060Ti DUAL OC 16GB GDDR7 128bit 3xDP HDMI 2FAN RTL [DUAL-RTX5060TI-O16G]</t>
  </si>
  <si>
    <t>PRIME-RTX5060TI-O16G</t>
  </si>
  <si>
    <t>Видеокарта ASUS RTX5060Ti PRIME OC 16GB GDDR7 128bit 3xDP HDMI 3FAN RTL [PRIME-RTX5060TI-O16G]</t>
  </si>
  <si>
    <t>DUAL-RTX5060TI-O8G</t>
  </si>
  <si>
    <t>Видеокарта ASUS RTX5060Ti DUAL OC 8GB GDDR7 128bit 3xDP HDMI 2FAN RTL [DUAL-RTX5060TI-O8G]</t>
  </si>
  <si>
    <t>DUAL-RTX5060TI-8G</t>
  </si>
  <si>
    <t>Видеокарта ASUS RTX5060Ti DUAL 8GB GDDR7 128bit 3xDP HDMI 2FAN RTL (DUAL-RTX5060TI-8G)</t>
  </si>
  <si>
    <t>TUF-RTX5060-O8G-GAMING</t>
  </si>
  <si>
    <t xml:space="preserve">Видеокарта ASUS TUF-RTX5060-O8G-GAMING </t>
  </si>
  <si>
    <t>PRIME-RTX5060-O8G</t>
  </si>
  <si>
    <t>Видеокарта ASUS PRIME-RTX5060-O8G</t>
  </si>
  <si>
    <t>DUAL-RTX5060-O8G</t>
  </si>
  <si>
    <t>Видеокарта ASUS RTX5060 DUAL OC 8GB GDDR7 128bit 3xDP HDMI 2FAN RTL [DUAL-RTX5060-O8G]</t>
  </si>
  <si>
    <t>DUAL-RTX5060-O8G-WHITE</t>
  </si>
  <si>
    <t>Видеокарта ASUS RTX5060 DUAL OC WHITE 8GB GDDR7 128bit 3xDP HDMI 2FAN RTL (DUAL-RTX5060-O8G-WHITE)</t>
  </si>
  <si>
    <t>DUAL-RTX5060TI-O16G-EVO</t>
  </si>
  <si>
    <t>Видеокарта ASUS RTX5060Ti DUAL EVO OC 16GB GDDR7 128bit 3xDP HDMI 2FAN OEM (DUAL-RTX5060TI-O16G-EVO)</t>
  </si>
  <si>
    <t>GT1030</t>
  </si>
  <si>
    <t>Видеокарта Afox GT1030 2GB GDDR5 64bit DP HDMI LP 1FAN RTL</t>
  </si>
  <si>
    <t>GeForce GT 1030</t>
  </si>
  <si>
    <t>Видеокарта Afox GT1030 2GB GDDR5 64bit DVI HDMI 1FAN LP RTL (780087)</t>
  </si>
  <si>
    <t>Видеокарта Afox GT1030 2GB GDDR5 64bit DVI HDMI 1FAN LP RTL</t>
  </si>
  <si>
    <t>Видеокарта Afox GT1030 4GB GDDR4 64bit DVI HDMI 1FAN LP RTL</t>
  </si>
  <si>
    <t>GTX1050Ti</t>
  </si>
  <si>
    <t>Видеокарта Afox GTX1050Ti GAMING 4GB GDDR5 128bit DVI DP HDMI 2FAN RTL</t>
  </si>
  <si>
    <t>Видеокарта Afox GTX1050Ti 4GB GDDR5 128bit DVI DP HDMI 2FAN RTL</t>
  </si>
  <si>
    <t>Видеокарта Afox GTX1050Ti 4GB GDDR5 128bit 3xHDMI 1FAN LP RTL</t>
  </si>
  <si>
    <t>Видеокарта Afox GTX1050Ti 4GB GDDR5 128bit DP HDMI 1FAN LP RTL</t>
  </si>
  <si>
    <t>GTX1650</t>
  </si>
  <si>
    <t>Видеокарта Afox GTX1650 GAMING 4GB GDDR6 128bit DVI DP HDMI 2FAN RTL</t>
  </si>
  <si>
    <t>Видеокарта Afox GTX1650 4GB GDDR6 128bit DVI DP HDMI 2FAN RTL</t>
  </si>
  <si>
    <t>GTX1650 SUPER</t>
  </si>
  <si>
    <t>Видеокарта Afox GTX1650 SUPER GAMING 4GB GDDR6 128bit DP DVI HDMI 2FAN RTL</t>
  </si>
  <si>
    <t>GeForce GTX1660 Super</t>
  </si>
  <si>
    <t>Видеокарта Afox GTX1660 SUPER 6GB GDDR6 192bit DVI DP HDMI 2FAN RTL</t>
  </si>
  <si>
    <t>GTX1660 Ti</t>
  </si>
  <si>
    <t>Видеокарта Afox GTX1660Ti 6GB GDDR6 192bit DP DVI HDMI 2FAN RTL</t>
  </si>
  <si>
    <t>RTX2060</t>
  </si>
  <si>
    <t>Видеокарта Afox RTX2060 6GB GDDR6 192bit DP DVI HDMI 2FAN RTL</t>
  </si>
  <si>
    <t>Видеокарта Afox RTX2060 6GB GDDR6 192bit DVI DP HDMI 2FAN RTL</t>
  </si>
  <si>
    <t>GeForce RTX 2060 Super</t>
  </si>
  <si>
    <t>Видеокарта Afox RTX2060 SUPER 8GB GDDR6 256bit DVI DP HDMI 2FAN RTL (785211)</t>
  </si>
  <si>
    <t>Видеокарта Afox RTX2060SUPER 8GB GDDR6 256BIT, HDMI, Display port x3, ATX DUAL FAN (AF2060S-8192D6H7) (783538)</t>
  </si>
  <si>
    <t>GeForce G210</t>
  </si>
  <si>
    <t>Видеокарта Afox G210 1GB GDDR2 64bit VGA DVI HDMI PASSIVE LP RTL {50} (785570)</t>
  </si>
  <si>
    <t>Видеокарта Afox G210 512MB DDR3 64bit VGA DVI HDMI 1FAN LP RTL (780315) {50}</t>
  </si>
  <si>
    <t>GeForce RTX 3060</t>
  </si>
  <si>
    <t>Видеокарта Afox RTX3060 GAMING 12GB GDDR6 192bit 3xDP HDMI 2FAN RTL</t>
  </si>
  <si>
    <t>RTX3060 Ti</t>
  </si>
  <si>
    <t>Видеокарта Afox RTX3060Ti GAMING 8GB GDDR6 256bit 3xDP HDMI 2FAN RTL</t>
  </si>
  <si>
    <t>Geforce RTX3070TI</t>
  </si>
  <si>
    <t>Видеокарта Afox RTX3070TI GAMING 8GB GDDR6X 256Bit 3xDP HDMI 3FAN RTL</t>
  </si>
  <si>
    <t>RTX3090</t>
  </si>
  <si>
    <t>Видеокарта Afox RTX3090 24GB GDDR6X 384bit 3xDP HDMI BLOWER RTL</t>
  </si>
  <si>
    <t>GT710</t>
  </si>
  <si>
    <t>Видеокарта Afox GT710 1GB DDR3 64bit DVI HDMI PASSIVE LP RTL</t>
  </si>
  <si>
    <t>GeForce GT710</t>
  </si>
  <si>
    <t>Видеокарта Afox GT710 4GB DDR3 64bit VGA DVI HDMI 1FAN LP RTL</t>
  </si>
  <si>
    <t>GeForce GT730</t>
  </si>
  <si>
    <t>Видеокарта Afox GT730 2GB DDR3 64bit DVI HDMI PASSIVE RTL</t>
  </si>
  <si>
    <t>Видеокарта Afox GT730 2GB DDR3 128bit DVI HDMI 1FAN LP RTL {30} (780766)</t>
  </si>
  <si>
    <t>Видеокарта Afox GT730 4GB GDDR5 128bit VGA DVI HDMI 1FAN RTL {30} (780612)</t>
  </si>
  <si>
    <t>GT740</t>
  </si>
  <si>
    <t>Видеокарта Afox GT740 2GB GDDR5 128bit VGA DVI HDMI 1FAN RTL</t>
  </si>
  <si>
    <t>GeForce GT740</t>
  </si>
  <si>
    <t>Видеокарта Afox GT740 4GB GDDR3 128bit VGA DVI HDMI 1FAN LP RTL (780629)</t>
  </si>
  <si>
    <t>Видеокарта Afox GT740 4GB GDDR5 128bit VGA DVI HDMI 1FAN RTL</t>
  </si>
  <si>
    <t>GTX750</t>
  </si>
  <si>
    <t>Видеокарта Afox GTX750 2GB GDDR5 128bit VGA DVI HDMI 1FAN RTL {30} (784061)</t>
  </si>
  <si>
    <t>GTX750TI</t>
  </si>
  <si>
    <t>Видеокарта Afox GTX750Ti 4GB GDDR5 128bit VGA DVI HDMI 1FAN RTL</t>
  </si>
  <si>
    <t>GTX 1050</t>
  </si>
  <si>
    <t>Видеокарта Kissin GTX 1050 LP 4G DDR5 PCIE 4GB GDDR5 128bit DVI HDMI 1FAN LP OEM</t>
  </si>
  <si>
    <t>GV-N5050OC-8GL</t>
  </si>
  <si>
    <t>Видеокарта Gigabyte RTX5050 OC Low Profile 8GB GDDR6 128bit 2xDP 2xHDMI 3FAN LP RTL</t>
  </si>
  <si>
    <t>GV-N5050WF2OCV2-8GD</t>
  </si>
  <si>
    <t>Видеокарта Gigabyte RTX5050 WINDFORCE OC V2 8GB GDDR6 128bit 2xDP 2xHDMI 2FAN RTL</t>
  </si>
  <si>
    <t>GV-N5060EAGLEMAX OC-8GD</t>
  </si>
  <si>
    <t>Видеокарта Gigabyte RTX5060 EAGLE MAX OC 8GB GDDR7 128bit 3xDP HDMI 3FAN RTL</t>
  </si>
  <si>
    <t>GV-N5060EAGLEOC ICE-8GD</t>
  </si>
  <si>
    <t>Видеокарта Gigabyte RTX5060 EAGLE OC ICE 8GB GDDR7 128bit 3xDP HDMI 2FAN RTL</t>
  </si>
  <si>
    <t>GV-N5060GAMING OC-8GD</t>
  </si>
  <si>
    <t>Видеокарта Gigabyte RTX5060 GAMING OC 8GB GDDR7 128bit 3xDP HDMI 3FAN RTL</t>
  </si>
  <si>
    <t>GV-N506TAERO OC-8GD</t>
  </si>
  <si>
    <t>Видеокарта Gigabyte RTX5060Ti AERO OC 8GB GDDR7 128bit 3xDP HDMI 3FAN RTL</t>
  </si>
  <si>
    <t>RTX 5060 Ti</t>
  </si>
  <si>
    <t>GV-N506TEAGLE OC-8GD</t>
  </si>
  <si>
    <t>Видеокарта Gigabyte RTX5060Ti EAGLE OC 8GB GDDR7 128bit 3xDP HDMI 2FAN RTL</t>
  </si>
  <si>
    <t>Видеокарта Gigabyte RTX5060Ti EAGLE OC ICE 16GB GDDR7 128bit 3xDP HDMI 2FAN RTL</t>
  </si>
  <si>
    <t>GV-N506TGAMING OC-8GD</t>
  </si>
  <si>
    <t>Видеокарта Gigabyte RTX5060Ti GAMING OC 8GB GDDR7 128bit 3xDP HDMI 3FAN RTL</t>
  </si>
  <si>
    <t>GV-N506TWF2-8GD</t>
  </si>
  <si>
    <t>Видеокарта Gigabyte RTX5060Ti WINDFORCE 8GB GDDR7 128bit 3xDP HDMI 2FAN RTL</t>
  </si>
  <si>
    <t>GV-N506TWF2MAX OC-8GD</t>
  </si>
  <si>
    <t>Видеокарта Gigabyte RTX5060Ti WINDFORCE MAX OC 8GB GDDR7 128bit 3xDP HDMI 2FAN RTL</t>
  </si>
  <si>
    <t>GV-N506TWF2OC-8GD</t>
  </si>
  <si>
    <t>Видеокарта Gigabyte RTX5060Ti WINDFORCE OC 8GB GDDR7 128bit 3xDP HDMI 2FAN RTL</t>
  </si>
  <si>
    <t>GV-N5070AERO OC-12GD</t>
  </si>
  <si>
    <t>Видеокарта Gigabyte RTX5070 AERO OC 12GB GDDR7 192bit 3xDP HDMI 3FAN RTL</t>
  </si>
  <si>
    <t>GV-N5070AORUS M-12GD</t>
  </si>
  <si>
    <t>Видеокарта Gigabyte RTX5070 MASTER 12GB GDDR7 192bit 3xDP HDMI 3FAN RTL</t>
  </si>
  <si>
    <t>GV-N5070EAGLE OC-12GD</t>
  </si>
  <si>
    <t>Видеокарта Gigabyte RTX5070 EAGLE OC SFF 12GB GDDR7 192bit 3xDP HDMI 3FAN RTL</t>
  </si>
  <si>
    <t>GV-N5070EAGLEOC ICE-12GD</t>
  </si>
  <si>
    <t>Видеокарта Gigabyte RTX5070 EAGLE OC ICE SFF 12GB GDDR7 192bit 3xDP HDMI 3FAN RTL</t>
  </si>
  <si>
    <t>GV-N5070GAMING OC-12GD</t>
  </si>
  <si>
    <t>Видеокарта Gigabyte RTX5070 GAMING OC 12GB GDDR7 192bit 3xDP HDMI 3FAN RTL</t>
  </si>
  <si>
    <t>GV-N5070WF3OC-12GD</t>
  </si>
  <si>
    <t>Видеокарта Gigabyte RTX5070 WINDFORCE OC SFF 12GB GDDR7 192bit 3xDP HDMI 3FAN RTL</t>
  </si>
  <si>
    <t>GV-N507TEAGLE OC-16GD</t>
  </si>
  <si>
    <t>Видеокарта Gigabyte RTX5070Ti EAGLE OC SFF 16GB GDDR7 256bit 3xDP HDMI 3FAN RTL</t>
  </si>
  <si>
    <t>GV-N5080AERO OC-16GD</t>
  </si>
  <si>
    <t>Видеокарта Gigabyte RTX5080 AERO OC SFF 16GB GDDR7 256bit 3xDP HDMI 3FAN RTL</t>
  </si>
  <si>
    <t>GV-N5080AORUSM ICE-16GD</t>
  </si>
  <si>
    <t>Видеокарта Gigabyte RTX5080 MASTER ICE 16GB GDDR7 256bit 3xDP HDMI 3FAN RTL</t>
  </si>
  <si>
    <t>GV-N5080AORUSX W-16GD</t>
  </si>
  <si>
    <t>Видеокарта Gigabyte RTX5080 XTREME WATERFORCE 16GB GDDR7 256bit 3xDP HDMI 3FAN RTL</t>
  </si>
  <si>
    <t>GV-N5080GAMING OC-16GD</t>
  </si>
  <si>
    <t>Видеокарта Gigabyte RTX5080 GAMING OC 16GB GDDR7 256bit 3xDP HDMI 3FAN RTL</t>
  </si>
  <si>
    <t>RTX3050</t>
  </si>
  <si>
    <t>Видеокарта Palit RTX3050 STORMX 6GB GDDR6 96bit DVI DP HDMI 1FAN ITX RTL</t>
  </si>
  <si>
    <t>RTX5060</t>
  </si>
  <si>
    <t>Видеокарта Palit RTX5060 DUAL OC 8GB GDDR7 128bit 3xDP HDMI 2FAN RTL</t>
  </si>
  <si>
    <t>RTX5060Ti</t>
  </si>
  <si>
    <t>Видеокарта Palit RTX5060Ti DUAL 8GB GDDR7 128bit 3xDP HDMI 2FAN RTL</t>
  </si>
  <si>
    <t>Видеокарта Palit RTX5060Ti DUAL OC 8GB GDDR7 128bit 3xDP HDMI 2FAN RTL</t>
  </si>
  <si>
    <t>Видеокарта Palit RTX5060Ti WHITE OC 8GB GDDR7 128bit 3xDP HDMI 2FAN RTL</t>
  </si>
  <si>
    <t>RTX5070</t>
  </si>
  <si>
    <t>RTX 5070</t>
  </si>
  <si>
    <t>Видеокарта Palit RTX5070 GAMINGPRO-S 12GB GDDR7 192bit 3xDP HDMI 3FAN RTL</t>
  </si>
  <si>
    <t>Видеокарта Palit RTX5070 GAMINGPRO-S OC 12GB GDDR7 192bit 3xDP HDMI 3FAN RTL</t>
  </si>
  <si>
    <t>RTX5080</t>
  </si>
  <si>
    <t>Видеокарта Palit RTX5080 GAMINGPRO OC 16GB GDDR7 256bit 3xDP HDMI 3FAN RTL</t>
  </si>
  <si>
    <t>GeForce RTX 4070Ti</t>
  </si>
  <si>
    <t xml:space="preserve">Видеокарта Palit RTX4070Ti GAMEROCK 12GB GDDR6X 192bit 3xDP HDMI (NED407T019K9-1045G)
</t>
  </si>
  <si>
    <t>Видеокарта Ninja (Sinotex) GTX1050Ti 4GB GDDR5 128bit DVI-D DP HDMI 2FAN RTL</t>
  </si>
  <si>
    <t>Видеокарта Ninja (Sinotex) GT1030 4GB 64bit DDR4 DVI HDMI 1FAN LP RTL</t>
  </si>
  <si>
    <t>GTX1050</t>
  </si>
  <si>
    <t>Видеокарта Ninja (Sinotex) GTX1050 2GB GDDR5 128bit DVI DP HDMI 2FAN RTL</t>
  </si>
  <si>
    <t>Видеокарта Ninja (Sinotex) GTX1050 4GB GDDR5 128bit DVI DP HDMI 2FAN RTL</t>
  </si>
  <si>
    <t>Видеокарта Ninja (Sinotex) GTX1050Ti 4GB 128bit GDDR5 DVI-D DP HDMI 2FAN RTL {20}</t>
  </si>
  <si>
    <t>Видеокарта Ninja (Sinotex) RTX2060 6GB GDDR6 192bit DVI DP HDMI 2FAN RTL</t>
  </si>
  <si>
    <t>Видеокарта Ninja GT740 4GB GDDR5 128bit VGA DVI HDMI 1FAN LP RTL</t>
  </si>
  <si>
    <t>GeForce RTX 3050 LP E 6G OC</t>
  </si>
  <si>
    <t>Видеокарта MSI RTX3050 LP E OC 6GB GDDR6 96bit DP 2xHDMI 2FAN RTL</t>
  </si>
  <si>
    <t>GeForce RTX 4080 16GB VENTUS 3X E OC</t>
  </si>
  <si>
    <t>Видеокарта MSI RTX4080 VENTUS 3X E OC 16GB GDDR6X 256bit 2xDP 2xHDMI 3FAN RTL</t>
  </si>
  <si>
    <t>RTX 5060 8G GAMING OC</t>
  </si>
  <si>
    <t>Видеокарта MSI RTX5060 GAMING OC 8GB GDDR7 128bit 3xDP HDMI 2FAN RTL</t>
  </si>
  <si>
    <t>GeForce RTX 5060 8G SHADOW 2X OC</t>
  </si>
  <si>
    <t>Видеокарта MSI RTX5060 SHADOW 2X OC 8GB GDDR7 128bit 3xDP HDMI 2FAN RTL</t>
  </si>
  <si>
    <t>602-V535-10S</t>
  </si>
  <si>
    <t>Видеокарта MSI RTX5060Ti GAMING OC 16GB GDDR7 128bit 3xDP HDMI 2FAN RTL</t>
  </si>
  <si>
    <t>RTX 5060 Ti 8G GAMING OC</t>
  </si>
  <si>
    <t>Видеокарта MSI RTX5060Ti GAMING OC 8GB GDDR7 128bit 3xDP HDMI 2FAN RTL</t>
  </si>
  <si>
    <t>GeForce RTX 5060 Ti 8G SHADOW 2X OC PLUS</t>
  </si>
  <si>
    <t>Видеокарта MSI RTX5060Ti SHADOW 2X OC PLUS 8GB GDDR7 128bit 3xDP HDMI 2FAN RTL</t>
  </si>
  <si>
    <t>GeForce RTX 5060 Ti 8G SHADOW 2X PLUS</t>
  </si>
  <si>
    <t>Видеокарта MSI RTX5060Ti SHADOW 2X PLUS 8GB GDDR7 128bit 3xDP HDMI 2FAN RTL</t>
  </si>
  <si>
    <t>RTX 5060 Ti 8G VENTUS 2X OC PLUS</t>
  </si>
  <si>
    <t>Видеокарта MSI RTX5060Ti VENTUS 2X OC PLUS 8GB GDDR7 128bit 3xDP HDMI 2FAN RTL</t>
  </si>
  <si>
    <t>GeForce RTX 5070 12G VENTUS 2X OC</t>
  </si>
  <si>
    <t>Видеокарта MSI RTX5070 VENTUS 2X OC 12GB GDDR7 192bit 3xDP HDMI 2FAN RTL</t>
  </si>
  <si>
    <t>RTX 5070 Ti 16G GAMING TRIO OC</t>
  </si>
  <si>
    <t>Видеокарта MSI RTX5070Ti GAMING TRIO OC 16GB GDDR7 256bit 3xDP HDMI 3FAN RTL</t>
  </si>
  <si>
    <t>GeForce RTX 5070 Ti 16G SHADOW 3X OC</t>
  </si>
  <si>
    <t>Видеокарта MSI RTX5070Ti SHADOW 3X OC 16GB GDDR7 256bit 3xDP HDMI 3FAN RTL</t>
  </si>
  <si>
    <t>GeForce RTX 5080 16G GAMING TRIO OC</t>
  </si>
  <si>
    <t>Видеокарта MSI RTX5080 GAMING TRIO OC 16GB GDDR7 256bit 3xDP HDMI 3FAN RTL</t>
  </si>
  <si>
    <t>GeForce RTX 5080 16G VENTUS 3X OC</t>
  </si>
  <si>
    <t>Видеокарта MSI RTX5080 VENTUS 3X OC 16GB GDDR7 256bit 3xDP HDMI 3FAN RTL</t>
  </si>
  <si>
    <t>RTX 5050</t>
  </si>
  <si>
    <t>Видеокарта Zotac RTX5050 TWIN EDGE OC WHITE ED 8GB GDDR6 128bit 3xDP HDMI 2FAN MEDIUM PACK</t>
  </si>
  <si>
    <t>RTX 5060</t>
  </si>
  <si>
    <t>Видеокарта Zotac RTX5060 TWIN EDGE 8GB GDDR7 128bit 3xDP HDMI 2FAN MEDIUM PACK</t>
  </si>
  <si>
    <t>Видеокарта Zotac RTX5060 AMP 8GB GDDR7 128bit 3xDP HDMI 2FAN MEDIUM PACK</t>
  </si>
  <si>
    <t>Видеокарта Zotac RTX5060 TWIN EDGE OC 8GB GDDR7 128bit 3xDP HDMI 2FAN MEDIUM PACK</t>
  </si>
  <si>
    <t>Видеокарта Zotac RTX5060Ti TWIN EDGE 8GB GDDR7 128bit 3xDP HDMI 2FAN MEDIUM PACK</t>
  </si>
  <si>
    <t>Видеокарта Zotac RTX5060Ti TWIN EDGE OC 8GB GDDR7 128bit 3xDP HDMI 2FAN MEDIUM PACK</t>
  </si>
  <si>
    <t xml:space="preserve">Видеокарта Zotac RTX5070 TWIN EDGE 12GB GDDR7 192bit 3xDP HDMI 2FAN PREMIUM PACK </t>
  </si>
  <si>
    <t>Видеокарта Zotac RTX5070 TWIN EDGE OC 12GB GDDR7 192bit 3xDP HDMI 2FAN PREMIUM PACK</t>
  </si>
  <si>
    <t>RTX 5070 Ti</t>
  </si>
  <si>
    <t>Видеокарта Zotac RTX5070Ti SOLID SFF OC 16GB GDDR7 256bit 3xDP HDMI 3FAN PREMIUM PACK</t>
  </si>
  <si>
    <t>Видеокарта Zotac GT1030 2GB GDDR5 64bit DVI HDMI 1FAN LP RTL</t>
  </si>
  <si>
    <t>Внешние жесткие диски (HDD)</t>
  </si>
  <si>
    <t>STLC16000402</t>
  </si>
  <si>
    <t>Жесткий диск внешний Seagate STLC16000402</t>
  </si>
  <si>
    <t>WDBYVG0010BBK-WESN</t>
  </si>
  <si>
    <t>Жесткий диск внешний Western Digital My Passport WDBYVG0010BBK-WESN 1TB EXT. 2.5" WDC USB3 BLACK {6}</t>
  </si>
  <si>
    <t>STJL2000400</t>
  </si>
  <si>
    <t>Жесткий диск внешний Seagate Basic STJL2000400 2TB 2.5" USB 3.0, Win, Grey, RTL {4}, (408184)</t>
  </si>
  <si>
    <t>STKP12000400</t>
  </si>
  <si>
    <t>Жесткий диск внешний Seagate Expansion Black STKP12000400 12TB 3.5" USB 3.0, Black, RTL (040445)</t>
  </si>
  <si>
    <t>STKP6000400</t>
  </si>
  <si>
    <t>Жесткий диск внешний Seagate Expansion Black STKP6000400 6TB 3.5" USB 3.2 Gen1, RTL {4} (040414)</t>
  </si>
  <si>
    <t>STKY1000402</t>
  </si>
  <si>
    <t>Жесткий диск внешний Seagate 2.5" 1TB One Touch Blue STKY1000402 USB 3.2 Gen1 Type-A</t>
  </si>
  <si>
    <t>STKZ4000400</t>
  </si>
  <si>
    <t>Жесткий диск внешний Seagate 2.5" 4TB One Touch Black STKZ4000400 USB 3.2 Gen1 Type-A</t>
  </si>
  <si>
    <t>STKZ5000400</t>
  </si>
  <si>
    <t>Жесткий диск внешний Seagate 2.5" 5TB One Touch Black  STKZ5000400 USB 3.2 Gen1 Type-A</t>
  </si>
  <si>
    <t>WDBBGB0180HBK-EESN</t>
  </si>
  <si>
    <t>Жесткий диск внешний WD My Book (New) WDBBGB0180HBK-EESN 18ТБ 3,5" 5400RPM USB 2.0/USB 3.0 (E4C)</t>
  </si>
  <si>
    <t>WDBBGB0220HBK-EESN</t>
  </si>
  <si>
    <t>Внешний жёсткий диск WD My Book (New) 22TB WDBBGB0220HBK-EESN</t>
  </si>
  <si>
    <t>WDBPKJ0040BBK-WESN</t>
  </si>
  <si>
    <t>Жесткий диск внешний Western Digital WDBPKJ0040BBK-WESN 4096 GB 2,5" USB-Type A 3.0 (869438)</t>
  </si>
  <si>
    <t>WDBPKJ0050BBK-WESN</t>
  </si>
  <si>
    <t>Жесткий диск внешний WD My Passport WDBPKJ0050BBK-WESN 5TB 2,5" USB 3.0 black (D8B)</t>
  </si>
  <si>
    <t>WDBU6Y0020BBK-WESN</t>
  </si>
  <si>
    <t>Жесткий диск внешний Western Digital Elements Portable WDBU6Y0020BBK-WESN (Black) 2TB 2,5" USB 3.0 External {5}</t>
  </si>
  <si>
    <t>Внешние твердотельные накопители (SSD)</t>
  </si>
  <si>
    <t>SD620</t>
  </si>
  <si>
    <t>Твердотельный накопитель SSD ADATA 2.5" 2TB SD620 BLACK USB 3.1, 520/460</t>
  </si>
  <si>
    <t>SD810</t>
  </si>
  <si>
    <t>Твердотельный накопитель SSD ADATA 2TB SD810 SD810-2000G-CSG USB 3.2 Gen 2x2 Type-C,2000/2000</t>
  </si>
  <si>
    <t>SDSSDE81-1T00-G25</t>
  </si>
  <si>
    <t>Твердотельный накопитель SSD SanDisk Extreme PRO 1TB Portable SSD - Read/Write Speeds up to 2000MB/s, USB 3.2 Gen 2x2, Forged Aluminum Enclosure, 2-meter drop protection and IP55 resistance</t>
  </si>
  <si>
    <t>SE920</t>
  </si>
  <si>
    <t xml:space="preserve">Твердотельный накопитель SSD ADATA 2.5" 2TB  SE920 </t>
  </si>
  <si>
    <t xml:space="preserve">Твердотельный накопитель SSD ADATA 2.5" 4TB SE920 </t>
  </si>
  <si>
    <t>SXS1000R/2000GA</t>
  </si>
  <si>
    <t xml:space="preserve">Твердотельный накопитель SSD Kingston External SSD XS1000, 2000GB, Type-C/A, USB 3.2 Gen 2, R/W 1050/1000MB/s, 70x33x14mm, 29g., Red </t>
  </si>
  <si>
    <t>Внутренние жесткие диски (HDD)</t>
  </si>
  <si>
    <t>ST1000VX013</t>
  </si>
  <si>
    <t>Жесткий диск Seagate 3.5" 1TB SkyHawk Surveillance HDD ST1000VX013 SATA 6Gb/s, 5400rpm, 256MB</t>
  </si>
  <si>
    <t>ST2000DM005</t>
  </si>
  <si>
    <t>Жесткий диск Seagate BarraCuda ST2000DM005 2TB 3.5" SATA 6Gb/s, 5400rpm, 256MB, Bulk {25} (002462)</t>
  </si>
  <si>
    <t>ST4000DM004</t>
  </si>
  <si>
    <t>Жесткий диск Seagate BarraCuda ST4000DM004 4TB 3.5" SATA 6Gb/s, 5400rpm, 256MB, Bulk</t>
  </si>
  <si>
    <t>ST4000VX016</t>
  </si>
  <si>
    <t>Жесткий диск Seagate SkyHawk Surveillance ST4000VX016 4TB 3.5" SATA 6Gb/s, 5400rpm, 256MB, 24x7, CMR, Air, Bulk</t>
  </si>
  <si>
    <t>ST6000DM003</t>
  </si>
  <si>
    <t>Жесткий диск Seagate BarraCuda ST6000DM003 6TB 3.5" 
SATA 6Gb/s, 5400rpm, 256MB, Bulk {20} (004626)</t>
  </si>
  <si>
    <t>ST8000VX009</t>
  </si>
  <si>
    <t>WD10EARZ</t>
  </si>
  <si>
    <t>Жесткий диск Western Digital 3.5" 1TB Blue PC HDD SATA 6Gb/s - 5400 rpm</t>
  </si>
  <si>
    <t>WD20EARZ</t>
  </si>
  <si>
    <t xml:space="preserve">Жесткий диск  2TB WD20EARZ Blue 5400rpm  SATA 3 Cache 64MB 
 </t>
  </si>
  <si>
    <t>WD33PURZ</t>
  </si>
  <si>
    <t>Жесткий диск Western Digital 3TB WD33PURZ HDD 3.5" Purple, SATA 6Gb / s (SATA-III), CMR</t>
  </si>
  <si>
    <t>WD40EZZX</t>
  </si>
  <si>
    <t>Жесткий диск Western Digital 4TB WD40EZZX 5400RPM 128MB BLUE</t>
  </si>
  <si>
    <t xml:space="preserve">WD80EAAZ </t>
  </si>
  <si>
    <t>Жесткий диск Western Digital 3.5" 8TB WD Blue PC HDD WD80EAAZ SATA 6Gb/s - 5640 rpm</t>
  </si>
  <si>
    <t>Внутренние твердотельные накопители (SSD)</t>
  </si>
  <si>
    <t>AGI2K0GIMAI238-CB</t>
  </si>
  <si>
    <t xml:space="preserve">Твердотельный накопитель SSD AGI  AI238 SSD 2.5" 2TB QLC RETAIL-Color Box </t>
  </si>
  <si>
    <t>AP128GAS350-1</t>
  </si>
  <si>
    <t>Твердотельный накопитель SSD Apacer Panther AS350 AP128GAS350-1 2.5" 128GB Client SATA 6Gb/s, 560/540, IOPS 65/82K, MTBF 1.5M, 3D TLC, 32MB, 75TBW, 0,54DWPD, RTL {100} (916952)</t>
  </si>
  <si>
    <t>AP128GAS350XR-1</t>
  </si>
  <si>
    <t>Твердотельный накопитель SSD Apacer AS350X AP128GAS350XR-1 128GB 2.5" Client SATA 6Gb/s, 560/540, IOPS 38/75K, MTBF 1.5M, 3 TLC, 75TBW, 0,54DWPD, RTL {100} (918857)</t>
  </si>
  <si>
    <t>AP256GAS350-1</t>
  </si>
  <si>
    <t>Твердотельный накопитель SSD Apacer AS350 Panther AP256GAS350-1 256GB 2.5" Client SSD  SATA 6Gb/s, 560/540, IOPS 85/86K, MTBF 1.5M, 3D TLC, 32MB, 180TBW, 0,64DWPD, RTL {100} (916969)</t>
  </si>
  <si>
    <t>AP256GAS350XR-1</t>
  </si>
  <si>
    <t>Твердотельный накопитель SSD Apacer AS350X AP256GAS350XR-1 256GB 2.5" Client SATA 6Gb/s, 560/540, IOPS 81/74K, MTBF 1.5M, 3  TLC, 180TBW, 0,64DWPD, RTL {100} (918864)</t>
  </si>
  <si>
    <t>ASU630SS-1T92Q-R</t>
  </si>
  <si>
    <t>Твердотельный накопитель SSD ADATA SU630SS ASU630SS-1T92Q-R 1.92TB 2.5" Client  SATA 6Gb/s, 520/450, IOPS 40/65K, MTBF 1.5M, 3D QLC, 400TBW, RTL (773551)</t>
  </si>
  <si>
    <t>ASU650SS-1TT-R</t>
  </si>
  <si>
    <t xml:space="preserve">Твердотельный накопитель SSD ADATA  ASU650SS-1TT-R 1TB 2.5" SATA III Ultimate SU650 3D NAND, IOPS 40000/65000
</t>
  </si>
  <si>
    <t>CT1000BX500SSD1</t>
  </si>
  <si>
    <t>Твердотельный накопитель SSD Crucial BX500 CT1000BX500SSD1 1TB 2.5" Client  SATA 6Gb/s, 540/500, MTBF 1.5M, 3D TLC, RTL,(821553) {100}</t>
  </si>
  <si>
    <t>CT2000E100SSD8</t>
  </si>
  <si>
    <t>Твердотельный накопитель SSD Crucial M.2 2280 E100 PCIe 4.0 x4 2TB CT2000E100SSD8</t>
  </si>
  <si>
    <t>CT240BX500SSD1</t>
  </si>
  <si>
    <t>Твердотельный накопитель SSD Crucial BX500 CT240BX500SSD1 240GB 2.5" Client SATA 6Gb/s, 540/500, MTBF 1.5M, 3D TLC, 80TBW,0.31DWPD, RTL/Bulk  (787323) {100}</t>
  </si>
  <si>
    <t>CT500BX500SSD1</t>
  </si>
  <si>
    <t>Твердотельный накопитель  SSD Crucial  BX500 CT500BX500SSD1 500GB 2.5" Client 7mm, SATA3, 3D TLC, R/W 550/500MB/s, IOPs 95 000/61 000, TBW 120, DWPD 0.2</t>
  </si>
  <si>
    <t>GP-GSTFS31240GNTD</t>
  </si>
  <si>
    <t>Твердотельный накопитель SSD Gigabyte GP-GSTFS31240GNTD 240GB 2.5" Client SATA 6Gb/s, 560/540, IOPS 50/75K, MTBF 2M, 100TBW  RTL {40} (803711)</t>
  </si>
  <si>
    <t>MZ-77E1T0B</t>
  </si>
  <si>
    <t>Твердотельный накопитель SSD Samsung 870 EVO MZ-77E1T0B 2.5" 1TB Client SSD SATA</t>
  </si>
  <si>
    <t>R3SL0240G2</t>
  </si>
  <si>
    <t>Твердотельный накопитель SSD AMD Radeon 2.5" 240GB R3 Series SATA 6Gb/s, TLC, 520/470</t>
  </si>
  <si>
    <t>R5SL120G</t>
  </si>
  <si>
    <t>Твердотельный накопитель SSD AMD Radeon R5 R5SL120G 120GB 2.5" Client SATA 6Gb/s, 544/349, IOPS 42/40K, MTBF 2M, 3D TLC, 60TBW, RTL (181340) {100}</t>
  </si>
  <si>
    <t>R5SL240G</t>
  </si>
  <si>
    <t>Твердотельный накопитель SSD AMD Radeon R5 R5SL240G 240GB 2.5" Client SATA 6Gb/s, 528/448, IOPS 67/56K, MTBF 2M, 3D TLC, 120TBW, RTL (181234) {100}</t>
  </si>
  <si>
    <t>SPATIUM S270 SATA 2.5” 240GB</t>
  </si>
  <si>
    <t>Тверотельный накопитель SSD MSI SPATIUM S270  S78-440N070-P83 240GB  2.5" Client SATA 6Gb/s, 500/400, IOPS 50/80K, MTBF 2M, 110TBW, 0,25DWPD, RTL (001151)</t>
  </si>
  <si>
    <t>SPATIUM S270 SATA 2.5” 960GB</t>
  </si>
  <si>
    <t xml:space="preserve">Твердотельный накопитель SSD MSI 960GB SATA 2.5” SPATIUM S270 </t>
  </si>
  <si>
    <t>SA400S37/480G</t>
  </si>
  <si>
    <t>Твердотельный накопитель SSD Kingston A400 SA400S37/480G 480GB 2.5" Client  SATA 6Gb/s, 500/450, MTBF 1M, TLC, 160TBW, RTL  (263442)</t>
  </si>
  <si>
    <t>SA400S37/960G</t>
  </si>
  <si>
    <t>Твердотельный накопитель SSD Kingston A400 SA400S37/960G 960GB 2.5" Client SATA 6Gb/s, 500/450, MTBF 1M, TLC, 300TBW, RTL {10} (277357)</t>
  </si>
  <si>
    <t>WDS100T3B0A</t>
  </si>
  <si>
    <t>Твердотельный накопитель SSD WD Blue SA510 WDS100T3B0A 1TB 2.5" Client 6Gb/s  (884653)(465302)</t>
  </si>
  <si>
    <t>WDS100T5G0A</t>
  </si>
  <si>
    <t>Твердотельный накопитель SSD Western Digital 2.5" 1TB WD Green Client SSD 6Gb/s WDS100T5G0A</t>
  </si>
  <si>
    <t>WDS500G5G0A</t>
  </si>
  <si>
    <t>Твердотельный накопитель SSD Western Digital 2.5" 500GB WD Green Client SSD 6Gb/s WDS500G5G0A</t>
  </si>
  <si>
    <t>AG470E4TB</t>
  </si>
  <si>
    <t>Твердотельный накопитель SSD AORUS M.2 2280 4TB AORUS 7000E Client SSD PCIe Gen4x4 with NVMe, 7100/6500, MTBF 1.6M, 3D TLC NAND, 3000TBW, 0,41DWPD, RTL</t>
  </si>
  <si>
    <t>AG4731TB N</t>
  </si>
  <si>
    <t>Твердотельный накопитель SSD Gigabyte M.2 2280 1TB AORUS Client SSD AG4731TB N PCI-Express 4.0 x4, NVMe 1.4 7300/6000 RTL, without heatsink</t>
  </si>
  <si>
    <t>AG514K4TB</t>
  </si>
  <si>
    <t>Твердотельный накопитель SSD Gigabyte 4TB M.2 2280 AORUS Gen5 14000 AG514K4TB PCI-Express 5.0x4, NVMe 2.0, 3D TLC NAND, Phison PS5026-E26</t>
  </si>
  <si>
    <t>AGAMMIXS60-1T-CS</t>
  </si>
  <si>
    <t>Твердотельный накопитель SSD ADATA M.2 2280 1TB XPG GAMMIX S60 PCIe Gen4x4 with NVMe, 5000/3200, MTBF 1.5M, 3D ТLC NAND, 250TBW</t>
  </si>
  <si>
    <t>AGAMMIXS70B-4T-CS</t>
  </si>
  <si>
    <t>Твердотельный накопитель SSD ADATA M.2 2280 4TB XPG Blade S70 PCIe Gen4x4 with NVMe 7400/6600, MTBF 2M, 3D ТLC NAND, Innogrit IG5236</t>
  </si>
  <si>
    <t>AGI2T0GIMAI298-CB</t>
  </si>
  <si>
    <t>Твердотельный накопитель SSD AGI AI298 M.2 PCIe 2TB RETAIL-Color Box</t>
  </si>
  <si>
    <t>ALEG-960-2TCS</t>
  </si>
  <si>
    <t>Твердотельный накопитель SSD ADATA  ALEG-960-2TCS PCIe Gen4x4 with NVMe, 7400/6800, IOPS 750/630K, MTBF 2M, 3D NAND, 1560TBW, 0,43DWPD, Heat Sink, SMI SM2264, Work with PS5, RTL (937513)</t>
  </si>
  <si>
    <t>ALEG-960M-2TCS</t>
  </si>
  <si>
    <t>Твердотельный накопитель SSD ADATA LEGEND 960 MAX 2TB M.2 2280 ALEG-960M-2TCS PCIe Gen4x4 with NVMe, 7400/6800, IOPS 750/630, MTBF 2M, 3D NAND, 1560TBW, work with PS5, Heat Sink, RTL</t>
  </si>
  <si>
    <t>AP1TBAS2280P4-1</t>
  </si>
  <si>
    <t>Твердотельный накопитель SSD Apacer AS2280P4 1TB M.2 2280 AP1TBAS2280P4-1 Client PCIe Gen3x4 with NVMe, 3000/2000, IOPS 215/390K, MTBF 1.5M, 3D TLC, 800TBW, 0,73DWPD, RTL (918253)</t>
  </si>
  <si>
    <t>AP1TBAS2280P4X-1</t>
  </si>
  <si>
    <t>Твердотельный накопитель SSD Apacer AS2280P4 1TB M.2 2280 AP1TBAS2280P4X-1 Client</t>
  </si>
  <si>
    <t>AP256GAS2280P4X-1</t>
  </si>
  <si>
    <t>Твердотельный накопитель SSD Apacer AS2280P4X M.2 PCIe 256GB , Standard(Single)</t>
  </si>
  <si>
    <t>AP2TBAS2280F4L-1</t>
  </si>
  <si>
    <t>Твердотельный накопитель SSD Apacer M.2 2280 2TB AS2280F4L Client SSD AP2TBAS2280F4L-1 Standard(Single)</t>
  </si>
  <si>
    <t>AP512GAS2280P4UPRO-1</t>
  </si>
  <si>
    <t>Твердотельный накопитель SSD Apacer AS2280P4U PRO 512GB M.2 2280 AP512GAS2280P4UPRO-1 Client PCIe Gen3x4 with NVMe, 3500/2300, IOPS 400/600K, MTBF 1.8M, 3D NAND, DRAM-lessMB, 350TBW, 0,37DWPD, Heat Sink, RTL (919335)</t>
  </si>
  <si>
    <t>AP512GAS2280P4X-1</t>
  </si>
  <si>
    <t>Твердотельный накопитель SSD Apacer AS2280 512GB M.2 2280 AP512GAS2280P4X-1 Client PCIe Gen3x4 with NVMe, 2100/1500, IOPS 300/420K, MTBF 1.5M, 3D NAND, DRAM less, 350TBW, 0,62DWPD, RTL</t>
  </si>
  <si>
    <t>CT1000P310SSD2</t>
  </si>
  <si>
    <t>Твердотельный накопитель SSD Crucial P310 1TB PCIe Gen4 NVMe 2230 M.2 SSD CT1000P310SSD2</t>
  </si>
  <si>
    <t>CT1000P310SSD5</t>
  </si>
  <si>
    <t xml:space="preserve">Твердотельный накопитель SSD Crucial P310 1TB PCIe Gen4 NVMe 2280 M.2 SSD with heatsink CT1000P310SSD5 </t>
  </si>
  <si>
    <t>CT1000T500SSD5</t>
  </si>
  <si>
    <t>Твердотельный накопитель SSD Crucial T500 1TB PCIe Gen4 NVMe M.2 SSD with heatsink CT1000T500SSD5</t>
  </si>
  <si>
    <t>CT1000T705SSD3</t>
  </si>
  <si>
    <t>Твердотельный накопитель SSD Crucial T705 1TB PCIe Gen5 NVMe M.2 SSD CT1000T705SSD3</t>
  </si>
  <si>
    <t>CT1000T705SSD5</t>
  </si>
  <si>
    <t>Твердотельный накопитель SSD Crucial T705 1TB PCIe Gen5 NVMe M.2 SSD with heatsink CT1000T705SSD5</t>
  </si>
  <si>
    <t>CT1000T710SSD8</t>
  </si>
  <si>
    <t>Твердотельный накопитель SSD Crucial T710 1TB PCIe Gen5 NVMe 2280 M.2 SSD CT1000T710SSD8</t>
  </si>
  <si>
    <t>CT2000T500SSD8</t>
  </si>
  <si>
    <t>Твердотельный накопитель SSD Crucial T500 2TB PCIe Gen4 NVMe M.2 SSD CT2000T500SSD8</t>
  </si>
  <si>
    <t>CT4000T705SSD3</t>
  </si>
  <si>
    <t>Твердотельный накопитель SSD Crucial T705 4TB PCIe Gen5 NVMe M.2 SSD CT4000T705SSD3</t>
  </si>
  <si>
    <t>CT500P310SSD8</t>
  </si>
  <si>
    <t>Твердотельный накопитель SSD Crucial P310 500GB PCIe Gen4 NVMe 2280 M.2 SSD CT500P310SSD8</t>
  </si>
  <si>
    <t>G325E500G</t>
  </si>
  <si>
    <t>Твердотельный накопитель SSD Gigabyte G325E500G (844370)</t>
  </si>
  <si>
    <t>G3NVME512G</t>
  </si>
  <si>
    <t>Твердотельный накопитель SSD Gigabyte M.2 2280 512GB PCI-Express 3.0 x4, NVMe 1.3</t>
  </si>
  <si>
    <t>G3NVMEV2256G</t>
  </si>
  <si>
    <t>Твердотельный накопитель SSD Gigabyte  NVMe SSD V2 256GB G3NVMEV2256G</t>
  </si>
  <si>
    <t>MZ-V9P1T0B/AM</t>
  </si>
  <si>
    <t>Твердотельный накопитель SSD Samsung 1TB M.2 2280 990 PRO MZ-V9P1T0B/AM PCI-E 4.0 x4, TLC 3D NAND</t>
  </si>
  <si>
    <t>MZ-V9P1T0BW</t>
  </si>
  <si>
    <t>Твердотельный накопитель SSD Samsung 990 PRO Black M.2 2280  MZ-V9P1T0BW 1TB Client SSD PCI-E 4.0 x4, V-NAND 3-bit MLC, 7450/6900, 600TBW</t>
  </si>
  <si>
    <t>MZ-V9P2T0B/AM</t>
  </si>
  <si>
    <t>Твердотельный накопитель SSD Samsung 2TB 990 PRO MZ-V9P2T0B/AM  PCI-E 4.0 x4, 3D TLC</t>
  </si>
  <si>
    <t>MZ-V9P2T0BW</t>
  </si>
  <si>
    <t>Твердотельный накопитель SSD Samsung 990 PRO Black M.2 2280  MZ-V9P2T0BW  2TB Client PCIe Gen4x4 with NVMe, 3D TLC, 7450/6900, IOPS 1400K/1550K</t>
  </si>
  <si>
    <t>MZ-V9P4T0</t>
  </si>
  <si>
    <t>Твердотельный накопитель SSD Samsung 4TB 990 PRO with Heatsink PCI-E 4.0, V-NAND 3-bit MLC</t>
  </si>
  <si>
    <t>MZ-V9S1T0B/AM</t>
  </si>
  <si>
    <t>MZ-V9S2T0</t>
  </si>
  <si>
    <t xml:space="preserve">Твердотельный накопитель SSD Samsung M.2 2280 2TB 990 EVO PLUS </t>
  </si>
  <si>
    <t>MZ-VAP2T0</t>
  </si>
  <si>
    <t>Твердотельный накопитель SSD Samsung M.2 2280 2TB 9100 PRO Black Client SSD PCIe Gen5x4 with NVMe, 14700/13400, IOPS 1850/2600K, MTBF 1.5M, 3D NAND, 2048MB, 1200TBW, 0,33DWPD, RTL</t>
  </si>
  <si>
    <t>MZVL22T0HBLB-0ZW07</t>
  </si>
  <si>
    <t>Твердотельный накопитель SSD Samsung M.2 2280 2 TB PM9A1 Client SSD PCIe Gen4×4 NVMe, 7000/5200, IOPS 1000K/850K, TLC 3D,</t>
  </si>
  <si>
    <t>R3MP30120G8</t>
  </si>
  <si>
    <t>Твердотельный накопитель SSD AMD Radeon R3 Series  M2.2280 120GB</t>
  </si>
  <si>
    <t>R3MP30128G8</t>
  </si>
  <si>
    <t>Твердотельный накопитель SSD AMD Radeon R3 Series M2.2280 128GB</t>
  </si>
  <si>
    <t>R3MP30240G8</t>
  </si>
  <si>
    <t>Твердотельный накопитель SSD AMD Radeon R3 Series M2.2280 240GB</t>
  </si>
  <si>
    <t>R3MP30256G8</t>
  </si>
  <si>
    <t>Твердотельный накопитель SSD AMD Radeon R3 Series M2.2280 256GB</t>
  </si>
  <si>
    <t>R3MP30480G8</t>
  </si>
  <si>
    <t>Твердотельный накопитель SSD AMD Radeon R3 Series M2.2280 480GB</t>
  </si>
  <si>
    <t>R3MP30512G8</t>
  </si>
  <si>
    <t>Твердотельный накопитель SSD AMD Radeon R3 Series  M2.2280 512GB</t>
  </si>
  <si>
    <t>R3MP32048G8</t>
  </si>
  <si>
    <t>Твердотельный накопитель SSD AMD Radeon M2.2280 2TB R3 Series</t>
  </si>
  <si>
    <t>R3MP41024G8</t>
  </si>
  <si>
    <t>Твердотельный накопитель SSD AMD Radeon R3 Series M2.2280 1024GB</t>
  </si>
  <si>
    <t>R3MP44096G8</t>
  </si>
  <si>
    <t>Твердотельный накопитель SSD AMD Radeon M2.2280 4TB R3 Series</t>
  </si>
  <si>
    <t>R3MS0240G8</t>
  </si>
  <si>
    <t xml:space="preserve">Твердотельный накопитель SSD AMD Radeon M2.2280 240GB R3 Series </t>
  </si>
  <si>
    <t>R3MS0256G8</t>
  </si>
  <si>
    <t>Твердотельный накопитель SSD AMD Radeon M2.2280 256GB R3 Series</t>
  </si>
  <si>
    <t>R3MS0960G8</t>
  </si>
  <si>
    <t>Твердотельный накопитель SSD AMD Radeon M2.2280 960GB R3 Series</t>
  </si>
  <si>
    <t>SPATIUM M560 PCIe 5.0 NVMe M.2 1TB</t>
  </si>
  <si>
    <t>Твердотельный накопитель SSD MSI M.2 2280 1TB SPATIUM M560 Client SSD S78-440L0F0-P83, PCIe Gen5x4 with NVMe</t>
  </si>
  <si>
    <t>SPATIUM M470 PRO PCIe 4.0 NVMe M.2 1TB</t>
  </si>
  <si>
    <t>Твердотельный накопитель SSD MSI M.2 2280 1TB SPATIUM M470 PRO Client SSD S78-440L0J0-P83, PCIe Gen4x4 with NVMe</t>
  </si>
  <si>
    <t>SPATIUM M450 PCIe 4.0 NVMe M.2 1TB V1</t>
  </si>
  <si>
    <t>Твердотельный накопитель SSD MSI M.2 2280 1TB SPATIUM M450 Client  S78-440L0M0-P83, PCIe Gen4x4 with NVMe,  3D TLC, R/ W 3400/ 2500</t>
  </si>
  <si>
    <t>M461 PCIe 4.0 NVMe M.2 1TB</t>
  </si>
  <si>
    <t xml:space="preserve">Твердотельный накопитель SSD MSI 1TB PCIe 4.0 NVMe M.2 SPATIUM M461 </t>
  </si>
  <si>
    <t>SPATIUM M461 PCIe 4.0 NVMe M.2 2TB</t>
  </si>
  <si>
    <t xml:space="preserve">Твердотельный накопитель SSD MSI 2TB PCIe 4.0 NVMe M.2 SPATIUM M461 </t>
  </si>
  <si>
    <t>SKC3000D/2048G</t>
  </si>
  <si>
    <t>Твердотельный накопитель SSD Kingston KC3000 M.2 2280 SKC3000D/2048G 2048GB Client SSD PCIe 4.0 NVMe, 7000/7000, IOPS 1000/1000K, MTBF 1.8M, 3D TLC, 1600TBW, 0.71DWPD, with Heat Spreader (5 лет), RTL (324242) {10}</t>
  </si>
  <si>
    <t>SKC3000D/4096G</t>
  </si>
  <si>
    <t>Твердотельный накопитель SSD Kingston KC3000 M.2 2280 SKC3000D/4096G 4096GB Client SSD PCIe 4.0 NVMe, 7000/7000, IOPS 1000/1000K, MTBF 1.8M, 3D TLC, 3200TBW, 0.71DWPD, with Heat Spreader (5 лет), RTL</t>
  </si>
  <si>
    <t>SLEG-860-2000GCS</t>
  </si>
  <si>
    <t>Твердотельный накопитель SSD ADATA M.2 2280 2TB LEGEND 860 PCI-E 4.0 x4 R:6000/ W:5000MB/s</t>
  </si>
  <si>
    <t>SLEG-900P-4TCS</t>
  </si>
  <si>
    <t xml:space="preserve">Твердотельный накопитель SSD ADATA M.2 2280 4TB Legend 900 Pro Client SSD PCIe Gen4x4 with NVMe 1.4, 7400/6500, 3D NAND, 2400TBW, </t>
  </si>
  <si>
    <t>SNV3S/1000G</t>
  </si>
  <si>
    <t xml:space="preserve">Твердотельный накопитель SSD Kingston SSD Kingston PCIe 4.0 x4 1TB SNV3S/1000G NV3 M.2 2280 </t>
  </si>
  <si>
    <t>SNV3S/2000G</t>
  </si>
  <si>
    <t xml:space="preserve">Твердотельный накопитель SSD Kingston PCIe 4.0 x4 2TB SNV3S/2000G NV3 M.2 2280 </t>
  </si>
  <si>
    <t>SNV3S/500G</t>
  </si>
  <si>
    <t xml:space="preserve">Твердотельный накопитель SSD Kingston SSD Kingston PCIe 4.0 x4 500GB SNV3S/500G NV3 M.2 2280 </t>
  </si>
  <si>
    <t>WDS100T1R0C</t>
  </si>
  <si>
    <t>Твердотельный накопитель SSD WD Red SN700 NVMe (891323)</t>
  </si>
  <si>
    <t>Black SN850X</t>
  </si>
  <si>
    <t>Твердотельный накопитель SSD WD_Black SN850X M.2 2280 1TB, NVMe, PCIe 4.0x4</t>
  </si>
  <si>
    <t>WDS100T4B0E</t>
  </si>
  <si>
    <t>Твердотельный накопитель SSD Western Digital M.2 2280 1TB Blue WDS100T4B0E PCIe Gen4 x4, NVMe</t>
  </si>
  <si>
    <t>WDS200T2X0E</t>
  </si>
  <si>
    <t>Твердотельный накопитель SSD WD Black SN850X, M.2, NVMe {10} (891408)</t>
  </si>
  <si>
    <t>WDS200T4X0E</t>
  </si>
  <si>
    <t>Твердотельный накопитель SSD Western Digital M.2 2280 2TB WD Black  WDS200T4X0E PCIe Gen4 x4, NVMe</t>
  </si>
  <si>
    <t>WDS500G2GOC</t>
  </si>
  <si>
    <t>Твердотельный накопитель SSD WD Green SN350 WDS500G2GOC 500GB M2.2280 NVMe PCIe Gen3х4</t>
  </si>
  <si>
    <t>WDS500G5B0E</t>
  </si>
  <si>
    <t>Твердотельный накопитель SSD Western Digital M.2 500GB Blue SN510 SSD WDS500G5B0E PCIe NVMe 4.0 x4</t>
  </si>
  <si>
    <t>R3MS0256G5</t>
  </si>
  <si>
    <t>Твердотельный накопитель SSD AMD Radeon 256GB mSATA R3 Series</t>
  </si>
  <si>
    <t>R5MS256G5</t>
  </si>
  <si>
    <t>Твердотельный накопитель SSD AMD Radeon 256GB Client SSD mSATA 3D NAND Retail R5MS256G5</t>
  </si>
  <si>
    <t>Комплектующие корпусов</t>
  </si>
  <si>
    <t>CC-SATA-DATA90</t>
  </si>
  <si>
    <t>Кабель Cablexpert Кабель интерфейсный SATA Cablexpert CC-SATA-DATA90 50см, угловой разъем, 7pin/7pin, пакет (CC-SATA-DATA90) (043502)</t>
  </si>
  <si>
    <t>CC-SATA-DATA-XL</t>
  </si>
  <si>
    <t>Кабель Cablexpert Кабель интерфейсный SATA Cablexpert CC-SATA-DATA-XL 100см, 7pin/7pin, пакет (023429)</t>
  </si>
  <si>
    <t>CC-SATAM2F-02</t>
  </si>
  <si>
    <t>DVD±RW привод Cablexpert Кабель питания SATA Cablexpert CC-SATAM2F-02 15см, 15pin (M)/2x15pin(F) на 2 SATA устр, угл. разъем (086608)</t>
  </si>
  <si>
    <t>CC-USB3-RECEPTACLE</t>
  </si>
  <si>
    <t>Кабель Gembird Планка CC-USB3-RECEPTACLE Gembird в сист блок 2xUSB 3.0/20pin мат.платы   (080750)</t>
  </si>
  <si>
    <t>CCUSBRECEPTACLE</t>
  </si>
  <si>
    <t>Кабель Gembird Планка в сист блок Gembird CCUSBRECEPTACLE на 2 USB2,0 10pin (011174)</t>
  </si>
  <si>
    <t>EX269459RUS</t>
  </si>
  <si>
    <t>Комплектующие корпусов Exegate EX269459RUS Винт-замок ExeGate для боковой стенки корпуса</t>
  </si>
  <si>
    <t>U3H-621</t>
  </si>
  <si>
    <t>Планка Exegate USB на переднюю панель ExeGate U3H-621 &gt; 3,5", 2*USB3.0+1*TypeC+1*SD+TF card, черная, металл, подсоединение к мат. плате (117198)</t>
  </si>
  <si>
    <t>EX289289RUS</t>
  </si>
  <si>
    <t>Планка USB Exegate U5H-615, 5,25", 2*USB3.0, черная, металл, подсоед. к MB OEM (127616)</t>
  </si>
  <si>
    <t>EX293028RUS</t>
  </si>
  <si>
    <t>Картридер Exegate «Картридер USB3.0 ExeGate &lt;CR-611U3&gt; (внутренний, 3.5», мультиформатный:» SD/SDHC/SDXC/MMC/microSD/T-Flash/CF/MS/MS micro/XD, 1 доп.порт USB3.0, черный, металл) (133273)</t>
  </si>
  <si>
    <t>FP3.5-USB3-3A1C</t>
  </si>
  <si>
    <t>Адаптер Gembird Планка USB 3.0 на переднюю панель в отсек 3.5" 3xUSB-A 3.0 + 1xType-C</t>
  </si>
  <si>
    <t>FP-FM</t>
  </si>
  <si>
    <t xml:space="preserve">Комплектующие корпусов Панель FragMachine Mesh front panel for GM-A365-DBB-FM </t>
  </si>
  <si>
    <t>L8 cable cover</t>
  </si>
  <si>
    <t>Комплектующие корпусов Avance L8 cable cover Защитная крышка кабельного отсека корпуса L8</t>
  </si>
  <si>
    <t>Air Panel 100 WH</t>
  </si>
  <si>
    <t>Комплектующие корпуса, боковая панель Deepcool Air Panel 100 WH</t>
  </si>
  <si>
    <t>Корпуса для HDD/SSD</t>
  </si>
  <si>
    <t>ESD-S1CL/BLK/G/AS</t>
  </si>
  <si>
    <t>Корпус для HDD/SSD ASUS ESD-S1CL/BLK/G/AS (90DD02H0-M09010)</t>
  </si>
  <si>
    <t>ESD-T1A</t>
  </si>
  <si>
    <t xml:space="preserve">Корпус для HDD/SSD ASUS TUF Gaming A1 ESD-T1A/BLK/G/AS </t>
  </si>
  <si>
    <t>SSMR2S</t>
  </si>
  <si>
    <t xml:space="preserve">Сменный бокс для HDD AgeStar SSMR2S SATA SATA металл серебристый 2.5" </t>
  </si>
  <si>
    <t>Корпуса для ПК</t>
  </si>
  <si>
    <t>MAG FORGE 100R</t>
  </si>
  <si>
    <t>Корпус MSI MAG FORGE 100R Mid-Tower, ATX, 2xUSB 3.2, Audio I/O, 2x120mm ARGB Fan, 1x120mm black Fan, 6-ch Light controller, Front metal MESH, Up to 330mm GPU, Tempered Glass (676407)</t>
  </si>
  <si>
    <t>MEG PROSPECT 700R</t>
  </si>
  <si>
    <t>Корпус MSI MEG PROSPECT 700R Mid-Tower, E-ATX, 2xUSB 3.2, 1xUSB-C, Audio I/O, 4x140 ARGB fan, Laminated Tempered Glass, (41556)</t>
  </si>
  <si>
    <t>MAG FORGE 112R</t>
  </si>
  <si>
    <t>Корпус MSI MAG FORGE 112R Mid-Tower, ATX, 2xUSB 3.2, Audio I/O, 4x120mm ARGB Fan, 6-ch Light controller, Front metal MESH, Up to 330mm GPU, Tempered Glass (949679)</t>
  </si>
  <si>
    <t>MPG VELOX 100R</t>
  </si>
  <si>
    <t>Корпус MSI MPG VELOX 100R 2xUSB 3.0, 1xType C, 4x120mm ARGB Fan, ARGB Control Board, Tempered Glass Window, Glass Front Panel, Brown Box (829315)</t>
  </si>
  <si>
    <t>MPG VELOX 100R WHITE</t>
  </si>
  <si>
    <t>MPG VELOX 100R WHITE, Global, 2xUSB 3.0, 1xType C, 4x120mm ARGB Fan, ARGB</t>
  </si>
  <si>
    <t>MAG FORGE M100A</t>
  </si>
  <si>
    <t>Корпус MSI MAG FORGE M100A Mini-Tower, MATX, 1xUSB 3.0, 2xUSB 2.0, 4x120mm Auto RGB Fan, Acrylic Window, Brown Box</t>
  </si>
  <si>
    <t>MAG FORGE M100R</t>
  </si>
  <si>
    <t>Корпус для ПК MSI MAG FORGE M100R, Global, 1xUSB 3.0, 2xUSB 2.0, 4x120mm ARGB Fan, ESD ARGBControl Board, Tempered Gl</t>
  </si>
  <si>
    <t>MAG FORGE M100R WHITE</t>
  </si>
  <si>
    <t>Корпус MSI MAG FORGE M100R WHITE Mini-Tower, MATX, 1xUSB 3.0, 2xUSB 2.0, 4x120mm ARGB Fan, ARGB Control Board, Tempered Glass Window, Brown Box (932220)</t>
  </si>
  <si>
    <t>MPG GUNGNIR 300R White</t>
  </si>
  <si>
    <t>Корпус MSI MPG GUNGNIR 300R AIRFLOW White, Midi Tower, EATX ,2xUSB 3.2 Gen 1, 1xUSB 3.2 Gen2 Type-C,
4x120mm PWM ARGB Fan, ARGB+PWM Control Board, Tempered Glass Window</t>
  </si>
  <si>
    <t>MAG FORGE 120A Airflow</t>
  </si>
  <si>
    <t>Корпус MSI MAG FORGE 120A Mid-Tower, ATX, 2xUSB 3.2, Audio I/O, 6x120mm autoRGB Fan PWM RGB PWM Control Board, Tempered Glass Window</t>
  </si>
  <si>
    <t>MAG FORGE 320R AIRFLOW</t>
  </si>
  <si>
    <t xml:space="preserve">Корпус для ПК MSI MAG FORGE 320R AIRFLOW, Global, 2xUSB 3.2 Gen 1, 4x120mm ARGB Fan, ESD
ARGB Control Board, Tempered  </t>
  </si>
  <si>
    <t>MAG FORGE 321R Airflow</t>
  </si>
  <si>
    <t>Корпус для ПК MSI MAG FORGE 321R AIRFLOW 2xUSB 3.2 Gen 1, 1xUSB 3.2 Gen2 Type-C, 4x120mm ARGB Fan, ESD ARGB Control Board, Tempered Glass Window,</t>
  </si>
  <si>
    <t>MAG PANO M100R PZ</t>
  </si>
  <si>
    <t>Корпус MSI MAG Pano M100R PZ , Micro-ATX, 1xUSB 3.2 Gen 1, 1xUSB 3.2 Gen2 Type-C, 4x120mm ARGB Fan, ARGB+PWM Control Board, TG</t>
  </si>
  <si>
    <t>MAG PANO M100R PZ White</t>
  </si>
  <si>
    <t>Корпус MSI MAG Pano M100R PZ White , Micro-ATX, 1xUSB 3.2 Gen 1, 1xUSB 3.2 Gen2 Type-C, 4x120mm ARGB Fan, ARGB+PWM Control Board, TG, WHITE</t>
  </si>
  <si>
    <t>MAG PANO 100R PZ</t>
  </si>
  <si>
    <t>Корпус MSI MAG Pano 100R PZ , Mid Tower, ATX, 2xUSB 3.2 Gen 1, 1xUSB 3.2 Gen2 Type-C, 3x120mm ARGB Reverse Blade Fan, 1x120mm ARGB Fan, ARGB+PWM Control Board,Tempered Glass Window, Brown Box</t>
  </si>
  <si>
    <t>MAG PANO 100R PZ WHITE</t>
  </si>
  <si>
    <t xml:space="preserve">Корпус MSI MAG Pano 100R PZ WHITE , Mid Tower, ATX, 2xUSB 3.2 Gen 1, 1xUSB 3.2 Gen2 Type-C, 3x120mm ARGB Reverse Blade Fan, 1x120mm ARGB Fan, ARGB+PWM Control Board,Tempered Glass Window, Brown Box </t>
  </si>
  <si>
    <t>MPG VELOX 300R AIRFLOW PZ</t>
  </si>
  <si>
    <t xml:space="preserve">Корпус для ПК MSI MPG VELOX 300R AIRFLOW PZ, Global, 2xUSB 3.2 Gen 1, 1xUSB 3.2 Gen2 Type-C,
2x160mm ARGB Fan, 1x120mm </t>
  </si>
  <si>
    <t>MPG VELOX 300R AIRFLOW PZ WHITE</t>
  </si>
  <si>
    <t xml:space="preserve">Корпус для ПК MSI MPG VELOX 300R AIRFLOW PZ WHITE, Global, 2xUSB 3.2 Gen 1, 1xUSB 3.2 Gen2
Type-C, 2x160mm ARGB Fan, 1 </t>
  </si>
  <si>
    <t>MAG PANO 110R PZ</t>
  </si>
  <si>
    <t>Корпус для ПК MSI MAG PANO 110R PZ , Global, 2xUSB 3.2 Gen 1, 1xUSB 3.2 Gen2 Type-C, 3x120mmARGB Reverse Blade Fan, 1</t>
  </si>
  <si>
    <t>MAG PANO 110R PZ WHITE</t>
  </si>
  <si>
    <t xml:space="preserve">Корпус для ПК MSI MAG PANO 110R PZ WHITE, Global, 2xUSB 3.2 Gen 1, 1xUSB 3.2 Gen2 Type-C,
3x120mm ARGB Reverse Blade F </t>
  </si>
  <si>
    <t>MAG PANO 130R PZ WHITE</t>
  </si>
  <si>
    <t>Корпус для ПК MSI MAG PANO 130R PZ White 2xUSB 3.2 Gen 1, 1xUSB 3.2 Gen2 Type-C, 3x120mm ARGB Reverse Blade Fan, 1x120mm ARGB Fan, 1 to 3 Fan PWM Splitter, Tempered Glass Window</t>
  </si>
  <si>
    <t>TL-M10</t>
  </si>
  <si>
    <t>Корпус Case Thermalright TL-M10 Black mATX / win / black / no PSU / Tempered Glass</t>
  </si>
  <si>
    <t>GX601 /BK/AL/WITH HANDLE</t>
  </si>
  <si>
    <t>Корпус ASUS GX601 /BK/AL/WITH HANDLE GX601 ROG STRIX HELIOS CASE/BK/AL/WITH HANDLE(90DC0020-B39000) (245791)</t>
  </si>
  <si>
    <t>TUF GAMING GT502 PLUS TG ARGB BLACK</t>
  </si>
  <si>
    <t>Корпус ASUS TUF GAMING GT502 PLUS TG ARGB BLACK / GT502 PLUS/BLK/TG (90DC0090-B19010)</t>
  </si>
  <si>
    <t>TUF GAMING GT502 HORIZON TG ARGB BLACK</t>
  </si>
  <si>
    <t>Корпус для ПК ASUS TUF GAMING GT502 HORIZON TG ARGB BLACK</t>
  </si>
  <si>
    <t>TUF GAMING GT502 PLUS TG ARGB WHITE</t>
  </si>
  <si>
    <t>Корпус ASUS TUF GAMING GT502 PLUS TG ARGB WHITE (90DC0093-B19000) GT502 PLUS/WHT/TG</t>
  </si>
  <si>
    <t>TUF GAMING GT502 HORIZON TG ARGB WHITE</t>
  </si>
  <si>
    <t>Корпус для ПК ASUS TUF GAMING GT502 HORIZON TG ARGB WHITE</t>
  </si>
  <si>
    <t>ROG HYPERION GR701 BTF EDITION</t>
  </si>
  <si>
    <t>Корпус ASUS ROG HYPERION GR701 BTF EDITION(90DC00F0-B39020) GR701/BTF/BK/PWM FAN</t>
  </si>
  <si>
    <t>GR701 ROG HYPERION WHITE</t>
  </si>
  <si>
    <t>Корпус ASUS GR701 ROG HYPERION WHITE GR701/WT/PWM FAN</t>
  </si>
  <si>
    <t>AP201 ASUS PRIME CASE TG</t>
  </si>
  <si>
    <t>AP201 ASUS PRIME CASE TG AP201/BLK/TG//</t>
  </si>
  <si>
    <t>AP201/WHT/MESH</t>
  </si>
  <si>
    <t>Корпус ASUS AP201/WHT/MESH AP201 ASUS PRIME CASE MESH WHITE EDITION (90DC00G3-B39000) (771913)</t>
  </si>
  <si>
    <t>TUF GAMING GT302 TG ARGB WHITE</t>
  </si>
  <si>
    <t xml:space="preserve">Корпус ASUS TUF GAMING GT302 TG ARGB WHITE/ GT302/ARGB FANS/WHT (90DC00I3-B19000) </t>
  </si>
  <si>
    <t>PROART PA602 TG ARGB BLACK</t>
  </si>
  <si>
    <t>Корпус для ПК ASUS PROART PA602 TG BLACK PA602/BLK/TG (90DC00J0-B09000)</t>
  </si>
  <si>
    <t>PROART PA602 WOOD TG PWM BLACK</t>
  </si>
  <si>
    <t>Корпус ASUS PROART PA602 WOOD TG PWM BLACK</t>
  </si>
  <si>
    <t>PROART PA401 WOOD TG PWM BLACK</t>
  </si>
  <si>
    <t>Корпус для ПК ASUS PROART PA401 WOOD TG PWM BLACK</t>
  </si>
  <si>
    <t>PROART PA401 WOOD METAL PWM BLACK</t>
  </si>
  <si>
    <t>Корпус для ПК ASUS PROART PA401 WOOD METAL PWM BLACK</t>
  </si>
  <si>
    <t>PROART PA401 ABS TG PWM BLACK</t>
  </si>
  <si>
    <t>Корпус для ПК ASUS PROART PA401 ABS TG PWM BLACK</t>
  </si>
  <si>
    <t>PROART PA401 WOOD MESH PWM BLACK</t>
  </si>
  <si>
    <t>Корпус для ПК ASUS PROART PA401 WOOD MESH PWM BLACK</t>
  </si>
  <si>
    <t>PRIME AP202 TG ARGB BLACK</t>
  </si>
  <si>
    <t>Корпус для ПК ASUS PRIME AP202 TG ARGB BLACK</t>
  </si>
  <si>
    <t>PRIME AP202 TG ARGB WHITE</t>
  </si>
  <si>
    <t>Корпус для ПК ASUS PRIME AP202 TG ARGB WHITE</t>
  </si>
  <si>
    <t>ACPCC00015A</t>
  </si>
  <si>
    <t>Корпус для ПК Arctic Cooling ARCTIC Xtender (Black) арт. ACPCC00015A (Корпус для персонального компьютера)</t>
  </si>
  <si>
    <t>ACPCC00016A</t>
  </si>
  <si>
    <t>Корпус для ПК Arctic Cooling ARCTIC Xtender VG (Black) арт. ACPCC00016A</t>
  </si>
  <si>
    <t>ACPCC00017A</t>
  </si>
  <si>
    <t>Корпус для ПК Arctic Cooling ARCTIC Xtender VG (White) арт. ACPCC00017A</t>
  </si>
  <si>
    <t>ACPCC00018A</t>
  </si>
  <si>
    <t>Корпус для ПК Arctic Cooling ARCTIC Xtender (Mirror  Black) арт. ACPCC00018A</t>
  </si>
  <si>
    <t>ACPCC00019A</t>
  </si>
  <si>
    <t>Корпус для ПК Arctic Cooling ARCTIC Xtender VG (Mirror  Black) арт. ACPCC00019A</t>
  </si>
  <si>
    <t>ACD Phantom 100</t>
  </si>
  <si>
    <t>Корпус для ПК ACD Phantom 100 ATX, Type-C + 2XUSB3.0+HD audio combo, 4X120mm ARGB fans+Remote control, See View case, TG, Aluminum.</t>
  </si>
  <si>
    <t>ACD Citadel 108B</t>
  </si>
  <si>
    <t>Корпус для ПК ACD Citadel 108B ATX, Type-C + 2XUSB ports + HD audio combo, Mesh, TG, Black.</t>
  </si>
  <si>
    <t>ACD Citadel 108W</t>
  </si>
  <si>
    <t>Корпус для ПК ACD Citadel 108W ATX, Type-C + 2XUSB ports + HD audio combo, Mesh, TG, White.</t>
  </si>
  <si>
    <t>ACD Citadel 101</t>
  </si>
  <si>
    <t>Корпус ACD ACD Citadel 101 ATX, Black, USB3.0*1 + USB2.0*2 + HD AUDIO, 1*12cm H1 argb fan at rear, 3*12cm H1 argb fas at front, TG</t>
  </si>
  <si>
    <t>Lagrange Black</t>
  </si>
  <si>
    <t>Корпус ACD Lagrange black with 4 pcs ARGB fan (PWM+5V 3PIN) +FAN HUB</t>
  </si>
  <si>
    <t>Lagrange White</t>
  </si>
  <si>
    <t>Корпус ACD Lagrange white with 4 pcs ARGB fan (PWM+5V 3PIN) +FAN HUB</t>
  </si>
  <si>
    <t>ACD Citadel 104</t>
  </si>
  <si>
    <t>Корпус ACD ACD Citadel 104 (AH-TC4GA-0000) 3403 with USB3.0*1+USB2.0*2+HD audio,3*12cm F1 ARGB fans at front(Slave fans) ,1*12cm F1 ARGB fan at rear (Master fan)</t>
  </si>
  <si>
    <t>ACD Citadel 107</t>
  </si>
  <si>
    <t>Корпус для ПК ACD Citadel 107 ATX</t>
  </si>
  <si>
    <t>Phantom 1.0-BK</t>
  </si>
  <si>
    <t xml:space="preserve">Корпус ALSEYE Phantom 1.0-BK </t>
  </si>
  <si>
    <t>Warrior-B</t>
  </si>
  <si>
    <t>Корпус ALSEYE Warrior-B Mini-ITX/Micro ATX/ATX, USB2.0*2+HD Audio+USB3.0*1, H.D.D.(3.5")*2pcs+S.S.D(2.5")*2pcs, 354*185*413mm</t>
  </si>
  <si>
    <t>Warrior-W</t>
  </si>
  <si>
    <t>Корпус ALSEYE Корпус ALSEYE Warrior-W Mini-ITX/Micro ATX/ATX, USB2.0*2+HD Audio+USB3.0*1, «H.D.D.(3.5»)*2pcs+S.S.D(2.5»)*2pcs, 354*185*413mm»</t>
  </si>
  <si>
    <t xml:space="preserve"> Big Jony -B</t>
  </si>
  <si>
    <t xml:space="preserve">Корпус ALSEYE  Big Jony -B </t>
  </si>
  <si>
    <t>Auro (AURA) 3.0-W</t>
  </si>
  <si>
    <t>Корпус ALSEYE Корпус ALSEYE Auro 3.0-W Mini-ITX/Micro ATX/ATX, USB2.0*2+HD Audio+USB3.0*1, H.D.D.(3.5")*2pcs+S.S.D(2.5")*2pcs, 354*185*413mm</t>
  </si>
  <si>
    <t>Auro (AURA) 3.0-B</t>
  </si>
  <si>
    <t>Корпус ALSEYE Корпус ALSEYE Auro 3.0-B Mini-ITX/Micro ATX/ATX, USB2.0*2+HD Audio+USB3.0*1, «H.D.D.(3.5»)*2pcs+S.S.D(2.5»)*2pcs, 354*185*413mm»</t>
  </si>
  <si>
    <t>Reactor-B</t>
  </si>
  <si>
    <t>Корпус ALSEYE  Reactor-B Mini-ITX/Micro ATX/ATX, USB2.0*2+HD Audio+USB3.0*1 USB2.0*2+HD Audio+USB3.0*1</t>
  </si>
  <si>
    <t>Paladin-W(4 fans)</t>
  </si>
  <si>
    <t>Корпус ALSEYE Paladin-W (4 fans)</t>
  </si>
  <si>
    <t>Spider-B(5 fans)</t>
  </si>
  <si>
    <t>Корпус ALSEYE Spider-B (5 fans)</t>
  </si>
  <si>
    <t>Spider-W(5 fans)</t>
  </si>
  <si>
    <t>Корпус ALSEYE Spider-W (5 fans)</t>
  </si>
  <si>
    <t>X3-B</t>
  </si>
  <si>
    <t xml:space="preserve">Корпус ALSEYE X3-B </t>
  </si>
  <si>
    <t>X3-W</t>
  </si>
  <si>
    <t>Корпус ALSEYE X3-W</t>
  </si>
  <si>
    <t>Audin-BK</t>
  </si>
  <si>
    <t>Корпус для ПК ALSEYE Audin-BK AS.07.0173</t>
  </si>
  <si>
    <t>Audin-WH</t>
  </si>
  <si>
    <t>Корпус для ПК ALSEYE Audin-WH AS.07.0179</t>
  </si>
  <si>
    <t>RAMS 2.0 240-B</t>
  </si>
  <si>
    <t xml:space="preserve">Корпус для ПК ALSEYE RAMS 2.0 240-B </t>
  </si>
  <si>
    <t>Vision Ultra W (4 fans)</t>
  </si>
  <si>
    <t xml:space="preserve">Корпус для ПК ALSEYE Vision Ultra W (4 fans) </t>
  </si>
  <si>
    <t>Ai-B(Ai20025)</t>
  </si>
  <si>
    <t>Корпус ALSEYE Ai-B(Ai20025) Material: 0.7mm SPCC, Motherboard Compatiblility: Mini-ITX/Micro ATX/ATX/EATX, I/O Ports: USB2.0*2+HD Audio+USB3.0*1, Drive bay: H.D.D(3.5")*2pcs+S.S.D(2.5") *2pcs, Metallic Size: 405*225*467mm,Case Size: 455*225*485mm</t>
  </si>
  <si>
    <t>RAMS 2.0(White)-Type C</t>
  </si>
  <si>
    <t>Корпус RAMS 2.0(White)-Type C</t>
  </si>
  <si>
    <t>Ai Pro-200B</t>
  </si>
  <si>
    <t>Корпус Ai Pro-200B</t>
  </si>
  <si>
    <t>RAMS 1.0(Black)-Type C</t>
  </si>
  <si>
    <t>Корпус RAMS 1.0(Black)-Type C</t>
  </si>
  <si>
    <t>RAMS 1.0(White)-Type C</t>
  </si>
  <si>
    <t>Корпус RAMS 1.0(White)-Type C</t>
  </si>
  <si>
    <t>Rocket-B</t>
  </si>
  <si>
    <t xml:space="preserve">Корпус для ПК ALSEYE Rocket-B AS.07.0285 </t>
  </si>
  <si>
    <t>AX1-B10</t>
  </si>
  <si>
    <t>Корпус SOEYI «AX1-B10 SOEYI ATX case with black coating front panel with flat small mesh, without»</t>
  </si>
  <si>
    <t>AX8-B20</t>
  </si>
  <si>
    <t>Корпус SOEYI «AX8-B20 SOEYI ATX case with black coating front panel with flat bigger mesh, without»</t>
  </si>
  <si>
    <t>XPG BATTLECRUISER II ST</t>
  </si>
  <si>
    <t xml:space="preserve">Корпус XPG BATTLECRUISER II ST Black (BATTLECRUISERIIST-BKCWW) </t>
  </si>
  <si>
    <t>CA-1J1-00S1WN-00</t>
  </si>
  <si>
    <t>Корпус Thermaltake Versa H17/Black/Win/SPCC CA-1J1-00S1WN-00 (870901)</t>
  </si>
  <si>
    <t>CA-1K8-00M1WN-01</t>
  </si>
  <si>
    <t>Корпус Thermaltake V200 TG RGB CA-1K8-00M1WN-01 Black/Win/SPCC/Tempered Glass*1/120mm RGB Fans*3 + 120mm Standard CA-1K8-00M1WN-01 Fan*1/MB Sync (874398)</t>
  </si>
  <si>
    <t>CA-1S2-00M1WN-00</t>
  </si>
  <si>
    <t>Корпус Thermaltake Divider 300 TG CA-1S2-00M1WN-00 Black/Win/SPCC/Tempered Glass*2/120mm Standard Fan*1 (526616)</t>
  </si>
  <si>
    <t>CA-1S2-00M1WN-01</t>
  </si>
  <si>
    <t>Корпус Thermaltake Divider 300 TG ARGB CA-1S2-00M1WN-01 Black/Win/SPCC/Tempered Glass*2/120mm Standard Fan*1/120mm CA-1S2-00M1WN-01 ARGB Fan*3 (527453)</t>
  </si>
  <si>
    <t>CA-1S2-00M6WN-01</t>
  </si>
  <si>
    <t>Корпус Thermaltake Divider 300 TG Snow ARGB CA-1S2-00M6WN-01 White/Win/SPCC/Tempered Glass*2/120mm Standard CA-1S2-00M6WN-01 Fan*1/120mm ARGB Fan*3 (527590)</t>
  </si>
  <si>
    <t>CA-1S2-00M6WN-02</t>
  </si>
  <si>
    <t>Корпус Thermaltake Divider 300 TG Air Snow CA-1S2-00M6WN-02 Snow/Win/SPCC/Tempered Glass*1/Mesh Front Panel/120mm CA-1S2-00M6WN-02 Standard Fan*2 (528610)</t>
  </si>
  <si>
    <t>CA-1S4-00S1WN-00</t>
  </si>
  <si>
    <t>Корпус Thermaltake Divider 170 TG ARGB/Black CA-1S4-00S1WN-00 /Win/SPCC/Tempered Glass*1/120mm ARGB PWM Fan*2</t>
  </si>
  <si>
    <t>CA-1T4-00M1WN-01</t>
  </si>
  <si>
    <t>Корпус Thermaltake Divider 500 TG ARGB CA-1T4-00M1WN-01 Black/Win/SPCC/Tempered Glass*4/120mm ARGB Fan*3/120mm CA-1T4-00M1WN-01 Standard Fan*1 (527880)</t>
  </si>
  <si>
    <t>CA-1T4-00M6WN-01</t>
  </si>
  <si>
    <t>Корпус Thermaltake Divider 500 TG Snow ARGB CA-1T4-00M6WN-01 White/Win/SPCC/Tempered Glass*4/120mm ARGB Fan*3/120mm CA-1T4-00M6WN-01 Standard Fan*1 (527897)</t>
  </si>
  <si>
    <t>CTE C700</t>
  </si>
  <si>
    <t xml:space="preserve">Корпус Thermaltake CA-1X7-00F6WN-01 CTE C700 TG ARGB Snow/White/Win/SPCC/Tempered Glass*2/CT140 ARGB Fan*3/Brown Box </t>
  </si>
  <si>
    <t>CTE T500</t>
  </si>
  <si>
    <t xml:space="preserve">Корпус Thermaltake CA-1X8-00F6WN-01 CTE T500 TG ARGB Snow/White/Win/SPCC/Tempered Glass*2/CT140 ARGB Fan*3/Brown Box </t>
  </si>
  <si>
    <t>CA-1X9-00S1WN-00</t>
  </si>
  <si>
    <t xml:space="preserve">Корпус Thermaltake The Tower 200/Black/Win/SPCC/Tempered Glass*1/CT140 Fan*2/Color Box </t>
  </si>
  <si>
    <t>XPG CRUISER</t>
  </si>
  <si>
    <t>Корпус XPG CRUISER Black [CRUISERST-BKCWW] (Midi-Tower, черный, TG, 120mm ARGB fan*3)</t>
  </si>
  <si>
    <t>Корпус XPG CRUISER WHITE [CRUISERST-WHCWW] (Midi-Tower, белый, TG, 120mm ARGB fan*3)</t>
  </si>
  <si>
    <t>CVBM-L4</t>
  </si>
  <si>
    <t>Корпус Powercase Корпус Powercase Vision Micro, Black, Tempered Glass, 4х 120mm 5-color fan, чёрный, mATX (CVBM-L4) (CVBM-L4) (202896)</t>
  </si>
  <si>
    <t>XPG DEFENDER</t>
  </si>
  <si>
    <t>Корпус XPG DEFENDER BLACK [DEFENDER-BKCWW] (Midi-Tower, черный, TG, 120mm fan*3)</t>
  </si>
  <si>
    <t>Корпус XPG DEFENDER WHITE [DEFENDER-WHCWW] (Midi-Tower, белый, TG, 120mm fan*3)</t>
  </si>
  <si>
    <t>Delta-C70-BKG400XX-GL</t>
  </si>
  <si>
    <t>Корпус для ПК Ocypus Case Delta C70 BK ARGB EATX / win / black / 4 ARGB fans /no PSU Delta-C70-BKG400XX-GL</t>
  </si>
  <si>
    <t>Delta-C70-WHG400XX-GL</t>
  </si>
  <si>
    <t>Корпус для ПК Ocypus Delta-C70-WHG400XX-GL Case  Delta C70 WH ARGB EATX / win / white / 4 ARGB fans / no PSU</t>
  </si>
  <si>
    <t>Delta-C74-BKD200XX-GL</t>
  </si>
  <si>
    <t>Корпус для ПК Ocypus Case Delta C74 BK ARGB ATX / win / black / 2 ARGB fans / no PSU /Tempered Glass</t>
  </si>
  <si>
    <t>Delta-C74-WHD200XX-GL</t>
  </si>
  <si>
    <t>Корпус для ПК Ocypus  Delta C74 WH ARGB ATX / win / white / 2 ARGB fans / no PSU /Tempered Glass</t>
  </si>
  <si>
    <t>EN40016</t>
  </si>
  <si>
    <t>Корпус Xigmatek Lamiya EN40016 ATX, USB3.0x1+USB2.0x2, Front &amp; Left TG, 4PCS X24A Fan, Galaxy II Fan Control Box &amp; Remote (748113)</t>
  </si>
  <si>
    <t>EN46430</t>
  </si>
  <si>
    <t>Корпус Xigmatek Aquarius Plus White EN46430 ATX, USB3.0x2+USB2.0x1, Front &amp;Left TG, 7PCS AY120 Fan, EN46430 Frontx3+Bottomx3+Rearx1</t>
  </si>
  <si>
    <t>FL-102-AD120-DC</t>
  </si>
  <si>
    <t xml:space="preserve">Корпус для ПК FoxLine FL-102-AD120-DC </t>
  </si>
  <si>
    <t>FL-105-AD120-DC-INF</t>
  </si>
  <si>
    <t>Корпус FoxLine FL-105-AD120-DC-INF (FL-105-AD120-DC-INF) |FL-105-AD120-DC-INF| mITX case (2L), 2*USB2.0+2*USB3.0, 1*combo audio, 40mm FAN, VESA, w/DC-ATX converter, w/120W pwr adapter, w/pwr</t>
  </si>
  <si>
    <t>FL-301-FZ450R-U32</t>
  </si>
  <si>
    <t>Корпус FoxLine FL-301-FZ450R-U32 ATX case, black, w/PSU 450W 12cm, w/2xUSB2.0+2xUSB3.0, w/pwr cord, w/o FAN</t>
  </si>
  <si>
    <t>FL–628-FZ450R-U32</t>
  </si>
  <si>
    <t>Корпус FoxLine Case Foxline FL–628-FZ450R-U32 |FL–628-FZ450R-U32| mATX case, black, w/PSU 450W 12cm, w/2xUSB2.0, w/2xUSB3.0 w/pwr cord, w/o FAN</t>
  </si>
  <si>
    <t>FL-815</t>
  </si>
  <si>
    <t xml:space="preserve">Корпус для ПК FoxLine FL-815 </t>
  </si>
  <si>
    <t>FL-886-FL500S-U32</t>
  </si>
  <si>
    <t>Корпус FoxLine Case Foxline FL-886-FL500S-U32 |FL-886-FL500S-U32| ATX case, black, w/PSU 500W 12cm, w/2xUSB3.0, w/ pwr cord, w/o FAN</t>
  </si>
  <si>
    <t>FZ-G42A</t>
  </si>
  <si>
    <t>Корпус для ПК Forza FZ-G42A Seaview TG ATX Case, black, w/o psu, Tempered glass front panel, 1x3,5", 3x2,5",USB3.</t>
  </si>
  <si>
    <t>FZ-G42B</t>
  </si>
  <si>
    <t>Корпус для ПК Forza Forza FZ-G42B Seaview TG ATX Case, black, w/o psu, Curved Tempered glass front panel, 1x3,5", 3x2,5</t>
  </si>
  <si>
    <t>FZ-G901</t>
  </si>
  <si>
    <t>Корпус для ПК Forza FZ-G901 EATX Case, black, w/o psu,Tempered glass front panel, 2x3,5", 2x2,5",USB3.0*1+USB3.0</t>
  </si>
  <si>
    <t>SST-FAB1B-PRO-V2</t>
  </si>
  <si>
    <t>Корпус Silverstone SST-FAB1B-PRO-V2 (814421)</t>
  </si>
  <si>
    <t>SST-SG13B</t>
  </si>
  <si>
    <t>Корпус Silverstone SST-SG13B Sugo Mini-ITX Compact Computer Cube Case, Mesh Front Panel, black, RTL {4}</t>
  </si>
  <si>
    <t>SST-FA511Z-BG</t>
  </si>
  <si>
    <t>Корпус Silverstone G41FA511ZBG0020 High airflow ATX gaming chassis with excellent cooling potential High airflow ATX gaming chassis with excellent cooling potential</t>
  </si>
  <si>
    <t>SST-FA512Z-BG</t>
  </si>
  <si>
    <t>Корпус Silverstone G41FA512ZBG0020 High airflow ATX mid-tower chassis with dual radiator support and ARGB lighting High airflow ATX mid-tower chassis with dual radiator support and ARGB lighting</t>
  </si>
  <si>
    <t>SST-SED1-B</t>
  </si>
  <si>
    <t>Корпус Silverstone SST-SED1-B</t>
  </si>
  <si>
    <t>Gamma-C50-BKG000XX-GL</t>
  </si>
  <si>
    <t xml:space="preserve">Корпус для ПК Case Ocypus Gamma C50 BK mATX / win / black / no PSU / Tempered Glass </t>
  </si>
  <si>
    <t>Gamma-C50-WHG000XX-GL</t>
  </si>
  <si>
    <t>Корпус для ПК Case Ocypus Gamma C50 WH mATX / win / white / no PSU / Tempered Glass</t>
  </si>
  <si>
    <t>Gamma-C52-B-KD000XX-GL</t>
  </si>
  <si>
    <t xml:space="preserve">Корпус для ПК Case Ocypus Gamma C52 BK mATX / win / black / no PSU / Tempered Glass </t>
  </si>
  <si>
    <t>Gamma-C52-W-HD000XX-GL</t>
  </si>
  <si>
    <t>Корпус для ПК Case Ocypus Gamma C52 WH mATX / win / white / no PSU / Tempered Glass</t>
  </si>
  <si>
    <t>Gamma-C52-W-HD300XX-GL</t>
  </si>
  <si>
    <t xml:space="preserve">Корпус для ПК Case Ocypus Gamma C52 WH ARGB mATX / win / white / 3 ARGB fans / no PSU / Tempered Glass </t>
  </si>
  <si>
    <t>Gamma-C60-B-KG000XX-GL</t>
  </si>
  <si>
    <t>Корпус для ПК Case Ocypus Gamma C60 BK ATX / win / black / no PSU / Tempered Glass</t>
  </si>
  <si>
    <t>Gamma-C60-W-HG000XX-GL</t>
  </si>
  <si>
    <t xml:space="preserve">Корпус для ПК Case Ocypus Gamma C60 WH ATX / win / white / no PSU / Tempered Glass </t>
  </si>
  <si>
    <t>Gamma-C70-BKG000XX-GL</t>
  </si>
  <si>
    <t>Корпус для ПК Ocypus Gamma-C70-BKG000XX-GL Case Gamma C70 BK ATX / win / black / no PSU / Tempered Glass</t>
  </si>
  <si>
    <t>Gamma-C70-BKG400XX-GL</t>
  </si>
  <si>
    <t>Корпус Case Ocypus Gamma C70 BK ARGB ATX / win / black / 4 ARGB fans / no PSU / Tempered Glass</t>
  </si>
  <si>
    <t>Gamma-C70-WHG000XX-GL</t>
  </si>
  <si>
    <t>Корпус для ПК Ocypus Gamma-C70-WHG000XX-GL Case Gamma C70 WH ATX / win / white / no PSU / Tempered Glass</t>
  </si>
  <si>
    <t>Gamma-C70-WHG400XX-GL</t>
  </si>
  <si>
    <t>Корпус Case Ocypus Gamma C70 WH ARGB ATX / win / white / 4 ARGB fans / no PSU / Tempered Glass</t>
  </si>
  <si>
    <t>Gamma-C72-B-KD000XX-GL</t>
  </si>
  <si>
    <t>Корпус для ПК Case Ocypus Gamma C72 BK ATX / win / black / no PSU / Tempered Glass</t>
  </si>
  <si>
    <t>Gamma-C72-BKD400XX-GL</t>
  </si>
  <si>
    <t>Корпус для ПК Case Ocypus Gamma C72 BK Gamma-C72-BKD400XX-GL</t>
  </si>
  <si>
    <t>GB-AC700G</t>
  </si>
  <si>
    <t>Корпус Gigabyte AORUS C700 Glass FullTower, E-ATX, USB-C x1, USB3.0 X4, HDMI x1, Audio I/O, Black, TG</t>
  </si>
  <si>
    <t>INVADERXMINIMT-WHCWW</t>
  </si>
  <si>
    <t xml:space="preserve">Корпус XPG INVADERXMINIMT-WHCWW </t>
  </si>
  <si>
    <t>XPG Invader X</t>
  </si>
  <si>
    <t>Корпус XPG INVADER X BLACK (INVADERXMT-BKCWW) Mid-Tower Gaming ATX PC Case with Panoramic View, Tempered Glass Panels, and RGB Lighting Black</t>
  </si>
  <si>
    <t>Корпус XPG INVADER X WHITE (INVADERXMT-WHCWW) Mid-Tower Gaming ATX PC Case with Panoramic View, Tempered Glass Panels, and RGB Lighting Black</t>
  </si>
  <si>
    <t>XPG INVADER X</t>
  </si>
  <si>
    <t>Корпус XPG INVADER X BLACK (INVADERXMTWOF-BKCWW) Mid-Tower, Micro-ATX, Mini-ITX, Standard-ATX, USB 3.2 Gen2 Type-A, USB 3.2 Gen2 Type-C</t>
  </si>
  <si>
    <t>Корпус XPG INVADER X WHITE (INVADERXMTWOF-WHCWW) Mid-Tower, Micro-ATX, Mini-ITX, Standard-ATX, USB 3.2 Gen2 Type-A, USB 3.2 Gen2 Type-C</t>
  </si>
  <si>
    <t>Iota-C50-BKD300CD-GL</t>
  </si>
  <si>
    <t>Корпус для ПК Ocypus Iota-C50-BKD300CD-GL Case Iota C50 BK Curve ARGB Digital mATX /win /black / 3 ARGB fans/ no PSU / Tempered Glass</t>
  </si>
  <si>
    <t>Iota-C70-BKD400CD-GL</t>
  </si>
  <si>
    <t>Корпус для ПК Ocypus Iota-C70-BKD400CD-GL Case Iota C70 BK Curve ARGB Digital ATX / win / black /</t>
  </si>
  <si>
    <t>Iota-C70-BKD600XX-GL</t>
  </si>
  <si>
    <t>Корпус Case Ocypus Iota C70 BK ARGB ATX win / black / 6 ARGB fans / no PSU / Tempered Glass</t>
  </si>
  <si>
    <t>Iota-C70-WHD400CD-GL</t>
  </si>
  <si>
    <t>Корпус для ПК Ocypus Iota-C70-WHD400CD-GL Case Iota C70 WH Curve ARGB Digital ATX / win / white / 6 ARGB fans / / no PSU / Tempered Glass</t>
  </si>
  <si>
    <t>Iota-C70-WHD600XX-GL</t>
  </si>
  <si>
    <t>Корпус Case Ocypus Iota C70 WH ARGB ATX  win / white / 6 ARGB fans / no PSU /Tempered Glass</t>
  </si>
  <si>
    <t>LANDER300MAA-WHCWW</t>
  </si>
  <si>
    <t xml:space="preserve">Корпус XPG  LANDER300MAA-WHITECOLOR </t>
  </si>
  <si>
    <t>M2 mini (Gray)</t>
  </si>
  <si>
    <t xml:space="preserve">Корпус для ПК Zalman M2 mini (Gray) Mini ITX PC Case </t>
  </si>
  <si>
    <t>M2 mini (Silver)</t>
  </si>
  <si>
    <t xml:space="preserve">Корпус для ПК Zalman M2 mini (Silver) Mini ITX PC Case </t>
  </si>
  <si>
    <t>M2</t>
  </si>
  <si>
    <t>Корпус для ПК ACD M2-500 с блоком питания PSU 500W; mATX, USB3.0+USB1.1*2+HD Audio; FAN 3x120 mm</t>
  </si>
  <si>
    <t>M3 PLUS RGB</t>
  </si>
  <si>
    <t xml:space="preserve">Корпус Zalman M3 PLUS RGB mATX Mini Tower PC Case, RGB Fan x4, T/G </t>
  </si>
  <si>
    <t>ACD Coffre 501</t>
  </si>
  <si>
    <t>Корпус ACD ACD Coffre 501 (MH-SI1GOA-0000)</t>
  </si>
  <si>
    <t>ACD Coffer 109B</t>
  </si>
  <si>
    <t>Корпус для ПК ACD Coffer 109B *m*ATX, Type-C + USB3.0 + USB ports + HD audio combo, Mesh, Black.</t>
  </si>
  <si>
    <t>ACD Coffer 109W</t>
  </si>
  <si>
    <t>Корпус для ПК ACD Coffer 109W *m*ATX, Type-C + USB3.0 + USB ports + HD audio combo, Mesh, White.</t>
  </si>
  <si>
    <t>ACD Coffre 104G</t>
  </si>
  <si>
    <t>Корпус ACD Coffre 104G mATX, Black, CPU 140mm, VGA 245mm, PSU 285mm, 2x3.5INT, 1x2.5INT, 2xUSB 2.0, 1xUSB 3.0, HD Audio, w/o FAN, w/o PSU, TG</t>
  </si>
  <si>
    <t>ACD Coffre 107</t>
  </si>
  <si>
    <t>Корпус ACD Coffre 107 USB3.0*2+USB2.0*2+HD audio</t>
  </si>
  <si>
    <t>ACD Coffre 102N</t>
  </si>
  <si>
    <t>Корпус для ПК ACD Coffre 102N mATX, Black, 80mm rear FAN, w/o PSU</t>
  </si>
  <si>
    <t>N5 TF</t>
  </si>
  <si>
    <t xml:space="preserve">Корпус Zalman N5 TF ATX Mid Tower PC Case, RGB fan x4, T/G </t>
  </si>
  <si>
    <t>P40 DS Black</t>
  </si>
  <si>
    <t>Корпус для ПК Zalman P40 DS Black ATX Mid Tower PC Case, 120mm ARGB Fanx4</t>
  </si>
  <si>
    <t>P40 DS White</t>
  </si>
  <si>
    <t>Корпус для ПК Zalman P40 DS White ATX Mid Tower PC Case, 120mm ARGB Fanx4</t>
  </si>
  <si>
    <t>P40 Prism Plus Black</t>
  </si>
  <si>
    <t>Корпус для ПК Zalman P40 Prism Plus Black ATX Mid Tower PC Case, 120mm ARGB Fanx4</t>
  </si>
  <si>
    <t>P40 Prism Plus White</t>
  </si>
  <si>
    <t>Корпус для ПК Zalman P40 Prism Plus White</t>
  </si>
  <si>
    <t>CC560 Limited V2</t>
  </si>
  <si>
    <t>Корпус Deepcool CC560 V2 Limited</t>
  </si>
  <si>
    <t>CG530U 4F</t>
  </si>
  <si>
    <t>Корпус для ПК Deepcool CG530U 4F</t>
  </si>
  <si>
    <t>Корпус для ПК Deepcool CG530U 4F WH</t>
  </si>
  <si>
    <t>CG580 4F</t>
  </si>
  <si>
    <t>Корпус для ПК Deepcool CG580 4F</t>
  </si>
  <si>
    <t>CG580</t>
  </si>
  <si>
    <t>Корпус для ПК GamerStorm CG580 ATX, USB3.0X2, AudioX1, 3.5"X2, 2.5"X2+1, Black TG, Panoramic</t>
  </si>
  <si>
    <t>CH170 DIGITAL</t>
  </si>
  <si>
    <t>Корпус для ПК Deepcool CH170 DIGITAL</t>
  </si>
  <si>
    <t>CH260</t>
  </si>
  <si>
    <t>Корпус для ПК Deepcool CH260</t>
  </si>
  <si>
    <t>CH270 DIGITAL</t>
  </si>
  <si>
    <t>Корпус для ПК Deepcool CH270 DIGITAL</t>
  </si>
  <si>
    <t>CH270</t>
  </si>
  <si>
    <t>Корпус для ПК Deepcool CH270</t>
  </si>
  <si>
    <t>CH360 WH</t>
  </si>
  <si>
    <t xml:space="preserve">Корпус Deepcool CH360 WH R-CH360-WHAPE3-G-1
 </t>
  </si>
  <si>
    <t>CH370-BK</t>
  </si>
  <si>
    <t>Корпус для ПК Deepcool CH370-BK mATX, USB3.0X1, USB-C Gen2X1, AudioX1, 3.5"X2, 2.5"X2+1,TG</t>
  </si>
  <si>
    <t>CH690 DIGITAL</t>
  </si>
  <si>
    <t>Корпус для ПК Deepcool CH690 DIGITAL</t>
  </si>
  <si>
    <t>CH780</t>
  </si>
  <si>
    <t xml:space="preserve">Корпус Deepcool CH780 R-CH780-BKADE41-G-1 </t>
  </si>
  <si>
    <t>CH780 WH</t>
  </si>
  <si>
    <t xml:space="preserve">Корпус Deepcool CH780 WH R-CH780-WHADE41-G-1 </t>
  </si>
  <si>
    <t>CL600</t>
  </si>
  <si>
    <t>Корпус для ПК Deepcool CL600</t>
  </si>
  <si>
    <t>CL660</t>
  </si>
  <si>
    <t>Корпус для ПК Deepcool CL660</t>
  </si>
  <si>
    <t>MACUBE 110 BK</t>
  </si>
  <si>
    <t>Корпус Deepcool MACUBE 110 BK R-MACUBE110-BKNGM1N-G-1 (714385) Black, mATX, CPU Height 165mm, VGA max 320mm, USB «3.0 x 2, Combo Jack x 1, int. 3.5» x 2 , 2.5» x 2, Ext. 5.25» x 0, 3.5» x 0»</t>
  </si>
  <si>
    <t>MATREXX 55 V4 C</t>
  </si>
  <si>
    <t>Корпус для ПК Deepcool MATREXX 55 V4 C</t>
  </si>
  <si>
    <t>S3 TG</t>
  </si>
  <si>
    <t>Корпус Zalman S3 TG ATX Mid Tower PC Case, 120mm fan x3, T/G</t>
  </si>
  <si>
    <t>STARKERAIRBTFMTA-BKCWW</t>
  </si>
  <si>
    <t xml:space="preserve">Корпус для ПК XPG STARKERAIRBTFMTA-BKCWW </t>
  </si>
  <si>
    <t>STARKERAIRBTFMTA-WHCWW</t>
  </si>
  <si>
    <t xml:space="preserve">Корпус для ПК XPG STARKERAIRBTFMTA-WHCWW </t>
  </si>
  <si>
    <t>T3 PLUS</t>
  </si>
  <si>
    <t xml:space="preserve">Корпус для ПК Zalman T3 PLUS mATX Mini Tower PC Case, Black fan x2 </t>
  </si>
  <si>
    <t>XPG VALOR AIR</t>
  </si>
  <si>
    <t>Корпус XPG VALOR AIR WHITE (VALORAIRMT-WHCWW) (Midi-Tower, белый, TG, 120mm fan*4)</t>
  </si>
  <si>
    <t>VALORAIRNANOMAA-BKCWW</t>
  </si>
  <si>
    <t xml:space="preserve">Корпус для ПК XPG VALORAIRNANOMAA-BKCWW </t>
  </si>
  <si>
    <t>VALORAIRNANOMAA-WHCWW</t>
  </si>
  <si>
    <t xml:space="preserve">Корпус для ПК XPG VALORAIRNANOMAA-WHCWW </t>
  </si>
  <si>
    <t>VALORAIRPLUSMTA-WHCWW</t>
  </si>
  <si>
    <t xml:space="preserve">Корпус XPG VALORAIRPLUSMTA-WHCWW </t>
  </si>
  <si>
    <t>VALORMESHC4VA-BKCWW</t>
  </si>
  <si>
    <t xml:space="preserve">Корпус XPG VALORMESHC4VA-BKCWW </t>
  </si>
  <si>
    <t>VALORMESHC4VA-WHCWW</t>
  </si>
  <si>
    <t xml:space="preserve">Корпус для ПК XPG VALORMESHC4VA-WHCWW </t>
  </si>
  <si>
    <t>VALORMESHNANOMAA-WHCWW</t>
  </si>
  <si>
    <t xml:space="preserve">Корпус для ПК XPG VALORMESHNANOMAA-WHCWW </t>
  </si>
  <si>
    <t>XPG STORM Black</t>
  </si>
  <si>
    <t>Корпус XPG VALOR STORM BLACK (VALORSTORMMTWOF-BKCWW)</t>
  </si>
  <si>
    <t>Материнские платы</t>
  </si>
  <si>
    <t>52119-04-40G</t>
  </si>
  <si>
    <t>Материнская плата Sapphire A520M-E A520, AM4, 2*DDR4, 1*PCIEx16, 1*PCIEx1, 1*M.2, 6*USB3.2Gen1, 4*USB2.0, 4*SATA3.0, 1G, HDMI, M-ATX, RTL</t>
  </si>
  <si>
    <t>ROG STRIX X570-I GAMING</t>
  </si>
  <si>
    <t>Материнская плата ASUS ROG STRIX X570-I GAMING</t>
  </si>
  <si>
    <t>ROG CROSSHAIR VIII IMPACT</t>
  </si>
  <si>
    <t>Материнская плата ASUS ROG CROSSHAIR VIII IMPACT X570 AM4 mini-DTX 2xDDR4 PCIEx16 2xM.2 USB-C GLAN Wi-Fi 6 {6}</t>
  </si>
  <si>
    <t>PRIME B550M-A</t>
  </si>
  <si>
    <t>Материнская плата ASUS PRIME B550M-A AM4 mATX 4xDDR4 PCIEx16 2xPCIEx1 2xM.2 HDMI DVI VGA GLAN {10}</t>
  </si>
  <si>
    <t>PRIME B550M-K</t>
  </si>
  <si>
    <t>Материнская плата ASUS PRIME B550M-K AM4 mATX 4xDDR4 PCIEx16 2xPCIEx1 M.2 HDMI DVI VGA GLAN AM4 microATX 4xDDR4 PCIEx16 2xPCIEx1 2xM.2 VGA DVI HDMI GLAN RTL {10}</t>
  </si>
  <si>
    <t>PRIME A520M-K</t>
  </si>
  <si>
    <t>Материнская плата ASUS PRIME A520M-K AM4 mATX 2xDDR4 PCI-Ex16 2xPCI-Ex1 M.2 HDMI VGA GLAN {10}</t>
  </si>
  <si>
    <t>A520M-A PRO</t>
  </si>
  <si>
    <t>Материнская плата MSI A520M-A PRO A520, AM4, 2*DDR4, 1*PCIEx16, 1*PCIEx1, 1*M.2, 6*USB3.2Gen1, 6*USB2.0, 4*SATA3.0, 1G, DVI, HDMI, M-ATX, RTL</t>
  </si>
  <si>
    <t>A520M DS3H V2</t>
  </si>
  <si>
    <t>Материнская плата Gigabyte A520M DS3H V2, RTL</t>
  </si>
  <si>
    <t>A520M DS3H WF6E</t>
  </si>
  <si>
    <t>Материнская плата Gigabyte A520M DS3H WF6E A520, AM4, 4xDDR4, 1_PCI-Ex16,4_M.2, 6_USB3.2Gen1, 8_USB2.0, 4*SATA3.0, 1G, DP, HDMI, ATX, RTL</t>
  </si>
  <si>
    <t>B550 EAGLE WIFI6</t>
  </si>
  <si>
    <t>Материнская плата Gigabyte B550 EAGLE WIFI6,</t>
  </si>
  <si>
    <t>B550M-A PRO</t>
  </si>
  <si>
    <t>Материнская плата MSI B550M-A PRO B550, AM4, 2*DDR4, 1*PCIEx16, 1*PCIEx1, 1*M.2, 6*USB3.2Gen1, 6*USB2.0, 4*SATA3.0, 1G, DVI, HDMI, M-ATX, RTL</t>
  </si>
  <si>
    <t>B550M DS3H AC R2</t>
  </si>
  <si>
    <t>Материнская плата Gigabyte B550M DS3H AC R2, RTL</t>
  </si>
  <si>
    <t>B550M DS3H R2</t>
  </si>
  <si>
    <t>Материнская плата Gigabyte B550M DS3H R2, RTL</t>
  </si>
  <si>
    <t>MAG B550 TOMAHAWK MAX WIFI</t>
  </si>
  <si>
    <t>Материнская плата MSI MAG B550 TOMAHAWK MAX WIFI B550, AM4, 4*DDR4, 2*PCIEx16, 2*PCIEx1, 2*M.2, 2*TypeC, 1*USB3.2Gen2, 4*USB3.2Gen1, 6*USB2.0, 6*SATA3.0, 2.5G, DP, HDMI, ATX, RTL</t>
  </si>
  <si>
    <t>52112-04-40G</t>
  </si>
  <si>
    <t>Материнская плата Sapphire B650M-E B650, AM5, 2*DDR5, 1*PCIEx16, 1*PCIEx4, 2*M.2, 4*USB3.2Gen1, 10*USB2.0, 4*SATA3.0, 2.5G, DP, HDMI, M-ATX, RTL</t>
  </si>
  <si>
    <t>52118-03-40G</t>
  </si>
  <si>
    <t>Материнская плата Sapphire A620AM PULSE A620, AM5, 2*DDR5, 1*PCIEx16, 1*PCIEx4, 2*M.2, 4*USB3.2Gen1, 6*USB2.0, 4*SATA3.0, 1G, DP, HDMI, M-ATX, RTL</t>
  </si>
  <si>
    <t>52123-02-40G</t>
  </si>
  <si>
    <t>Материнская плата Sapphire B850M PURE WIFI B850, AM5, 4*DDR5, 2*PCIEx16, 2*M.2, 2*TypeC, 3*USB3.2Gen2, 2*USB3.2Gen1, 6*USB2.0, 4*SATA3.0, 2.5G, DP, HDMI, M-ATX, RTL</t>
  </si>
  <si>
    <t>52123-11-40G</t>
  </si>
  <si>
    <t>Материнская плата Sapphire B850A PURE WIFI7 B850, AM5, 4*DDR5, 3*PCIEx16, 3*M.2, 2*TypeC, 3*USB3.2Gen2, 2*USB3.2Gen1, 6*USB2.0, 4*SATA3.0, 2.5G, DP, HDMI, ATX, RTL</t>
  </si>
  <si>
    <t>TUF GAMING B650M-PLUS</t>
  </si>
  <si>
    <t>Материнская плата ASUS TUF GAMING B650M-PLUS AM5 mATX 4xDDR5 2xPCIEx16 PCIEx1 2xM.2 USB-C DP HDMI 2.5GLAN (90MB1BG0-M0EAY0) (912392)</t>
  </si>
  <si>
    <t>ROG STRIX B650E-I GAMING WIFI</t>
  </si>
  <si>
    <t>Материнская плата ASUS ROG STRIX B650E-I GAMING WIFI AM5 mini-ITX 2xDDR5 PCIEx16 2xM.2 2xUSB-C HDMI 2.5GLAN Wi-Fi 6E (90MB1BI0-M0EAY0)</t>
  </si>
  <si>
    <t>ROG STRIX B650E-F GAMING WIFI</t>
  </si>
  <si>
    <t>Материнская плата ASUS ROG STRIX B650E-F GAMING WIFI AM5 ATX 4xDDR5 2xPCIEx16 2хPCIEx1 3xM.2 2хUSB-C DP HDMI 2.5GLAN Wi-Fi 6E (90MB1BQ0-M0EAY0)</t>
  </si>
  <si>
    <t>PRIME A620M-A-CSM</t>
  </si>
  <si>
    <t>Материнская плата ASUS PRIME A620M-A-CSM AM5 mATX 4xDDR5 PCIEx16 2xPCIEx1 2xM.2 DP HDMI VGA GLAN</t>
  </si>
  <si>
    <t>PRIME A620M-K</t>
  </si>
  <si>
    <t>Материнская плата ASUS PRIME A620M-K AM5 mATX 2xDDR5 PCIEx16 PCIEx1 M.2 HDMI VGA GLAN</t>
  </si>
  <si>
    <t>PRIME A620M-E-CSM</t>
  </si>
  <si>
    <t>Материнская плата ASUS PRIME A620M-E-CSM AM5 mATX 2xDDR5 PCIEx16 2xPCIEx1 M.2 DP HDMI VGA GLAN</t>
  </si>
  <si>
    <t>TUF GAMING A620-PRO WIFI</t>
  </si>
  <si>
    <t>Материнская плата ASUS TUF GAMING A620-PRO WIFI AM5 ATX 4xDDR5 2xPCIEx16 2xPCIEx1 2xM.2 USB-C HDMI DP 2.5GLAN Wi-Fi 6</t>
  </si>
  <si>
    <t>PRIME A620AM-K</t>
  </si>
  <si>
    <t>Материнская плата ASUS PRIME A620AM-K AM5 mATX 2xDDR5 PCIEx16 PCIEx1 M.2 DP HDMI GLAN</t>
  </si>
  <si>
    <t>ROG STRIX X870E-E GAMING WIFI</t>
  </si>
  <si>
    <t>Материнская плата ASUS ROG STRIX X870E-E GAMING WIFI AM5 ATX 4xDDR5 2xPCIEx16 5xM.2 2xUSB-C HDMI 5GLAN Wi-Fi 7</t>
  </si>
  <si>
    <t>ROG CROSSHAIR X870E HERO</t>
  </si>
  <si>
    <t>Материнская плата ASUS ROG CROSSHAIR X870E HERO AM5 ATX 4xDDR5 2xPCIEx16 5xM.2 4xUSB-C HDMI 2.5GLAN 5GLAN Wi-Fi 7</t>
  </si>
  <si>
    <t>ROG STRIX X870-A GAMING WIFI</t>
  </si>
  <si>
    <t>Материнская плата ASUS ROG STRIX X870-A GAMING WIFI AM5 ATX 4xDDR5 2xPCIEx16 4xM.2 3хUSB-C DP HDMI 2.5GLAN Wi-Fi 7</t>
  </si>
  <si>
    <t>PROART X870E-CREATOR WIFI</t>
  </si>
  <si>
    <t xml:space="preserve">Материнская плата ASUS PROART X870E-CREATOR WIFI AM5 ATX 4xDDR5 3xPCIEx16 4xM.2 3xUSB-C DP HDMI 2.5GLAN 10GLAN 
Wi-Fi 7 </t>
  </si>
  <si>
    <t>PRIME X870-P WIFI</t>
  </si>
  <si>
    <t xml:space="preserve">Материнская плата ASUS PRIME X870-P WIFI AM5 ATX 4xDDR5 4xPCIEx16 4xM.2 2xUSB-C HDMI 2.5GLAN Wi-Fi 7 </t>
  </si>
  <si>
    <t>TUF GAMING X870-PLUS WIFI</t>
  </si>
  <si>
    <t xml:space="preserve">Материнская плата ASUS TUF GAMING X870-PLUS WIFI AM5 ATX 4xDDR5 2xPCIEx16 4xM.2 2xUSB-C HDMI 2.5GLAN Wi-Fi 7 </t>
  </si>
  <si>
    <t>ROG STRIX X870-F GAMING WIFI</t>
  </si>
  <si>
    <t>Материнская плата ASUS ROG STRIX X870-F GAMING WIFI AM5 ATX 4xDDR5 2xPCIEx16 4xM.2 3xUSB-C DP HDMI 2.5GLAN Wi-Fi 7</t>
  </si>
  <si>
    <t>ROG STRIX X870-I GAMING WIFI</t>
  </si>
  <si>
    <t>Материнская плата ASUS ROG STRIX X870-I GAMING WIFI AM5 mini-ITX 2xDDR5 PCIEx16 2xM.2 3xUSB-C HDMI 2.5GLAN Wi-Fi 7</t>
  </si>
  <si>
    <t>TUF GAMING B850M-PLUS WIFI</t>
  </si>
  <si>
    <t>Материнская плата ASUS TUF GAMING B850M-PLUS WIFI AM5 mATX 4xDDR5 PCIEx16 PCIEx1 3xM.2 USB-C DP HDMI 2.5GLAN Wi-Fi 6Е</t>
  </si>
  <si>
    <t>PRIME B840-PLUS WIFI</t>
  </si>
  <si>
    <t xml:space="preserve">Материнская плата ASUS PRIME B840-PLUS WIFI AM5 ATX 4xDDR5 4xPCIEx16 PCIEx1 3xM.2 USB-C DP HDMI 2.5GLAN Wi-Fi 6Е </t>
  </si>
  <si>
    <t>TUF GAMING B850-PLUS WIFI</t>
  </si>
  <si>
    <t>Материнская плата ASUS TUF GAMING B850-PLUS WIFI AM5 ATX 4xDDR5 2xPCIEx16 2xPCIEx1 3xM.2 USB-C DP HDMI 2.5GLAN Wi-Fi 7</t>
  </si>
  <si>
    <t>ROG STRIX B850-A GAMING WIFI</t>
  </si>
  <si>
    <t xml:space="preserve">Материнская плата ASUS ROG STRIX B850-A GAMING WIFI AM5 ATX 4xDDR5 2xPCIEx16 4xM.2 2xUSB-C DP HDMI 2.5GLAN Wi-Fi 7 </t>
  </si>
  <si>
    <t>ROG STRIX B850-E GAMING WIFI</t>
  </si>
  <si>
    <t>Материнская плата ASUS ROG STRIX B850-E GAMING WIFI AM5 ATX 4xDDR5 2xPCIEx16 5xM.2 2хUSB-C DP HDMI 5GLAN Wi-Fi 7</t>
  </si>
  <si>
    <t>ROG STRIX B850-I GAMING WIFI</t>
  </si>
  <si>
    <t>Материнская плата ASUS ROG STRIX B850-I GAMING WIFI AM5 mini-ITX 2xDDR5 PCIEx16 2xM.2 2xUSB-C HDMI 2.5GLAN WIFI 7</t>
  </si>
  <si>
    <t>ROG CROSSHAIR X870E APEX</t>
  </si>
  <si>
    <t>Материнская плата ASUS ROG CROSSHAIR X870E APEX AM5 ATX 2xDDR5 2xPCIEx16 PCIEx4 PCIEx1 5xM.2 3xUSB-C 5GLAN Wi-Fi 7</t>
  </si>
  <si>
    <t>TUF GAMING B850-E WIFI</t>
  </si>
  <si>
    <t>Материнская плата ASUS TUF GAMING B850-E WIFI AM5 ATX 4xDDR5 2хPCIEx16 PCIEx1 3xM.2 USB-C DP HDMI 2.5GLAN WIFI 6E</t>
  </si>
  <si>
    <t>PRIME B850-PLUS WIFI</t>
  </si>
  <si>
    <t xml:space="preserve">Материнская плата ASUS PRIME B850-PLUS WIFI AM5 ATX 4xDDR5 4xPCIEx16 3xM.2 USB-C DP HDMI 2.5GLAN WIFI 6E </t>
  </si>
  <si>
    <t>PRIME B850-PLUS-CSM</t>
  </si>
  <si>
    <t>Материнская плата ASUS PRIME B850-PLUS-CSM AM5 ATX 4xDDR5 2xPCIEx16 3xM.2 USB-C DP HDMI 2.5GLAN</t>
  </si>
  <si>
    <t>B850M MAX GAMING WIFI</t>
  </si>
  <si>
    <t>Материнская плата ASUS B850M MAX GAMING WIFI AM5 mATX 4xDDR5 4xPCIEx16 3xM.2 USB-C DP HDMI GLAN Wi-Fi 6</t>
  </si>
  <si>
    <t>PRIME B850M-A-CSM</t>
  </si>
  <si>
    <t>Материнская плата ASUS PRIME B850M-A-CSM AM5 mATX 4xDDR5 2xPCIEx16 3xM.2 2xDP HDMI 2.5GLAN</t>
  </si>
  <si>
    <t>TUF GAMING B850M-E WIFI</t>
  </si>
  <si>
    <t>Материнская плата ASUS TUF GAMING B850M-E WIFI AM5 mATX 4хDDR5 PCIEx16 PCIEx1 3xM.2 USB-C 2хDP HDMI 2.5GLAN Wi-Fi 6Е</t>
  </si>
  <si>
    <t>PRIME B850M-K</t>
  </si>
  <si>
    <t xml:space="preserve">Материнская плата ASUS PRIME B850M-K AM5 mATX 2xDDR5 2xPCIEx16 2xM.2 DP HDMI 2.5GLAN </t>
  </si>
  <si>
    <t>TUF GAMING X870E-PLUS WIFI7</t>
  </si>
  <si>
    <t>Материнская плата ASUS TUF GAMING X870E-PLUS WIFI7 AM5 ATX 4xDDR5 2xPCIEx16 PCIEx1 4xM.2 2хUSB-C HDMI 2.5GLAN Wi-Fi 7</t>
  </si>
  <si>
    <t>TUF GAMING B850M-PLUS WIFI7 W</t>
  </si>
  <si>
    <t>Материнская плата ASUS TUF GAMING B850M-PLUS WIFI7 W AM5 mATX 4xDDR5 PCIEx16 PCIEx1 3xM.2 USB-C DP HDMI 2.5GLAN WiFi 7</t>
  </si>
  <si>
    <t>PRO WS B850M-ACE SE</t>
  </si>
  <si>
    <t>Материнская плата ASUS PRO WS B850M-ACE SE AM5 mATX 4xDDR5 2xPCIEx16 2xM.2 2хUSB-C DP HDMI VGA 10GLAN 2.5GLAN</t>
  </si>
  <si>
    <t>TUF GAMING B850M-PLUS II</t>
  </si>
  <si>
    <t>Материнская плата ASUS TUF GAMING B850M-PLUS II AM5 mATX 4хDDR5 PCIEx16 PCIEx1 USB-C DP HDMI 3xM.2 2.5GLAN</t>
  </si>
  <si>
    <t>TUF GAMING B850M-PLUS WIFI7</t>
  </si>
  <si>
    <t>Материнская плата ASUS TUF GAMING B850M-PLUS WIFI7 AM5 mATX 4xDDR5 PCIEx16 PCIEx1 3xM.2 USB-C DP HDMI 2.5GLAN WiFi 7</t>
  </si>
  <si>
    <t>ROG CROSSHAIR X870E HERO BTF</t>
  </si>
  <si>
    <t>Материнская плата ASUS ROG CROSSHAIR X870E HERO BTF AM5 ATX 4xDDR5 PCIEx16 PCIEx4 5xM.2 4xUSB-C HDMI 5GLAN 2.5GLAN Wi-Fi 7</t>
  </si>
  <si>
    <t>PRIME A620AM-A-CSM</t>
  </si>
  <si>
    <t>Материнская плата ASUS PRIME A620AM-A-CSM AM5 mATX 4xDDR5 PCIEx16 PCIEx1 2xM.2 DP HDMI VGA GLAN</t>
  </si>
  <si>
    <t>TUF GAMING A620AM-PLUS WIFI</t>
  </si>
  <si>
    <t>Материнская плата ASUS TUF GAMING A620AM-PLUS WIFI AM5 mATX 4xDDR4 PCIEx16 2xPCIEx1 2xM.2 2xDP HDMI 2.5GLAN WIFI 6</t>
  </si>
  <si>
    <t>TUF GAMING A620AM-PLUS</t>
  </si>
  <si>
    <t>Материнская плата ASUS TUF GAMING A620AM-PLUS AM5 mATX 4xDDR5 PCIEx16 PCIEx1 2xM.2 2xDP HDMI 2.5GLAN</t>
  </si>
  <si>
    <t>ROG CROSSHAIR X870E GLACIAL</t>
  </si>
  <si>
    <t>Материнская плата ASUS ROG CROSSHAIR X870E GLACIAL AM5 E-ATX 4xDDR5 2xPCIEx16 2xM.2 2xUSB-C 2x10GLAN WiFi 7</t>
  </si>
  <si>
    <t>A620M DS3H</t>
  </si>
  <si>
    <t>Материнская плата Gigabyte A620M DS3H,</t>
  </si>
  <si>
    <t>A620M GAMING X</t>
  </si>
  <si>
    <t>Материнская плата Gigabyte A620M GAMING X, Socket AM5, AMD A620, 4xDDR5-5200, HDMI+DP, 1xPCI-Ex16, 1xPCI-Ex1, 4xSATA3(RAID 0/1/10), 1xM.2, 8 Ch Audio, GLan, (2+2)xUSB2.0, (3+2)xUSB3.2, (1+1)xUSB3.2 Type-C™, 1xPS/2, mATX, RTL</t>
  </si>
  <si>
    <t>A620M H</t>
  </si>
  <si>
    <t>Материнская плата Gigabyte A620M H, Socket AM5, AMD A620, 2xDDR5-5200, HDMI+DP, 1xPCI-Ex16, 1xPCI-Ex1, 4xSATA3(RAID 0/1/10), 1xM.2, 8 Ch Audio, GLan, (4+4)xUSB2.0, (2+2)xUSB3.2, 1xPS/2, mATX, RTL {10}</t>
  </si>
  <si>
    <t>B650 AORUS ELITE AX V2</t>
  </si>
  <si>
    <t>Материнская плата Gigabyte B650 AORUS ELITE AX V2, RTL</t>
  </si>
  <si>
    <t>B650 EAGLE</t>
  </si>
  <si>
    <t>Материнская плата Gigabyte B650 EAGLE, RTL</t>
  </si>
  <si>
    <t>B650 EAGLE AX</t>
  </si>
  <si>
    <t>Материнская плата Gigabyte B650 EAGLE AX, RTL</t>
  </si>
  <si>
    <t>B650E EAGLE WIFI6E</t>
  </si>
  <si>
    <t>Материнская плата Gigabyte B650E EAGLE WIFI6E, RTL</t>
  </si>
  <si>
    <t>B650 GAMING X AX V2</t>
  </si>
  <si>
    <t>Материнская плата Gigabyte B650 GAMING X AX V2, RTL</t>
  </si>
  <si>
    <t>B650I AX</t>
  </si>
  <si>
    <t>Материнская плата Gigabyte B650I AX, RTL</t>
  </si>
  <si>
    <t>B650M AORUS ELITE</t>
  </si>
  <si>
    <t>Материнская плата Gigabyte B650M AORUS ELITE, RTL</t>
  </si>
  <si>
    <t>B650M AORUS ELITE AX</t>
  </si>
  <si>
    <t>Материнская плата Gigabyte B650M AORUS ELITE AX, Socket AM5, AMD B650, 4xDDR5-5200, HDMI+DP, 2xPCI-Ex16, 4xSATA3(RAID 0/1/10), 2xM.2, 8 Ch Audio, 2.5GLan, WiFi, (4+4)xUSB2.0, (7+2)xUSB3.2, (1+1)xUSB3.2 Type-C™, mATX, RTL {} (849399)</t>
  </si>
  <si>
    <t>B650M AORUS ELITE AX ICE</t>
  </si>
  <si>
    <t>Материнская плата Gigabyte B650M AORUS ELITE AX ICE, RTL</t>
  </si>
  <si>
    <t>B650M D3HP</t>
  </si>
  <si>
    <t>Материнская плата Gigabyte B650M D3HP, RTL</t>
  </si>
  <si>
    <t>B650M D3HP AX</t>
  </si>
  <si>
    <t>Материнская плата Gigabyte B650M D3HP AX, RTL</t>
  </si>
  <si>
    <t>B650M GAMING PLUS WIFI</t>
  </si>
  <si>
    <t>Материнская плата Gigabyte B650M GAMING PLUS WIFI, RTL</t>
  </si>
  <si>
    <t>B650M GAMING WIFI</t>
  </si>
  <si>
    <t>Материнская плата MSI B650M GAMING WIFI B650, AM5, 2*DDR5, 1*PCIEx16, 1*PCIEx1, 2*M.2, 1*TypeC, 7*USB3.2Gen1, 6*USB2.0, 4*SATA3.0, 2.5G, DP, HDMI, M-ATX, RTL</t>
  </si>
  <si>
    <t>B650M GAMING WIFI6E</t>
  </si>
  <si>
    <t>Материнская плата Gigabyte B650M GAMING WIFI6Eб</t>
  </si>
  <si>
    <t>B650M K</t>
  </si>
  <si>
    <t>Материнская плата Gigabyte B650M K, RTL</t>
  </si>
  <si>
    <t>B650M PROJECT ZERO</t>
  </si>
  <si>
    <t>Материнская плата MSI B650M PROJECT ZERO B650, AM5, 4*DDR5, 1*PCIEx16, 1*PCIEx1, 2*M.2, 3*TypeC, 3*USB3.2Gen2, 4*USB3.2Gen1, 6*USB2.0, 4*SATA3.0, 2.5G, DP, HDMI, M-ATX, RTL</t>
  </si>
  <si>
    <t>B840 EAGLE WIFI6E</t>
  </si>
  <si>
    <t>Материнская плата Gigabyte B840 EAGLE WIFI6,</t>
  </si>
  <si>
    <t>B840 GAMING X WIFI6E</t>
  </si>
  <si>
    <t>Материнская плата Gigabyte B840 GAMING X WIFI6E,</t>
  </si>
  <si>
    <t>B840M AORUS ELITE WIFI6E</t>
  </si>
  <si>
    <t>Материнская плата Gigabyte B840M AORUS ELITE WIFI6E, RTL</t>
  </si>
  <si>
    <t>B840M D2H</t>
  </si>
  <si>
    <t>Материнская плата Gigabyte B840M D2H,</t>
  </si>
  <si>
    <t>B840M DS3H</t>
  </si>
  <si>
    <t>Материнская плата Gigabyte B840M DS3H,</t>
  </si>
  <si>
    <t>B840M DS3H WIFI6</t>
  </si>
  <si>
    <t>Материнская плата Gigabyte B840M DS3H WIFI6,</t>
  </si>
  <si>
    <t>B840M EAGLE WIFI6</t>
  </si>
  <si>
    <t>Материнская плата Gigabyte B840M EAGLE WIFI6, RTL</t>
  </si>
  <si>
    <t>B840M GAMING PLUS WIFI6E</t>
  </si>
  <si>
    <t>Материнская плата MSI B840M GAMING PLUS WIFI6E B840, AM5, 4*DDR5, 2*PCIEx16, 2*M.2, 2*TypeC, 1*USB3.2Gen2, 4*USB3.2Gen1, 8*USB2.0, 4*SATA3.0, 2.5G, HDMI, M-ATX, RTL</t>
  </si>
  <si>
    <t>B840M GAMING WIFI6E</t>
  </si>
  <si>
    <t>Материнская плата MSI B840M GAMING WIFI6E B840, AM5, 2*DDR5, 2*PCIEx16, 2*M.2, 1*TypeC, 6*USB3.2Gen1, 6*USB2.0, 4*SATA3.0, 2.5G, DP, HDMI, M-ATX, RTL</t>
  </si>
  <si>
    <t>B840M H</t>
  </si>
  <si>
    <t>Материнская плата Gigabyte B840M H, RTL</t>
  </si>
  <si>
    <t>B850 AORUS ELITE WIFI7 ICE</t>
  </si>
  <si>
    <t>Материнская плата Gigabyte B850 AORUS ELITE WIFI7 ICE, RTL</t>
  </si>
  <si>
    <t>B850 AORUS STEALTH ICE</t>
  </si>
  <si>
    <t>Материнская плата Gigabyte B850 AORUS STEALTH ICE, RTL</t>
  </si>
  <si>
    <t>B850 EAGLE ICE</t>
  </si>
  <si>
    <t>Материнская плата Gigabyte B850 EAGLE ICE, RTL</t>
  </si>
  <si>
    <t>B850 EAGLE WIFI7 ICE</t>
  </si>
  <si>
    <t>Материнская плата Gigabyte B850 EAGLE WIFI7 ICE, RTL</t>
  </si>
  <si>
    <t>B850 GAMING PLUS WIFI</t>
  </si>
  <si>
    <t>Материнская плата MSI B850 GAMING PLUS WIFI B850, AM5, 4*DDR5, 4*PCIEx16, 3*M.2, 3*TypeC, 1*USB3.2Gen2, 5*USB3.2Gen1, 8*USB2.0, 4*SATA3.0, 5G, DP, ATX, RTL</t>
  </si>
  <si>
    <t>B850 GAMING WIFI6</t>
  </si>
  <si>
    <t>Материнская плата Gigabyte B850 GAMING WIFI6, RTL</t>
  </si>
  <si>
    <t>B850 GAMING X WIFI6E</t>
  </si>
  <si>
    <t>Материнская плата Gigabyte B850 GAMING X WIFI6E, RTL</t>
  </si>
  <si>
    <t>B850M AORUS ELITE WIFI6E</t>
  </si>
  <si>
    <t>Материнская плата Gigabyte B850M AORUS ELITE WIFI6E, RTL</t>
  </si>
  <si>
    <t>B850M D3HP</t>
  </si>
  <si>
    <t>Материнская плата Gigabyte B850M D3HP, RTL</t>
  </si>
  <si>
    <t>B850M DS3H</t>
  </si>
  <si>
    <t>Материнская плата Gigabyte B850M DS3H, RTL</t>
  </si>
  <si>
    <t>B850M EAGLE WIFI6E ICE</t>
  </si>
  <si>
    <t>Материнская плата Gigabyte B850M EAGLE WIFI6E ICE, RTL</t>
  </si>
  <si>
    <t>B850M FORCE WIFI6E</t>
  </si>
  <si>
    <t>Материнская плата Gigabyte B850M FORCE WIFI6E, RTL</t>
  </si>
  <si>
    <t>B850M GAMING PLUS WIFI</t>
  </si>
  <si>
    <t>Материнская плата MSI B850M GAMING PLUS WIFI B850, AM5, 4*DDR5, 4*PCIEx16, 1*PCIEx1, 3*M.2, 3*TypeC, 1*USB3.2Gen2, 5*USB3.2Gen1, 8*USB2.0, 4*SATA3.0, 5G, DP, ATX, RTL</t>
  </si>
  <si>
    <t>B850M GAMING PLUS WIFI6E</t>
  </si>
  <si>
    <t>Материнская плата MSI B850M GAMING PLUS WIFI6E B850, AM5, 4*DDR5, 1*PCIEx16, 2*PCIEx1, 2*M.2, 2*TypeC, 3*USB3.2Gen2, 6*USB3.2Gen1, 4*USB2.0, 4*SATA3.0, 2.5G, DP, HDMI, M-ATX, RTL</t>
  </si>
  <si>
    <t>B850M GAMING PRO WIFI6E</t>
  </si>
  <si>
    <t>Материнская плата MSI B850M GAMING PRO WIFI6E B850, AM5, 4*DDR5, 4*PCIEx16, 2*M.2, 2*TypeC, 3*USB3.2Gen2, 6*USB3.2Gen1, 4*USB2.0, 4*SATA3.0, 2.5G, DP, HDMI, mATX, RTL</t>
  </si>
  <si>
    <t>B850M GAMING WIFI</t>
  </si>
  <si>
    <t>Материнская плата MSI B850M GAMING WIFI B850, AM5, 2*DDR5, 2*PCIEx16, 2*M.2, 2*TypeC, 5*USB3.2Gen1, 6*USB2.0, 4*SATA3.0, 5G, DP, HDMI, M-ATX, RTL</t>
  </si>
  <si>
    <t>B850M GAMING WIFI6E</t>
  </si>
  <si>
    <t>Материнская плата MSI B850M GAMING WIFI6E B850, AM5, 2*DDR5, 1*PCIEx16,1*PCIEx1, 2*M.2, 2*TypeC, 5*USB3.2Gen1, 6*USB2.0, 4*SATA3.0, 2.5G, DP, HDMI, M-ATX, RTL</t>
  </si>
  <si>
    <t>B850M GAMING X WIFI6E</t>
  </si>
  <si>
    <t>Материнская плата Gigabyte B850M GAMING X WIFI6E, RTL</t>
  </si>
  <si>
    <t>MAG B650M MORTAR WIFI</t>
  </si>
  <si>
    <t>Материнская плата MSI MAG B650M MORTAR WIFI B650, AM5, 4*DDR5, 2*PCIEx16, 1*PCIEx1, 2*M.2, 2*TypeC, 3*USB3.2Gen2, 6*USB3.2Gen1, 4*USB2.0, 6*SATA3.0, 2.5G, DP, HDMI, M-ATX, RTL</t>
  </si>
  <si>
    <t>MAG B650 TOMAHAWK WIFI</t>
  </si>
  <si>
    <t>Материнская плата MSI MAG B650 TOMAHAWK WIFI B650, AM5, 4*DDR5, 2*PCIEx16, 1*PCIEx1, 3*M.2, 2*TypeC, 3*USB3.2Gen2, 6*USB3.2Gen1, 6*USB2.0, 6*SATA3.0, 2.5G, DP, HDMI, ATX, RTL</t>
  </si>
  <si>
    <t>MAG B850M MORTAR WIFI</t>
  </si>
  <si>
    <t>Материнская плата MSI MAG B850M MORTAR WIFI B850, AM5, 4*DDR5, 1*PCIEx16, 1*PCIEx4, 3*M.2, 3*TypeC, 3*USB3.2Gen2, 6*USB3.2Gen1, 4*USB2.0, 4*SATA3.0, 5G, HDMI, M-ATX, RTL</t>
  </si>
  <si>
    <t>MAG B850 TOMAHAWK WIFI</t>
  </si>
  <si>
    <t>Материнская плата MSI MAG B850 TOMAHAWK WIFI B850, AM5, 4*DDR5, 2*PCIEx16, 1*PCIEx1, 3*M.2, 3*TypeC, 2*USB3.2Gen2, 4*USB3.2Gen1, 8*USB2.0, 4*SATA3.0, 5G, HDMI, ATX, RTL</t>
  </si>
  <si>
    <t>MPG X870E CARBON WIFI</t>
  </si>
  <si>
    <t>Материнская плата MSI MPG X870E CARBON WIFI X870E, AM5, 4*DDR5, 3*PCIEx16, 4*M.2, 2*TypeC, 9*USB3.2Gen2, 4*USB3.2Gen1, 4*USB2.0, 4*SATA3.0, 5G, 2.5G, 2*Type-C(DP), HDMI, ATX, RTL</t>
  </si>
  <si>
    <t>MPG X870I EDGE TI EVO WIFI</t>
  </si>
  <si>
    <t>Материнская плата MSI MPG X870I EDGE TI EVO WIFI X870, AM5, 2*DDR5, 1*PCIEx16, 1*M.2, 2*TypeC, 5*USB3.2Gen2, 2*USB3.2Gen1, 2*USB2.0, 2*SATA3.0, 5G, 2*Type-C(DP), HDMI, ITX, RTL</t>
  </si>
  <si>
    <t>PRO A620AM-B EVO</t>
  </si>
  <si>
    <t>Материнская плата MSI PRO A620AM-B EVO A620, AM5, 2*DDR5, 1*PCIEx16, 1*PCIEx1, 1*M.2, 1*TypeC, 6*USB3.2Gen1, 6*USB2.0, 2*SATA3.0, 2.5G, VGA, HDMI, M-ATX, RTL</t>
  </si>
  <si>
    <t>PRO B650M-B</t>
  </si>
  <si>
    <t>Материнская плата MSI PRO B650M-B B650, AM5, 2*DDR5, 1*PCIEx16, 1*PCIEx1, 1*M.2, 6*USB3.2Gen1, 6*USB2.0, 4*SATA3.0, 1G, VGA, HDMI, M-ATX, RTL</t>
  </si>
  <si>
    <t>PRO B650M-P</t>
  </si>
  <si>
    <t>Материнская плата MSI PRO B650M-P B650, AM5, 4*DDR5, 1*PCIEx16, 2*PCIEx1, 2*M.2, 1*TypeC, 2*USB3.2Gen2, 4*USB3.2Gen1, 8*USB2.0, 4*SATA3.0, 2.5G, VGA, DP, HDMI, M-ATX, RTL</t>
  </si>
  <si>
    <t>PRO B650-P WIFI</t>
  </si>
  <si>
    <t>Материнская плата MSI PRO B650-P WIFI MS-7D78\PRO B650-P WIFI\601-7D78-010,11\801 -7D78-001\STD PRO B650-P WIFI,B650,AM5,4DDR5,4PCI -Ex16,2M.2,6SATA3,1USB 20G,4USB 10G,6USB 5G,4USB2,HD A\</t>
  </si>
  <si>
    <t>PRO B650-S WIFI</t>
  </si>
  <si>
    <t>Материнская плата MSI PRO B650-S WIFI B650, AM5, 4*DDR5, 2*PCIEx16, 1*PCIEx1, 2*M.2, 2*TypeC, 3*USB3.2Gen2, 6*USB3.2Gen1, 4*USB2.0, 4*SATA3.0, 2.5G, DP, HDMI, ATX, RTL</t>
  </si>
  <si>
    <t>PRO B840M-B</t>
  </si>
  <si>
    <t>Материнская плата MSI PRO B840M-B B840, AM5, 2*DDR5, 1*PCIEx16, 1*PCIEx1, 2*M.2, 1*TypeC, 6*USB3.2Gen1, 6*USB2.0, 4*SATA3.0, 2.5G, VGA, HDMI, ATX, RTL</t>
  </si>
  <si>
    <t>PRO B850M-A WIFI</t>
  </si>
  <si>
    <t>Материнская плата MSI PRO B850M-A WIFI B850, AM5, 4*DDR5, 2*PCIEx16, 1*PCIEx1, 2*M.2, 3*TypeC, 3*USB3.2Gen2, 5*USB3.2Gen1, 4*USB2.0, 4*SATA3.0, 5G, DP, HDMI, M-ATX, RTL</t>
  </si>
  <si>
    <t>PRO B850M-A WIFI PZ</t>
  </si>
  <si>
    <t>Материнская плата MSI PRO B850M-A WIFI PZ B850, AM5, 4*DDR5, 4*PCIEx16, 2*M.2, 3*TypeC, 3*USB3.2Gen2, 5*USB3.2Gen1, 4*USB2.0, 4*SATA3.0, 5G, DP, HDMI, M-ATX, RTL</t>
  </si>
  <si>
    <t>PRO B850M-B GEN4</t>
  </si>
  <si>
    <t>Материнская плата MSI PRO B850M-B GEN4 B850, AM5, 2*DDR5, 1*PCIEx16, 1*PCIEx1, 2*M.2, 1*TypeC, 4*USB3.2Gen1, 6*USB2.0, 4*SATA3.0, 2.5G, DP, HDMI, M-ATX, RTL</t>
  </si>
  <si>
    <t>PRO B850-P WIFI</t>
  </si>
  <si>
    <t>Материнская плата MSI PRO B850-P WIFI B850, AM5, 4*DDR5, 4*PCIEx16, 3*M.2, 3*TypeC, 1*USB3.2Gen2, 5*USB3.2Gen1, 8*USB2.0, 4*SATA3.0, 5G, HDMI, ATX, RTL</t>
  </si>
  <si>
    <t>PRO B850-S WIFI6E</t>
  </si>
  <si>
    <t>Материнская плата MSI PRO B850-S WIFI6E B850, AM5, 4*DDR5, 2*PCIEx16, 1*PCIEx1, 2*M.2, 2*TypeC, 3*USB3.2Gen2, 6*USB3.2Gen1, 4*USB2.0, 4*SATA3.0, 2.5G, DP, HDMI, ATX, RTL</t>
  </si>
  <si>
    <t>PRO X870E-P WIFI</t>
  </si>
  <si>
    <t>Материнская плата MSI PRO X870E-P WIFI X870E, AM5, 4*DDR5, 3*PCIEx16, 1*PCIEx1, 3*M.2, 2*TypeC, 2*USB3.2Gen2, 6*USB3.2Gen1, 10*USB2.0, 4*SATA3.0, 5G, Type-C(DP), HDMI, ATX, RTL</t>
  </si>
  <si>
    <t>PRO X870-P WIFI</t>
  </si>
  <si>
    <t>Материнская плата MSI PRO X870-P WIFI X870, AM5, 4*DDR5, 4*PCIEx16, 3*M.2, 3*TypeC, 2*USB3.2Gen2, 4*USB3.2Gen1, 8*USB2.0, 4*SATA3.0, 5G, Type-C(DP), HDMI, ATX, RTL</t>
  </si>
  <si>
    <t>X870 AORUS ELITE WIFI7 ICE</t>
  </si>
  <si>
    <t>Материнская плата Gigabyte X870 AORUS ELITE WF7 ICE, RTL</t>
  </si>
  <si>
    <t>X870 AORUS ELITE X3D ICE</t>
  </si>
  <si>
    <t>Материнская плата Gigabyte X870 AORUS ELITE X ICE,</t>
  </si>
  <si>
    <t>X870 AORUS STEALTH</t>
  </si>
  <si>
    <t>Материнская плата Gigabyte X870 AORUS STEALTH, RTL</t>
  </si>
  <si>
    <t>X870 AORUS STEALTH ICE</t>
  </si>
  <si>
    <t>Материнская плата Gigabyte X870 AORUS STEALTH ICE, RTL</t>
  </si>
  <si>
    <t>X870E AORUS ELITE WIFI7 ICE</t>
  </si>
  <si>
    <t>Материнская плата Gigabyte X870E AORUS ELITE WIFI7 ICE, RTL</t>
  </si>
  <si>
    <t>X870E AORUS ELITE X3D</t>
  </si>
  <si>
    <t>Материнская плата Gigabyte X870E AORUS ELITE X3D, RTL</t>
  </si>
  <si>
    <t>X870E AORUS MASTER X3D</t>
  </si>
  <si>
    <t>Материнская плата Gigabyte X870E AORUS MASTER X3D, RTL</t>
  </si>
  <si>
    <t>X870E AORUS PRO ICE</t>
  </si>
  <si>
    <t>Материнская плата Gigabyte X870E AORUS PRO ICE, RTL</t>
  </si>
  <si>
    <t>X870E AORUS PRO X3D ICE</t>
  </si>
  <si>
    <t>Материнская плата Gigabyte X870E AORUS PRO X3D ICE, RTL</t>
  </si>
  <si>
    <t>X870E GAMING PLUS WIFI</t>
  </si>
  <si>
    <t>Материнская плата MSI X870E GAMING PLUS WIFI X870E, AM5, 4*DDR5, 3*PCIEx16, 1*PCIEx1, 3*M.2, 2*TypeC, 2*USB3.2Gen2, 6*USB3.2Gen1, 10*USB2.0, 4*SATA3.0, 5G, 1*Type-C(DP), HDMI, ATX, RTL</t>
  </si>
  <si>
    <t>X870 GAMING X WIFI7</t>
  </si>
  <si>
    <t>Материнская плата Gigabyte X870 GAMING X WIFI7, RTL</t>
  </si>
  <si>
    <t>X870M AORUS ELITE WIFI7</t>
  </si>
  <si>
    <t>Материнская плата Gigabyte X870M AORUS ELITE WIFI7, RTL</t>
  </si>
  <si>
    <t>AFB250-BTC12EX</t>
  </si>
  <si>
    <t>Материнская плата Afox AFB250-BTC12EX RTL LGA1151 ATX 2xDDR4 PCIEx16 11xPCIEx1 DVI VGA (783767)</t>
  </si>
  <si>
    <t>Материнская плата Gigabyte GA-G41M-COMBO-GQ, Socket 775, Intel®G41+ICH7, 2xDDR3-1066+2xDDR2-1066, D-SUB, 1xPCI-Ex16, 1xPCI-Ex1, 2xPCI, 4xSATA2, 1xIDE, 6 Ch Audio, GLan, (4+4)xUSB2.0, COM, LPT, 2xPS/2, mATX, BOX {10}</t>
  </si>
  <si>
    <t>PRO Q570M-C/CSM</t>
  </si>
  <si>
    <t>Материнская плата ASUS PRO Q570M-C/CSM LGA1200 mATX 4xDDR4 PCIEx16 2xPCIEx1 2xM.2 DP HDMI GLAN (165248)</t>
  </si>
  <si>
    <t>WB H510 MB</t>
  </si>
  <si>
    <t>Материнская плата WEIBU WB H510 (LGA1200 10-11Gen (TDP 65W), H510, SO-DDR4(2666MHz)x2, 1xM.2-M 2260/2280,1xM.2-E 2230, 2xSATA3, 4xUSB 3.0, 1xCOM, 1xHDMI, 1xGBLan, 1xMic, 1x Audio out, Thin-ITX) С ГАСКЕТКОЙ</t>
  </si>
  <si>
    <t>PRO Q670M-C-CSM</t>
  </si>
  <si>
    <t xml:space="preserve">Материнская плата ASUS PRO Q670M-C-CSM LGA1700 mATX 4xDDR5 PCIEx16 2xPCIEx1 1xM.2 2xDP HDMI GLAN </t>
  </si>
  <si>
    <t>PRIME Z790-P WIFI</t>
  </si>
  <si>
    <t>Материнская плата ASUS PRIME Z790-P WIFI LGA1700 ATX 4xDDR5 4xPCIEx16 PCIEx1 3xM.2 USB-C DP HDMI 2.5GLAN Wi-Fi 6</t>
  </si>
  <si>
    <t>TUF GAMING Z790-PLUS WIFI</t>
  </si>
  <si>
    <t>Материнская плата ASUS TUF GAMING Z790-PLUS WIFI LGA1700 ATX 4xDDR5 2xPCIEx16 PCIEx4 2xPCIEx1 4xM.2 2xUSB-C DP HDMI 2.5GLAN Wi-Fi 6Е</t>
  </si>
  <si>
    <t>ROG STRIX B760-I GAMING WIFI</t>
  </si>
  <si>
    <t>Материнская плата ASUS ROG STRIX B760-I GAMING WIFI LGA1700 mini-ITX 2xDDR5 PCIEx16 2xM.2 2хUSB-C DP HDMI 2.5GLAN Wi-Fi 6Е</t>
  </si>
  <si>
    <t>ROG STRIX B760-A GAMING WIFI</t>
  </si>
  <si>
    <t>Материнская плата ASUS ROG STRIX B760-A GAMING WIFI LGA1700 ATX 4xDDR5 2xPCIEx16 2xPCIEx1 3xM.2 2xUSB-C DP HDMI 2.5GLAN Wi-Fi 6Е</t>
  </si>
  <si>
    <t>PRIME B760M-K</t>
  </si>
  <si>
    <t>Материнская плата ASUS PRIME B760M-K LGA1700 mATX 2xDDR5 PCIEx16 2xPCIEx1 2xM.2 HDMI VGA 2.5GLAN</t>
  </si>
  <si>
    <t>PROART B760-CREATOR WIFI</t>
  </si>
  <si>
    <t>Материнская плата ASUS PROART B760-CREATOR WIFI LGA1700 ATX 4xDDR5 2xPCIEx16 PCIEx1 3xM.2 USB-C DP HDMI GLAN 2.5GLAN Wi-Fi 6 (90MB1FY0-M1EAY0)</t>
  </si>
  <si>
    <t>TUF GAMING B760M-BTF WIFI</t>
  </si>
  <si>
    <t>Материнская плата ASUS TUF GAMING B760M-BTF WIFI LGA1700 mATX 4xDDR5 2хPCIEx16 PCIEx1 2xM.2 3xUSB-C DP HDMI 2.5GLAN WIFI 6</t>
  </si>
  <si>
    <t>PRIME H610M-K D4 ARGB</t>
  </si>
  <si>
    <t>Материнская плата ASUS PRIME H610M-K D4 ARGB LGA1700 mATX 2xDDR4 PCIEx16 PCIEx1 M.2 HDMI GLAN</t>
  </si>
  <si>
    <t>PRIME B760M-F</t>
  </si>
  <si>
    <t>Материнская плата ASUS PRIME B760M-F LGA1700 mATX 2xDDR5 PCIEx16 PCIEx1 2xM.2 HDMI GLAN</t>
  </si>
  <si>
    <t>PRIME B760M-F WIFI</t>
  </si>
  <si>
    <t>Материнская плата ASUS PRIME B760M-F WIFI LGA1700 mATX 2xDDR5 PCIEx16 PCIEx1 2xM.2 DP HDMI GLAN Wi-Fi 6</t>
  </si>
  <si>
    <t>PRIME B760M-A WIFI II</t>
  </si>
  <si>
    <t>Материнская плата ASUS PRIME B760M-A WIFI II LGA1700 mATX 4xDDR5 3xPCIEx16 2xM.2 DP 2xHDMI 2.5GLAN Wi-Fi 6</t>
  </si>
  <si>
    <t>B760 GAMING X GEN5</t>
  </si>
  <si>
    <t>Материнская плата Gigabyte B760 GAMING X GEN5, RTL</t>
  </si>
  <si>
    <t>B760 GAMING X WIFI6E GEN5</t>
  </si>
  <si>
    <t>Материнская плата Gigabyte B760 GAMING X WIFI6E GEN5, RTL</t>
  </si>
  <si>
    <t>B760M D3HP</t>
  </si>
  <si>
    <t>Материнская плата Gigabyte B760M D3HP, RTL</t>
  </si>
  <si>
    <t>B760M E</t>
  </si>
  <si>
    <t>Материнская плата Gigabyte B760M E, RTL</t>
  </si>
  <si>
    <t>B760M H V2</t>
  </si>
  <si>
    <t>Материнская плата Gigabyte B760M H V2, RTL</t>
  </si>
  <si>
    <t>B760M PROJECT ZERO</t>
  </si>
  <si>
    <t>Материнская плата MSI B760M PROJECT ZERO B760, LGA1700, 4*DDR5, 2*PCIEx16, 1*PCIEx1, 2*M.2, 2*TypeC, 3*USB3.2Gen2, 2*USB3.2Gen1, 8*USB2.0, 4*SATA3.0, 2.5G, DP, HDMI, M-ATX, RTL</t>
  </si>
  <si>
    <t>H610M H DDR4</t>
  </si>
  <si>
    <t>Материнская плата Gigabyte H610M H DDR4, Socket 1700, Intel®H610, 2xDDR4-3200, D-SUB+HDMI, 1xPCI-Ex16, 1xPCI-Ex1, 4xSATA3, 1xM.2, 8Ch Audio, GLan, (4+4)xUSB2.0, (2+2)xUSB3.2, 2xPS/2, mATX, OEM {10} (830465)</t>
  </si>
  <si>
    <t>H610M H V2</t>
  </si>
  <si>
    <t>Материнская плата Gigabyte H610M H V2, RTL</t>
  </si>
  <si>
    <t>H610M H V3 DDR4</t>
  </si>
  <si>
    <t>Материнская плата Gigabyte H610M H V3 DDR4, RTL</t>
  </si>
  <si>
    <t>H610M K V2</t>
  </si>
  <si>
    <t>Материнская плата Gigabyte H610M K V2,</t>
  </si>
  <si>
    <t>H610M S2H V2</t>
  </si>
  <si>
    <t>Материнская плата Gigabyte H610M S2H V2, RTL</t>
  </si>
  <si>
    <t>H610M S2H V3 DDR4</t>
  </si>
  <si>
    <t>Материнская плата Gigabyte H610M S2H V3 DDR4, RTL</t>
  </si>
  <si>
    <t>MAG B760 TOMAHAWK WIFI</t>
  </si>
  <si>
    <t>Материнская плата MSI MAG B760 TOMAHAWK WIFI B760, LGA1700, 4*DDR5, 2*PCIEx16, 1*PCIEx1, 3*M.2, 2*TypeC, 4*USB3.2Gen2, 2*USB3.2Gen1, 8*USB2.0, 4*SATA3.0, 2.5G, DP, HDMI, ATX, RTL</t>
  </si>
  <si>
    <t>MAG Z790 TOMAHAWK WIFI</t>
  </si>
  <si>
    <t>Материнская плата MSI MAG Z790 TOMAHAWK WIFI Z790, LGA1700, 4*DDR5, 2*PCIEx16, 1*PCIEx1, 4*M.2, 3*TypeC, 4*USB3.2Gen2, 6*USB3.2Gen1, 4*USB2.0, 7*SATA3.0, 2.5G, DP, HDMI, ATX, RTL</t>
  </si>
  <si>
    <t>PRO B760M-A WIFI</t>
  </si>
  <si>
    <t>Материнская плата MSI PRO B760M-A WIFI B760, LGA1700, 4*DDR5, 2*PCIEx16, 1*PCIEx1, 2*M.2, 1*TypeC, 2*USB3.2Gen2, 6*USB3.2Gen1, 6*USB2.0, 4*SATA3.0, 2.5G, 2*DP, 2*HDMI, M-ATX, RTL</t>
  </si>
  <si>
    <t>PRO B760M-E</t>
  </si>
  <si>
    <t>Материнская плата MSI PRO B760M-E B760, LGA1700, 2*DDR5, 1*PCIEx16, 1*PCIEx1, 1*M.2, 4*USB3.2Gen1, 8*USB2.0, 4*SATA3.0, 1G, VGA, HDMI, M-ATX, RTL</t>
  </si>
  <si>
    <t>PRO B760M-P</t>
  </si>
  <si>
    <t>Материнская плата MSI PRO B760M-P B760, LGA1700, 4*DDR5, 1*PCIEx16, 2*PCIEx1, 2*M.2, 1*TypeC, 3*USB3.2Gen1, 8*USB2.0, 4*SATA3.0, 1G, VGA, DP, HDMI, M-ATX, RTL</t>
  </si>
  <si>
    <t>PRO B760-P II</t>
  </si>
  <si>
    <t>Материнская плата MSI PRO B760-P II B760, LGA1700, 4*DDR5, 5*PCIEx16, 2*M.2, 2*TypeC, 6*USB3.2Gen1, 6*USB2.0, 4*SATA3.0, 2.5G, DP, HDMI, ATX, RTL</t>
  </si>
  <si>
    <t>PRO H610M-E</t>
  </si>
  <si>
    <t>Материнская плата MSI PRO H610M-E H610, LGA1700, 2*DDR5, 1*PCIEx16, 1*PCIEx1, 1*M.2, 4*USB3.2Gen1, 4*USB2.0, 4*SATA3.0, 1G, VGA, HDMI, M-ATX, RTL</t>
  </si>
  <si>
    <t>PRO H610M-G</t>
  </si>
  <si>
    <t>Материнская плата MSI PRO H610M-G H610, LGA1700, 2*DDR5, 1*PCIEx16, 1*PCIEx1, 1*M.2, 4*USB3.2Gen1, 6*USB2.0, 4*SATA3.0, 1G, VGA, DP, HDMI, M-ATX, RTL</t>
  </si>
  <si>
    <t>Материнская плата MSI PRO H610M-G H610, LGA1700, 2*DDR5, 1*PCIEx16, 1*PCIEx1, 1*M.2, 4*USB3.2Gen1, 6*USB2.0, 4*SATA3.0, 1G, VGA, DP, HDMI, M-ATX,  BULK</t>
  </si>
  <si>
    <t>PRO H610M-G DDR4</t>
  </si>
  <si>
    <t>Материнская плата MSI PRO H610M-G DDR4 H610, LGA1700, 2*DDR4, 1*PCIEx16, 1*PCIEx1, 1*M.2, 4*USB3.2Gen1, 6*USB2.0, 4*SATA3.0, 1G, VGA, DP, HDMI, M-ATX, RTL</t>
  </si>
  <si>
    <t>PRO H610M-G WIFI</t>
  </si>
  <si>
    <t>Материнская плата MSI PRO H610M-G WIFI H610, LGA1700, 2*DDR5, 1*PCIEx16, 1*PCIEx1, 1*M.2, 4*USB3.2Gen1, 6*USB2.0, 4*SATA3.0, 1G, VGA, DP, HDMI, M-ATX, RTL</t>
  </si>
  <si>
    <t>PRO Z790-P WIFI</t>
  </si>
  <si>
    <t>Материнская плата MSI PRO Z790-P WIFI Z790, LGA1700, 4*DDR5, 3*PCIEx16, 1*PCIEx1, 4*M.2, 2*TypeC, 1*USB3.2Gen2, 6*USB3.2Gen1, 16*USB2.0, 6*SATA3.0, 2.5G, DP, HDMI, ATX, RTL</t>
  </si>
  <si>
    <t>PRO Z790-S WIFI</t>
  </si>
  <si>
    <t>Материнская плата MSI PRO Z790-S WIFI Z790, LGA1700, 4*DDR5, 2*PCIEx16, 3*PCIEx1, 2*M.2, 1*TypeC, , 8*USB3.2Gen1, 6*USB2.0, 4*SATA3.0, 2.5G, DP, HDMI, ATX, RTL</t>
  </si>
  <si>
    <t>Z790 AORUS ELITE AX</t>
  </si>
  <si>
    <t>Материнская плата Gigabyte Z790 AORUS ELITE AX, Socket 1700, Intel®Z790, 4xDDR5-4800, HDMI+DP, 3xPCI-Ex16, 6xSATA3(RAID 0/1/5/10), 4xM.2, 8Ch Audio, 1x2.5GbLan, WiFi, (4+4)xUSB2.0, (5+2)xUSB3.2, (1+1)xUSB3.2 Type-C™, ATX, RTL {}</t>
  </si>
  <si>
    <t>Z790 D AX</t>
  </si>
  <si>
    <t>Материнская плата Gigabyte Z790 D AX, RTL</t>
  </si>
  <si>
    <t>Z790 EAGLE</t>
  </si>
  <si>
    <t>Материнская плата Gigabyte Z790 EAGLE, RTL</t>
  </si>
  <si>
    <t>Z790 EAGLE AX</t>
  </si>
  <si>
    <t>Материнская плата Gigabyte Z790 EAGLE AX,</t>
  </si>
  <si>
    <t>Z790 GAMING PLUS WIFI</t>
  </si>
  <si>
    <t>Материнская плата MSI Z790 GAMING PLUS WIFI Z790, LGA1700, 4*DDR5, 3*PCIEx16, 1*PCIEx1, 4*M.2, 2*TypeC, 1*USB3.2Gen2, 6*USB3.2Gen1, 8*USB2.0, 6*SATA3.0, 2.5G, DP, HDMI, ATX, RTL</t>
  </si>
  <si>
    <t>ROG STRIX Z890-I GAMING WIFI</t>
  </si>
  <si>
    <t>Материнская плата ASUS ROG STRIX Z890-I GAMING WIFI LGA1851 mini-ITX 2xDDR5 PCIEx16 2xM.2 2xThunderbolt USB-C HDMI 2.5GLAN Wi-Fi 7</t>
  </si>
  <si>
    <t>ROG MAXIMUS Z890 HERO</t>
  </si>
  <si>
    <t>Материнская плата ASUS ROG MAXIMUS Z890 HERO LGA1851 ATX 4xDDR5 2xPCIEx16 PCIEx1 6xM.2 2xThunderbolt USB-C HDMI 2.5GLAN 5GLAN Wi-Fi 7</t>
  </si>
  <si>
    <t>ROG STRIX Z890-E GAMING WIFI</t>
  </si>
  <si>
    <t>Материнская плата ASUS ROG STRIX Z890-E GAMING WIFI LGA1851 ATX 4xDDR5 2xPCIEx16 7xM.2 2xThunderbolt 2xUSB-C DP HDMI 5GLAN Wi-Fi 7</t>
  </si>
  <si>
    <t>TUF GAMING Z890-PLUS WIFI</t>
  </si>
  <si>
    <t>Материнская плата ASUS TUF GAMING Z890-PLUS WIFI LGA1851 ATX 4xDDR5 PCIEx16 PCIEx4 2xPCIEx1 4xM.2 Thunderbolt USB-C DP HDMI 2.5GLAN Wi-Fi 7</t>
  </si>
  <si>
    <t>PRIME Z890M-PLUS WIFI</t>
  </si>
  <si>
    <t>Материнская плата ASUS PRIME Z890M-PLUS WIFI LGA1851 mATX 4xDDR5 4xPCIEx16 3xM.2 USB-C DP HDMI 2.5GLAN Wi-Fi 7</t>
  </si>
  <si>
    <t>PROART Z890-CREATOR WIFI</t>
  </si>
  <si>
    <t>Материнская плата ASUS PROART Z890-CREATOR WIFI LGA1851 ATX 4xDDR5 3xPCIEx16 5xM.2 3хThunderbolt DP HDMI 2.5GLAN 10GLAN Wi-Fi 7</t>
  </si>
  <si>
    <t>PRIME B860M-K</t>
  </si>
  <si>
    <t>Материнская плата ASUS PRIME B860M-K LGA1851 mATX 2xDDR5 PCIEx16 2xPCIEx1 2xM.2 DP HDMI 2.5GLAN</t>
  </si>
  <si>
    <t>PRIME B860M-A WIFI</t>
  </si>
  <si>
    <t>Материнская плата ASUS PRIME B860M-A WIFI LGA1851 mATX 4xDDR5 2xPCIEx16 PCIEx1 2xM.2 USB-C 2xDP HDMI 2.5GLAN Wi-Fi 6Е</t>
  </si>
  <si>
    <t>PRIME B860-PLUS WIFI</t>
  </si>
  <si>
    <t>Материнская плата ASUS PRIME B860-PLUS WIFI LGA1851 ATX 4xDDR5 5xPCIEx16 2xM.2 USB-C DP HDMI 2.5GLAN Wi-Fi 6Е</t>
  </si>
  <si>
    <t>PRO Q870M-C-CSM</t>
  </si>
  <si>
    <t>Материнская плата ASUS PRO Q870M-C-CSM LGA1851 mATX 4хDDR5 2хPCIEx16 PCIEx1 2xM.2 USB-C DP HDMI GLAN</t>
  </si>
  <si>
    <t>PRIME H810M-A WIFI</t>
  </si>
  <si>
    <t>Материнская плата ASUS PRIME H810M-A WIFI LGA1851 mATX 2xDDR5 PCIEx16 PCIEx1 2xM.2 DP HDMI GLAN Wi-Fi 6</t>
  </si>
  <si>
    <t>PRO B860M-C-CSM</t>
  </si>
  <si>
    <t>Материнская плата ASUS PRO B860M-C-CSM LGA1851 mATX 4xDDR5 2xPCIEx16 PCIEx1 USB-C 2xDP HDMI 2xM.2 GLAN</t>
  </si>
  <si>
    <t>B860 GAMING PLUS WIFI</t>
  </si>
  <si>
    <t>Материнская плата MSI B860 GAMING PLUS WIFI B860, LGA1851, 4*DDR5, 4*PCIEx16, 3*M.2, 1*TypeC, 2*USB3.2Gen2, 6*USB3.2Gen1, 8*USB2.0, 4*SATA3.0, 5G, Type-C(DP), DP, HDMI, ATX, RTL</t>
  </si>
  <si>
    <t>B860M AORUS ELITE WIFI6E ICE</t>
  </si>
  <si>
    <t>Материнская плата Gigabyte B860M AORUS ELITE WIFI6E ICE,</t>
  </si>
  <si>
    <t>B860M GAMING PLUS WIFI</t>
  </si>
  <si>
    <t>Материнская плата MSI B860M GAMING PLUS WIFI B860, LGA1851, 4*DDR5, 4*PCIEx16, 3*M.2, 1*TypeC, 1*USB3.2Gen2, 5*USB3.2Gen1, 6*USB2.0, 4*SATA3.0, 5G, Type-C(DP), DP, HDMI, M-ATX, RTL</t>
  </si>
  <si>
    <t>H810M H</t>
  </si>
  <si>
    <t>Материнская плата Gigabyte H810M H,</t>
  </si>
  <si>
    <t>H810M K</t>
  </si>
  <si>
    <t>Материнская плата Gigabyte H810M K, RTL</t>
  </si>
  <si>
    <t>H810M S2H</t>
  </si>
  <si>
    <t>Материнская плата Gigabyte H810M S2H,</t>
  </si>
  <si>
    <t>MAG B860 TOMAHAWK WIFI</t>
  </si>
  <si>
    <t>Материнская плата MSI MAG B860 TOMAHAWK WIFI B860, LGA1851, 4*DDR5, 2*PCIEx16, 1*PCIEx1, 3*M.2, 3*TypeC, 4*USB3.2Gen2, 2*USB3.2Gen1, 8*USB2.0, 4*SATA3.0, 5G, Type-C(DP), DP, HDMI, ATX, RTL</t>
  </si>
  <si>
    <t>PRO B860M-A WIFI</t>
  </si>
  <si>
    <t>Материнская плата MSI PRO B860M-A WIFI B860, LGA1851, 4*DDR5, 4*PCIEx16, 3*M.2, 2*TypeC, 3*USB3.2Gen2, 6*USB3.2Gen1, 2*USB2.0, 4*SATA3.0, 5G, Type-C(DP), DP, HDMI, M-ATX, RTL</t>
  </si>
  <si>
    <t>PRO B860-P</t>
  </si>
  <si>
    <t>Материнская плата MSI PRO B860-P B860, LGA1851, 4*DDR5, 4*PCIEx16, 3*M.2, 1*TypeC, 2*USB3.2Gen2, 6*USB3.2Gen1, 8*USB2.0, 4*SATA3.0, 5G, Type-C(DP), DP, HDMI, ATX, RTL</t>
  </si>
  <si>
    <t>PRO B860-P WIFI</t>
  </si>
  <si>
    <t>Материнская плата MSI PRO B860-P WIFI B860, LGA1851, 4*DDR5, 4*PCIEx16, 3*M.2, 1*TypeC, 2*USB3.2Gen2, 6*USB3.2Gen1, 8*USB2.0, 4*SATA3.0, 5G, Type-C(DP), DP, HDMI, ATX, RTL</t>
  </si>
  <si>
    <t>Z890 AORUS ELITE WIFI7</t>
  </si>
  <si>
    <t>Материнская плата Gigabyte Z890 AORUS ELITE WIFI7, RTL</t>
  </si>
  <si>
    <t>Z890 AORUS ELITE WIFI7 ICE</t>
  </si>
  <si>
    <t>Материнская плата Gigabyte Z890 AORUS ELITE WF7 ICE, RTL</t>
  </si>
  <si>
    <t>Z890 AORUS ELITE X ICE</t>
  </si>
  <si>
    <t>Материнская плата Gigabyte Z890 AORUS ELITE X ICE, RTL</t>
  </si>
  <si>
    <t>Z890 AORUS PRO ICE</t>
  </si>
  <si>
    <t>Материнская плата Gigabyte Z890 AORUS PRO ICE, RTL</t>
  </si>
  <si>
    <t>Z890 GAMING X WIFI7</t>
  </si>
  <si>
    <t>Материнская плата Gigabyte Z890 GAMING X WIFI7,</t>
  </si>
  <si>
    <t>Z890 LIGHTNING WIFI</t>
  </si>
  <si>
    <t>Материнская плата ASRock Z890 LIGHTNING WIFI, RTL</t>
  </si>
  <si>
    <t>Z890M AORUS ELITE WIFI7 ICE</t>
  </si>
  <si>
    <t>Материнская плата Gigabyte Z890M AORUS ELITE WF7 ICE, RTL</t>
  </si>
  <si>
    <t>Z890 PRO-A WIFI</t>
  </si>
  <si>
    <t>Материнская плата ASRock Z890 PRO-A WIFI, RTL</t>
  </si>
  <si>
    <t>Z890 PRO RS WIFI WHITE</t>
  </si>
  <si>
    <t>Материнская плата ASRock Z890 PRO RS WIFI WHITE, RTL</t>
  </si>
  <si>
    <t>Z890 RIPTIDE WIFI</t>
  </si>
  <si>
    <t>Материнская плата ASRock Z890 RIPTIDE WIFI, RTL</t>
  </si>
  <si>
    <t>AFHM65-ETH8EX</t>
  </si>
  <si>
    <t>Материнская плата с ЦПУ Afox AFHM65-ETH8EX Intel HM65+ Intel Celeron,1XDDR3-1600MHZ,8XPCI-EX16,1XSATA2,1XMSATA2,100LAN MATX, RETAIL PACK, RTL {10} (783903)</t>
  </si>
  <si>
    <t>Модули памяти</t>
  </si>
  <si>
    <t>DL.04G2K.KAM</t>
  </si>
  <si>
    <t>Модуль памяти Apacer 4GB Apacer DDR3 1600 DIMM DL.04G2K.KAM Non-ECC, CL11, 1.5V, AU04GFA60CATBGC, 1R, 512x8, RTL (887337)</t>
  </si>
  <si>
    <t>R334G1339U1S-UO</t>
  </si>
  <si>
    <t>Модуль памяти AMD Radeon 4GB  DDR3 1333 DIMM R3 Value Series Black R334G1339U1S-UO Non-ECC, CL9, 1.5V, Bulk R334G1339U1S-UO (180022)</t>
  </si>
  <si>
    <t>R538G1601U2SL-UO</t>
  </si>
  <si>
    <t>Модуль памяти AMD Radeon 8GB  DDR3L 1600 DIMM R5 Entertainment Series Black R538G1601U2SL-UO Non-ECC, CL11, R538G1601U2SL-UO 1.35V, Bulk (182712)</t>
  </si>
  <si>
    <t>R534G1601S1SL-U</t>
  </si>
  <si>
    <t>Модуль памяти AMD Radeon 4GB  DDR3L 1600 SO DIMM R5 Entertainment Series Black R534G1601S1SL-U Non-ECC, CL11, R534G1601S1SL-U 1.35V, Retail (182460)</t>
  </si>
  <si>
    <t>R534G1601S1SL-UO</t>
  </si>
  <si>
    <t>Модуль памяти AMD Radeon 4GB  DDR3L 1600 SO DIMM R5 Entertainment Series Black R534G1601S1SL-UO Non-ECC, CL11, R534G1601S1SL-UO 1.35V, Bulk (180695)</t>
  </si>
  <si>
    <t>R538G1601S2SL-UO</t>
  </si>
  <si>
    <t>Модуль памяти AMD Radeon 8GB  DDR3L 1600 SO DIMM R5 Entertainment Series Black R538G1601S2SL-UO Non-ECC, CL11, R538G1601S2SL-UO 1.35V, Bulk (180701)</t>
  </si>
  <si>
    <t>DS.04G2K.KAM</t>
  </si>
  <si>
    <t>Модуль памяти Apacer 4GB Apacer DDR3 1600 SO DIMM DS.04G2K.KAM AS04GFA60CATBGC, Non-ECC, CL11, 1.5V, 1R, 512x8, RTL DS.04G2K.KAM (887351)</t>
  </si>
  <si>
    <t>DS.08G2K.KAM</t>
  </si>
  <si>
    <t>Модуль памяти Apacer 8GB Apacer DDR3 1600 SO DIMM DS.08G2K.KAM AS08GFA60CATBGC, Non-ECC, CL11, 1.5V, 2R, 512x8, RTL DS.08G2K.KAM (886897)</t>
  </si>
  <si>
    <t>KVR16S11/8WP</t>
  </si>
  <si>
    <t>Модуль памяти Kingston 8GB DDR3 1600 SODIMM KVR16S11/8WP Non-ECC, Unbuffered, CL11, 1.5V, 2R, 4Gbit, RTL (317299)</t>
  </si>
  <si>
    <t>R334G1339S1S-U</t>
  </si>
  <si>
    <t>Модуль памяти AMD Radeon 4GB  DDR3 1333 SO DIMM R3 Value Series Black R334G1339S1S-U Non-ECC, CL9, 1.5V, Retail R334G1339S1S-U (182774)</t>
  </si>
  <si>
    <t>R334G1339S1S-UO</t>
  </si>
  <si>
    <t>Модуль памяти AMD Radeon 4GB  DDR3 1333 SO DIMM R3 Value Series Black R334G1339S1S-UO Non-ECC, CL9, 1.5V, Bulk R334G1339S1S-UO (180343)</t>
  </si>
  <si>
    <t>R338G1339S2S-U</t>
  </si>
  <si>
    <t>Модуль памяти AMD Radeon 8GB  DDR3 1333 SO DIMM R3 Value Series Black R338G1339S2S-U Non-ECC, CL9, 1.5V, RTL R338G1339S2S-U (182767)</t>
  </si>
  <si>
    <t>R534G1601S1S-U</t>
  </si>
  <si>
    <t>Модуль памяти AMD Radeon 4GB  DDR3 1600 SO DIMM R5 Entertainment Series Black R534G1601S1S-U Non-ECC, CL11, 1.5V, R534G1601S1S-U Retail (180909)</t>
  </si>
  <si>
    <t>R534G1601S1S-UO</t>
  </si>
  <si>
    <t>Модуль памяти AMD Radeon 4GB  DDR3 1600 SO DIMM R5 Entertainment Series Black R534G1601S1S-UO Non-ECC, CL11, R534G1601S1S-UO 1.5V, Bulk (180374)</t>
  </si>
  <si>
    <t>AX4U320016G16A-SBKD35</t>
  </si>
  <si>
    <t>Модуль памяти ADATA XPG Gammix D35 Gaming Memory 16GB DDR4 3200 U-DIMM CL 16-20-20, black</t>
  </si>
  <si>
    <t>AX4U320016G16A-SBKD35G</t>
  </si>
  <si>
    <t xml:space="preserve">Модуль памяти ADATA XPG Gammix D35G RGB Gaming Memory black 16GB DDR4 3200 U-DIMM </t>
  </si>
  <si>
    <t>AX4U320016G16A-SWHD35G</t>
  </si>
  <si>
    <t>Модуль памяти ADATA XPG SPECTRIX D35G RGB Gaming Memory 16GB DDR4 3200 U-DIMM White</t>
  </si>
  <si>
    <t>AX4U320032G16A-SBKD35</t>
  </si>
  <si>
    <t>Модуль памяти ADATA XPG Gammix D35 RGB Gaming Memory 32GB DDR4 3200 U-DIMM CL 16-20-20, black</t>
  </si>
  <si>
    <t>AX4U320032G16A-SBKD35G</t>
  </si>
  <si>
    <t>Модуль памяти ADATA XPG SPECTRIX D35G RGB Gaming Memory 32GB DDR4 3200 U-DIMM black</t>
  </si>
  <si>
    <t>AX4U320032G16A-SWHD35</t>
  </si>
  <si>
    <t>Модуль памяти ADATA XPG Gammix D35 RGB Gaming Memory 32GB DDR4 3200 U-DIMM CL 16-20-20, white</t>
  </si>
  <si>
    <t>CB8GU3200</t>
  </si>
  <si>
    <t xml:space="preserve">Модуль памяти Crucial 8GB Basic UDIMM DDR4-3200 (PC4-25600) CL19 1.2V </t>
  </si>
  <si>
    <t>CP16G4DFRA32A</t>
  </si>
  <si>
    <t xml:space="preserve">Модуль памяти 16GB Crucial DDR4 3200 DIMM Pro Overclocking Desktop Memory Non-ECC, CL22, 1.2V, SRx8, RTL
</t>
  </si>
  <si>
    <t>CP32G4DFRA32A</t>
  </si>
  <si>
    <t xml:space="preserve">Модуль памяти 32GB Crucial DDR4 3200 DIMM  Pro Overclocking Desktop Memory Non-ECC, CL22, 1.2V, DRx8, RTL
</t>
  </si>
  <si>
    <t>KF432C16BB12A/16</t>
  </si>
  <si>
    <t>Модуль памяти Kingston 16GB DDR4 3200MHz DIMM FURY Beast Black RGB XMP CL16, 1.35V 288-pin Non-ECC</t>
  </si>
  <si>
    <t>KF432C16BB12AK2/32</t>
  </si>
  <si>
    <t>Модуль памяти Kingston 32GB DDR4 3200MHz DIMM FURY Beast Black RGB XMP kit 2x16Gb, CL16, 288-pin  1.35V  Non-ECC</t>
  </si>
  <si>
    <t>KF432C16BB2AK2/64</t>
  </si>
  <si>
    <t>Модуль памяти Kingston FURY Beast RGB 64GB DDR4 3200 DIMM Gaming Memory Non-ECC, CL16, 1.35V, Kit (2*32GB), RTL</t>
  </si>
  <si>
    <t>KF432C16RB12A/16</t>
  </si>
  <si>
    <t>Модуль памяти Kingston 16GB DDR4 3200 DIMM FURY Renegade RGB Black XMP KF432C16RB12A/16</t>
  </si>
  <si>
    <t>KF432C16RB2/32</t>
  </si>
  <si>
    <t>Модуль памяти Kingston 32GB DDR4 3200 FURY Renegade Black XMP Non-ECC Unbuffered DIMM (Single Module) 2RX8 16-19-19 1.35V 288-pin 16Gbit</t>
  </si>
  <si>
    <t>KF448C19RB2K2/16</t>
  </si>
  <si>
    <t>Модуль памяти Kingston 16GB DDR4 4800 DIMM FURY Renegade Black XMP KF448C19RB2K2/16 kit 2*8GB Non-ECC, CL19 ,1.5V, 1RX8,288pin</t>
  </si>
  <si>
    <t>KVR32N22S8/8</t>
  </si>
  <si>
    <t>Модуль памяти Kingston KVR32N22S8/8 8GB DDR4 3200 DIMM Non-ECC, CL22, 1.2V, 1Rx8, 1024x64, RTL (296068)</t>
  </si>
  <si>
    <t>M378A1G44AB0-CWEDY</t>
  </si>
  <si>
    <t>Модуль памяти 8GB Samsung DDR4 3200 UDIMM  Desktop Non-ECC, CL22, 1.2V, 1Rx16, Bulk</t>
  </si>
  <si>
    <t>M378A4G43AB2-CWE</t>
  </si>
  <si>
    <t>Модуль памяти Samsung M378A4G43AB2-CWE 32GB DDR4 3200 DIMM 1.2V, Non-ECC, CL22 2Rx8 {25}</t>
  </si>
  <si>
    <t>R7416G2133U2S-U</t>
  </si>
  <si>
    <t>Модуль памяти AMD Radeon™  R7 Performance Series Black R7416G2133U2S-U 16GB DDR4 2133 DIMM Non-ECC, CL15, 1.2V, RTL, (181722)</t>
  </si>
  <si>
    <t>R7416G2133U2S-UO</t>
  </si>
  <si>
    <t>Модуль памяти AMD Radeon™ R7 Performance Series Black R7416G2133U2S-UO 16GB DDR4 2133 DIMM Non-ECC, CL15, 1.2V, Bulk, (181289)</t>
  </si>
  <si>
    <t>CT32G4SFD832A</t>
  </si>
  <si>
    <t>Модуль памяти Crucial CT32G4SFD832A 32GB DDR4 3200 SO DIMM Non-ECC, CL22, 1.2V, DRx8, RTL, (822499) {100}}</t>
  </si>
  <si>
    <t>CT8G4SFRA32AT</t>
  </si>
  <si>
    <t>Модуль памяти Crucial 8GB DDR4 3200 SO DIMM Classic Laptop Memory Non-ECC, CL22, 1.2V, SRx8 Tray</t>
  </si>
  <si>
    <t>ES.08G21.GSH</t>
  </si>
  <si>
    <t xml:space="preserve">Модуль памяти Apacer ES.08G21.GSH 8GB DDR4 SODIMM 3200-22 1024x8 </t>
  </si>
  <si>
    <t>KVR32S22S8/16</t>
  </si>
  <si>
    <t>Модуль памяти Kingston KVR32S22S8/16 16GB DDR4 3200 SODIMM Non-ECC, Unbuffered, CL22, 1.2V, 1Rx8, RTL (310894)</t>
  </si>
  <si>
    <t>KVR32S22S8/8</t>
  </si>
  <si>
    <t>Модуль памяти Kingston KVR32S22S8/8 8GB DDR4 3200 SO DIMM Non-ECC, CL22, 1.2V, 1Rx8, RTL (296099)</t>
  </si>
  <si>
    <t>Модуль памяти 8GB Samsung DDR4 3200 SO DIMM  Laptop Non-ECC, CL22, 1.2V, 1Rx16, Bulk</t>
  </si>
  <si>
    <t>M471A1G44CB0-CWE</t>
  </si>
  <si>
    <t>R7416G2400S2S-U</t>
  </si>
  <si>
    <t>Модуль памяти AMD Radeon R7 Performance Series Black R7416G2400S2S-U 16GB DDR4 2400 SO DIMM Non-ECC, CL16, 1.2V, RTL (182330)</t>
  </si>
  <si>
    <t>R7416G2400S2S-UO</t>
  </si>
  <si>
    <t>Модуль памяти AMD Radeon  R7 Performance Series Black R7416G2400S2S-UO 16GB DDR4 2400 SO DIMM Non-ECC, CL17, 1.2V, Bulk (181418) {50}</t>
  </si>
  <si>
    <t>R7416G2606S2S-UO</t>
  </si>
  <si>
    <t>Модуль памяти AMD Radeon R7 Performance Series Black R7416G2606S2S-UO 16GB DDR4 2666 SO DIMM  Non-ECC, CL16, 1.2V, Bulk (182194)  {50}</t>
  </si>
  <si>
    <t>R7432G2606S2S-U</t>
  </si>
  <si>
    <t>Модуль памяти AMD Radeon R7 Performance Series Black R7432G2606S2S-U 32GB DDR4 2666 SO DIMM Non-ECC,1.2V, RTL (183603) {50}</t>
  </si>
  <si>
    <t>R748G2133S2S-U</t>
  </si>
  <si>
    <t>Модуль памяти AMD Radeon R7 Performance Series Black R748G2133S2S-U 8GB DDR4 2133 SO DIMM Non-ECC, CL15, 1.2V, RTL (182293)</t>
  </si>
  <si>
    <t>R748G2133S2S-UO</t>
  </si>
  <si>
    <t>Модуль памяти AMD Radeon R7 Performance Series Black R748G2133S2S-UO 8GB DDR4 2133 SO DIMM Non-ECC, CL15, 1.2V, Bulk (181272) {100}</t>
  </si>
  <si>
    <t>R748G2606S2S-U</t>
  </si>
  <si>
    <t>Модуль памяти  AMD Radeon R7 Performance Series Black R748G2606S2S-U 8GB DDR4 2666 SO DIMM Non-ECC, CL16, 1.2V,  RTL (182354)</t>
  </si>
  <si>
    <t>R748G2606S2S-UO</t>
  </si>
  <si>
    <t>Модуль памяти AMD Radeon R7 Performance Series Black R748G2606S2S-UO 8GB DDR4 2666 SO DIMM Non-ECC, CL16, 1.2V, Bulk (182187)</t>
  </si>
  <si>
    <t>R9432G3206S2S-U</t>
  </si>
  <si>
    <t>Модуль памяти AMD Radeon R9 Gamer Series Gaming Memory R9432G3206S2S-U 32GB DDR4 3200 SO DIMM Non-ECC, CL16, 1.2V, RTL</t>
  </si>
  <si>
    <t>R948G3206S2S-U</t>
  </si>
  <si>
    <t>Модуль памяти AMD Radeon  R9 Gamers Series Black Gaming Memory R948G3206S2S-U 8GB DDR4 3200 SO DIMM Non-ECC, CL16, 1.2V, RTL (182446) {100}</t>
  </si>
  <si>
    <t>R948G3206S2S-UO</t>
  </si>
  <si>
    <t>Модуль памяти AMD Radeon R9 Gamers Series Black Gaming Memory R948G3206S2S-UO 8GB DDR4 3200 SO DIMM  Non-ECC, CL16, 1.2V, Bulk (182279) {50}</t>
  </si>
  <si>
    <t>AD5U48008G-S</t>
  </si>
  <si>
    <t>Модуль памяти ADATA 8GB  DDR5 4800 DIMM AD5U48008G-S Non-ECC, CL40, 1.1V, 1024x16, RTL</t>
  </si>
  <si>
    <t>AD5U56008G-S</t>
  </si>
  <si>
    <t>Модуль памяти ADATA 8GB DDR5 5600 U-DIMM CL46-45-45, 1.1V, 288-Pin, On-Die ECC (AD5U56008G-S)</t>
  </si>
  <si>
    <t>AH5U16G52C522MBAA-1</t>
  </si>
  <si>
    <t>Модуль памяти 16GB Apacer DDR5 5200-40 DIMM 2048x8 16GB 1.25V OC NOX DDR5 w/HS R</t>
  </si>
  <si>
    <t>AH5U16G60C6227BAA-1</t>
  </si>
  <si>
    <t xml:space="preserve">Модуль памяти Apacer DDR5 DIMM 6000-38 2048x8 16GB 1.35V OC Panther DDR5 w/HS RP </t>
  </si>
  <si>
    <t>AH5U16G60C6229BAA-1</t>
  </si>
  <si>
    <t xml:space="preserve">Модуль памяти Apacer DDR5 DIMM 6000-38 2048x8 16GB 1.35V OC Panther RGB DDR5 w/HS RP </t>
  </si>
  <si>
    <t>AH5U16G60C622MBAA-1</t>
  </si>
  <si>
    <t xml:space="preserve">Модуль памяти Apacer DDR5 DIMM 6000-38 2048x8 16GB 1.35V OC NOX DDR5 w/HS RP </t>
  </si>
  <si>
    <t>AH5U32G52C5227BAA-2</t>
  </si>
  <si>
    <t xml:space="preserve">Модуль памяти Apacer DDR5 DIMM 5200-40 2048x8 32GB 1.25V OC Panther DDR5 w/HS RP-K2 </t>
  </si>
  <si>
    <t>AH5U32G52C522MBAA-2</t>
  </si>
  <si>
    <t xml:space="preserve">Модуль памяти Apacer DDR5 DIMM 5200-40 2048x8 32GB 1.25V OC NOX DDR5 w/HS RP-K2 </t>
  </si>
  <si>
    <t>AH5U32G56C5227BAA-2</t>
  </si>
  <si>
    <t xml:space="preserve">Модуль памяти Apacer DDR5 DIMM 5600-40 2048x8 32GB 1.25V OC Panther DDR5 w/HS RP-K2 </t>
  </si>
  <si>
    <t>AH5U32G60C6227BAA-2</t>
  </si>
  <si>
    <t xml:space="preserve">Модуль памяти Apacer DDR5 DIMM 6000-38 2048x8 32GB 1.35V OC Panther DDR5 w/HS RP-K2 </t>
  </si>
  <si>
    <t>AH5U32G60C6229BAA-2</t>
  </si>
  <si>
    <t xml:space="preserve">Модуль памяти Apacer DDR5 DIMM 6000-38 2048x8 32GB 1.35V OC Panther RGB DDR5 w/HS RP-K2 </t>
  </si>
  <si>
    <t>AH5U32G60C622MBAA-2</t>
  </si>
  <si>
    <t xml:space="preserve">Модуль памяти Apacer DDR5 DIMM 6000-38 2048x8 32GB 1.35V OC NOX DDR5 w/HS RP-K2 </t>
  </si>
  <si>
    <t>AX5U6000C3016G-DCLARWH</t>
  </si>
  <si>
    <t>Модуль памяти ADATA 32GB DDR5 6000 DIMM XPG Lancer RGB 2*16, 1.35V, CL30-40-40, On-Die ECC, Power Management IC, white</t>
  </si>
  <si>
    <t>AX5U6000C3016G-DCLAWH</t>
  </si>
  <si>
    <t>Модуль памяти ADATA 32GB DDR5 6000 DIMM XPG Lancer 2*16, 1.35V, CL30-40-40, On-Die ECC, Power Management IC, white</t>
  </si>
  <si>
    <t>AX5U6000C3016G-DTLABBK</t>
  </si>
  <si>
    <t>Модуль памяти ADATA XPG AX5U6000C3016G-DTLABBK Lancer Blade 32GB DDR5 6000 DIMM Black kit 16*2, RTL</t>
  </si>
  <si>
    <t>AX5U6000C3016G-DTLABRBK</t>
  </si>
  <si>
    <t>Модуль памяти ADATA XPG Lancer Blade 32GB DDR5 6000 DIMM RGB kit 2*16, 1.35V, CL30-40-40</t>
  </si>
  <si>
    <t>AX5U6000C3016G-DTLABRWH</t>
  </si>
  <si>
    <t>Модуль памяти ADATA XPG Lancer Blade RGB 32GB DDR5 6000 DIMM white kit 16*2, 1.35V, CL30-40-40</t>
  </si>
  <si>
    <t>AX5U6000C3016G-DTLABWH</t>
  </si>
  <si>
    <t>Модуль памяти ADATA XPG Lancer Blade 32GB DDR5 6000 DIMM White kit 16*2, 1.35V, CL30-40-40</t>
  </si>
  <si>
    <t>AX5U6000C3032G-DCLARBK</t>
  </si>
  <si>
    <t>Модуль памяти ADATA 64GB ADATA DDR5 6000 DIMM XPG Lancer RGB 2*32, CL30-40-40</t>
  </si>
  <si>
    <t>AX5U6000C3032G-DCLARWH</t>
  </si>
  <si>
    <t>Модуль памяти ADATA 64GB DDR5 6000 DIMM XPG Lancer RGB 2*32, 1.35V, CL30-40-40, On-Die ECC, Power Management IC, white</t>
  </si>
  <si>
    <t>AX5U6000C3032G-DCLAWH</t>
  </si>
  <si>
    <t>Модуль памяти ADATA 64GB DDR5 6000 DIMM XPG Lancer 2*32, 1.4V, CL30-40-40, On-Die ECC, Power Management IC, white</t>
  </si>
  <si>
    <t>AX5U6400C3216G-DCLABK</t>
  </si>
  <si>
    <t>Модуль памяти ADATA 32GB DDR5 6400 DIMM XPG Lancer 2*16, 1.4V, CL32-39-39, black</t>
  </si>
  <si>
    <t>AX5U6400C3216G-DCLARBK</t>
  </si>
  <si>
    <t xml:space="preserve">Модуль памяти ADATA 32GB DDR5 6400 DIMM XPG Lancer RGB CL32-39-39, Non-ECC, 1.35V, 2 x 16GB, RT(AX5U6400C3216G-DCLARBK) </t>
  </si>
  <si>
    <t>AX5U6400C3216G-DTLABWH</t>
  </si>
  <si>
    <t>Модуль памяти ADATA XPG Lancer Blade 32GB DDR5 6400 DIMM White kit 16*2, 1.4V, CL32-39-39</t>
  </si>
  <si>
    <t>CB16GU4800</t>
  </si>
  <si>
    <t>Модуль памяти 16GB Crucial DDR5 4800 UDIMM Basics Desktop Memory Non-ECC, CL40, 1.1V, SRx8, RTL</t>
  </si>
  <si>
    <t>CP16G56C46U5</t>
  </si>
  <si>
    <t>Модуль памяти 16GB Crucial DDR5 5600 UDIMM Pro Black Desktop Memory Non-ECC, CL46, 1.1V, SRx8, RTL</t>
  </si>
  <si>
    <t>CP2K16G60C36U5B</t>
  </si>
  <si>
    <t>Модуль памяти Crucial 32GB DDR5 UDIMM 6000MHz CP2K16G60C36U5B kit 2*16gb, 1.35V</t>
  </si>
  <si>
    <t>CP32G56C46U5</t>
  </si>
  <si>
    <t>CT16G56C46U5T</t>
  </si>
  <si>
    <t>Модуль памяти Crucial 16GB DDR5 5600 DIMM Classic Non-ECC, CL46, 1.1V, Tray</t>
  </si>
  <si>
    <t>CT32G48C40U5</t>
  </si>
  <si>
    <t>Модуль памяти Crucial 32GB Crucial DDR5 4800 MT/s CL40 16Gbit CT32G48C40U5</t>
  </si>
  <si>
    <t>KF556C40BWA-32</t>
  </si>
  <si>
    <t xml:space="preserve">Модуль памяти Kingston KF556C40BWA-32 </t>
  </si>
  <si>
    <t>KF560C30BBE-32</t>
  </si>
  <si>
    <t xml:space="preserve">Модуль памяти Kingston KF560C30BBE-32 </t>
  </si>
  <si>
    <t>KVR56U46BS6-8</t>
  </si>
  <si>
    <t>Модуль памяти Kingston 8GB  DDR5 5600 DIMM Non-ECC , CL46 , 1.1V, 1RX16  288-pin 16Gbit, RTL</t>
  </si>
  <si>
    <t>KVR56U46BS8-16</t>
  </si>
  <si>
    <t>Модуль памяти Kingston KVR56U46BS8-16 16GB DDR5 5600 DIMM</t>
  </si>
  <si>
    <t>M323R1GB4BB0-CQK</t>
  </si>
  <si>
    <t>Модуль памяти Samsung 8GB Samsung DDR5 4800 DIMM M323R1GB4BB0-CQK Non-ECC,  1.1V, 1Rx16</t>
  </si>
  <si>
    <t>M323R1GB4DB0-CWM</t>
  </si>
  <si>
    <t>Модуль памяти Samsung 8GB DDR5 5600 UDIMM   Non-ECC,  1.1V, 1R x 16</t>
  </si>
  <si>
    <t>M323R1GB4PB0-CWM</t>
  </si>
  <si>
    <t>R5532G4800U2S-RGB</t>
  </si>
  <si>
    <t>Модуль памяти AMD Radeon 32GB DDR5 4800 DIMM Entertainment Series Black Gaming Memory Non-ECC, CL40, 1.1V, R5532G4800U2S-RGB</t>
  </si>
  <si>
    <t>R5532G4800U2S-U</t>
  </si>
  <si>
    <t>Модуль памяти AMD Radeon 32GB DDR5 4800 DIMM Entertainment Series Black Gaming Memory Non-ECC, CL40, 1.1V, RTL (R5532G4800U2S-U)</t>
  </si>
  <si>
    <t>R5S532G4800U2S</t>
  </si>
  <si>
    <t>Модуль памяти AMD Radeon 32GB DDR5 4800 Long DIMM R5S532G4800U2S Non-ECC,  CL40 1.1V Heat Shield Retail R5S532G4800U2S Non-ECC,  CL40 1.1V Heat Shield Retail (184242)</t>
  </si>
  <si>
    <t>AD5S48008G-S</t>
  </si>
  <si>
    <t>Модуль памяти ADATA AD5S48008G-S AD5S48008G-S Non-ECC, CL40, 1.1V, RTL (936561)</t>
  </si>
  <si>
    <t>CT16G48C40S5</t>
  </si>
  <si>
    <t>Модуль памяти Crucial 16GB DDR5 4800 SO DIMM</t>
  </si>
  <si>
    <t>CT16G56C46S5</t>
  </si>
  <si>
    <t xml:space="preserve">Модуль памяти Crucial 16GB DDR5 5600 SO DIMM Classic Non-ECC, CL46, 1.1V, RTL
</t>
  </si>
  <si>
    <t>CT32G48C40S5</t>
  </si>
  <si>
    <t>Модуль памяти Crucial 32GB Crucial DDR5 SODIMM</t>
  </si>
  <si>
    <t>CT32G56C46S5</t>
  </si>
  <si>
    <t xml:space="preserve">Модуль памяти 32GB Crucial DDR5 5600 SO DIMM Classic Laptop Memory Non-ECC, CL46, 1.1V, DRx8
</t>
  </si>
  <si>
    <t>FS.16G2A.PTH</t>
  </si>
  <si>
    <t>Модуль памяти Apacer 16GB DDR5 4800 SODIMM CL40, 1.2V, 2048x8,  RTL</t>
  </si>
  <si>
    <t>M425R1GB4PB0-CWM</t>
  </si>
  <si>
    <t>Модуль памяти 8GB Samsung DDR5 5600 SO DIMM  Laptop Non-ECC, CL46, 1.1V, 1Rx16, Bulk</t>
  </si>
  <si>
    <t>M425R2GA3BB0-CWM</t>
  </si>
  <si>
    <t>Модуль памяти Samsung 16GB DDR5 SODIMM 5600MHz, M425R2GA3BB0-CWM</t>
  </si>
  <si>
    <t>M425R4GA3BB0-CQK</t>
  </si>
  <si>
    <t>Модуль памяти Samsung 32GB DDR5 SODIMM 4800MHz 2Rx8 1.1V, M425R4GA3BB0-CQK</t>
  </si>
  <si>
    <t>M425R4GA3BB0-CWM</t>
  </si>
  <si>
    <t>Модуль памяти 32GB Samsung DDR5 5600 SO DIMM  Laptop Non-ECC, CL46, 1.1V, 2Rx8, Bulk</t>
  </si>
  <si>
    <t>R5532G4800S2S-U</t>
  </si>
  <si>
    <t>Модуль памяти 32GB AMD Radeon DDR5 4800 SO-DIMM Entertainment Series Black Gaming Memory Non-ECC, CL40, 1.1V, RTL (R5532G4800S2S-U)</t>
  </si>
  <si>
    <t>R5532G5600S2S-U</t>
  </si>
  <si>
    <t>Модуль памяти AMD Radeon 32GB DDR5 5600 SO DIMM Entertainment Series Black Gaming Memory Non-ECC, CL40, 1.1V, RTL (R5532G5600S2S-U)</t>
  </si>
  <si>
    <t>Оптические приводы</t>
  </si>
  <si>
    <t>DVD-USB-02</t>
  </si>
  <si>
    <t>DVD±RW привод Gembird Внешний DVD-USB-02 USB 2.0 пластик, черный (099240)</t>
  </si>
  <si>
    <t>Процессоры (CPU)</t>
  </si>
  <si>
    <t>Ryzen 5 5600X</t>
  </si>
  <si>
    <t>Центральный Процессор AMD RYZEN 5 5600X OEM (Vermeer, 7nm, C6/T12, Base 3,70GHz, Turbo 4,60GHz, Without Graphics, L3 32Mb, TDP 65W, SAM4), (360239) OEM 100-000000065</t>
  </si>
  <si>
    <t>RYZEN 5 5600G</t>
  </si>
  <si>
    <t>Центральный Процессор AMD RYZEN 5 5600G OEM (Cezanne, 7nm, C6/T12, Base 3,90GHz, Turbo 4,40GHz, Vega 7, L3 16Mb, TDP 65W, SAM4) OEM</t>
  </si>
  <si>
    <t>AMD Ryzen 7 5700</t>
  </si>
  <si>
    <t>Центральный Процессор AMD RYZEN 7 5700 (Cezanne, 7nm, C8/T16, Base 3,70GHz, Turbo 4,60GHz, Without Graphics, L3 16Mb, Default TDP 65W, SAM4) OEM</t>
  </si>
  <si>
    <t>RYZEN 5 5600</t>
  </si>
  <si>
    <t>Центральный Процессор AMD RYZEN 5 5600 OEM (Vermeer, 7nm, C6/T12, Base 3,50GHz, Turbo 4,40GHz, Without Graphics, L3 32Mb, TDP 65W, SAM4)</t>
  </si>
  <si>
    <t>Центральный Процессор AMD RYZEN 5 5600G BOX (Cezanne, 7nm, C6/T12, Base 3,90GHz, Turbo 4,40GHz, Vega 7, L3 16Mb, TDP 65W, SAM4) BOX (313414) 100-100000252BOX</t>
  </si>
  <si>
    <t>RYZEN 7 7700X</t>
  </si>
  <si>
    <t>Центральный Процессор AMD RYZEN 7 7700X OEM (Raphael, 5nm, C8/T16, Base 4,50GHz, Turbo 5,40GHz, RDNA 2 Graphics, L3 32Mb, TDP 105W, SAM5)</t>
  </si>
  <si>
    <t>RYZEN 5 7600X</t>
  </si>
  <si>
    <t>Центральный Процессор AMD RYZEN 5 7600X OEM (Raphael, 5nm, C6/T12, Base 4,70GHz, Turbo 5,30GHz, RDNA 2 Graphics, L3 32Mb, TDP 105W, SAM5)</t>
  </si>
  <si>
    <t>RYZEN 7 8700G</t>
  </si>
  <si>
    <t>Центральный Процессор AMD RYZEN 7 8700G OEM (Phoenix, 4nm, C8/T16, Base 4,20GHz, Turbo 5,10GHz, RDNA 3.0 Graphics, L3 16Mb, TDP 65W, SAM5)</t>
  </si>
  <si>
    <t>RYZEN 5 8600G</t>
  </si>
  <si>
    <t>Центральный Процессор AMD RYZEN 5 8600G OEM (Phoenix, 4nm, C6/T12, Base 4,30GHz, Turbo 5,00GHz, RDNA 3.0 Graphics, L3 16Mb, TDP 65W, SAM5)</t>
  </si>
  <si>
    <t>AMD Ryzen 9 9900X3D</t>
  </si>
  <si>
    <t>Центральный Процессор AMD RYZEN 9 9900X3D OEM (Granite Ridge, 4nm, C12/T24, Base 4,4GHz, Turbo 5,5GHz, GPU Radeon Graphics, L3 128Mb, TDP 120W, SAM5)</t>
  </si>
  <si>
    <t>AMD Ryzen 5 9600X</t>
  </si>
  <si>
    <t>Центральный Процессор AMD RYZEN 5 9600X OEM (Granite Ridge AM5, 4nm, C6/T12, Base 3,90GHz, Turbo 5,40GHz, GPU Radeon Graphics, L3 32Mb, TDP 65W, SAM5)</t>
  </si>
  <si>
    <t>RYZEN 7 8700F</t>
  </si>
  <si>
    <t>Центральный Процессор AMD RYZEN 7 8700F OEM (Phoenix, 4nm, C8/T16, Base 4,10GHz, Turbo 5,00GHz, without graphics, L3 16Mb, TDP 65W, SAM5)</t>
  </si>
  <si>
    <t>RYZEN 5 8400F</t>
  </si>
  <si>
    <t>Центральный Процессор AMD RYZEN 5 8400F OEM (Phoenix, 4nm, C6/T12, Base 4,20GHz, Turbo 4,70GHz, without graphics, L3 16Mb, TDP 65W, SAM5)</t>
  </si>
  <si>
    <t>Центральный Процессор AMD RYZEN 5 8600G BOX (Phoenix, 4nm, C6/T12, Base 4,30GHz, Turbo 5,00GHz, RDNA 3.0 Graphics, L3 16Mb, TDP 65W, SAM5)</t>
  </si>
  <si>
    <t>Ryzen Threadripper PRO 9985WX</t>
  </si>
  <si>
    <t>Центральный Процессор AMD RYZEN Threadripper PRO 9985WX OEM (Shimada Peak, 4nm, C64/T128, Base 3,2 GHz, Turbo 5,4 GHz, Without Graphics, L3 256MB, TDP 350W, sTR5)</t>
  </si>
  <si>
    <t>Ryzen Threadripper PRO 9975WX</t>
  </si>
  <si>
    <t>Центральный Процессор AMD RYZEN Threadripper PRO 9975WX OEM (Shimada Peak, 4nm, C32/T64, Base 4,0 GHz, Turbo 5,4 GHz, Without Graphics, L3 128MB, TDP 350W, sTR5)</t>
  </si>
  <si>
    <t>Ryzen Threadripper PRO 9965WX</t>
  </si>
  <si>
    <t>Центральный Процессор AMD RYZEN Threadripper PRO 9965WX OEM (Shimada Peak, 4nm, C24/T48, Base 4,2 GHz, Turbo 5,4 GHz, Without Graphics, L3 128MB, TDP 350W, sTR5)</t>
  </si>
  <si>
    <t>Ryzen Threadripper PRO 9955WX</t>
  </si>
  <si>
    <t>Центральный Процессор AMD RYZEN Threadripper PRO 9955WX OEM (Shimada Peak, 4nm, C16/T32, Base 4,5 GHz, Turbo 5,4 GHz, Without Graphics, L3 64MB, TDP 350W, sTR5)</t>
  </si>
  <si>
    <t>7995WX</t>
  </si>
  <si>
    <t>Центральный Процессор AMD RYZEN Threadripper PRO 7995WX OEM (Storm Peak, 5nm, C96/T192, Base 2,5 GHz, Turbo 5,1 GHz, Without Graphics, L3 384MB, TDP 350W, sTR5)</t>
  </si>
  <si>
    <t>Ryzen Threadripper PRO 9995WX</t>
  </si>
  <si>
    <t>Центральный Процессор AMD RYZEN Threadripper PRO 9995WX OEM (Shimada Peak, 4nm, C96/T192, Base 2,5 GHz, Turbo 5,4 GHz, Without Graphics, L3 384MB, TDP 350W, sTR5)</t>
  </si>
  <si>
    <t>Ryzen Threadripper 9980X</t>
  </si>
  <si>
    <t>Центральный Процессор AMD RYZEN Threadripper 9980X OEM (Shimada Peak, 4nm, C64/T128, Base 3,2 GHz, Turbo 5,4 GHz, Without Graphics, L3 256MB, TDP 350W, sTR5)</t>
  </si>
  <si>
    <t>Core I5-10600K</t>
  </si>
  <si>
    <t>Центральный Процессор Intel Core I5-10600K OEM (Comet Lake, 14nm, C6/T12, Base 4,10GHz, Turbo 4,80GHz, UHD 630, L3 12Mb, TDP 125W, vPro, S1200)</t>
  </si>
  <si>
    <t>Core i5-10400</t>
  </si>
  <si>
    <t>Центральный Процессор Intel Core i5-10400 OEM (Comet Lake, 14nm, C6/T12, Base 2,90GHz, Turbo 4,30GHz, UHD 630, L3 12Mb, TDP 65W, S1200) OEM (678042)</t>
  </si>
  <si>
    <t>Pentium G6405</t>
  </si>
  <si>
    <t>Центральный Процессор Intel Pentium G6405 OEM (Comet Lake, 14nm, C2/T4, Base 4,10GHz, UHD 610, L3 4Mb, TDP 58W, S1200) OEM (772535)</t>
  </si>
  <si>
    <t>Core i7-13700K</t>
  </si>
  <si>
    <t>Центральный Процессор Intel Core i7-13700K OEM (Raptor Lake, Intel 7, C16(8EC/8PC)/T24, Efficient-core Base 2.50GHz(EC), Performance Base 3,40GHz(PC), Turbo 5,40GHz, Max Turbo 5,40GHz, UHD 770, L2 24Mb, Cache 30Mb, Base TDP 125W, Turbo TDP 253W, S1700)</t>
  </si>
  <si>
    <t>Core i7-13700KF</t>
  </si>
  <si>
    <t>Центральный Процессор Intel Core i7-13700KF OEM (Raptor Lake, Intel 7, C16(8EC/8PC)/T24, Efficient-core Base 2.50GHz(EC), Performance Base 3,40GHz(PC), Turbo 5,40GHz, Max Turbo 5,40GHz, Without Graphics, L2 24Mb, Cache 30Mb, Base TDP 125W, Turbo TDP 253W, S1700)</t>
  </si>
  <si>
    <t>Core i7-14700K</t>
  </si>
  <si>
    <t>Центральный Процессор Intel Core i7-14700K OEM (Raptor Lake, Intel 7, C20(12EC/8PC)/T20, Efficient-core Base 2.5GHz(EC), Performance Base 3,4GHz(PC), Turbo 5,6GHz, Max Turbo 5,6GHz, UHD 770, L2 28Mb, Cache 33Mb, Base TDP 125W, Turbo TDP 253W, S1700)</t>
  </si>
  <si>
    <t>Core i9-13900K</t>
  </si>
  <si>
    <t>Центральный Процессор Intel Core i9-13900K OEM (Raptor Lake, Intel 7, C24(16EC/8PC)/T32, Efficient-core Base 2.20GHz(EC), Performance Base 3,00GHz(PC), Turbo 5,70GHz, Max Turbo 5,80GHz, UHD 770, L2 32Mb, Cache 36Mb, Base TDP 125W, Turbo TDP 253W, S1700)</t>
  </si>
  <si>
    <t>Intel Core Ultra 5 245K</t>
  </si>
  <si>
    <t>Центральный Процессор Intel Core Ultra 5 245K OEM (Arrow Lake, C14(8EC/6PC)/T14, 3,6/5,2GHz, GPU Intel Graphics, L2 26Mb, Cache 24Mb, TDP 125/159W, S1851)</t>
  </si>
  <si>
    <t>Intel Core Ultra 7 265K</t>
  </si>
  <si>
    <t>Центральный Процессор Intel Core Ultra 7 265K OEM (Arrow Lake, C20(12EC/8PC)/T20, 3,3/5,5GHz, GPU Intel Graphics, L2 36Mb, Cache 30Mb, TDP 125/250W, S1851)</t>
  </si>
  <si>
    <t>Intel Core Ultra 5 245KF</t>
  </si>
  <si>
    <t>Intel Core Ultra 5 225F</t>
  </si>
  <si>
    <t>Центральный Процессор Intel Core Ultra 5 225F OEM (Arrow Lake, C10(4EC/6PC)/T10, 2.7/4.9GHz, Without Graphics, L2 22Mb, Cache 20Mb, TDP 65/121W, S1851)</t>
  </si>
  <si>
    <t>Intel Core Ultra 9 285</t>
  </si>
  <si>
    <t>Центральный Процессор Intel Core Ultra 9 285 OEM (Arrow Lake, C24(16EC/8PC)/T24, 1.9/5.6GHz, GPU Intel Graphics, L2 40Mb, Cache 36Mb, TDP 65/182W, S1851)</t>
  </si>
  <si>
    <t>Центральный Процессор Intel Core Ultra 5 245KF BOX (Arrow Lake, C14(8EC/6PC)/T14, 3,6/5,2GHz, Without Graphics, L2 26Mb, Cache 24Mb, TDP 125/159W, S1851)</t>
  </si>
  <si>
    <t>Системы охлаждения</t>
  </si>
  <si>
    <t>ACFAN00085A</t>
  </si>
  <si>
    <t>Аксессуары Arctic Cooling ARCTIC 80mm Fan Grill (ACFAN00085A) ACFAN00085A</t>
  </si>
  <si>
    <t>ACFAN00087A</t>
  </si>
  <si>
    <t>Аксессуары Arctic Cooling ARCTIC 120mm Fan Grill (ACFAN00087A) ACFAN00087A</t>
  </si>
  <si>
    <t>ACFAN00088A</t>
  </si>
  <si>
    <t>Аксессуары Arctic Cooling ARCTIC 140mm Fan Grill (ACFAN00088A) ACFAN00088A</t>
  </si>
  <si>
    <t>ACFAN00175A</t>
  </si>
  <si>
    <t>Аксессуары Arctic Cooling Хаб для 10 вентиляторов корпуса ПК Arctic Case Fan Hub 10 PWM Fan (ACFAN00175A) (702522)</t>
  </si>
  <si>
    <t>ACFAN00283A</t>
  </si>
  <si>
    <t>Аксессуары Решётка для корпусных вентиляторов Arctic Cooling  40mm Fan Grill (ACFAN00283A)</t>
  </si>
  <si>
    <t>ACOTH00002A</t>
  </si>
  <si>
    <t>Радиатор SSD ARCTIC M2 Pro (Silver) (ACOTH00002A)</t>
  </si>
  <si>
    <t>ACTCP00033A</t>
  </si>
  <si>
    <t>Аксессуары Салфетки Arctic Cooling ARCTIC MX Cleaner wipes (Box of 40 bags) Салфетки для снятия термопасты (ACTCP00033A)</t>
  </si>
  <si>
    <t>Carrier E1B for SP MCC</t>
  </si>
  <si>
    <t>Комплектующие корпусов ALSEYE Carrier E1B for SP MCC</t>
  </si>
  <si>
    <t>A-Hub Pro-B</t>
  </si>
  <si>
    <t>Контроллер вентиляторов с подсветкой ALSEYE A-Hub Pro-B (ARGB+PWM) PVC surface 145*50*16mm</t>
  </si>
  <si>
    <t>SST-XAC-MK-4189</t>
  </si>
  <si>
    <t>Аксессуары Монтажный комплект Silverstone SST-XAC-MK-4189</t>
  </si>
  <si>
    <t>SST-XAC-MK-4710</t>
  </si>
  <si>
    <t>Монтажный комплект Silverstone SST-XAC-MK-4710 (G53XACMK4710020)</t>
  </si>
  <si>
    <t>SST-XAC-MK-TR5</t>
  </si>
  <si>
    <t>Аксессуары Монтажный комплект сокета Silverstone G53XACMKTR50020</t>
  </si>
  <si>
    <t>SST-TP06</t>
  </si>
  <si>
    <t>Аксессуары Silverstone G560TP06S000020 Крышка радиатора твердотельного накопителя PS5 M.2</t>
  </si>
  <si>
    <t>IG360-TR5-SP6-UPGRADE-KIT</t>
  </si>
  <si>
    <t>Набор креплений Silverstone IG360-TR5-SP6-UPGRADE-KIT для системы жидкостного охлаждения SST-IG360-ARGB</t>
  </si>
  <si>
    <t>COREFROZR AA13</t>
  </si>
  <si>
    <t>Вентилятор для процессора MSI MAG COREFROZ AA13</t>
  </si>
  <si>
    <t>COREFROZR AA13 WHITE</t>
  </si>
  <si>
    <t>Вентилятор для процессора MSI MAG COREFROZ AA13 WHITE</t>
  </si>
  <si>
    <t>Assassin King 120 Mini V2</t>
  </si>
  <si>
    <t>Вентилятор Cooler Thermalright Assassin King 120 Mini V2/PWM/ all Intel/AMD/6mm*5/ Screws</t>
  </si>
  <si>
    <t>Frost Commander 140</t>
  </si>
  <si>
    <t>Вентилятор Cooler Thermalright Frost Commander 140 / PWM/ all Intel/AMD/ 2 fans/8mm*5/ Screws</t>
  </si>
  <si>
    <t>Вентилятор ACD ACD-CD5L3-A Cooler, s.115x, TDP 65W, 2300rpm, 23.5dBA, push-pin, 3pin ,OEM {50} (551257)</t>
  </si>
  <si>
    <t>ACD-CD5L4-A</t>
  </si>
  <si>
    <t>Вентилятор ACD ACD-CD5L4-A Cooler, s.115x, TDP 65W, 600;2500rpm, 15.5;26.8dBA, push-pin, PWM ,OEM {50}</t>
  </si>
  <si>
    <t>ACD-CD5M3-A</t>
  </si>
  <si>
    <t>Вентилятор ACD ACD-CD5M3-A Cooler, s.115x, TDP 95W, 2400rpm, 31.6dBA, screw, 3pin ,OEM {20} (573484)</t>
  </si>
  <si>
    <t>ACD-CD5M4-A</t>
  </si>
  <si>
    <t>Вентилятор ACD ACD-CD5M4-A Cooler, s.115x, TDP 95W, 900;2400rpm, 27.6;31.6dBA, PWM ,OEM {40}</t>
  </si>
  <si>
    <t>ACD-CD7M4</t>
  </si>
  <si>
    <t>Вентилятор ACD ACD-CD7M4 s115x,1700, TDP 95W, 900;2400rpm, 10.94;27.3 dB(A), OEM</t>
  </si>
  <si>
    <t>ACD-CDUM4-A</t>
  </si>
  <si>
    <t>Кулер для центрального процессора CPU COOLER 109x109x68mm, 0.018-0.12A, 12V, 28dBA (max ) +/-10%</t>
  </si>
  <si>
    <t>ACFRE00085A</t>
  </si>
  <si>
    <t>Вентилятор Arctic Cooling для процессора  Freezer 7 X CO 1200/1150-56, Ryzen (AM4) RET (ACFRE00085A) (702485)</t>
  </si>
  <si>
    <t>ACFRE00112A</t>
  </si>
  <si>
    <t>Вентилятор Arctic Cooling  для процессора Freezer A35  AM4 арт. ACFRE00112A</t>
  </si>
  <si>
    <t>ACFRE00113A</t>
  </si>
  <si>
    <t>Вентилятор Arctic Cooling Вентилятор для процессора Arctic Freezer A35 CO AM4 (ACFRE00113A) (703727)</t>
  </si>
  <si>
    <t>ACFRE00193A</t>
  </si>
  <si>
    <t>Вентилятор для процессора Arctic Freezer 4U-OneX  Retail (Intel Socket LGA5964) (ACFRE00193A)</t>
  </si>
  <si>
    <t>H120T</t>
  </si>
  <si>
    <t>Вентилятор ALSEYE H120T Universal, 125W, 120mm FAN, 800;2000 rpm, 24.1;35.5 dBA, RGB, PWM, RTL{20} (874036)</t>
  </si>
  <si>
    <t>H120D</t>
  </si>
  <si>
    <t>Вентилятор ALSEYE H120D Universal, TDP 200W, Heat Pipe:6mm*6pcs, 800;2000RPM, 11.6-35.3dB(A), RGB, RTL {18} (872339)/(874043)</t>
  </si>
  <si>
    <t>H120D (White)</t>
  </si>
  <si>
    <t>Вентилятор ALSEYE H120D (White) TDP: 200W Product Dimensions:123x154x106mm Heatsink Dimensions:154x123x58mm Heatsink Weight:518g Heat Pipe:O6mmx6pcs Fan Dimensions-:120x120x25mm (875842)</t>
  </si>
  <si>
    <t>S120D-W</t>
  </si>
  <si>
    <t>Вентилятор ALSEYE S120D-W Universal, TDP 135W, 2x120FAN, 4 heat pipe, WHITE, PWM, RTL{20} (874265)</t>
  </si>
  <si>
    <t>S120D-B</t>
  </si>
  <si>
    <t>Вентилятор ALSEYE S120D-B Universal, TDP 135W, 2x120FAN, 4 heat pipe, PWM, RTL{20} (874258)</t>
  </si>
  <si>
    <t>AS-R67</t>
  </si>
  <si>
    <t>R19</t>
  </si>
  <si>
    <t>Вентилятор ALSEYE R19 CPU type：LGA1700/1200/2011(rectangle/square)
voltage: DC 12 V Product size: 105mm*92.5mm*125.8mm
Fan speed: PWM 1300-3800rpm
Noise value: 40.0dBA (MAX)
Air volume: 61.46CFm (MAX)</t>
  </si>
  <si>
    <t>S22-SP5</t>
  </si>
  <si>
    <t xml:space="preserve">Вентилятор для процессора ALSEYE S22-SP5 </t>
  </si>
  <si>
    <t>R26</t>
  </si>
  <si>
    <t>Вентилятор для процессора ALSEYE R26 
CPU type: LGA1700 Electric voltage: 12 v Product size: 120mm*104mm*155mm Fan speed: PWM 1000-2520RPM Noise value: 28dBA (MAX) Air volume: 92CFM (MAX) Fan connector: 4pin PWM Bearing type: double ball bearing Heatpipe Quantity: 6 TDP: 280 W
Material: Copper base + aluminum fin +6 heat pipe</t>
  </si>
  <si>
    <t>AS-GH1700P-25AC</t>
  </si>
  <si>
    <t>Вентилятор для процессора ALSEYE AS-GH1700P-25AC LGA1700,125W</t>
  </si>
  <si>
    <t>R64-1700</t>
  </si>
  <si>
    <t xml:space="preserve">Вентилятор для процессора ALSEYE R64-1700 AS.01.07.0219 </t>
  </si>
  <si>
    <t>W700-B(USA)</t>
  </si>
  <si>
    <t xml:space="preserve">Вентилятор для процессора ALSEYE CPU Cooler 134*148*159mm, 1000-2200RPM, 33.18-86.2CFM, 20-35.3dBA, 12V, 0.02-0.3A, Dual Ball </t>
  </si>
  <si>
    <t>W700-W(USA)</t>
  </si>
  <si>
    <t xml:space="preserve">Вентилятор для процессора  CPU Cooler 134*148*159mm, 1000-2200RPM, 33.18-86.2CFM, 0-35.3dBA, 12V, 0.02-0.3A, Dual Ball </t>
  </si>
  <si>
    <t>i600-W</t>
  </si>
  <si>
    <t>Кулер для CPU ALSEYE i600-W, Two fans version
Product size：144x121x159mm
TDP：270W
Soldering technology CD texture
Application:
Intel：LGA115X,1200,1700,1366,2011
AMD：AM4</t>
  </si>
  <si>
    <t>i600-B</t>
  </si>
  <si>
    <t>Кулер для CPU ALSEYE i600-B, Two fans version
Product size：144x121x159mm
TDP：270W
Soldering technology CD texture
Application:
Intel：LGA115X,1200,1700,1366,2011
AMD：AM4、AM5
Retail</t>
  </si>
  <si>
    <t>i600 Pro-B(USA)</t>
  </si>
  <si>
    <t xml:space="preserve">Вентилятор для процессора ALSEYE CPU COOLER i600 Pro-B(USA) </t>
  </si>
  <si>
    <t>i600 Pro-W(USA)</t>
  </si>
  <si>
    <t xml:space="preserve">Вентилятор для процессора ALSEYE CPU COOLER i600 Pro-W(USA) </t>
  </si>
  <si>
    <t>Q120DT Plus(Black)</t>
  </si>
  <si>
    <t>Вентилятор Q120DT Plus(Black)</t>
  </si>
  <si>
    <t>Q120DT Plus(White)</t>
  </si>
  <si>
    <t>Вентилятор Q120DT Plus(White)</t>
  </si>
  <si>
    <t>Q120S Plus</t>
  </si>
  <si>
    <t>CL-A40-ARGB</t>
  </si>
  <si>
    <t>Вентилятор для процессора Coolleo CPU Cooler Etian CL-A40-ARGB Intel: LGA 115X/1200/1700/1851 AMD: AM4/AM5 200W TDP</t>
  </si>
  <si>
    <t>CL-P50i-DIG-ARGB</t>
  </si>
  <si>
    <t>Вентилятор для процессора Coolleo CPU Cooler Etian CL-P50i-DIG-ARGB Intel: LGA 115X/1200/1700/1851 AMD: AM4/AM5 235W TDP</t>
  </si>
  <si>
    <t>ALTA 9 PWM 1700</t>
  </si>
  <si>
    <t>Вентилятор для процессора Deepcool ALTA 9 PWM 1700 (DP-ICAP-AT9-17)</t>
  </si>
  <si>
    <t>THETA 21 PWM 1700</t>
  </si>
  <si>
    <t>Вентилятор для процессора Deepcool THETA 21 PWM 1700 (DP-ICAP-T21P-17)</t>
  </si>
  <si>
    <t>THETA 9 PWM 1700</t>
  </si>
  <si>
    <t xml:space="preserve">Вентилятор для процессора Deepcool THETA 9 PWM 1700 (DP-ICAP-T9P-17) </t>
  </si>
  <si>
    <t>THETA 15 PWM</t>
  </si>
  <si>
    <t>Вентилятор Deepcool THETA 15 PWM (705222) (Height 46mm, Fan 100mm, 800-2800±10% rpm, 36dB(A), 4-pin, TDP 65W, Al, Screw, Intel LGA1200/115x) (705222)</t>
  </si>
  <si>
    <t>DP-ICAS-T20P</t>
  </si>
  <si>
    <t>Вентилятор Deepcool THETA 20 PWM LGA-1150/1155/1156</t>
  </si>
  <si>
    <t>THETA 31 PWM</t>
  </si>
  <si>
    <t>Вентилятор Deepcool THETA 31 PWM Intel LGA-1150/1155/1156</t>
  </si>
  <si>
    <t>THETA 31 PWM 1700</t>
  </si>
  <si>
    <t>Вентилятор Deepcool THETA 31 PWM 1700 (Height 66mm, Fan 100mm, 500-2400±10% rpm, &lt;30.3dB(A), 4-pin, TDP &lt; 95W,  Al+Cu, Screw, Intel LGA1700)</t>
  </si>
  <si>
    <t>ICE EDGE MINI FS V2.0</t>
  </si>
  <si>
    <t xml:space="preserve">Вентилятор Deepcool ICE EDGE MINI FS V2.0 </t>
  </si>
  <si>
    <t>EX293437RUS</t>
  </si>
  <si>
    <t>Вентилятор Exegate Кулер ExeGate ESNK-P0064AP4.PWM.4U.SP3.Cu (Al+Cu, 4U, 6 тепл. трубок, LGA SP3, TDP 280W, PWM, 1900-3800RPM, 2 ball bearing, 4pin, 44db, 730г, на винтах, с термопастой, Retail box)</t>
  </si>
  <si>
    <t>FROZN_A610_ARGB_WHITE</t>
  </si>
  <si>
    <t>Вентилятор для процессора ID-Cooling Вентилятор Cooler ID-Cooling FROZN A610 ARGB WHITE 250W/ Intel 1700, 12*, 115*, AMD AM5, AM4/ Screws</t>
  </si>
  <si>
    <t>FROZN_A620_PRO_SE</t>
  </si>
  <si>
    <t xml:space="preserve">Вентилятор Cooler ID-Cooling FROZN A620 PRO SE 260W/ all Intel /all AMD /2 fans /Screws </t>
  </si>
  <si>
    <t>AR12I-edm</t>
  </si>
  <si>
    <t xml:space="preserve">Кулер Silverstone AR12I-edm </t>
  </si>
  <si>
    <t>GAMMA ARCHER V2</t>
  </si>
  <si>
    <t>Вентилятор для процессора Deepcool GAMMA ARCHER V2 (G-U-ARCHER-ARNNNN-G-1)</t>
  </si>
  <si>
    <t>IS-55_BLACK</t>
  </si>
  <si>
    <t>Вентилятор Cooler ID-Cooling IS-55 BLACK 125W/PWM/all Intel /AMD AM4, AM5/ Low profile/Screws</t>
  </si>
  <si>
    <t>M120D (PLUS / PLUS II)</t>
  </si>
  <si>
    <t>Вентилятор ALSEYE M120D (PLUS) Universal, 200W, Heat pipe 6mm*6, 120mm FAN 700;1900rpm, 73.75CFM, 41.2dBA, 8 LED, LED temperature cover RTL, (874289)</t>
  </si>
  <si>
    <t>M120D-W-Plus</t>
  </si>
  <si>
    <t>Вентилятор ALSEYE M120D-W-Plus Dimensions: 120x120x25mm Voltage: DC 12V Current:333MA (875675)</t>
  </si>
  <si>
    <t>AG200</t>
  </si>
  <si>
    <t>Вентилятор Deepcool AG200 IntelLGA1700/1200/1151/1150/1155, AMDAM5/AM4</t>
  </si>
  <si>
    <t>AG400 BK ARGB V2</t>
  </si>
  <si>
    <t>Вентилятор для процессора Deepcool AG400 BK ARGB V2</t>
  </si>
  <si>
    <t>AG400 G2</t>
  </si>
  <si>
    <t>Вентилятор для процессора Deepcool AG400 G2</t>
  </si>
  <si>
    <t>AK400</t>
  </si>
  <si>
    <t>Вентилятор Deepcool AK400 (Height 155mm, 6mm x 4pcs, Fan 120mm, 500;1850RPM ±10%, &lt; 29 dB(A), 4-pin PWM, TDP 220W, Al+Cu, Screw, Socket AMD AM5/AM4, Intel LGA1700/1200/115x) {18} (727446)</t>
  </si>
  <si>
    <t>AK400 G2 DIGITAL NYX</t>
  </si>
  <si>
    <t>Вентилятор для процессора Deepcool AK400 G2 DIGITAL NYX</t>
  </si>
  <si>
    <t>AK500 G2</t>
  </si>
  <si>
    <t>Вентилятор для процессора Deepcool AK500 G2 DIGITAL NYX</t>
  </si>
  <si>
    <t>AS500</t>
  </si>
  <si>
    <t>Вентилятор Deepcool AS500 RTL {8} (727064) (Height 164mm, 6mm x 5pcs, Fan 140mm, 500;1200RPM ±10%, &lt; 29.2 dB(A), 4-pin PWM, TDP 220W, Screw, Socket AMD AM4, Intel LGA 2066/2011-v3/2011/1700/1200/115x)</t>
  </si>
  <si>
    <t>AS500 PLUS</t>
  </si>
  <si>
    <t>Вентилятор Deepcool AS500 PLUS RTL {6} (727071) (Height 164mm, 6mm x 5pcs, Fan 140mm*2, 500;1200RPM ±10%, &lt; 29.2 dB(A), 4-pin PWM, TDP 220W, Screw, Socket AMD AM4, Intel LGA 2066/2011-v3/2011/1700/1200/115x) {8}</t>
  </si>
  <si>
    <t>UL551 1700</t>
  </si>
  <si>
    <t>Вентилятор Deepcool UL551 1700 R-UL551-BKAMAB-G-17</t>
  </si>
  <si>
    <t>SE-206-XT</t>
  </si>
  <si>
    <t>Вентилятор ID-COOLING SE-206-XT LGA20XX/1700/1200/115X/AM5/AM4 (8шт/кор, TDP 250W, PWM, черный, 6 тепл.трубок + медная база, 2 x FAN 120mm) RET</t>
  </si>
  <si>
    <t>SE-207-XT_ADVANCED</t>
  </si>
  <si>
    <t xml:space="preserve">Вентилятор Cooler ID-Cooling SE-207 XT ADVANCED BLACK  280W/ PWM/ All Intel/AMD/ 2 fans/ Screws </t>
  </si>
  <si>
    <t>SE-214-XT BASIC</t>
  </si>
  <si>
    <t>Вентилятор для процессора ID-Cooling SE-214-XT BASIC 180W/PWM/ all Intel /AMD AM4, AM5/ Screws</t>
  </si>
  <si>
    <t>SE-224-XTS_ARGB WHITE</t>
  </si>
  <si>
    <t>Вентилятор Cooler ID-Cooling SE-224-XTS ARGB WHITE 220W/ PWM/ LGA1700, 115*/AM4, AM5/ Screws</t>
  </si>
  <si>
    <t>SE-226-XT_BLACK</t>
  </si>
  <si>
    <t xml:space="preserve">Вентилятор Cooler ID-Cooling SE-226-XT Black  250W/ PWM/ all Intel /AMD/ no LED/ Screws </t>
  </si>
  <si>
    <t>SE-903-XT</t>
  </si>
  <si>
    <t xml:space="preserve">Вентилятор ID-Cooling Кулер для процессора ID-Cooling SE-903-XT </t>
  </si>
  <si>
    <t>MAG CORELIQUID E240</t>
  </si>
  <si>
    <t>Жидкостная система охлаждения MSI MAG CORELIQUID E240 2x ARGB Fan, Color Box, LGA1700</t>
  </si>
  <si>
    <t>MAG CORELIQUID E360</t>
  </si>
  <si>
    <t>Жидкостная система охлаждения MSI MAG CoreLiquid E360</t>
  </si>
  <si>
    <t>MAG CORELIQUID I240</t>
  </si>
  <si>
    <t>Жидкостная система охлаждения MSI MAG CORELIQUID I240 2x ARGB Gen2 Fan, ARGB Gen2 Block, Color Box</t>
  </si>
  <si>
    <t>MAG CORELIQUID I240 WHITE</t>
  </si>
  <si>
    <t>MAG CORELIQUID I360</t>
  </si>
  <si>
    <t>Жидкостная система охлаждения MSI MAG CORELIQUID I360 3x ARGB Gen2 Fan, ARGB Gen2 Block, Color Box</t>
  </si>
  <si>
    <t>MAG CORELIQUID I360 WHITE</t>
  </si>
  <si>
    <t>Жидкостная система охлаждения MSI MAG CORELIQUID I360 WHITE 3x ARGB Gen2 Fan, ARGB Gen2 Block, Color Box</t>
  </si>
  <si>
    <t>MAG CORELIQUID A15 360</t>
  </si>
  <si>
    <t>Жидкостная система охлаждения MSI MAG CORELIQUID A15 360 3 x ARGB Fan, ARGB Block</t>
  </si>
  <si>
    <t>MAG CORELIQUID A15 240</t>
  </si>
  <si>
    <t>Жидкостная система охлаждения MSI MAG CORELIQUID A15 240 2x ARGB Fan, ARGB Block</t>
  </si>
  <si>
    <t>MAG CORELIQUID A13 240</t>
  </si>
  <si>
    <t>Жидкостная система охлаждения MSI MAG CORELIQUID A13 240 2x ARGB Fan, ARGB Block,</t>
  </si>
  <si>
    <t>MAG CORELIQUID A13 360 White</t>
  </si>
  <si>
    <t>Жидкостная система охлаждения MSI MAG CORELIQUID A13 360 White 3 x ARGB Gen2 Fan, ARGB Gen2 Block, Color Box, LGA1700, 1851, AM5</t>
  </si>
  <si>
    <t>MPG CORELIQUID P13</t>
  </si>
  <si>
    <t>Жидкостная система охлаждения MSI MPG CORELIQUID P13 360 , 3X120MM FAN, IPS LCD, LGA1700/1851, AM5</t>
  </si>
  <si>
    <t>Жидкостная система охлаждения Thermalright Вентилятор Cooler Thermalright Frozen Magic 360 SCENIC V2 White all Intel/AMD</t>
  </si>
  <si>
    <t>Frozen Prism 360 Black</t>
  </si>
  <si>
    <t>Жидкостная система охлаждения Thermalright Cooler Frozen Prism 360 Black all Intel/AMD</t>
  </si>
  <si>
    <t>Вентилятор Cooler Thermalright Core Matrix 240 Black all Intel/AMD</t>
  </si>
  <si>
    <t>Жидкостная система охлаждения Thermalright Вентилятор Cooler Thermalright Core Matrix 360 Black all Intel/AMD</t>
  </si>
  <si>
    <t>Hyper Vision 360 Argb Black</t>
  </si>
  <si>
    <t>Жидкостная система охлаждения Thermalright Cooler Hyper Vision 360 Argb Black/ Display/ all Intel/AMD</t>
  </si>
  <si>
    <t>Жидкостная система охлаждения Thermalright Вентилятор Cooler Thermalright Frozen Horizon 360 Black Argb V2 all Intel/AMD</t>
  </si>
  <si>
    <t>Жидкостная система охлаждения Thermalright Вентилятор Cooler Thermalright Frozen Horizon 360 White Argb V2 all Intel/AMD</t>
  </si>
  <si>
    <t>Wonder Vision 360 UB ARGB Black</t>
  </si>
  <si>
    <t>Жидкостная система охлаждения Thermalright Hyper Vision 360 Argb Black/ Display/ all Intel/AMD</t>
  </si>
  <si>
    <t>ROG STRIX LC II 360 ARGB</t>
  </si>
  <si>
    <t>Жидкостная система охлаждения ASUS ROG STRIX LC II 360 ARGB /AIO COOLER,SIGRID,ARGB FAN,AURA,AM5</t>
  </si>
  <si>
    <t>PROART LC 420</t>
  </si>
  <si>
    <t>Жидкостная система охлаждения ASUS PROART LC 420 /AIO COOLER,NOCTUA FAN</t>
  </si>
  <si>
    <t>ROG RYUJIN III 360 ARGB EXTREME</t>
  </si>
  <si>
    <t>Жидкостная система охлаждения ASUS ROG RYUJIN III 360 ARGB EXTREME</t>
  </si>
  <si>
    <t>ROG RYUJIN III 360 ARGB EXTREME WHT</t>
  </si>
  <si>
    <t>Жидкостная система охлаждения ASUS ROG RYUJIN III 360 ARGB EXTREME WHT</t>
  </si>
  <si>
    <t>ROG RYUO IV SLC 360 ARGB</t>
  </si>
  <si>
    <t>Жидкостная система охлаждения ASUS ROG RYUO IV SLC 360 ARGB</t>
  </si>
  <si>
    <t>ACFRE00150A</t>
  </si>
  <si>
    <t>Жидкостная система охлаждения Arctic Cooling Arctic Liquid Freezer III-240 A-RGB White Multi Compatible All-In-One CPU Water Cooler  (ACFRE00150A)</t>
  </si>
  <si>
    <t>ACFRE00151A</t>
  </si>
  <si>
    <t>Жидкостная система охлаждения Arctic Cooling Arctic Liquid Freezer III-280 A-RGB White Multi Compatible All-In-One CPU Water Cooler (ACFRE00151A)</t>
  </si>
  <si>
    <t>ACFRE00184A</t>
  </si>
  <si>
    <t>Жидкостная система охлаждения Arctic Cooling Liquid Freezer III Pro 360 ARGB  Multi Compatible  All-In-One CPU Water Cooler  (ACFRE00184A)</t>
  </si>
  <si>
    <t>ACFRE00201A</t>
  </si>
  <si>
    <t>Жидкостная система охлаждения Arctic Cooling Arctic Liquid Freezer WS360-SP6 Multi Compatible CPU Water Cooler  (ACFRE00201A)</t>
  </si>
  <si>
    <t>M360B</t>
  </si>
  <si>
    <t>Жидкостная система охлаждения ALSEYE M360B 800-2000rpm, AURA SYNC/ ARGB CONTROLLER (874098)</t>
  </si>
  <si>
    <t>H280</t>
  </si>
  <si>
    <t>Жидкостная система охлаждения ALSEYE H280 TDP 200W (при T воздуха 45 С)Universal Platfrom PWM Single 5colors+ LED 140mm*2 {6}</t>
  </si>
  <si>
    <t>H360-4.0</t>
  </si>
  <si>
    <t xml:space="preserve">Система охлаждения ALSEYE H360-4.0 </t>
  </si>
  <si>
    <t>i240-W</t>
  </si>
  <si>
    <t>Жидкостная система охлаждения ALSEYE i240-W, Pump dimensions: L70*W70*H52.4 mm
Pump speed: 3200RPM±10%
Pump bearing: ceramic bearing Water bloack dimensions: 275*120*27mm
Interlocking fan dimensions: 120*120*25mm
Voltage: DC 12V
Current: 0.2A±10%
Fan speed: 800-1800RPM±10%
Airflow: 31.18-80.33CFM±10%</t>
  </si>
  <si>
    <t>Delta-L24-BK2AAWNN02X-GL</t>
  </si>
  <si>
    <t xml:space="preserve">Вентилятор Cooler Ocypus Delta L24 BK ARGB V2 Black 280W/ All Intel/ AMD AM* / Screws </t>
  </si>
  <si>
    <t>DIG-240-LITE-BK</t>
  </si>
  <si>
    <t xml:space="preserve">Жидкостная система охлаждения Coolleo ICE Fairy DIG 240 LITE BK (DIG-240-LITE-BK) </t>
  </si>
  <si>
    <t>DIG-240-LITE-WH</t>
  </si>
  <si>
    <t xml:space="preserve">Жидкостная система охлаждения Coolleo ICE Fairy DIG 240 LITE WH (DIG-240-LITE-WH) </t>
  </si>
  <si>
    <t>DIG-360-LITE-BK</t>
  </si>
  <si>
    <t xml:space="preserve">Жидкостная система охлаждения Coolleo ICE Fairy DIG 360 LITE BK (DIG-360-LITE-BK) </t>
  </si>
  <si>
    <t>DIG-360-WH</t>
  </si>
  <si>
    <t xml:space="preserve">Жидкостная система охлаждения Coolleo ICE Fairy DIG 360 WH (DIG-360-WH) </t>
  </si>
  <si>
    <t>DX240_MAX</t>
  </si>
  <si>
    <t>Вентилятор ID-Cooling DX240 MAX ARGB (Black) 300W all Intel/AMD</t>
  </si>
  <si>
    <t>DX360_MAX_WHITE</t>
  </si>
  <si>
    <t>Вентилятор Cooler ID-Cooling DX360 MAX ARGB (White) 350W all Intel/AMD</t>
  </si>
  <si>
    <t>FX240_INF</t>
  </si>
  <si>
    <t xml:space="preserve">Вентилятор для процессора ID-Cooling FX240 INFINITY ARGB (Black) 300W all Intel/AMD </t>
  </si>
  <si>
    <t>FX240_INF_WHITE</t>
  </si>
  <si>
    <t>Жидкостная система охлаждения ID-Cooling FX240 INFINITY White ARGB (White) 300W all Intel/AMD</t>
  </si>
  <si>
    <t>FX240_PRO_WHITE</t>
  </si>
  <si>
    <t>Вентилятор Cooler ID-Cooling FX240 PRO (White) 300W all Intel/AMD</t>
  </si>
  <si>
    <t>FX360_INF_WHITE</t>
  </si>
  <si>
    <t>Вентилятор Cooler ID-Cooling FX360 INFINITY White ARGB (White) 350W all Intel/AMD</t>
  </si>
  <si>
    <t>FX360_PRO</t>
  </si>
  <si>
    <t>Вентилятор Cooler ID-Cooling FX360 PRO (Black) 350W all Intel/AMD</t>
  </si>
  <si>
    <t>SST-NP360-ARGB</t>
  </si>
  <si>
    <t xml:space="preserve">Жидкостная система охлаждения Silverstone G53NP360ARGB020 (SST-NP360-ARGB)   </t>
  </si>
  <si>
    <t>SST-XE360-4677</t>
  </si>
  <si>
    <t>Жидкостная система охлаждения Silverstone G53XE3604677020</t>
  </si>
  <si>
    <t>SST-XE360PD</t>
  </si>
  <si>
    <t>Жидкостная система охлаждения Silverstone G53XE360PD00020</t>
  </si>
  <si>
    <t>SST-XE360PDD</t>
  </si>
  <si>
    <t xml:space="preserve">Жидкостная система охлаждения Silverstone SST-XE360PDD,  (G53XE360PDD0020) </t>
  </si>
  <si>
    <t>LEVANTEII360-WHCWW</t>
  </si>
  <si>
    <t>Жидкостная система охлаждения XPG LEVANTEII360-WHCWW</t>
  </si>
  <si>
    <t>LEVANTEX240-BKCWW</t>
  </si>
  <si>
    <t xml:space="preserve">Жидкостная система охлаждения XPG Levante X 240, черный </t>
  </si>
  <si>
    <t>LEVANTEX240-WHCWW</t>
  </si>
  <si>
    <t xml:space="preserve">Жидкостная система охлаждения XPG Levante X 240, белый </t>
  </si>
  <si>
    <t>LEVANTEX360-WHCWW</t>
  </si>
  <si>
    <t xml:space="preserve">Жидкостная система охлаждения XPG Levante X 360, белый </t>
  </si>
  <si>
    <t>LE240 V2</t>
  </si>
  <si>
    <t>Вентилятор для процессора Deepcool LE240 V2</t>
  </si>
  <si>
    <t>LE240 PRO</t>
  </si>
  <si>
    <t>Жидкостная система охлаждения Deepcool LE240 PRO</t>
  </si>
  <si>
    <t>Жидкостная система охлаждения Deepcool LE240 V2 ZERO DARK</t>
  </si>
  <si>
    <t>LE360 PRO</t>
  </si>
  <si>
    <t>Жидкостная система охлаждения Deepcool LE360 PRO</t>
  </si>
  <si>
    <t>LE360 V2</t>
  </si>
  <si>
    <t>Жидкостная система охлаждения Deepcool LE360 V2 ZERO DARK</t>
  </si>
  <si>
    <t>LM240</t>
  </si>
  <si>
    <t>Вентилятор для процессора Deepcool LM240</t>
  </si>
  <si>
    <t>LM360</t>
  </si>
  <si>
    <t>Вентилятор для процессора Deepcool LM360</t>
  </si>
  <si>
    <t>LM420</t>
  </si>
  <si>
    <t>Жидкостная система охлаждения Deepcool LM420</t>
  </si>
  <si>
    <t>LQ360 ULTRA ARGB</t>
  </si>
  <si>
    <t>Вентилятор для процессора Deepcool LQ360 ULTRA ARGB</t>
  </si>
  <si>
    <t>SPARTACUS 360</t>
  </si>
  <si>
    <t>Жидкостная система охлаждения Deepcool SPARTACUS 360</t>
  </si>
  <si>
    <t>SPARTACUS 420</t>
  </si>
  <si>
    <t>Жидкостная система охлаждения Deepcool SPARTACUS 420</t>
  </si>
  <si>
    <t>SL240_WHITE</t>
  </si>
  <si>
    <t>Вентилятор ID-Cooling SL240 WHITE  /LCD SCREEN /300W /all Intel /all AMD</t>
  </si>
  <si>
    <t>SL240_XE_WHITE</t>
  </si>
  <si>
    <t xml:space="preserve">Жидкостная система охлаждения ID-Cooling SL240 XE WHITE /LCD SCREEN /300W /all Intel /all AMD </t>
  </si>
  <si>
    <t>SL360</t>
  </si>
  <si>
    <t>Жидкостная система охлаждения ID-Cooling SL360 /LCD SCREEN /350W /all Intel /all AMD</t>
  </si>
  <si>
    <t>SL360_PRO_SE</t>
  </si>
  <si>
    <t xml:space="preserve">Жидкостная система охлаждения ID-Cooling SL360 PRO SE /LCD SCREEN /350W /all Intel /all AMD </t>
  </si>
  <si>
    <t>SL360_XE</t>
  </si>
  <si>
    <t xml:space="preserve">Вентилятор Cooler ID-Cooling SL360 XE /LCD SCREEN /350W /all Intel /all AMD </t>
  </si>
  <si>
    <t>SL360_XE_WHITE</t>
  </si>
  <si>
    <t xml:space="preserve">Вентилятор Cooler ID-Cooling SL360 XE WHITE /LCD SCREEN /350W /all Intel /all AMD </t>
  </si>
  <si>
    <t>12032BVH-P1</t>
  </si>
  <si>
    <t>Вентилятор в корпус ALSEYE 12032BVH-P1 FAN, 120mm, 3900rpm, 170.1 CFM, Molex, подшипник, 54dBa OEM{32}</t>
  </si>
  <si>
    <t>TL-S12-S ARGB</t>
  </si>
  <si>
    <t>Вентилятор в корпус Thermalright Fan TL-S12-S ARGB 120mm/ PWM/ S-FDB Bearing</t>
  </si>
  <si>
    <t>TL-C12B-S V3 X3 ARGB</t>
  </si>
  <si>
    <t>Вентилятор для процессора Thermalright Fan TL-C12B-S V3 X3 ARGB 120mm/ 3 pack/ PWM/ S-FDB Bearing</t>
  </si>
  <si>
    <t>ACD-F0615HM3-A</t>
  </si>
  <si>
    <t>Вентилятор ACD ACD-F0615HM3-A 62mm, толщина 15mm, hydraulic, 25dBA, 3pin OEM {300}</t>
  </si>
  <si>
    <t>ACD-F0625HM3-A</t>
  </si>
  <si>
    <t>Вентилятор ACD ACD-F0625HM3-A 62mm, hydraulic, 4000rpm, 25dBA, 3pin OEM {200}</t>
  </si>
  <si>
    <t>ACD-F1225HM3-A</t>
  </si>
  <si>
    <t>Вентилятор в корпус ACD ACD-F1225HM3-A 120mm, hydraulic, 2100rpm, 3pin OEM {100}</t>
  </si>
  <si>
    <t>ACFAN00135A</t>
  </si>
  <si>
    <t>Вентилятор корпусной ARCTIC Cooling P12 Value pack (black/black)  (5pc)  (ACFAN00135A) (701617)</t>
  </si>
  <si>
    <t>ACFAN00152A</t>
  </si>
  <si>
    <t>Вентилятор корпусной ARCTIC Cooling P8 Silent (Black/Black) - retail (ACFAN00152A) (702003)</t>
  </si>
  <si>
    <t>ACFAN00153A</t>
  </si>
  <si>
    <t>Вентилятор корпусной ARCTIC Cooling P8 Value Pack (Black/Black) (5pc)  (ACFAN00153A) (702065)</t>
  </si>
  <si>
    <t>ACFAN00200A</t>
  </si>
  <si>
    <t>Вентилятор корпусной ARCTIC Cooling F12 PWM PST (Black) - retail (ACFAN00200A) (702966)</t>
  </si>
  <si>
    <t>ACFAN00201A</t>
  </si>
  <si>
    <t>Вентилятор корпусной ARCTIC Cooling F12 Black - retail (ACFAN00201A) (702942)</t>
  </si>
  <si>
    <t>ACFAN00239A</t>
  </si>
  <si>
    <t>Вентилятор Arctic Cooling ARCTIC P14 PWM PST A-RGB 0dB (Black) - retail (ACFAN00239A)</t>
  </si>
  <si>
    <t>ACFAN00302A</t>
  </si>
  <si>
    <t>Вентилятор для процессора корпусной Arctic Cooling В S12038-8K 3 pack Dual Ball Bearing with Brass Housing/ 220 cfm / 800–8000 rpm (ACFAN00302A)</t>
  </si>
  <si>
    <t>ACFAN00321A</t>
  </si>
  <si>
    <t>Вентилятор корпусной ARCTIC P14 Pro A-RGB (White) - 3Pack - retail (ACFAN00321A)</t>
  </si>
  <si>
    <t>ACFAN00326A</t>
  </si>
  <si>
    <t>Вентилятор корпусной ARCTIC P12 Pro A-RGB (White) - 3 Pack- retail (ACFAN00326A)</t>
  </si>
  <si>
    <t>ACFAN00343A</t>
  </si>
  <si>
    <t>Вентилятор корпусной ARCTIC P12 Pro PST LN - retail (ACFAN00343A)</t>
  </si>
  <si>
    <t>ACFAN00344A</t>
  </si>
  <si>
    <t>Вентилятор корпусной ARCTIC P12 Pro A-RGB LN - retail  (ACFAN00344A)</t>
  </si>
  <si>
    <t>ACFAN00347A</t>
  </si>
  <si>
    <t>Вентилятор корпусной ARCTIC P12 Pro A-RGB LN - 3 Pack - retail  (ACFAN00347A)</t>
  </si>
  <si>
    <t>ACFAN00348A</t>
  </si>
  <si>
    <t>Вентилятор корпусной ARCTIC P12 Pro LN - retail  (ACFAN00348A) (702034)</t>
  </si>
  <si>
    <t>ACFAN00349A</t>
  </si>
  <si>
    <t>Вентилятор корпусной ARCTIC P12 Pro LN 5 Pack - retail    (ACFAN00349A) (702034)</t>
  </si>
  <si>
    <t>AD1225B12H-N1</t>
  </si>
  <si>
    <t>Вентилятор в корпус ALSEYE AD1225B12H-N1 FAN 120mm, 3200rpm, 102.9 CFM, Molex, подшипник, 48dBa OEM{100}</t>
  </si>
  <si>
    <t>C-RAM-Alpha-B</t>
  </si>
  <si>
    <t>Вентилятор для процессора ALSEYE AS.03.08.0001 (C-RAM-Alpha-B) Product Size: 145.9 * 82 * 38.3mm Number of fans: 3 Size: 40 * 40 * 20mm Material: 1mm SPCC thick sheet metal Surface treatment: Powder coated black on the surface Box: Black Leaf: Milk white Luminous effect: internally emitting ARGB Speed: 1000-3500RPM Ou</t>
  </si>
  <si>
    <t>C-RAM-Beta-B</t>
  </si>
  <si>
    <t>Охлаждение для оперативной памяти ALSEYE AS.03.08.0002 (C-RAM-Beta-B) Product size: 156.75 * 82 * 35mm Material: 0.8mm SPCC thick sheet metal Number of fans: 3 Size: 40 * 40 * 20mm Box: Black Leaf: Milk white Luminous effect: internally emitting ARGB Speed: 2000-5000RPM Outgoing line: Fan 1, 4pin (positive, negative, FG, PWM</t>
  </si>
  <si>
    <t>C-RAM-Gamma-B</t>
  </si>
  <si>
    <t>Охлаждение для оперативной памяти ALSEYE AS.03.08.0003 (C-RAM-Gamma-B)</t>
  </si>
  <si>
    <t>M120-PWA KIT</t>
  </si>
  <si>
    <t>Вентилятор в корпус ALSEYE M120-PWA KIT FAN 3*120mm, 800;1700rpm, 31;66CFM, 19.4;33.8dBA, AURA RGB, PWM + 3pin Aura, RTL{24} (875712)</t>
  </si>
  <si>
    <t>M120-PWA</t>
  </si>
  <si>
    <t>Вентилятор в корпус ALSEYE M120-PWA FAN 120mm, 800;1700rpm, 31;66CFM, 19.4;33.8dBA, AURA RGB, PWM + 3pin Aura, RTL{100} (874357)</t>
  </si>
  <si>
    <t>HALO PRO B</t>
  </si>
  <si>
    <t>Вентилятор в корпус ALSEYE HALO PRO B-R (rubber screw) FAN 120mm, hydraulic, 800~2100rpm, max 51.87CFM, max 26dBA, ARGB. PWM, Black, RTL</t>
  </si>
  <si>
    <t>Halo 4.0-W kit</t>
  </si>
  <si>
    <t xml:space="preserve">Вентилятор в корпус ALSEYE Halo 4.0-W kit </t>
  </si>
  <si>
    <t>Вентилятор в корпус ALSEYE HALO PRO B-P (rubber screw) FAN 120mm, hydraulic, 800~1800rpm, max 51.87CFM, max 26dBA, ARGB. PWM, Black, RTL</t>
  </si>
  <si>
    <t>N12-B</t>
  </si>
  <si>
    <t>Вентилятор в корпус ALSEYE N12-B Cooling Fan Black N12-B Cooling Fan Black 120*120*25mm, 700;1800RPM, 25.98;62.46CFM, 7.4;34.8dB(A)</t>
  </si>
  <si>
    <t>N12-W</t>
  </si>
  <si>
    <t>Вентилятор в корпус ALSEYE N12-W FAN 120mm, 700~1800rpm, 25.98~64.46CFM, 17.4~34.8dBA, PWM, WHITE, RTL</t>
  </si>
  <si>
    <t>Luna-120-B-R</t>
  </si>
  <si>
    <t>Вентилятор в корпус ALSEYE Luna-120-B-R Fan frame color: Black
 Fan size: 120*120*25mm
 Fan speed: 650~1800RPM±10%
 Rated voltage: 12VDC
 Rated current: 0.25A
 Fan air flow: 47.2CFM±10%
 Fan air pressure: 1.60mmH20±10%
 Fan noise: 6~30dBA
 Fan bearing: Hydraulic</t>
  </si>
  <si>
    <t>Mirror-B-P</t>
  </si>
  <si>
    <t xml:space="preserve">Кулер для ЦП Cooling Fan 120x120x25mm,  DC 12V, 800-2000R.P.M.10%, 61.5CFM 10%, 2.1mm H2O 10%, Hydraulic, ARGB </t>
  </si>
  <si>
    <t>Mirror-W-P</t>
  </si>
  <si>
    <t xml:space="preserve">Вентилятор в корпус Cooling Fan 120x120x25mm, DC 12V, 800-2000R.P.M.10%, 61.5CFM 10%, 6-35dB(A) 10%, Hydraulic, ARGB </t>
  </si>
  <si>
    <t>Mirror-W-R</t>
  </si>
  <si>
    <t xml:space="preserve">Вентилятор в корпус ALSEYE Cooling Fan 120x120x25mm DC 12V, 800-2000R.P.M.±10%, 61.5CFM±10%, 2.1mm H2O±10%, Hydraulic, ARGB </t>
  </si>
  <si>
    <t>Mirror-B-R</t>
  </si>
  <si>
    <t>FB120-B</t>
  </si>
  <si>
    <t>Вентилятор ALSEYE FB120-B Fan Dimensions: 120*120*25
Fan flade: 9pcs，white
Voltage: DC 12V
Current: 0.27A
Power: 3.24W
Fan speed: 1000RPM±10%
Air Flow:32.05CFM
Air Pressure: 0.98mmH2O
Noise Level: 22.5dBA
Connector: Molex 4PIN
Bearing Type: Hydraulic
Accessories: Screw x 4
Retail</t>
  </si>
  <si>
    <t>S120-F</t>
  </si>
  <si>
    <t>Вентилятор в корпус ALSEYE S120-F  
Fan Size: 120*120*30mm Voltage: 12V Current: 0.15-0.35A±10% Speed: 500 - 1700R.P.M±10% Air Flow: 20~66CFM±10% Static Pressure: 0.25-1.61mmH20±10% Bearing: FDB Lifespan: 40,000hours Noise: 13.3 - 33.8dB(A)±10% LED: None Connector: 2510 4Pin PWM，Cable Length: 300mm (Black)</t>
  </si>
  <si>
    <t>Luna Plus-B</t>
  </si>
  <si>
    <t xml:space="preserve">Вентилятор для процессора ALSEYE Luna Plus-B </t>
  </si>
  <si>
    <t>Luna Plus-W</t>
  </si>
  <si>
    <t xml:space="preserve">Вентилятор для процессора ALSEYE Luna Plus-W </t>
  </si>
  <si>
    <t>i12B-K3</t>
  </si>
  <si>
    <t xml:space="preserve">Вентилятор в корпус  COOLING FAN i12B-K3 </t>
  </si>
  <si>
    <t>i12B</t>
  </si>
  <si>
    <t>Вентилятор в корпус ALSEYE COOLING FAN i12B black Dimensions: 120 x 120 x 25mm
Voltage: DC 12V
Current: 0.25A±10%
Fan Speed : 800-1800±10%
Max. Air Flow: 31.18-73.92CFM
Max. Air Pressure: 0.56-2.1mmH20
Max. Noise: 20-33.2dBA
Bearing Type : FDB Bearing
Life Expectancy : 70,000 hours</t>
  </si>
  <si>
    <t>i12B-K10</t>
  </si>
  <si>
    <t xml:space="preserve">Вентилятор для процессора ALSEYE i12B-K10 </t>
  </si>
  <si>
    <t>Φ12(DM12)-B</t>
  </si>
  <si>
    <t xml:space="preserve">Вентилятор в корпус ALSEYE Φ12(DM12)-B </t>
  </si>
  <si>
    <t>Φ12(DM12)-W</t>
  </si>
  <si>
    <t xml:space="preserve">Вентилятор в корпус ALSEYE Φ12(DM12)-W AS.04.10.0002 </t>
  </si>
  <si>
    <t>Φ12(DM12)-B (Clear Frame)</t>
  </si>
  <si>
    <t xml:space="preserve">Вентилятор в корпус ALSEYE Φ12(DM12)-B (Clear Frame) AS.04.10.0003 </t>
  </si>
  <si>
    <t>Φ12(DM12)-W (Clear Frame)</t>
  </si>
  <si>
    <t xml:space="preserve">Вентилятор в корпус ALSEYE Φ12(DM12)-W (Clear Frame) </t>
  </si>
  <si>
    <t>AS-120-K</t>
  </si>
  <si>
    <t>Вентилятор в корпус Fan ID-Cooling AS-120-K BLACK / PWM / Silent</t>
  </si>
  <si>
    <t>AS14038BVH-M1</t>
  </si>
  <si>
    <t>Вентилятор в корпус ALSEYE AS14038BVH-M1 FAN 140*140*38mm (FOR ASIC), TWO ball, 12V*2.8A, 3600rpm, 270CFM, 27.95 mmH2O, 5557-4pin + Molex , OEM {52}</t>
  </si>
  <si>
    <t>D6025SM-3</t>
  </si>
  <si>
    <t>Вентилятор в корпус Gembird D6025SM-3 60x60x25, втулка, 3 pin, провод 25 см , OEM {100}</t>
  </si>
  <si>
    <t>D8015BM-3</t>
  </si>
  <si>
    <t>Вентилятор в корпус Gembird D8015ВM-3, 80x80x15 подшипник, 3 pin, провод 30 см , OEM {100}</t>
  </si>
  <si>
    <t>D9225HM-3</t>
  </si>
  <si>
    <t>Вентилятор в корпус Gembird D9225HM-3 92x92x25, гидродинамический, 3 pin, провод 30 см {150}</t>
  </si>
  <si>
    <t>Delta-F12-BK1AM00X-GL</t>
  </si>
  <si>
    <t xml:space="preserve">Вентилятор для процессора Fan Ocypus Delta F12 BK ARGB LED / Black / PWM </t>
  </si>
  <si>
    <t>Delta-F12-WH1AM00X-GL</t>
  </si>
  <si>
    <t xml:space="preserve">Вентилятор в корпус ID-Cooling Fan Ocypus Delta F12 WH ARGB LED / White / PWM </t>
  </si>
  <si>
    <t>DK-07i_RAINBOW</t>
  </si>
  <si>
    <t xml:space="preserve">Вентилятор Cooler ID-Cooling DK-07i RGB 125W/ Intel 1700/ Screws </t>
  </si>
  <si>
    <t>WIND BLADE 120</t>
  </si>
  <si>
    <t xml:space="preserve">Вентилятор в корпус Deepcool WIND BLADE 120 </t>
  </si>
  <si>
    <t>RF 120</t>
  </si>
  <si>
    <t xml:space="preserve">Вентилятор в корпус Deepcool RF 120 </t>
  </si>
  <si>
    <t>FANCASE/BALL</t>
  </si>
  <si>
    <t>Вентилятор в корпус Gembird FANCASE/BALL 80x80x25, подшипник, 3 pin, провод 30 см {100}</t>
  </si>
  <si>
    <t>VS120W-ARGB</t>
  </si>
  <si>
    <t xml:space="preserve">Вентилятор Silverstone VS120W-ARGB </t>
  </si>
  <si>
    <t>SST-FDP02W</t>
  </si>
  <si>
    <t>G56FDP02W000020</t>
  </si>
  <si>
    <t>HURRICANEMAG120ARGBPWM4C</t>
  </si>
  <si>
    <t xml:space="preserve">Вентилятор в корпус XPG HURRICANEMAG120ARGBPWM4C  </t>
  </si>
  <si>
    <t xml:space="preserve"> HURRICANEMAG120ARGBPWM4C</t>
  </si>
  <si>
    <t xml:space="preserve">Вентилятор в корпус XPG  HURRICANEMAG120ARGBPWM4C </t>
  </si>
  <si>
    <t>NCR-12K1-GP</t>
  </si>
  <si>
    <t>Вентилятор Cooler Master SINGLE FAN |NCR-12K1-GP| 120х120 мм, 1200 об/мин, rifle, Molex connector ля подсоединения напрямую |NCR-12K1-GP| к БП, retail {100} (011775)</t>
  </si>
  <si>
    <t>TF-12025-PRO ARGB TRIO</t>
  </si>
  <si>
    <t xml:space="preserve">Вентилятор Fan ID-Cooling TF-12025-PRO ARGB TRIO </t>
  </si>
  <si>
    <t>UCTBA12P</t>
  </si>
  <si>
    <t>Вентилятор Enermax UCTBA12P 120mm, 300;1500rpm, 63.89CFM, PWM, RTL {60}, (723321)</t>
  </si>
  <si>
    <t>VENTO120ARGBPWM3C-WHCWW</t>
  </si>
  <si>
    <t>Вентилятор в корпус ADATA XPG VENTO120ARGBPWM3C-WHCWW</t>
  </si>
  <si>
    <t>VENTO120ARGBPWM-WHCWW</t>
  </si>
  <si>
    <t>Вентилятор в корпус ADATA XPG VENTO120ARGBPWM-WHCWW</t>
  </si>
  <si>
    <t>VENTO120-WHCWW</t>
  </si>
  <si>
    <t>Вентилятор в корпус XPG VENTO120-WHCWW</t>
  </si>
  <si>
    <t>VENTOR120ARGBPWM3C-BKCWW</t>
  </si>
  <si>
    <t>Вентилятор в корпус ADATA XPG VENTOR120ARGBPWM3C-BKCWW (3-pack)</t>
  </si>
  <si>
    <t>VENTOR120ARGBPWM3C-WHCWW</t>
  </si>
  <si>
    <t>Вентилятор в корпус ADATA XPG VENTOR120ARGBPWM3C-WHCWW (3-pack)</t>
  </si>
  <si>
    <t>VENTOR120ARGBPWM-BKCWW</t>
  </si>
  <si>
    <t>Вентилятор в корпус ADATA XPG VENTOR120ARGBPWM-BKCWW</t>
  </si>
  <si>
    <t>VENTOR120ARGBPWM-WHCWW</t>
  </si>
  <si>
    <t>Вентилятор в корпус ADATA XPG VENTOR120ARGBPWM-WHCWW</t>
  </si>
  <si>
    <t>3DVC-2U-4677</t>
  </si>
  <si>
    <t>Пассивный кулер ALSEYE 3DVC-2U-4677 350W 118*78*64mm</t>
  </si>
  <si>
    <t>AS-M81(4189)</t>
  </si>
  <si>
    <t>Пассивный кулер ALSEYE LGA4189, 113mm*78mm*63mm, 250 w</t>
  </si>
  <si>
    <t>AS-M81(4677)</t>
  </si>
  <si>
    <t xml:space="preserve">Охлаждение ALSEYE CPU COOLER LGA4677(rectangular motherboard), 118mm*78mm*63mm, 250 w </t>
  </si>
  <si>
    <t>V72</t>
  </si>
  <si>
    <t>Пассивный кулер ALSEYE V72 LGA4189 113*78*25mm 240W</t>
  </si>
  <si>
    <t xml:space="preserve">Пассивный кулер ALSEYE V72 AS.03.03.0089 </t>
  </si>
  <si>
    <t>PD2V</t>
  </si>
  <si>
    <t>Пассивный кулер ALSEYE PD2V</t>
  </si>
  <si>
    <t>AS3647-P4HCAL2U-JYR81</t>
  </si>
  <si>
    <t>Пассивный кулер ALSEYE AS3647-P4HCAL2U-JYR81 3647 Narrow 2U, TDP 205W, 108*78*64mm {30} (672682)</t>
  </si>
  <si>
    <t>ASASP3-P4HCA2U-JYP21</t>
  </si>
  <si>
    <t>Пассивный кулер ALSEYE ASASP3-P4HCA2U-JYP21 AMD SP3, TDP 165W, 117*78.9*64mm {24}</t>
  </si>
  <si>
    <t>ASI1366-P3HA2U-R17</t>
  </si>
  <si>
    <t>Радиатор ALSEYE ASI1366-P3HA2U-R17 s.1356,1366 TDP 95W</t>
  </si>
  <si>
    <t>SST-TP03-ARGB</t>
  </si>
  <si>
    <t>Аксессуары Silverstone G560TP03ARGB010 Комплект охлаждения M.2 SSD cooling kit with ARGB lighting</t>
  </si>
  <si>
    <t>TFX 2g</t>
  </si>
  <si>
    <t>Термопаста Thermal Grease Thermalright TFX 2g / blister+spatula</t>
  </si>
  <si>
    <t>TF8 1.2g</t>
  </si>
  <si>
    <t>Термопаста Thermal Grease Thermalright TF8 1.2g / bag+spatula</t>
  </si>
  <si>
    <t>TF9 2.9g</t>
  </si>
  <si>
    <t>Термопаста Thermal Grease Thermalright TF9 2.9g / bag+spatula</t>
  </si>
  <si>
    <t>TF8 EX 1.5g</t>
  </si>
  <si>
    <t>Термопаста Thermal Grease Thermalright TF8 EX 1.5g / bag+spatula</t>
  </si>
  <si>
    <t>ACTCP00002B</t>
  </si>
  <si>
    <t>Термопаста Arctic Cooling MX-4 4 грамма 8,5 Вт/мК (ACTCP00002B) (701655) {50}</t>
  </si>
  <si>
    <t>ACTCP00008B</t>
  </si>
  <si>
    <t>Термопаста Arctic Cooling  MX-4 8 грамм (ACTCP00008B) (701662) {50}</t>
  </si>
  <si>
    <t>ACTCP00031B</t>
  </si>
  <si>
    <t>Термопаста Arctic Cooling  MX-4 4 грамма, шпатель (ACTCP00031B) (702591)</t>
  </si>
  <si>
    <t>ACTCP00059A</t>
  </si>
  <si>
    <t>Термопаста Arctic Cooling  MX-4 8 грамм, шпатель (ACTCP00059A) RTL {50}</t>
  </si>
  <si>
    <t>ACTCP00079A</t>
  </si>
  <si>
    <t>Термопаста Arctic Cooling  MX-6 Thermal Compound 2-gramm (ACTCP00079A)</t>
  </si>
  <si>
    <t>ACTCP00080A</t>
  </si>
  <si>
    <t>Термопаста Arctic Cooling  MX-6 Thermal Compound 4-gramm (ACTCP00080A)</t>
  </si>
  <si>
    <t>ACTCP00084A</t>
  </si>
  <si>
    <t>Термопаста Arctic Cooling ARCTIC MX-6  Thermal Compound 4 грамма with 6pcs MX Cleaner ACTCP00084A</t>
  </si>
  <si>
    <t>ACTCP00089A</t>
  </si>
  <si>
    <t>Термопаста Arctic Cooling MX-7 Thermal Compound 2-gramm арт. (ACTCP00089A)</t>
  </si>
  <si>
    <t>ACTCP00092A</t>
  </si>
  <si>
    <t>Термопаста Arctic Cooling MX-7 Thermal Compound 4-gramm  with 6pcs MX Cleaner (ACTCP00092A)</t>
  </si>
  <si>
    <t>S-810</t>
  </si>
  <si>
    <t>Термопаста ALSEYE S-810 Color: Grey
Thermal Conductivity: &gt;4.63 W/m-K Thermal
Impdedance: &lt;0.0087 ℃-in2/W Specific Gravity:
&gt;3.15 Viscosity: 12500
Thixotropic Index: 280 ±10 1/10mm Moment
Beared Temperature: -50-300℃
Operation Temperture: -30-280℃; silicon conpounds:15%</t>
  </si>
  <si>
    <t>T10</t>
  </si>
  <si>
    <t>Термопаста ALSEYE T10 Thermal conductivity: 13.9W/m-k
 Color: Gray
 Conductivity: non-conductive specific gravity: 2.7g / cm³@25℃
 Capacity: 1.2ml
 Weight: 2G</t>
  </si>
  <si>
    <t>Meta6</t>
  </si>
  <si>
    <t>Термопаста Meta6</t>
  </si>
  <si>
    <t xml:space="preserve">Термопаста ALSEYE T12 </t>
  </si>
  <si>
    <t>FROST_X05_3G</t>
  </si>
  <si>
    <t xml:space="preserve">Термопаста Thermal Grease ID-Cooling FROST X05 3G / blister </t>
  </si>
  <si>
    <t>FROST_X05_5G</t>
  </si>
  <si>
    <t xml:space="preserve">Термопаста Thermal Grease ID-Cooling FROST X05 5G / blister </t>
  </si>
  <si>
    <t>FROST_X25_4G</t>
  </si>
  <si>
    <t xml:space="preserve">Термопаста Thermal Grease ID-Cooling FROST X25 4G / blister </t>
  </si>
  <si>
    <t>FROST_X45_2G</t>
  </si>
  <si>
    <t>Термопаста Thermal Grease ID-Cooling FROST X45 2G  / blister</t>
  </si>
  <si>
    <t>FROST_X45_4G</t>
  </si>
  <si>
    <t>Термопаста Thermal Grease ID-Cooling FROST X45 4G  / blister</t>
  </si>
  <si>
    <t>FROST X55 BELLA 4G</t>
  </si>
  <si>
    <t>Термопаста Thermal Grease ID-Cooling FROST X55 BELLA 4G / blister</t>
  </si>
  <si>
    <t>FROST X55 Core 4G</t>
  </si>
  <si>
    <t>Термопаста Thermal Grease ID-Cooling FROST X55 Core 4G / blister</t>
  </si>
  <si>
    <t>FROST X55 LUNA 4G</t>
  </si>
  <si>
    <t>Термопаста Thermal Grease ID-Cooling FROST X55 LUNA 4G / blister</t>
  </si>
  <si>
    <t>FROST X55 POMA 4G</t>
  </si>
  <si>
    <t>Термопаста Thermal Grease ID-Cooling FROST X55 POMA 4G / blister</t>
  </si>
  <si>
    <t>FROST X55 VIOLA 4G</t>
  </si>
  <si>
    <t>Термопаста Thermal Grease ID-Cooling FROST X55 VIOLA 4G / blister</t>
  </si>
  <si>
    <t>PSG-04</t>
  </si>
  <si>
    <t xml:space="preserve">Термопаста PSYXI PSG-04 2 грамма 12.8 Вт/мК </t>
  </si>
  <si>
    <t>PSG-06</t>
  </si>
  <si>
    <t xml:space="preserve">Термопаста PSYXI PSG-06 2 грамма 13.2 Вт/мК </t>
  </si>
  <si>
    <t xml:space="preserve">Термопаста PSYXI PSG-06 4 грамма 13.2 Вт/мК </t>
  </si>
  <si>
    <t>PSG-08</t>
  </si>
  <si>
    <t xml:space="preserve">Термопаста PSYXI PSG-08 2 грамма 13.7 Вт/мК </t>
  </si>
  <si>
    <t>ACTPD00052A</t>
  </si>
  <si>
    <t>Термопрокладка Arctic Cooling Thermal pad  100x100mm, 0,5mm TP-3 (ACTPD00052A)</t>
  </si>
  <si>
    <t>ACTPD00053A</t>
  </si>
  <si>
    <t>Термопрокладка Arctic Cooling Thermal pad  100x100mm, 1.0mm TP-3 (ACTPD00053A)</t>
  </si>
  <si>
    <t>ACTPD00054A</t>
  </si>
  <si>
    <t>Термопрокладка Arctic Cooling Thermal pad  100x100mm, 1,5mm TP-3 (ACTPD00054A)</t>
  </si>
  <si>
    <t>ACTPD00055A</t>
  </si>
  <si>
    <t>Термопрокладка Arctic Cooling Thermal pad  120x20mm, 0.5mm - 4 Pack TP-3 (ACTPD00055A)</t>
  </si>
  <si>
    <t>ACTPD00056A</t>
  </si>
  <si>
    <t>Термопрокладка Arctic Cooling Thermal pad  120x20mm, 1.0mm - 4 Pack TP-3 (ACTPD00056A)</t>
  </si>
  <si>
    <t>ACTPD00057A</t>
  </si>
  <si>
    <t>Термопрокладка Arctic Cooling Thermal pad  120x20mm, 1.5mm - 4 Pack TP-3 (ACTPD00057A)</t>
  </si>
  <si>
    <t>ACTPD00058A</t>
  </si>
  <si>
    <t>Термопрокладка Arctic Cooling Thermal pad  200x100mm, 0,5mm  - 2 Pack TP-3 (ACTPD00058A)</t>
  </si>
  <si>
    <t>ACTPD00059A</t>
  </si>
  <si>
    <t>Термопрокладка Arctic Cooling Thermal pad  200x100mm, 1.0mm  - 2 Pack TP-3 (ACTPD00059A)</t>
  </si>
  <si>
    <t>ACTPD00060A</t>
  </si>
  <si>
    <t>Термопрокладка Arctic Cooling Thermal pad  200x100mm, 1.5mm  - 2 Pack TP-3 (ACTPD00060A)</t>
  </si>
  <si>
    <t>SST-TP01-M2</t>
  </si>
  <si>
    <t>Аксессуары Silverstone G560TP01M200010 Термопрокладка Efficient heat conduction pad for reducing temperature,Supports M.2 SSD up to 110mm in length,Safe and easy to use</t>
  </si>
  <si>
    <t>PSP03</t>
  </si>
  <si>
    <t xml:space="preserve">Термопрокладка PSYXI PSP03 100x100x0.5 11.0 Вт/мК </t>
  </si>
  <si>
    <t>PSP05</t>
  </si>
  <si>
    <t xml:space="preserve">Термопрокладка PSYXI PSP05 40х80х1.0 мм 13.8 Вт/мК </t>
  </si>
  <si>
    <t>Мониторы и аксессуары</t>
  </si>
  <si>
    <t>Аксессуары для мониторов</t>
  </si>
  <si>
    <t>BCE1-48 for G42P5/G48P5S</t>
  </si>
  <si>
    <t xml:space="preserve">Кронштейн KTC KTC BCE1-48 for G42P5/G48P5S (настольная подставка для монитора KTC G42P5 / G48P5S) </t>
  </si>
  <si>
    <t>Мониторы</t>
  </si>
  <si>
    <t>T27h-30</t>
  </si>
  <si>
    <t>Монитор Lenovo ThinkCentre TIO24Gen5 23.8" IPS/ 1920 x 1080 / 60Hz/ FHD/ DP/ HDMI/ VESA Mount Capability *European-RU power cord p/n 12NAGAR1EU</t>
  </si>
  <si>
    <t>AORUS CO49DQ</t>
  </si>
  <si>
    <t>Монитор 49" Gigabyte AORUS CO49DQ-EK Gaming monitor Black (OLED, 5120x1440, HDMI+HDMI+DP+Type C, 0.03 ms, 178°/178°, 250 cd/m, 1500000:1, 2xUSB3.2, 144Hz, Curved) (20VM0-CO49DQBT-1EKR)</t>
  </si>
  <si>
    <t xml:space="preserve">AORUS FO27Q5P </t>
  </si>
  <si>
    <t>Монитор 27" Gigabyte AORUS FO27Q5P EK Black (QD-OLED, 2560×1440, 500Hz, 300 cd/m, 1,5M:1, 2xHDMI 2.1, DP 2.1 UHBR20, 1x MiniDP 2.1 UHBR20, DP 1.4 (HBR3) выход  3xUSB 3.2, USB Type-C)</t>
  </si>
  <si>
    <t>G25F2A</t>
  </si>
  <si>
    <t>Монитор 24.5" Gigabyte G25F2A EK</t>
  </si>
  <si>
    <t>G25F2</t>
  </si>
  <si>
    <t>Монитор 24.5" Gigabyte G25F2 EK  Black  (IPS, 200hz, 300cd, 1mc,1000:1,  FHD (1920×1080), HAS, 2хHDMI 2.0, DisplayPort 1.4, 1хAudio Out, Speaker 2х2 Вт)</t>
  </si>
  <si>
    <t>G27U</t>
  </si>
  <si>
    <t>Монитор 27" Gigabyte G27U EK</t>
  </si>
  <si>
    <t xml:space="preserve">GS27F2 </t>
  </si>
  <si>
    <t>Монитор 27" Gigabyte GS27F2 EK</t>
  </si>
  <si>
    <t xml:space="preserve">GS27FA </t>
  </si>
  <si>
    <t>Монитор 27" Gigabyte GS27FA EK Black ( SS IPS, 180Hz, 1ms, 1920x1084, 1000:1, 105% sRGB, 2xHDMI, DP1.4, HDR )</t>
  </si>
  <si>
    <t xml:space="preserve">GS27QCA </t>
  </si>
  <si>
    <t>Монитор 27" Gigabyte GS27QCA EU  Black (VA, 2560x1440, 2xHDMI 2.0, 1xDP1.4, 250кд/м2, 5000:1, 16.7M, 1мс, 178/178, 2560 x 1440, 180Гц)</t>
  </si>
  <si>
    <t xml:space="preserve">M27Q2 ICE </t>
  </si>
  <si>
    <t>Монитор 27" Gigabyte M27Q2 ICE EK  (IPS, 2560x1440, 1ms, 178°/178°, 350 cd/m, 1000:1, 3xUSB3.2, USB Type-C, 200Hz, 2xHDMI 2.0, DP 1.4, Pivot)</t>
  </si>
  <si>
    <t xml:space="preserve">M27QS </t>
  </si>
  <si>
    <t>Монитор 26.5" Gigabyte M27QS EK Black (IPS, 2560x1440, 1ms, 178°/178°, 350 cd/m, 1200:1, 3xUSB3.0, USB Type-C, 180Hz, 2xHDMI 2.0, DP 1.4, RJ45, HAS)</t>
  </si>
  <si>
    <t>M27UP</t>
  </si>
  <si>
    <t>Монитор 27" Gigabyte M27UP EK Black (IPS, 3840x2160, 160Hz, 1мс, 350cd/m, 1000:1, 2xHDMI-2.1, DP-1.4, 4xUSB3.2, USB Type-C)</t>
  </si>
  <si>
    <t>M27UP ICE</t>
  </si>
  <si>
    <t>Монитор 27" Gigabyte M27UP ICE (IPS, 3840x2160, 160Hz, 1мс, 350cd/m, 1000:1, 2xHDMI-2.1, DP-1.4, 4xUSB3.2, USB Type-C, Pivot )</t>
  </si>
  <si>
    <t>MO27Q28G</t>
  </si>
  <si>
    <t>Монитор 27" Gigabyte MO27Q28G EK Black (WOLED, 2560 x 1440, 280Hz, 10bit (1.07B), 0,03ms, 350cd/m, 1.5M:1, 2xHDMI-2.1, DP-1.4, 3xUSB3.2, USB Type-C (18W), Pivot)</t>
  </si>
  <si>
    <t>MO27Q2A</t>
  </si>
  <si>
    <t>Монитор 26.5" Gigabyte MO27Q2A EK Black  (QD-OLED, 2560x1440, , 0,03 ms, 178°/178°, 250 cd/m, 1,5 млн: 1, 3xUSB3.0, USB Type-C, 280Hz, 2xHDMI 2.1, DP 1.4, Pivot)</t>
  </si>
  <si>
    <t>Монитор 26.5" Gigabyte MO27Q2A EK Black (QD-OLED, 2560x1440, , 0,03 ms, 178°/178°, 250 cd/m, 1,5 млн: 1, 3xUSB3.0, USB Type-C, 280Hz, 2xHDMI 2.1, DP 1.4, Pivot)</t>
  </si>
  <si>
    <t>MO27Q2A ICE</t>
  </si>
  <si>
    <t>Монитор 26.5" Gigabyte MO27Q2A EK  ICE (QD-OLED, 2560x1440, , 0,03 ms, 178°/178°, 250 cd/m, 1,5 млн: 1, 3xUSB3.0, USB Type-C, 280Hz, 2xHDMI 2.1, DP 1.4, Pivot)</t>
  </si>
  <si>
    <t>MO27Q3</t>
  </si>
  <si>
    <t>Монитор 27" Gigabyte MO27Q3 EK Black (QD OLED, 2560 x 1440, 360Hz, 0,03ms, 250cd/m-&gt;1000(пиковая), 1500:1, 2xHDMI-2.1, DP-1.4, 3xUSB3.2, USB Type-C(18Вт),Pivot</t>
  </si>
  <si>
    <t>MO27U2</t>
  </si>
  <si>
    <t>Монитор 27" Gigabyte MO27U2 EK Black (OLED,  3840 x 2160 (UHD), 240Hz, 0,03ms, 250cd/m, 1,5M:1, 2xHDMI-2.1, DP-1.4, 3xUSB3.2, USB Type-C до 18 Вт)</t>
  </si>
  <si>
    <t>MO32U2</t>
  </si>
  <si>
    <t>Монитор 31.5" Gigabyte MO32U2 EK Black (31,5 "QD-OLED, 3840 x 2160, 240Hz, 2xHDMI 2.1, DP 1.4, 3xUSB 3.2, USB Type-C (18Вт), 0,03 ms,178°/178°, 250 нит (типичная), 1000 нит (пиковая), 1,5 М:1, Pivot)</t>
  </si>
  <si>
    <t>MO32U</t>
  </si>
  <si>
    <t>Монитор 31.5" Gigabyte MO32U Black  (31,5 " OLED, 3840 x 2160,165Hz, 2xHDMI 2.1, DP 1.4, 3xUSB 3.2, USB Type-C, 0,03 ms,178°/178°, 250 cd/m, 1,5 М:1 )</t>
  </si>
  <si>
    <t>241B8QJEB</t>
  </si>
  <si>
    <t>Монитор 23.8" PHILIPS 241B8QJEB  IPS, 1920x1080, 75Hz, 5ms, 250сd/m, 1000:1 | VGA, DVI, HDMI(1.4), DP(1.2), 2xUSB 3.0, 2xUSB 2.0 | HAS, Pivot, Swivel, InPSU, Speakers, Vesa 100, Black</t>
  </si>
  <si>
    <t>242B1TC</t>
  </si>
  <si>
    <t>Монитор 23.8" PHILIPS 242B1TC Touch IPS, 1920x1080, 75Hz, 4ms, 250сd/m, 1000:1 | VGA, HDMI(1.4), DP(1.2),  4xUSB 3.2 | HAS, InPSU, Speakers, Vesa 100, Black</t>
  </si>
  <si>
    <t>243S1 (00/01)</t>
  </si>
  <si>
    <t>Монитор 23.8" PHILIPS 243S1  IPS, 1920x1080, 75Hz, 4ms, 300сd/m, 1000:1 | HDMI(1.4), DP(1.2), Type-C(PD-65W), 4xUSB | HAS, Pivot, Swivel, InPSU, Speakers, Vesa 100, Black</t>
  </si>
  <si>
    <t>24B2N2200</t>
  </si>
  <si>
    <t>Монитор 23.8" PHILIPS 24B2N2200  IPS, 1920x1080, 120Hz, 4ms, 300сd/m, 1500:1 | VGA , HDMI(1.4), DP(1.2) | InPSU, Speakers, Vesa 100, Black</t>
  </si>
  <si>
    <t>24B2N3200J</t>
  </si>
  <si>
    <t>Монитор 23.8" PHILIPS 24B2N3200J Black (IPS, 1920x1080, 120Hz, 4 ms, 178°/178°, 300 cd/m, 1500:1, +HDMI 1.4, +DisplayPort 1.2, +4xUSB 3.2, +MM Pivot)</t>
  </si>
  <si>
    <t>24B2N4200</t>
  </si>
  <si>
    <t>Монитор 23.8" PHILIPS 24B2N4200 Black  (IPS, 1920x1080, 120Hz, 4 ms, 178°/178°, 300 cd/m, 1500:1, +HDMI 1.4, +DisplayPort, +4xUSB 3.2, +MM)</t>
  </si>
  <si>
    <t>24B2U4301</t>
  </si>
  <si>
    <t>Монитор 23.8" PHILIPS 24B2U4301  IPS, 1920x1080, 120Hz, 4ms, 300сd/m, 1500:1 | HDMI(1.4), DP(1.4), Type-C(PD-100W), 3xUSB 3.2, RJ45 | HAS, Pivot, Swivel, InPSU, Speakers, Vesa 100, Black</t>
  </si>
  <si>
    <t>24B30H3</t>
  </si>
  <si>
    <t>Монитор 23.8" AOC 24B30H3  IPS, 1920x1080, 120Hz, 4ms, 300сd/m, 1300:1 | VGA , HDMI(1.4) | ExPSU, Vesa 100, Black</t>
  </si>
  <si>
    <t>24B30H3/BW</t>
  </si>
  <si>
    <t>Монитор 23.8" AOC 24B30H3/BW  IPS, 1920x1080, 120Hz, 4ms, 300сd/m, 1500:1 | VGA , HDMI(1.4) | ExPSU, Vesa 100, White</t>
  </si>
  <si>
    <t>24B30HM2</t>
  </si>
  <si>
    <t>Монитор 23.8" AOC 24B30HM2  VA, 1920x1080, 120Hz, 4ms, 250сd/m, 4000:1 | VGA , HDMI(1.4) | ExPSU, Vesa 100, Black</t>
  </si>
  <si>
    <t>24B35HM2</t>
  </si>
  <si>
    <t>Монитор 23.8" AOC 24B35HM2  VA, 1920x1080, 100Hz, 4ms, 250сd/m, 4000:1 | VGA , HDMI(1.4) | ExPSU, Vesa 100, Black</t>
  </si>
  <si>
    <t>24B3QA2</t>
  </si>
  <si>
    <t>Монитор 23.8" AOC 24B3QA2  IPS, 1920x1080, 120Hz, 1ms, 300сd/m, 1300:1 | VGA, HDMI(1.4), DP(1.2) | InPSU, Speakers, Vesa 100, Black</t>
  </si>
  <si>
    <t>24E1N1100AW</t>
  </si>
  <si>
    <t>Монитор 23.8" PHILIPS 24E1N1100AW  IPS, 1920x1080, 120Hz, 4ms, 300сd/m, 1300:1 | VGA , HDMI(1.4) | ExPSU, Speakers, Vesa 100, White</t>
  </si>
  <si>
    <t>24E1N1200A</t>
  </si>
  <si>
    <t>Монитор 23.8" PHILIPS 24E1N1200A  IPS, 1920x1080, 120Hz, 4ms, 300сd/m, 1500:1 | VGA , HDMI(1.4), DP(1.2) | InPSU, Speakers, Vesa 100, Black</t>
  </si>
  <si>
    <t>24E4U</t>
  </si>
  <si>
    <t>Монитор 23.8" AOC 24E4U Black (1920x1080, IPS, 120hz, 80M:1, 300cd, 4 ms, HDMI 1.4, DisplayPort 1.2, 4*USB, Speakers, Height adj 150, pivot, VESA 100, 3Y)</t>
  </si>
  <si>
    <t>24G4H</t>
  </si>
  <si>
    <t>Монитор 23.8" AOC 24G4H  IPS, 1920x1080, 200Hz, 0,3ms, 300сd/m, 1000:1, HDR10 | HDMI(2.0), DP(1.4) | HAS, Pivot, Swivel, InPSU, Vesa 100, Black</t>
  </si>
  <si>
    <t>24G4HA</t>
  </si>
  <si>
    <t>Монитор 23.8" AOC 24G4HA  IPS, 1920x1080, 200Hz, 1ms, 300сd/m, 1000:1, HDR10 | 2xHDMI(2.0), DP(1.4) | HAS, Pivot, InPSU, Speakers, Vesa 100, Black/Red</t>
  </si>
  <si>
    <t>24G4HX</t>
  </si>
  <si>
    <t>Монитор 23.8" AOC 24G4HX  IPS, 1920x1080, 200Hz, 0,3ms, 300сd/m, 1000:1, HDR10 | 2xHDMI(2.0), DP(1.4) | HAS, Pivot, Swivel, InPSU, Speakers, Vesa 100, Black</t>
  </si>
  <si>
    <t>24G50Z</t>
  </si>
  <si>
    <t>Монитор 23.8" AOC 24G50Z Black IPS, 1920x1080, 240Hz, 0.5ms, 350сd/m, 1000:1 DP(1.4) , HDMI(2.0) | ExPSU, Vesa 100, Black</t>
  </si>
  <si>
    <t>24U411A-B</t>
  </si>
  <si>
    <t>Монитор 23.8" LG 24U411A-B  IPS, 1920x1080, 120Hz, 5ms, 250сd/m, 1500:1, HDR10 | VGA, HDMI(2.0) | ExPSU, Vesa 100, Black</t>
  </si>
  <si>
    <t>25G4S</t>
  </si>
  <si>
    <t>Монитор 24.5" AOC 25G4S  IPS, 1920x1080, 310Hz, 0,5ms, 400сd/m, 1000:1, HDR10 | 2xHDMI(2.0), DP(1.4) | HAS, Pivot, Swivel, InPSU, Vesa 100, Black/Red</t>
  </si>
  <si>
    <t>25G4SXU</t>
  </si>
  <si>
    <t>Монитор 24.5" AOC 25G4SXU  IPS, 1920x1080, 310Hz, 1ms, 400сd/m, 1000:1, HDR10 | 2xHDMI(2.0), 2xDP(1.4), 4xUSB 3.2 | HAS, Swivel, InPSU, Vesa 100, Black/Grey</t>
  </si>
  <si>
    <t>25G50Z</t>
  </si>
  <si>
    <t>Монитор 24.5" AOC AGON 25G50Z  Fast IPS, 1920x1080, 260Hz, 0.3ms, 300сd/m, 3000:1 | 2xHDMI(2.0), DP(1.4) |  ExPSU, Vesa 100, Black</t>
  </si>
  <si>
    <t>275B1 (00/01)</t>
  </si>
  <si>
    <t>Монитор 27" PHILIPS 275B1  IPS, 2560x1440, 75Hz, 4ms, 350сd/m, 1000:1 | HDMI(1.4), DVI, DP(1.2),  4xUSB 3.2 | HAS, Pivot, Swivel, InPSU, Speakers, Vesa 100, Black</t>
  </si>
  <si>
    <t>275B1H (00/01)</t>
  </si>
  <si>
    <t>Монитор 27" PHILIPS 275B1H  IPS, 2560x1440, 75Hz, 4ms, 350сd/m, 1000:1 | HDMI(1.4), DVI, DP(1.2),  4xUSB 3.2 | HAS, Pivot, Swivel, InPSU, Speakers, Cam, Vesa 100, Black</t>
  </si>
  <si>
    <t>27B2N3500J</t>
  </si>
  <si>
    <t>Монитор 27" PHILIPS 27B2N3500J Black (IPS, 2560x1440, 120Hz, 4 ms, 178°/178°, 350 cd/m, 1500:1, +2xHDMI 1.4, +DisplayPort 1.2, +4xUSB 3.2, +MM, Pivot)</t>
  </si>
  <si>
    <t>27B2N4500</t>
  </si>
  <si>
    <t>Монитор 27" PHILIPS 27B2N4500 Black (IPS, 2560x1440, 120Hz, 4 ms, 178°/178°, 350 cd/m, 1500:1, +2xHDMI 2.0, +DisplayPort 1.2, +4xUSB 3.2, Type-C (15Вт) - +MM, Pivot)</t>
  </si>
  <si>
    <t>27B2U3601</t>
  </si>
  <si>
    <t>Монитор 27" PHILIPS 27B2U3601  IPS, 2560x1440, 120Hz, 4ms, 350сd/m, 1500:1 | HDMI(2.0), DP(1.4), Type-C(PD-90W), 4xUSB 3.2, RJ45 | HAS, Pivot, Swivel, InPSU, Speakers, Vesa 100, Black</t>
  </si>
  <si>
    <t>27B35HM</t>
  </si>
  <si>
    <t>Монитор 27" AOC 27B35HM  VA, 1920x1080, 100Hz, 4ms, 250сd/m, 3000:1 | VGA , HDMI(1.4) | ExPSU, Vesa 100, Black</t>
  </si>
  <si>
    <t>27B36X</t>
  </si>
  <si>
    <t>Монитор 27" AOC 27B36X Black  IPS, 1920x1080, 144Hz, 4ms, 300сd/m, 1000:1 | DP(1.4) , HDMI(1.4) | ExPSU, Vesa 100, Black</t>
  </si>
  <si>
    <t>27E1N1600AE</t>
  </si>
  <si>
    <t>Монитор 27" PHILIPS 27E1N1600AE  IPS, 2560x1440, 100Hz, 4ms, 350сd/m, 1500:1 | HDMI(2.0), Type-C(PD-65W), 2xUSB 3.2 | HAS, InPSU, Speakers, Vesa 100, Black</t>
  </si>
  <si>
    <t xml:space="preserve">27E1N1800A </t>
  </si>
  <si>
    <t>Монитор 27" PHILIPS 27E1N1800A  IPS, 3840x2160, 60Hz, 4ms, 350сd/m, 1000:1 | 2xHDMI(2.0), DP(1.4) | InPSU, Speakers, Vesa 100, Black</t>
  </si>
  <si>
    <t>27E1N1800AE</t>
  </si>
  <si>
    <t>Монитор 27" PHILIPS 27E1N1800AE  IPS, 3840x2160, 60Hz, 4ms, 350сd/m, 1000:1 | 2xHDMI(2.0), 1xDP(1.4) | HAS, InPSU, Speakers, Vesa 100, Black</t>
  </si>
  <si>
    <t>27E1N1900AE</t>
  </si>
  <si>
    <t>Монитор 27" PHILIPS 27E1N1900AE  IPS, 3840x2160, 60Hz, 4ms, 350сd/m, 1000:1, HDR10 | 2xHDMI(2.0), Type-C(PD-65W), 2xUSB 3.2 | HAS, InPSU, Speakers, Vesa 100, Black</t>
  </si>
  <si>
    <t>27E2N1100L</t>
  </si>
  <si>
    <t>Монитор 27" PHILIPS 27E2N1100L  VA, 1920x1080, 100Hz, 4ms, 250сd/m, 4000:1 | VGA , HDMI(1.4) | ExPSU, Vesa 100, Black</t>
  </si>
  <si>
    <t>27E2N1500</t>
  </si>
  <si>
    <t>Монитор 27" PHILIPS 27E2N1500  IPS, 2560x1440, 120Hz, 5ms, 250сd/m, 1300:1 | HDMI(2.0), DP(1.2) | ExPSU, Vesa 100, Black</t>
  </si>
  <si>
    <t>27E3U7903</t>
  </si>
  <si>
    <t>Монитор 27" PHILIPS 27E3U7903  IPS, 5120x2880, 70Hz, 4ms, 500сd/m, 2000:1, HDR10 | HDMI(2.1), DP Out, Type-C, 2xThunderbolt 4 (96W), 4xUSB 3.2, RJ45 | HAS, InPSU, Speakers, Cam, Vesa 100, Black/Grey</t>
  </si>
  <si>
    <t>27G4HA</t>
  </si>
  <si>
    <t>Монитор 27" AOC 27G4HA  IPS, 1920x1080, 200Hz, 1ms, 300сd/m, 1000:1, HDR10 | 2xHDMI(2.0), DP(1.4) | HAS, Pivot, Swivel, InPSU, Speakers, Vesa 100, Black/Red</t>
  </si>
  <si>
    <t>27G50Z</t>
  </si>
  <si>
    <t>Монитор 27" AOC 27G50Z  Fast IPS, 1920x1080, 260Hz, 1ms, 300сd/m, 3000:1 | 2xHDMI(2.0), DP(1.4) |  ExPSU, Vesa 100, Black</t>
  </si>
  <si>
    <t>27GS60F-B</t>
  </si>
  <si>
    <t>Монитор 27" LG 27GS60F-B  IPS, 1920x1080, 180Hz, 1ms, 300сd/m, 1000:1, HDR10 | HDMI(2.0), DP(1.4) | ExPSU, Vesa 100, Black</t>
  </si>
  <si>
    <t>27MS500-B</t>
  </si>
  <si>
    <t>Монитор 27" LG 27MS500-B  IPS, 1920x1080, 100Hz, 5ms, 250сd/m, 1300:1,  | 2xHDMI(1.4) | ExPSU, Vesa 75, Black</t>
  </si>
  <si>
    <t>27U631A-B</t>
  </si>
  <si>
    <t>Монитор 27" LG 27U631A-B  IPS, 2560x1440, 100Hz, 5ms, 250сd/m, 1000:1, HDR10 | HDMI(2.0), Type-C(PD-15W) | ExPSU, Vesa 100, Black</t>
  </si>
  <si>
    <t>32B1N3800</t>
  </si>
  <si>
    <t>Монитор 31.5" PHILIPS 32B1N3800  VA, 3840x2160, 60Hz, 4ms, 350сd/m, 3500:1 | 2xHDMI(2.0), DP(1.2),  4xUSB 3.2 | HAS, InPSU, Speakers, Vesa 100, Black</t>
  </si>
  <si>
    <t>32B1U3900</t>
  </si>
  <si>
    <t>Монитор 31.5" PHILIPS 32B1U3900  VA, 3840x2160, 60Hz, 4ms, 350сd/m, 3500:1 | 2xHDMI(2.0), DP(1.2), Type-C(PD-90W), 4xUSB 3.2, RJ45 | HAS, InPSU, Speakers, Vesa 100, Black</t>
  </si>
  <si>
    <t>32GS60QC-B</t>
  </si>
  <si>
    <t>Монитор 31.5" LG 32GS60QC-B Black (VA, 2560x1440, HDMI+HDMI+DP, 1 ms, 178°/178°, 300 cd/m, 3000:1, 180Hz, Curved 1000R)</t>
  </si>
  <si>
    <t>XG49VQ</t>
  </si>
  <si>
    <t>Монитор ASUS 49" XG49VQ VA 4K UHD(3840x2160) 144Hz DP 2xHDMI 2xUSB 4ms(GTG) 450cd/㎡ 32:9 Curved(1800R)</t>
  </si>
  <si>
    <t>VG27VQ3B</t>
  </si>
  <si>
    <t>Монитор ASUS 27" VG27VQ3B VA FHD(1920x1080) 180Hz DP 2xHDMI 1ms(GTG) 250cd/㎡ 16:9</t>
  </si>
  <si>
    <t>XG27UCG</t>
  </si>
  <si>
    <t>Монитор ASUS 27" XG27UCG IPS 4K UHD(3840x2160) 160Hz USB-C DP HDMI 1ms(GTG) 400cd/㎡ 16:9</t>
  </si>
  <si>
    <t>XG27ACDMS</t>
  </si>
  <si>
    <t>Монитор ASUS 26.5" XG27ACDMS OLED WQHD(2560x1440) 280Hz USB-C DP HDMI 0.03ms(GTG) 1000cd/㎡ 16:9</t>
  </si>
  <si>
    <t>VG279QM5A</t>
  </si>
  <si>
    <t>Монитор ASUS 27" VG279QM5A IPS FHD(1920x1080) 240Hz DP 2xHDMI 1ms(GTG) 300cd/㎡ 16:9</t>
  </si>
  <si>
    <t>XG27ACMS</t>
  </si>
  <si>
    <t>Монитор ASUS 27'' XG27ACMS IPS WQHD(2560x1440) 320Hz USB-C DP HDMI 350cd/m² 1ms(GTG) 16:9</t>
  </si>
  <si>
    <t>VZ279HG</t>
  </si>
  <si>
    <t>Монитор ASUS 27" VZ279HG IPS FHD(1920x1080) 120Hz HDMI VGA 1ms(MPRT) 250cd/㎡ 16:9</t>
  </si>
  <si>
    <t>3CD7</t>
  </si>
  <si>
    <t>Монитор 26.5" MSI MPG 272URX QD-OLED  QD-OLED, 3840x2160, 240Hz, 0,03ms, 250сd/m, 1500000:1, HDR10 | 2xHDMI(2.1), DP(2.1a), Type-C(PD-98W), 2xUSB3.2 | HAS, Swivel, InPSU, Vesa 100, Black</t>
  </si>
  <si>
    <t>3CE7</t>
  </si>
  <si>
    <t>Монитор 27" MSI MAG 272URDF E16  Rapid IPS, 3840x2160/1920x1080, 160Hz/320Hz, 0,5ms, 400сd/m, 1000:1, HDR10 | 2xHDMI(2.1), DP(1.4a), 2xUSB2.0 | HAS, Pivot, Swivel, InPSU, Vesa 100, Black</t>
  </si>
  <si>
    <t>3CF0</t>
  </si>
  <si>
    <t>Монитор 27" MSI MPG 274URDFW E16M  Rapid IPS, 3840x2160/1920x1080, 160Hz/320Hz, 0,5ms, 400сd/m, 1000:1, HDR10 | 2xHDMI(2.1), DP(1.4a), Type-C(PD-98W) | HAS, Pivot, Swivel, ExPSU, Vesa 100, White</t>
  </si>
  <si>
    <t>3CF4</t>
  </si>
  <si>
    <t>Монитор Bad Pack 26.5" MSI MPG 271QR QD-OLED X50 Black (QD-OLED, 2560x1440, HDMI+HDMI+DP+Type C (98W), USB Hub, 0.03 ms, 178°/178°, 300 cd/m, 1500000:1, 500Hz) bp</t>
  </si>
  <si>
    <t>3DD2</t>
  </si>
  <si>
    <t>Монитор 31.5" MSI MAG 322UP QD-OLED E16  QD-OLED, 3840x2160, 165Hz, 0,03ms, 250сd/m, 1500000:1, HDR10 | 2xHDMI(2.1), DP(1.4a), Type-C(PD-15W) | HAS, Swivel, InPSU, Vesa 100, Black</t>
  </si>
  <si>
    <t>Монитор 31.5" MSI MPG 321URXW QD-OLED QD-OLED, 3840x2160, 240Hz, 0,03ms, 250сd/m, 1500000:1, HDR10 | 2xHDMI(2.1), DP(1.4a), Type-C(PD-90W), 2xUSB2.0 | HAS, Swivel, InPSU, Vesa 100, White</t>
  </si>
  <si>
    <t>Монитор 31.5" MSI MPG 321URX QD-OLED  QD-OLED, 3840x2160, 240Hz, 0,03ms, 250сd/m, 1500000:1, HDR10 | 2xHDMI(2.1), DP(1.4a), Type-C(PD-90W), 2xUSB2.0 | HAS, Swivel, InPSU, , Vesa 100, Black</t>
  </si>
  <si>
    <t>3DD8</t>
  </si>
  <si>
    <t>Монитор 31.5" MSI MAG 322URDF E16  Rapid IPS, 3840x2160/1920x1080, 160Hz/320Hz, 0,5ms, 400сd/m, 1000:1, HDR10 | 2xHDMI(2.1), DP(1.4a), 2xUSB2.0 | HAS, Swivel, InPSU, Vesa 100, Black</t>
  </si>
  <si>
    <t>3PB1</t>
  </si>
  <si>
    <t>Монитор 27" MSI Modern MD272XP  IPS, 1920x1080, 100Hz, 4ms, 300сd/m, 1000:1, HDR | HDMI(1.4b), DP(1.2a), Type-C(PD-65W), 2xUSB2.0 | HAS, Pivot, Swivel, ExPSU, Speakers, Vesa 75, Black</t>
  </si>
  <si>
    <t>Монитор 27" MSI Modern MD272UPHW  IPS, 3840x2160, 60Hz, 4ms, 400сd/m, 1000:1, HDR10 | HDMI(2.0b), DP(1.4a), Type-C(PD-98W), 3xUSB3.2 | HAS, Pivot, Swivel, InPSU, Speakers, Vesa 75, White</t>
  </si>
  <si>
    <t>3PB4</t>
  </si>
  <si>
    <t>Монитор 27" MSI PRO MP273Q E7  IPS, 2560x1440, 75Hz, 4ms, 250сd/m, 1000:1, HDR | 2xHDMI(2.0), DP(1.4) | ExPSU, Vesa 100, Black</t>
  </si>
  <si>
    <t>3PC3</t>
  </si>
  <si>
    <t>Монитор 27" MSI PRO MP275PG  IPS, 1920x1080, 100Hz, 4ms, 300сd/m, 1000:1, HDR | VGA, HDMI(1.4b), DP(1.2a) | HAS, Pivot, Swivel, InPSU, Speakers, Vesa 100, Black</t>
  </si>
  <si>
    <t>3PC6</t>
  </si>
  <si>
    <t>Монитор 21.5" MSI PRO MP225  IPS, 1920x1080, 100Hz, 4ms, 250сd/m, 1300:1,  | VGA, HDMI(1.4b) | ExPSU, Vesa 100, Black</t>
  </si>
  <si>
    <t>3PD1</t>
  </si>
  <si>
    <t>Монитор 23.8" MSI PRO MP242 E14A  IPS, 1920x1080, 144Hz, 4ms, 300сd/m, 1500:1, HDR | VGA, HDMI(2.0b), DP(1.2a) | InPSU, Speakers, Vesa 100, Black</t>
  </si>
  <si>
    <t>3PD6</t>
  </si>
  <si>
    <t>Монитор 27" MSI PRO MP272L  IPS, 1920x1080, 100Hz, 4ms, 250сd/m, 1300:1, HDR | HDMI(1.4b), DP(1.2a) | ExPSU, Black</t>
  </si>
  <si>
    <t>3PE0</t>
  </si>
  <si>
    <t>Монитор 21.45" MSI PRO MP225V  VA, 1920x1080, 100Hz, 4ms, 300сd/m, 4000:1,  | VGA, HDMI(1.4b) | InPSU, Vesa 100, Black</t>
  </si>
  <si>
    <t>3PE3</t>
  </si>
  <si>
    <t>Монитор 23.8" MSI PRO MP245PG E14  IPS, 1920x1080, 144Hz, 4ms, 300сd/m, 1500:1, HDR | VGA, HDMI(2.0), DP(1.4) | HAS, Pivot, Swivel, InPSU, Speakers, Vesa 100, Black</t>
  </si>
  <si>
    <t>3PE6</t>
  </si>
  <si>
    <t>Монитор 23.8" MSI PRO MP245PHG E14  IPS, 1920x1080, 144Hz, 4ms, 300сd/m, 1500:1, HDR | HDMI(2.0), DP(1.2a), Type-C(PD-65W), 2xUSB3.2 | HAS, Pivot, Swivel, InPSU, Speakers, Vesa 100, Black</t>
  </si>
  <si>
    <t>AG276QKD2</t>
  </si>
  <si>
    <t>Монитор 26.5" AOC AGON AG276QKD2  QD-OLED, 2560x1440, 500Hz, 0,03ms, 1000сd/m, 1500000:1, HDR10 | 2xHDMI(2.1), DP(2.1), 4xUSB 3.2 | HAS, Pivot, Swivel, ExPSU, Speakers, Vesa 100, Black/Grey</t>
  </si>
  <si>
    <t>AG276QSD</t>
  </si>
  <si>
    <t>Монитор 26.5" AOC AGON AG276QSD  QD-OLED, 2560x1440, 360Hz, 0,03ms, 1000сd/m, 1500000:1, HDR10 | 2xHDMI(2.1), 2xDP(1.4), USB 3.2 | HAS, Pivot, Swivel, ExPSU, Vesa 100, Black/Grey</t>
  </si>
  <si>
    <t>AG276QZD2</t>
  </si>
  <si>
    <t>Монитор 26.5" AOC AGON AG276QZD2  QD-OLED, 2560x1440, 240Hz, 0,03ms, 1000сd/m, 1500000:1, HDR10 | 2xHDMI(2.1), 2xDP(1.4), 2xUSB 3.2 | HAS, Pivot, Swivel, ExPSU, Speakers, Vesa 100, Black/Grey</t>
  </si>
  <si>
    <t>AG276UZD</t>
  </si>
  <si>
    <t>Монитор 26.5" AOC AGON AG276UZD  QD-OLED, 3840x2160, 240Hz, 0,03ms, 1000сd/m, 1500000:1, HDR10 | 2xHDMI(2.1), DP(2.1), Type-C(PD-65W), 4xUSB 3.2 | HAS, Pivot, Swivel, ExPSU, Speakers, Vesa 100, Black/Grey</t>
  </si>
  <si>
    <t>AG326UD</t>
  </si>
  <si>
    <t>Монитор 31.5" AOC AGON AG326UD  QD-OLED, 3840x2160, 165Hz, 0,03ms, 1000сd/m, 1500000:1, HDR10 | 2xHDMI(2.1), DP(1.4), 3xUSB 3.2 | HAS, Pivot, Swivel, InPSU, Speakers, Vesa 100, Black/Grey</t>
  </si>
  <si>
    <t>AORUS FO32U2 EK</t>
  </si>
  <si>
    <t xml:space="preserve">Монитор 31.5" Gigabyte AORUS FO32U2-EK Black (OLED, 3840 х 2160, 240Hz, 250 cd/m, 1000:1, 2xHDMI 2.1, DP 1.4 3xUSB 3.2, USB Type-C) </t>
  </si>
  <si>
    <t>C27G4ZXU</t>
  </si>
  <si>
    <t>Монитор 27" AOC C27G4ZXU Curved VA, 1920x1080, 280Hz, 0,3ms, 300сd/m, 3000:1, HDR10 | 2xHDMI(2.0), DP(1.4) | HAS, Pivot, Swivel, InPSU, Speakers, Vesa 100, Black</t>
  </si>
  <si>
    <t>F245IR240</t>
  </si>
  <si>
    <t>Монитор 24.5" FragMachine F245IR240  IPS, 1920x1080, 240Hz, 1ms, 350сd/m, 1000:1, HDR | 2xHDMI(1.4), 2xDP(1.2) | HAS, Pivot, Swivel, ExPSU, Speakers, Vesa 100, Black</t>
  </si>
  <si>
    <t>F270L</t>
  </si>
  <si>
    <t>Монитор 27" Lime F270L  IPS, 1920x1080, 100Hz, 4ms, 250сd/m, 1000:1 | VGA , HDMI(1.4), DP(1.2), 2xUSB 2.0 | HAS, Pivot, Swivel, InPSU, Speakers, Vesa 100, Black</t>
  </si>
  <si>
    <t>G270</t>
  </si>
  <si>
    <t>Монитор 27" Lime G270  VA, 2560x1440, 144Hz, 1ms, 250сd/m, 3000:1,  | 2xHDMI(1.4), DP(1.2) | ExPSU, Speakers, Vesa 100, Black</t>
  </si>
  <si>
    <t>GW2790</t>
  </si>
  <si>
    <t>Монитор 27" BenQ GW2790 Black (1920x1080, IPS,  100Hz, 20M:1, 250cd, 5ms, 2*HDMI, DP, Speakers, Flicker-free;Low Blue Light, 3Y)</t>
  </si>
  <si>
    <t>I24F16D</t>
  </si>
  <si>
    <t>Монитор 23.8" Raskat I24F16D 23.8" (IPS, 1920x1080, HDMI+DP, 5ms, 178°/178°, 1000:1, 165Hz, Black)</t>
  </si>
  <si>
    <t>I27F10DAP</t>
  </si>
  <si>
    <t>Монитор 27" Raskat I27F10DAP (27",IPS, 1920*1080, VGA+HDMI+DP, 5ms, 178°/178°, 1000:1, 100Hz, Pivot, Black )</t>
  </si>
  <si>
    <t>I27F16D</t>
  </si>
  <si>
    <t>Монитор 27" Raskat I27F16D 27" (IPS, 1920x1080, HDMI+DP, 5ms, 178°/178°, 1000:1, 165Hz, Black)</t>
  </si>
  <si>
    <t>I32U6D</t>
  </si>
  <si>
    <t>Монитор Raskat 32" I32U6D (IPS, 3840×2160, HDMI+DP+Audio output, 5 ms, 178°/178°, 1000:1, 60Hz, Black)</t>
  </si>
  <si>
    <t>S24D604UAU</t>
  </si>
  <si>
    <t>Монитор 24" SAMSUNG S24D604UAU ViewFinity S6 S60UD  IPS, 2560x1440, 100Hz, 5ms, 350сd/m, 1000:1, HDR10 | HDMI(2.0), DP(1.4), Type-C(PD-90W), 2xUSB2.0, RJ45 | HAS, Pivot, Swivel, InPSU, Vesa 100, Black</t>
  </si>
  <si>
    <t>S27D800EAI</t>
  </si>
  <si>
    <t>Монитор 27" SAMSUNG S27D800EAI ViewFinity S8 S80D UHD  IPS, 3840x2160, 60Hz, 5ms, 350сd/m, 1000:1, HDR10 | HDMI(2.0), DP(1.2), 3xUSB3.0 | HAS, Pivot, Swivel, InPSU, Vesa 100, Black</t>
  </si>
  <si>
    <t>S27DG502EI</t>
  </si>
  <si>
    <t>Монитор 27" SAMSUNG S27DG502EI Odyssey G5 G50D QHD  IPS, 2560x1440, 180Hz, 1ms, 350сd/m, 1000:1, HDR10 | HDMI(2.0), DP(1.2) | HAS, Pivot, Swivel, ExPSU, Vesa 100, Black</t>
  </si>
  <si>
    <t>S32DG300EI</t>
  </si>
  <si>
    <t>Монитор 32" SAMSUNG S32DG300EI Odyssey G3 G30D FHD  VA, 1920x1080, 180Hz, 1ms, 250сd/m, 3000:1, HDR10 | HDMI(2.0), DP(1.2) | HAS, Pivot, Swivel, ExPSU, Vesa 100, Black</t>
  </si>
  <si>
    <t>MD2410</t>
  </si>
  <si>
    <t>Монитор 23.8" AIWA MD2410  IPS, 1920x1080, 180Hz, 1ms, 300сd/m, 1000:1, HDR | 2xHDMI(2.0), DP(1.2) | ExPSU, Speakers, Vesa 75, Black</t>
  </si>
  <si>
    <t>MD2510</t>
  </si>
  <si>
    <t>Монитор 24.5" AIWA MD2510  IPS, 1920x1080, 240Hz, 1ms, 350сd/m, 1000:1, HDR | 2xHDMI(2.0), 2xDP(1.2) | HAS, Pivot, Swivel, ExPSU, Speakers, Vesa 75, Black</t>
  </si>
  <si>
    <t>MD2710</t>
  </si>
  <si>
    <t>Монитор 27" AIWA MD2710  IPS, 1920x1080, 360Hz, 1ms, 300сd/m, 1000:1, HDR | 2xHDMI(2.0), 2xDP(1.2) | HAS, Pivot, Swivel, ExPSU, Speakers, Vesa 75, Black</t>
  </si>
  <si>
    <t>MD2711</t>
  </si>
  <si>
    <t>Монитор 27" AIWA MD2711  IPS, 1920x1080, 240Hz, 1ms, 300сd/m, 1000:1, HDR | 2xHDMI(2.0), 2xDP(1.2) | HAS, Pivot, Swivel, ExPSU, Speakers, Vesa 75, Black</t>
  </si>
  <si>
    <t>MD2712</t>
  </si>
  <si>
    <t>Монитор 27" AIWA MD2712  IPS, 1920x1080, 180Hz, 1ms, 300сd/m, 1000:1, HDR | 2xHDMI(2.0), DP(1.2) | ExPSU, Speakers, Vesa 75, Black</t>
  </si>
  <si>
    <t>MD2714</t>
  </si>
  <si>
    <t>Монитор 27" AIWA MD2714  IPS, 2560x1440, 180Hz, 1ms, 350сd/m, 1200:1, HDR | HDMI(2.0), DP(1.2), Type-C(PD-65W), 2xUSB2.0 | HAS, Pivot, Swivel, ExPSU, Speakers, Vesa 75, Black</t>
  </si>
  <si>
    <t>MD2715</t>
  </si>
  <si>
    <t>Монитор 27" AIWA MD2715  IPS, 2560x1440, 240Hz, 1ms, 350сd/m, 1000:1, HDR | 2xHDMI(2.0), 2xDP(1.2) | HAS, Pivot, Swivel, ExPSU, Speakers, Vesa 75, Black</t>
  </si>
  <si>
    <t>MF2703-VR</t>
  </si>
  <si>
    <t>Монитор 27" AIWA MF2703-VR  IPS, 1920x1080, 75Hz, 5ms, 250сd/m, 1000:1, HDR | VGA , HDMI(1.4), DP(1.2) | ExPSU, Speakers, Vesa 100, Black</t>
  </si>
  <si>
    <t>MF2706</t>
  </si>
  <si>
    <t>Монитор 27" AIWA MF2706  IPS, 1920x1080, 100Hz, 4ms, 250сd/m, 1000:1,  | VGA, HDMI(1.4), DP(1.2) | ExPSU, Speakers, Vesa 75, Black</t>
  </si>
  <si>
    <t>MF270E</t>
  </si>
  <si>
    <t>Монитор 27" AIWA MF270E  IPS, 1920x1080, 100Hz, 4ms, 250сd/m, 1000:1,  | VGA, HDMI(1.4) | InPSU, Vesa 75, Black</t>
  </si>
  <si>
    <t>MQ272A</t>
  </si>
  <si>
    <t>Монитор 27" AIWA MQ272A  IPS, 2560x1440, 100Hz, 4ms, 300сd/m, 1500:1, HDR | HDMI(2.0), DP(1.2), Type-C(PD-15W) | ExPSU, Speakers, Vesa 100, Black</t>
  </si>
  <si>
    <t>MQ275A</t>
  </si>
  <si>
    <t>Монитор 27" AIWA MQ275A  IPS, 2560x1440, 100Hz, 4ms, 300сd/m, 1500:1, HDR | HDMI(2.0), DP(1.2), Type-C(PD-15W) | HAS, Pivot, Swivel, ExPSU, Speakers, Vesa 100, Black</t>
  </si>
  <si>
    <t>Q24G4E</t>
  </si>
  <si>
    <t>Монитор 23.8" AOC Q24G4E Black (IPS, 2560x1440, 180Hz, 0.5 ms, 178°/178°, 350 cd/m, 1000:1, +2xHDMI 2.0, +DisplayPort 1.4)</t>
  </si>
  <si>
    <t>Q24V4EA</t>
  </si>
  <si>
    <t>Монитор 23.8" AOC Q24V4EA  IPS, 2560x1440, 75Hz, 1ms, 250сd/m, 1000:1 | HDMI(1.4), DP(1.2) | ExPSU, Speakers, Vesa 100, Black</t>
  </si>
  <si>
    <t>Q25G4SR</t>
  </si>
  <si>
    <t>Монитор 25" AOC Q25G4SR Black (IPS, 2560x1440, 300Hz, 0.3 ms, 178°/178°, 450 cd/m, 1000:1, +2xHDMI 2.1, +DisplayPort 1.4, +MM)</t>
  </si>
  <si>
    <t xml:space="preserve">Q27B30S3 </t>
  </si>
  <si>
    <t>Монитор 27" AOC Q27B30S3 Black (2560x1440, IPS, 120Hz, 20M:1, 350cd, 4 ms, HDMI 2.0, DisplayPort 1.4, 3Y)</t>
  </si>
  <si>
    <t>Q27E4CV</t>
  </si>
  <si>
    <t>Монитор 27" AOC Q27E4CV  IPS, 2560x1440, 120Hz, 4ms, 350сd/m, 1500:1 | HDMI(2.0), DP(1.4), Type-C(PD-90W), 4xUSB 3.2, RJ45 | HAS, Pivot, Swivel, InPSU, Speakers, Vesa 100, Black</t>
  </si>
  <si>
    <t>Q27E4U</t>
  </si>
  <si>
    <t>Монитор 27" AOC Q27E4U  IPS, 2560x1440, 120Hz, 4ms, 350сd/m, 1500:1 | HDMI(2.0), DP(1.4), 4xUSB 3.2 | HAS, Pivot, Swivel, InPSU, Speakers, Vesa 100, Black</t>
  </si>
  <si>
    <t>Q27G42ZE</t>
  </si>
  <si>
    <t>Монитор 27" AOC Q27G42ZE Black (IPS, 2560x1440, 260Hz, 0.3 ms, 178°/178°, 300 cd/m, 1300:1, +2xHDMI 2.0, +DisplayPort 1.4)</t>
  </si>
  <si>
    <t>Q27G4/D</t>
  </si>
  <si>
    <t>Монитор 27" AOC Q27G4/D  IPS, 2560x1440, 200Hz, 1ms, 450сd/m, 1200:1, HDR10 | HDMI(2.0), DP(1.4) | HAS, Pivot, Swivel, InPSU, Vesa 100, Black/Red</t>
  </si>
  <si>
    <t>Q27G4S</t>
  </si>
  <si>
    <t>Монитор 27" AOC Q27G4S  IPS, 2560x1440, 300Hz, 1ms, 450сd/m, 1500:1, HDR10 | 2xHDMI(2.1), DP(1.4) | HAS, Pivot, Swivel, InPSU, Vesa 100, Black/Red</t>
  </si>
  <si>
    <t>Q27G4X</t>
  </si>
  <si>
    <t>Монитор 27" AOC Q27G4X  IPS, 2560x1440, 180Hz, 1ms, 450сd/m, 1000:1 | 2xHDMI(2.0), DP(1.4) | HAS, Pivot, Swivel, InPSU, Vesa 100, Black/Grey</t>
  </si>
  <si>
    <t>Q27G4XF</t>
  </si>
  <si>
    <t>Монитор 27" AOC Q27G4XF  IPS, 2560x1440, 180Hz, 1ms, 300сd/m, 1000:1, HDR10 | HDMI(2.0), DP(1.4) | HAS, Pivot, Swivel, InPSU, Vesa 100, Black/Grey</t>
  </si>
  <si>
    <t>Q27G4XY</t>
  </si>
  <si>
    <t>Монитор 27" AOC Q27G4XY  VA, 2560x1440, 180Hz, 0,3ms, 450сd/m, 1000:1 | 2xHDMI(2.0), DP(1.4) | HAS, Pivot, Swivel, InPSU, Vesa 100, Black</t>
  </si>
  <si>
    <t>Q27G4Z</t>
  </si>
  <si>
    <t>Монитор 27" AOC Q27G4Z Black  (2560x1440, IPS, 260Hz, 350cd, 0.3ms, HDMI-2.0, DP-1,4, Speakers, FreeSync, Flicker Free, Pivot, VESA, 3Y)</t>
  </si>
  <si>
    <t>Q27G4ZD</t>
  </si>
  <si>
    <t>Монитор 26.5" AOC Q27G4ZD  QD-OLED, 2560x1440, 240Hz, 0,03ms, 1000сd/m, 1500000:1, HDR10 | 2xHDMI(2.0), DP(1.4), 4xUSB 3.2 | HAS, Pivot, Swivel, InPSU, Vesa 100, Black/Red</t>
  </si>
  <si>
    <t>Q27G4ZMN</t>
  </si>
  <si>
    <t>Монитор 27" AOC Q27G4ZMN  VA, 2560x1440, 240Hz, 1ms, 450сd/m, 5000:1 | 2xHDMI(2.0), DP(1.4) | InPSU, Vesa 100, Black/Red</t>
  </si>
  <si>
    <t>Q27G4ZR</t>
  </si>
  <si>
    <t>Монитор 27" AOC Q27G4ZR Black-Red (IPS, 2560x1440, 240Hz, 0.3 ms, 178°/178°, 400 cd/m, 1000:1, +2xHDMI 2.0, +DisplayPort 1.4))</t>
  </si>
  <si>
    <t>Q27P4CV</t>
  </si>
  <si>
    <t>Монитор 27" AOC Q27P4CV   IPS, 2560x1440, 120Hz, 4ms, 350сd/m, 1500:1 | HDMI(2.0), DP(1.4), Type-C(PD-96W), 4xUSB 3.2, RJ45 | HAS, Pivot, Swivel, InPSU, Speakers, Vesa 100, Black</t>
  </si>
  <si>
    <t>Q27P4U</t>
  </si>
  <si>
    <t>Монитор 27" AOC Q27P4U  IPS, 2560x1440, 120Hz, 4ms, 350сd/m, 1500:1 | 2xHDMI(2.0), DP(1.2), Type-C(PD-15W), 3xUSB 3.2 | HAS, Pivot, Swivel, InPSU, Speakers, Vesa 100, Black</t>
  </si>
  <si>
    <t>T238A</t>
  </si>
  <si>
    <t>Монитор 23.8" Lime T238A  IPS, 1920x1080, 144Hz, 1ms, 250сd/m, 1000:1,  | HDMI(1.4), DP(1.2) | HAS, Pivot, Swivel, ExPSU, Speakers, Vesa 75, Black</t>
  </si>
  <si>
    <t>U27B3AF</t>
  </si>
  <si>
    <t>Монитор 27" AOC U27B3AF  IPS, 3840x2160, 60Hz, 4ms, 350сd/m, 1000:1, HDR10 | 2xHDMI(2.0), DP(1.4) | HAS, InPSU, Speakers, Vesa 100, Black</t>
  </si>
  <si>
    <t>U27B3CF</t>
  </si>
  <si>
    <t>Монитор 27" AOC U27B3CF  IPS, 3840x2160, 60Hz, 4ms, 350сd/m, 1000:1, HDR10 | HDMI(2.0), Type-C(PD-65W), 2xUSB 3.2 | HAS, InPSU, Speakers, Vesa 100, Black</t>
  </si>
  <si>
    <t>U27E4CV</t>
  </si>
  <si>
    <t>Монитор 27" AOC U27E4CV  IPS, 3840x2160, 60Hz, 4ms, 400сd/m, 1200:1 | 2xHDMI(2.1), DP(1.4), Type-C(PD-90W), 4xUSB 3.2, RJ45 | HAS, Pivot, Swivel, InPSU, Speakers, Vesa 100, Black</t>
  </si>
  <si>
    <t>U27G4</t>
  </si>
  <si>
    <t>Монитор 27" AOC U27G4  IPS, 3840x2160, 160Hz, 0,3ms, 450сd/m, 1000:1, HDR10 | 2xHDMI(2.1), DP(1.4) | HAS, Pivot, Swivel, InPSU, Vesa 100, Black</t>
  </si>
  <si>
    <t>U27U3CV</t>
  </si>
  <si>
    <t>Монитор 27" AOC U27U3CV  Nano IPS, 3840x2160, 60Hz, 4ms, 400сd/m, 1300:1, HDR10 | 2xHDMI(2.0), DP(1.4), Type-C(PD-96W), 4xUSB 3.2, RJ45 | HAS, Pivot, Swivel, InPSU, Speakers, Vesa 100, Black</t>
  </si>
  <si>
    <t xml:space="preserve">U32U3CV </t>
  </si>
  <si>
    <t>Монитор 31.5" AOC U32U3CV  IPS, 3840x2160, 60Hz, 4ms, 400сd/m, 1000:1, HDR10 | 2xHDMI(2.0), DP(1.4), Type-C(PD-96W), 4xUSB 3.2, RJ45 | HAS, InPSU, Speakers, Vesa 100, Black/Grey</t>
  </si>
  <si>
    <t>CB272Kbmiprux</t>
  </si>
  <si>
    <t xml:space="preserve">Монитор 27" ACER CB272Kbmiprux Black (IPS 3840x2160 60Hz 4ms 350cd HDMI2.0 Displayport1.2 USB3.1 USB-C(PD65W) 2x2W} </t>
  </si>
  <si>
    <t>CB272Gbirv</t>
  </si>
  <si>
    <t>Монитор 27" ACER CB272Gbirv Black (IPS, 1920x1080, 1ms, 250cd, 120Hz, 1xVGA + 1xHDMI(1.4), sync: FreeSync, hadj 165, Vesa:100x100)</t>
  </si>
  <si>
    <t>B277KLBbmiiprzx</t>
  </si>
  <si>
    <t>Монитор 27" ACER B277KLBbmiiprzx Black (IPS, 3840x2160, 4ms, 350cd, 72Hz, DFR 144Hz@FHD, 2xHDMI(2.0), DP(1.4), USB 3.2x4, USB-B (1up 4down), Speakers 2Wx2, FreeSync, HDR 10, h. adj 165, Vesa:100x100 )</t>
  </si>
  <si>
    <t>R272G0yi</t>
  </si>
  <si>
    <t>Монитор 27" ACER R272G0yi Black (IPS, 1920x1080, 1 / 4ms, 250cd, 120Hz, 1xVGA + 1xHDMI(1.4), sync: FreeSync, Vesa:100x100 )</t>
  </si>
  <si>
    <t>V277Gbipv</t>
  </si>
  <si>
    <t>Монитор 27" ACER Vero V277Gbipv Black (IPS, 1920x1080, 4ms, 250cd, 120Hz, 1xVGA + 1xHDMI(1.4) + 1xDP(1.2), sync: FreeSync)</t>
  </si>
  <si>
    <t>XV272UX1bmiiprx</t>
  </si>
  <si>
    <t>Монитор 27" ACER XV272UX1bmiiprx Black (IPS, 2560x1440, 200Hz, 0,5/1ms, 350cd, 200Hz, 2xHDMI2.0, DisplayPort1.4, 2x2W, Pivot)</t>
  </si>
  <si>
    <t>XV272KV5bmiiprx</t>
  </si>
  <si>
    <t>Монитор 27" ACER XV272KV5bmiiprx Black (IPS, 3840x2160, 160Hz (320Hz@FHD), 0.5 ms, 178°/178°, 400 cd/m, 1000:1, +2xНDMI 2.1, +DisplayPort 1,4, +MM, 2x2W, Pivot)</t>
  </si>
  <si>
    <t>B247YGbmiprzx</t>
  </si>
  <si>
    <t>Монитор 23.8" ACER B247YGbmiprzx Black (IPS, 1920x1080, 120Hz, 4ms, 250cd, VGA, HDMI1.4, DisplayPort1.2, 4xUSB3.2, 2x2W, Internal, VESA, HAS )</t>
  </si>
  <si>
    <t>SA242YG0bi</t>
  </si>
  <si>
    <t>Монитор 23.8" ACER SA242YG0bi Black (IPS, 1920x1080, 120Hz, 1 ms, 178°/178°, 250 cd/m, 100M:1, +HDMI 1.4 )</t>
  </si>
  <si>
    <t>SA242YP0bi</t>
  </si>
  <si>
    <t>Монитор 23.8" ACER SA242YP0bi Black (VA, 1920x1080, 4ms, 250cd, 144Hz, 1xVGA + 1xHDMI(1.4), sync: FreeSync)</t>
  </si>
  <si>
    <t>SA242YH1bi</t>
  </si>
  <si>
    <t>Монитор 23.8" ACER Vero SA242YH1bi Black (VA, 1920x1080, 4ms, 250cd, 100Hz, VGA , HDMI(1.4), Vesa:75x75)</t>
  </si>
  <si>
    <t>SA243YG0bi</t>
  </si>
  <si>
    <t>Монитор 23.8" ACER SA243YG0bi Black (IPS, 1920x1080, 178°/178°, 250 cd/m2, 1500:1 (100M:1), 1ms, 120Hz, VGA, HDMI)</t>
  </si>
  <si>
    <t>SA243YP1bi</t>
  </si>
  <si>
    <t>Монитор 23.8" ACER SA243YP1bi Black (IPS, 1920x1080, 1 / 4ms, 250cd, 144Hz, 1xVGA + 1xHDMI(1.4), sync: FreeSync, Vesa:100x100)</t>
  </si>
  <si>
    <t>V247YGbmipx</t>
  </si>
  <si>
    <t>Монитор 23.8" ACER V247YGbmipx Black (IPS, 1920x1080, 4ms, 250cd, 120Hz, 1xHDMI(1.4) + 1xDP(1.2) + SPK + Audio out, Speakers 2Wx2, Internal, sync: FreeSync , Vesa:100x100)</t>
  </si>
  <si>
    <t>ЕЦРТ.467846.001-01</t>
  </si>
  <si>
    <t>Монитор Гравитон МН24А ЕЦРТ.467846.001-01 23.8", IPS,1920x1080,178°/178°,5мс,300 кд/м, 75Гц, D-Sub, DP 1.2,HDMI 2.0,VESA 75x75,3YBAS</t>
  </si>
  <si>
    <t>Монитор Гравитон МН24А ЕЦРТ.467846.001-01 23.8", IPS,1920x1080,178°/178°,5мс,300 кд/м, 75Гц, D-Sub, DP 1.2,HDMI 2.0,VESA 75x75,3YBAS,с регулируемой опорой</t>
  </si>
  <si>
    <t>ЕЦРТ.467846.001-02</t>
  </si>
  <si>
    <t>Монитор Гравитон МН24Б ЕЦРТ.467846.001-02 23.8", IPS,1920x1080,178°/178°,5мс,300кд/м, 75Гц,Type-C PD,2xHDMI2.0,2xUSB2.0,VESA 75x75,1YBAS</t>
  </si>
  <si>
    <t>Монитор Гравитон МН24Б ЕЦРТ.467846.001-02 23.8", IPS,1920x1080,178°/178°,5мс,300кд/м, 75Гц,Type-C PD,2xHDMI2.0,2xUSB2.0,VESA 75x75,3YBAS</t>
  </si>
  <si>
    <t>Монитор Гравитон МН24Б ЕЦРТ.467846.001-02 23.8", IPS,1920x1080,178°/178°,5мс,300кд/м, 75Гц,Type-C PD,2xHDMI2.0,2xUSB2.0,VESA 75x75,3YBAS,с регулируемой опорой</t>
  </si>
  <si>
    <t>Монитор Гравитон МН24Б ЕЦРТ.467846.001-02 23.8", IPS,1920x1080,178°/178°,5мс,300кд/м, 75Гц,Type-C PD,2xHDMI2.0,2xUSB2.0,VESA 75x75,1YBAS,с регулируемой опорой</t>
  </si>
  <si>
    <t>Монитор 27" ГРАВИТОН МН27А (IPS,1920x1080,178°/178°,5мс,300 кд/м, 75Гц, D-Sub, DP 1.2,HDMI 2.0,VESA 100x100)</t>
  </si>
  <si>
    <t>ЕЦРТ.467846.001-03</t>
  </si>
  <si>
    <t>Монитор Гравитон МН27А ЕЦРТ.467846.001-03 IPS,1920x1080,178°/178°,5мс,300 кд/м, 75Гц, D-Sub, DP 1.2,HDMI 2.0,VESA 100x100,3YBAS</t>
  </si>
  <si>
    <t>Монитор Гравитон МН27А ЕЦРТ.467846.001-03 IPS,1920x1080,178°/178°,5мс,300 кд/м, 75Гц, D-Sub, DP 1.2,HDMI 2.0,VESA 100x100,3YBAS,с регулируемой опорой</t>
  </si>
  <si>
    <t>Монитор Гравитон МН27А ЕЦРТ.467846.001-03 IPS,1920x1080,178°/178°,5мс,300 кд/м, 75Гц, D-Sub, DP 1.2,HDMI 2.0,VESA 100x100,1YBAS,с регулируемой опорой</t>
  </si>
  <si>
    <t>ЕЦРТ.467846.001-04</t>
  </si>
  <si>
    <t>Монитор Гравитон МН27Б ЕЦРТ.467846.001-04 27", IPS,1920x1080,178°/178°,5мс,300кд/м, 75Гц,Type-C PD,2xHDMI2.0,2xUSB2.0,VESA 100x100,1YBAS</t>
  </si>
  <si>
    <t>Монитор Гравитон МН27Б ЕЦРТ.467846.001-04 27", IPS,1920x1080,178°/178°,5мс,300кд/м, 75Гц,Type-C PD,2xHDMI2.0,2xUSB2.0,VESA 100x100,3YBAS</t>
  </si>
  <si>
    <t>Монитор Гравитон МН27Б ЕЦРТ.467846.001-04 27", IPS,1920x1080,178°/178°,5мс,300кд/м, 75Гц,Type-C PD,2xHDMI2.0,2xUSB2.0,VESA 100x100,3YBAS,с регулируемой опорой</t>
  </si>
  <si>
    <t>Монитор Гравитон МН27Б ЕЦРТ.467846.001-04 27", IPS,1920x1080,178°/178°,5мс,300кд/м, 75Гц,Type-C PD,2xHDMI2.0,2xUSB2.0,VESA 100x100,1YBAS,с регулируемой опорой</t>
  </si>
  <si>
    <t>М2701/2K</t>
  </si>
  <si>
    <t>Монитор 27" Бештау М2701/2K ПЦВТ 2560х1440 60/75Hz IPS LED 16:9</t>
  </si>
  <si>
    <t>МН27П</t>
  </si>
  <si>
    <t>Монитор «Гравитон» серия АВТОР МН27П</t>
  </si>
  <si>
    <t>ОМ238I.FHD.SS.01.P2</t>
  </si>
  <si>
    <t>Монитор 23.8" Delta Computers ОМ238I.FHD.SS.01.P2 черн. IPS 5ms 16:9 cd/m, 1000:1)</t>
  </si>
  <si>
    <t>ПЦВТ.852859.600-06</t>
  </si>
  <si>
    <t>Монитор 27" Lightcom V-Plus ПЦВТ.852859.600-06 черный IPS 4ms 16:9 2560x1440 cd/m, 1000:1)</t>
  </si>
  <si>
    <t>Монитор Гравитон МН27Д ТСЦМ.467846.003 27", IPS,2560x1440,178°/178°, 5мс, 320кд/м, 100Гц, Type-C PD90W, DP1.4 in x 1, DP1.2 out x 1, 2xHDMI2.0, 2xUSB3.1, RJ45, VESA 75x75, 3YBAS, с регулируемой опорой</t>
  </si>
  <si>
    <t>Настольные ПК и моноблоки</t>
  </si>
  <si>
    <t>Моноблоки и комплектующие</t>
  </si>
  <si>
    <t>Studio 25120</t>
  </si>
  <si>
    <t>Моноблок Raskat Studio 25120 (23.8", IPS, Intel Core i5 12400, RAM 8Gb, SSD 256Gb, 120W, No OS)</t>
  </si>
  <si>
    <t>Моноблок Raskat Studio 25120 (23.8", IPS, Intel Core i5 14400, RAM 16Gb, SSD 512Gb, 120W, No OS)</t>
  </si>
  <si>
    <t>Моноблок Raskat Studio 25120 (27.0", IPS, Intel Core i5 12400, RAM 8Gb, SSD 256Gb, 120W, No OS)</t>
  </si>
  <si>
    <t>Studio 33120</t>
  </si>
  <si>
    <t>Моноблок Raskat Studio 33120 (23.8", IPS, Intel Core i3 12100, RAM 8Gb, SSD 256Gb, 120W, No OS)</t>
  </si>
  <si>
    <t>Моноблок Raskat Studio 33120 (23.8", IPS, Intel Core i3 12100, RAM 16Gb, SSD 256Gb, 120W, No OS)</t>
  </si>
  <si>
    <t>Моноблок Raskat Studio 33120 (27.0", IPS, Intel Core i3 12100, RAM 8Gb, SSD 256Gb, 120W, No OS)</t>
  </si>
  <si>
    <t>М53И-A-2.5</t>
  </si>
  <si>
    <t>М53И-R-2.5</t>
  </si>
  <si>
    <t>М73И-A-2.5</t>
  </si>
  <si>
    <t>М73И-R-2.5</t>
  </si>
  <si>
    <t>Настольные компьютеры</t>
  </si>
  <si>
    <t>Standart300</t>
  </si>
  <si>
    <t>Компьютер ПЭВМ т.м. "Raskat" Standart300 (Intel Core i3 12100, RAM 16Gb, SSD 480Gb, no OS, kb+ms, black)</t>
  </si>
  <si>
    <t>STANDART 300</t>
  </si>
  <si>
    <t>Компьютер ПЭВМ т.м. "Raskat" STANDART 300 (Intel Core i3-14100, RAM 16GB, SSD 256GB, noOS, Black)</t>
  </si>
  <si>
    <t>Компьютер ПЭВМ т.м. "Raskat" STANDART 300 (Intel Core i3-14100, RAM 16GB, SSD 256GB, noOS, White)</t>
  </si>
  <si>
    <t>Компьютер ПЭВМ т.м. "Raskat" STANDART 300 (Intel Core i3-14100, RAM 16GB, SSD 512GB, noOS, Black)</t>
  </si>
  <si>
    <t>Компьютер Raskat STANDART 300 (Intel Core i3-14100, RAM 16GB, SSD 512GB, noOS, White)</t>
  </si>
  <si>
    <t>Компьютер ПЭВМ т.м. "Raskat" STANDART 300 (Intel Core i3-12100, RAM 8GB, SSD 256GB, noOS, White)</t>
  </si>
  <si>
    <t>Компьютер ПЭВМ т.м. «Raskat» STANDART 300 (Intel Core i3-12100, RAM 16GB, SSD 256GB, noOS, Black)</t>
  </si>
  <si>
    <t>Компьютер ПЭВМ т.м. «Raskat» STANDART 300 (Intel Core i3-12100, RAM 16GB, SSD 256GB, noOS, White)</t>
  </si>
  <si>
    <t>Компьютер ПЭВМ т.м. "Raskat" STANDART 300 (Intel Core i3-12100, RAM 16GB, SSD 512GB, noOS, White)</t>
  </si>
  <si>
    <t>Standart 300</t>
  </si>
  <si>
    <t>Компьютер Raskat Standart 300 (Intel Core i3 14100, H610, RAM 8Gb, SSD 256Gb, 400W, noOS, White)</t>
  </si>
  <si>
    <t>Компьютер Raskat Standart 300 (Intel Core i3 14100, H610, RAM 8Gb, SSD 256Gb, 400W, noOS, Black)</t>
  </si>
  <si>
    <t>STANDART 307</t>
  </si>
  <si>
    <t>Компьютер ПЭВМ т.м. «Raskat» STANDART 307 (Intel Core i3-12100, RAM 8GB, SSD 256GB noOS)</t>
  </si>
  <si>
    <t>Компьютер ПЭВМ т.м. «Raskat» STANDART 307 (Intel Core i3-12100, RAM 8GB, SSD 512GB, noOS)</t>
  </si>
  <si>
    <t>Standart 500</t>
  </si>
  <si>
    <t>Компьютер ПЭВМ т.м. "Raskat" Standart 500 (Intel Core i5 10400, RAM 16Gb, SSD 480Gb, no OS, kb+ms, black)</t>
  </si>
  <si>
    <t>STANDART 500</t>
  </si>
  <si>
    <t>Компьютер ПЭВМ т.м. "Raskat" STANDART 500 (Intel Core i5-14400, RAM 16GB, SSD 512GB, noOS, Black)</t>
  </si>
  <si>
    <t>Компьютер ПЭВМ т.м. "Raskat" STANDART 500 (Intel Core i5-14400, RAM 16GB, SSD 512GB, noOS, White)</t>
  </si>
  <si>
    <t>Компьютер Raskat STANDART 500 (Intel Core i5-14400, RAM 16GB, SSD 1TB, noOS, Black)</t>
  </si>
  <si>
    <t>Компьютер Raskat STANDART 500 (Intel Core i5-14400, RAM 16GB, SSD 1TB, noOS, White)</t>
  </si>
  <si>
    <t>Компьютер ПЭВМ т.м. "Raskat" STANDART 500 (Intel Core i5-14500, RAM 32GB, SSD 512GB, noOS, White)</t>
  </si>
  <si>
    <t>Компьютер ПЭВМ т.м. "Raskat" STANDART 500 (Intel Core i5-14500, RAM 32GB, SSD 1TB, noOS, Black)</t>
  </si>
  <si>
    <t>Компьютер ПЭВМ т.м. "Raskat" STANDART 500 (Intel Core i5-14500, RAM 32GB, SSD 1TB, noOS, White)</t>
  </si>
  <si>
    <t>Компьютер ПЭВМ т.м. «Raskat» STANDART 500 (Intel Core i5-12400, RAM 16GB, SSD 256GB, noOS, Black)</t>
  </si>
  <si>
    <t>Компьютер Raskat STANDART 500 (Intel Core i5-12400, RAM 16GB, SSD 256GB, noOS, White)</t>
  </si>
  <si>
    <t>Компьютер ПЭВМ т.м. «Raskat» STANDART 500 (Intel Core i5-12400, RAM 16GB, SSD 512GB, noOS, Black)</t>
  </si>
  <si>
    <t>Компьютер Raskat STANDART 500 (Intel Core i5-12400, RAM 16GB, SSD 512GB, noOS, White) </t>
  </si>
  <si>
    <t>Компьютер ПЭВМ т.м. "Raskat" STANDART 500 (Intel Core i5-12400, RAM 32GB, SSD 1TB, noOS, White)</t>
  </si>
  <si>
    <t>Компьютер Raskat Standart 500 (AMD Ryzen 5 5600GT, RAM 8Gb, SSD 256Gb, No OS, White)</t>
  </si>
  <si>
    <t>Компьютер Raskat Standart 500 (AMD Ryzen 5 8500G, RAM 16Gb, SSD 512Gb, No OS, Black)</t>
  </si>
  <si>
    <t>Компьютер Raskat Standart 500 (AMD Ryzen 5 8500G, RAM 16Gb, SSD 512Gb, No OS, White)</t>
  </si>
  <si>
    <t>Компьютер Raskat Standart 500 (Intel Core Ultra 5 225, RAM 16Gb, SSD 512Gb, No OS, Black)</t>
  </si>
  <si>
    <t>Компьютер Raskat Standart 500 (Intel Core Ultra 5 225, RAM 16Gb, SSD 512Gb, No OS, White)</t>
  </si>
  <si>
    <t>STANDART 507</t>
  </si>
  <si>
    <t>Компьютер ПЭВМ т.м. «Raskat» STANDART 507 (Intel Core i5-12400, RAM 16GB, SSD 256GB, noOS)</t>
  </si>
  <si>
    <t>Компьютер ПЭВМ т.м. «Raskat» STANDART 507 (Intel Core i5-12400, RAM 32GB, SSD 1TB, noOS)</t>
  </si>
  <si>
    <t>Standart 700</t>
  </si>
  <si>
    <t>Компьютер Raskat Standart 700 (AMD Ryzen 7 5700G, RAM 16Gb, SSD 256Gb, No OS, Black)</t>
  </si>
  <si>
    <t>Компьютер Raskat Standart 700 (AMD Ryzen 7 5700G, RAM 16Gb, SSD 256Gb, No OS, White)</t>
  </si>
  <si>
    <t>STANDART 707</t>
  </si>
  <si>
    <t>Компьютер ПЭВМ т.м. "Raskat" STANDART 707 (Intel Core i7-1270P, RAM 16GB, SSD 512GB, noOS)</t>
  </si>
  <si>
    <t>STRIKE 520</t>
  </si>
  <si>
    <t>Компьютер Raskat STRIKE 520 (AMD RYZEN 5 7500F, RAM 32GB, SSD 1TB, NVIDIA RTX 5060 8GB, noOS, black)</t>
  </si>
  <si>
    <t>Компьютер Raskat STRIKE 520 (AMD RYZEN 5 7500F, RAM 32GB, SSD 1TB, NVIDIA RTX 5060 8GB, noOS, white)</t>
  </si>
  <si>
    <t>Компьютер Raskat STRIKE 520 (Intel Core i514400F, RAM 32GB, SSD 1TB, NVIDIA RTX 5060 8GB, noOS, black)</t>
  </si>
  <si>
    <t>Компьютер Raskat STRIKE 520 (AMD RYZEN 5 7500F, RAM 32GB, SSD 1TB, NVIDIA RTX 5060Ti 16GB, noOS, black)</t>
  </si>
  <si>
    <t>Компьютер Raskat STRIKE 520 (AMD RYZEN 5 7500F, RAM 32GB, SSD 1TB, NVIDIA RTX 5060Ti 16GB, noOS, white)</t>
  </si>
  <si>
    <t>Компьютер Raskat STRIKE 520 (Intel Core i5-14400F, RAM 32GB, SSD 1TB, NVIDIA RTX 5060Ti 16GB, noOS, black)</t>
  </si>
  <si>
    <t>Компьютер Raskat STRIKE 520 (Intel Core i5-14400F, RAM 32GB, SSD 1TB, NVIDIA RTX 5060Ti 16GB, noOS, white)</t>
  </si>
  <si>
    <t>Компьютер Raskat Standart 500 (Intel Core i5 14400, B760, RAM 16Gb, SSD 500Gb, 450W, No OS)</t>
  </si>
  <si>
    <t>Station 930</t>
  </si>
  <si>
    <t>Компьютер Raskat Station 930 (i9-10900X, RAM 64Gb, SSD 2x480Gb, 2x16Gb A4000, 2x1200W, Win11Pro, WR3)</t>
  </si>
  <si>
    <t>Strike 520</t>
  </si>
  <si>
    <t>Компьютер Raskat Strike 520 (Intel Core i5-12400F, Z790, RAM 32Gb, SSD M.2 2280 1Tb, NVIDIA GeForce RTX 4060 Ti  8Gb, 750W, NoOS)</t>
  </si>
  <si>
    <t>Д30А-3,8-250</t>
  </si>
  <si>
    <t>Персональный компьютер “Гравитон” Д30А RYZEN 7 5700G/2x8GB/1xSSD512GB/FP_2xUSB2.0/RJ-45POE/250W/K+M/NoOS/3YST</t>
  </si>
  <si>
    <t>Д50А</t>
  </si>
  <si>
    <t>Компьютер ГРАВИТОН Д50А RYZEN 5 5600G/8Gb/SSD256Gb/Kbu/Mu/No OS/WR3G</t>
  </si>
  <si>
    <t>Д50А-3,6-450</t>
  </si>
  <si>
    <t>Персональный компьютер Гравитон Д50А RYZEN 5 5600GT/2x8GB/1xSSD512GB/FP_2xUSB2.0/RJ-45POE/450W/K+M/NoOS/3YST</t>
  </si>
  <si>
    <t>Д50А-3,8-450</t>
  </si>
  <si>
    <t>Персональный компьютер Гравитон Д50А RYZEN 7 5700G/2x8GB/1xSSD512GB/FP_2xUSB2.0/RJ-45POE/450W/K+M/NoOS/3YST</t>
  </si>
  <si>
    <t>Д51И</t>
  </si>
  <si>
    <t>Компьютер ГРАВИТОН Д51И Cel-G5925/8Gb/SSD256Gb/Kbu/Mu/No OS/WR3G</t>
  </si>
  <si>
    <t>Д53И-2,5-450</t>
  </si>
  <si>
    <t>Персональный компьютер Гравитон Д53И i5-12400/2x8GB/1xSSD512GB/FP_2xUSB2.0/RJ45POE/450W/K+M/NoOS/3YST</t>
  </si>
  <si>
    <t>Д53И-1,8-450</t>
  </si>
  <si>
    <t>Персональный компьютер Гравитон Д53И i5-13400/2x8GB/1xSSD512GB/FP_2xUSB2.0/RJ-45POE/450W/K+M/NoOS/3YST</t>
  </si>
  <si>
    <t>Оргтехника и расходные материалы</t>
  </si>
  <si>
    <t>МФУ</t>
  </si>
  <si>
    <t>1102M73DZ2</t>
  </si>
  <si>
    <t>Kyocera FS-1125MFP A4, МФУ, лазерное, черно-белое, 25стр/мин, 600dpi, 390МГц, 64Мб, 40АПД, USB/Ethernet, 1000стр/картридж, (1102M73DZ2)</t>
  </si>
  <si>
    <t>MA2600cwfx</t>
  </si>
  <si>
    <t>МФУ Kyocera Ecosys MA2600cwfx A4, МФУ, лазерное, цветное, 26стр/мин, АПД 50, 1200dpi, 1,2ГГц, 1024Мб, fax, WiFI/USB/Ethernet (110C0D3NL0)</t>
  </si>
  <si>
    <t>MA2600cfx</t>
  </si>
  <si>
    <t>МФУ Kyocera Ecosys MA2600cfx A4, МФУ, лазерное, цветное, 26стр/мин, АПД 50, 1200dpi, 1,2ГГц, 1024Мб, fax, USB/Ethernet (110C0F3NL0)</t>
  </si>
  <si>
    <t>C7200X</t>
  </si>
  <si>
    <t xml:space="preserve">Ricoh Pro C7200X A3, МФУ, лазерное, цветное, 85стр/мин, 2400 x 4800dpi, USB/Bluetooth/Ethernet/Wi-Fi, (409165)
</t>
  </si>
  <si>
    <t xml:space="preserve">IM 550F </t>
  </si>
  <si>
    <t xml:space="preserve">Ricoh IM 550F A4, МФУ, лазерное, черно-белое , 55стр/мин, 1200dpi, 1300МГц, 2048Мб, 320Гб, AirPrint/Ethernet,(418459)
</t>
  </si>
  <si>
    <t>C4500LT</t>
  </si>
  <si>
    <t xml:space="preserve">Ricoh IM C4500LT A3, МФУ, лазерное, цветное, 45стр/мин, 1200dpi, 1600МГц, 2048Мб, 320Гб, NFC/AirPrint/USB/Ethernet, (419295)
</t>
  </si>
  <si>
    <t>5455C012</t>
  </si>
  <si>
    <t>Canon i-Sensys Colour MF752Cdw А4, МФУ, лазерное, цветное, 33стр/мин, 1200dpi, 1200МГц, 1024Мб, 50АПД, WiFi/Bluetooth/AirPrint/USB/Ethernet, 2100стр/картридж, (5455C012)</t>
  </si>
  <si>
    <t>BM2300A</t>
  </si>
  <si>
    <t>Pantum BM2300A A4, МФУ, лазерный, черно-белый, 22 стр/мин, 1200x1200dpi, 800МГц, 128Мб, 50АПД, USB, 700стр/картридж, белый корпус (картридж TL-C2310H/TN-C2310HC)(BM2300A)</t>
  </si>
  <si>
    <t>BM2300W</t>
  </si>
  <si>
    <t>Pantum BM2300W A4, МФУ, лазерный, черно-белый, 22 стр/мин, 1200x1200dpi, 800МГц, 256Мб, WiFi/USB, 700стр/картридж, белый корпус (картридж TL-C2310H/TN-C2310HC)(BM2300W)</t>
  </si>
  <si>
    <t>C8270F_Z RA</t>
  </si>
  <si>
    <t xml:space="preserve">Комплект МФУ Xerox AltaLink C8270 A3, МФУ, лазер, цвет, А(4)70ppm(А3)35ppm, 1200x2400dpi, 4096Мб, 256Гб, Аппарат (C8203V/F), 097s05249 ключ, фальцовщик (097S05098), финишер (097S05026), транспортер для финиш. (497K17440), дырокол на 2/4 (497K20610)
</t>
  </si>
  <si>
    <t>M6500W</t>
  </si>
  <si>
    <t>Pantum M6500W A4, МФУ, лазерное, черно-белое, 22стр/мин, 1200x1200dpi, 600МГц, 128Мб, WiFi/USB, 1600стр/картридж, чёрный корпус (M6500W)</t>
  </si>
  <si>
    <t>M6550W</t>
  </si>
  <si>
    <t>Лазерное МФУ Pantum M6550W A4, лазерное, черно-белое, 22стр/мин, 1200x1200dpi, 600МГц, 128Мб, 35 АПД, WiFi/USB, 1600стр/картридж, черный корпус (M6550W)</t>
  </si>
  <si>
    <t>Принтеры</t>
  </si>
  <si>
    <t>PA3500cx</t>
  </si>
  <si>
    <t>Kyocera Ecosys PA3500cx А4, принтер, лазерный, черно-белый, 35стр/мин, 1200dpi, 1200МГц, 1024Мб, 512Гб, 100+550, AirPrint/USB/Ethernet, 3500стр/картридж, (1102YJ3NL0)</t>
  </si>
  <si>
    <t>PA4500x</t>
  </si>
  <si>
    <t>Kyocera Ecosys PA4500x А4, принтер, лазерный, черно-белый, 45стр/мин, 1200dpi, 1400МГц, 512Мб, 512Гб, 100+500, AirPrint/USB/Ethernet, 6000стр/картридж, (110C0Y3NL0)</t>
  </si>
  <si>
    <t>LBP6030B</t>
  </si>
  <si>
    <t>BP2300</t>
  </si>
  <si>
    <t>Принтер A4 Pantum BP2300 белый</t>
  </si>
  <si>
    <t>P2500NW</t>
  </si>
  <si>
    <t>Pantum P2500NW A4, принтер, лазерный, черно-белый, 22стр/мин, 1200x1200dpi, 600МГц, 128Мб, WiFi/USB/Ethernet, 1600стр/картридж, чёрный корпус (P2500NW)(007276)(022569)</t>
  </si>
  <si>
    <t>P2518</t>
  </si>
  <si>
    <t>Pantum P2518 A4, принтер, лазерный, черно-белый, 22стр/мин, 1200x1200dpi, 500МГц, 32Мб,USB, 1600стр/картридж, белый корпус (P2518)(020985)</t>
  </si>
  <si>
    <t>Принтер ГРАВИТОН ГП2201 Wi-Fi</t>
  </si>
  <si>
    <t>Веб-камеры</t>
  </si>
  <si>
    <t>V50S</t>
  </si>
  <si>
    <t>RAPOO Игровая клавиатура проводная V50S, цвет - черный</t>
  </si>
  <si>
    <t>Микрофоны</t>
  </si>
  <si>
    <t>RAPOO Мышь беспроводная M650, цвет - темно-серый</t>
  </si>
  <si>
    <t>RAPOO Мышь беспроводная M650, цвет - розовый (13525)</t>
  </si>
  <si>
    <t>VT200</t>
  </si>
  <si>
    <t>RAPOO Игровая мышь проводная VT200, цвет - черный (19846)</t>
  </si>
  <si>
    <t>SDIX60N-064G-GN6NN</t>
  </si>
  <si>
    <t>SDIX60N-128G-GN6NE</t>
  </si>
  <si>
    <t>Роботы</t>
  </si>
  <si>
    <t>Deep Robotics</t>
  </si>
  <si>
    <t>JY Mini Lite</t>
  </si>
  <si>
    <t xml:space="preserve">Робот Deep Robotics Бионический четырехопорный робот бренда DeepRobotics модели Lite3 версии Pro </t>
  </si>
  <si>
    <t>Jueying Lite3 V</t>
  </si>
  <si>
    <t>Бионический четырехопорный робот бренда DeepRobotics модели Jueying Lite3 V</t>
  </si>
  <si>
    <t>KEENON Robotics</t>
  </si>
  <si>
    <t>Kleenbot C30</t>
  </si>
  <si>
    <t>Сервисный робот-уборщик Keenon Robotics модели Kleenbot C30</t>
  </si>
  <si>
    <t>Kleenbot C40</t>
  </si>
  <si>
    <t>Сервисный робот-уборщик Keenon Robotics модели KLEENBOT C40</t>
  </si>
  <si>
    <t>Petoi</t>
  </si>
  <si>
    <t>BITTLE R</t>
  </si>
  <si>
    <t>Интерактивный робот-собака Petoi OpenCat Bittle R</t>
  </si>
  <si>
    <t xml:space="preserve">BITTLE STEM KIT </t>
  </si>
  <si>
    <t>Интерактивный робот-собака Petoi BITTLE STEM KIT</t>
  </si>
  <si>
    <t>Nybble</t>
  </si>
  <si>
    <t>Интерактивный робо-кот Petoi Robot Cat Nybble</t>
  </si>
  <si>
    <t>BITTLE X V2</t>
  </si>
  <si>
    <t>Интерактивный робот-собака Petoi BITTLE X V2</t>
  </si>
  <si>
    <t>Pudu Robotics</t>
  </si>
  <si>
    <t>BLFD13</t>
  </si>
  <si>
    <t>Сервисный робот-доставщик PuduRobotics модели BellaBot Pro (цвет: черный)</t>
  </si>
  <si>
    <t>Сервисный робот-доставщик PuduRobotics модели BellaBot Pro (цвет: белый)</t>
  </si>
  <si>
    <t>BellaBot</t>
  </si>
  <si>
    <t>Сервисный робот-доставщик PuduRobotics модели BellaBot</t>
  </si>
  <si>
    <t>FBBDR2</t>
  </si>
  <si>
    <t>Гостиничный робот-доставщик PuduRobotics модели FlashBot (цвет: белый)</t>
  </si>
  <si>
    <t>HolaBot</t>
  </si>
  <si>
    <t>Сервисный робот-доставщик PuduRobotics модели HolaBot</t>
  </si>
  <si>
    <t>PNT</t>
  </si>
  <si>
    <t>Сервисный робот-доставщик PuduRobotics модели KettyBot Pro (цвет: черный)</t>
  </si>
  <si>
    <t>MTBC01</t>
  </si>
  <si>
    <t>Сервисный робот-уборщик PuduRobotics MT1</t>
  </si>
  <si>
    <t>PuduBot</t>
  </si>
  <si>
    <t>Сервисный робот-доставщик PuduRobotics модели PuduBot</t>
  </si>
  <si>
    <t>SHFC02</t>
  </si>
  <si>
    <t>Интеллектуальная вертикальная поломоечная машина SH1</t>
  </si>
  <si>
    <t>WTIDL2</t>
  </si>
  <si>
    <t>Складской робот PuduRobotics модели PUDU T600 Underride</t>
  </si>
  <si>
    <t>Unitree</t>
  </si>
  <si>
    <t>G1</t>
  </si>
  <si>
    <t>Go 2</t>
  </si>
  <si>
    <t>Бионический четырехопорный робот бренда Unitree модели Go2 версии PRO</t>
  </si>
  <si>
    <t>Комплектующие и аксессуары для роботов</t>
  </si>
  <si>
    <t>LIDAR L2</t>
  </si>
  <si>
    <t>Лидар 4D модель L2</t>
  </si>
  <si>
    <t>PTASV</t>
  </si>
  <si>
    <t>Модуль AI камеры для роботов-собак бренда Petoi</t>
  </si>
  <si>
    <t>Module_Voice</t>
  </si>
  <si>
    <t>Модуль распознавания голосовых команд для роботов-собак бренда Petoi</t>
  </si>
  <si>
    <t>PEGBP</t>
  </si>
  <si>
    <t>Комплектующие для дронов PowerVision рюкзак для POWEREGG PEGBP 70000026-00</t>
  </si>
  <si>
    <t>R3-1</t>
  </si>
  <si>
    <t>Контроллер (джойстик) для управления роботами Unitree модели Go2 (Go2/B1/B2/H1/G1/A2/R1)</t>
  </si>
  <si>
    <t>Sensor_Pack</t>
  </si>
  <si>
    <t>Базовый комплект датчиков роботов-собак бренда Petoi для разработки, IoT и ИИ</t>
  </si>
  <si>
    <t>Телевизоры и интерактивные панели</t>
  </si>
  <si>
    <t>Кронштейны и стойки</t>
  </si>
  <si>
    <t>BA311L</t>
  </si>
  <si>
    <t>Кронштейн AVER Media Flexi Go, Multi-Angle Mic Arm (BA311L) RTL</t>
  </si>
  <si>
    <t>SST-ARM11BC</t>
  </si>
  <si>
    <t xml:space="preserve">Кронштейн Silverstone SST-ARM11BC (G56ARM11BC00010) </t>
  </si>
  <si>
    <t>SST-ARM22BC</t>
  </si>
  <si>
    <t xml:space="preserve">Кронштейн Silverstone SST-ARM22BC (G56ARM22BC00010) </t>
  </si>
  <si>
    <t>SST-ARM22SC</t>
  </si>
  <si>
    <t>Кронштейн Silverstone SST-ARM22SC (G56ARM22SC00010)</t>
  </si>
  <si>
    <t>SST-ARM23BS</t>
  </si>
  <si>
    <t>Кронштейн Silverstone SST-ARM23BS (G56ARM23BS00010)</t>
  </si>
  <si>
    <t>SST-ARM23BS-L</t>
  </si>
  <si>
    <t>Кронштейн Silverstone SST-ARM23BS-L (G56ARM23BSL0010)</t>
  </si>
  <si>
    <t>SST-ARM31BS</t>
  </si>
  <si>
    <t>Кронштейн Silverstone SST-ARM31BS (G56ARM31BS00010)</t>
  </si>
  <si>
    <t>Телевизоры</t>
  </si>
  <si>
    <t>24N4-H1310B</t>
  </si>
  <si>
    <t>24" Телевизор LED AIWA 24N4-H1310B /HD/SBER Салют/ 1+8 Gb</t>
  </si>
  <si>
    <t>24TQ510S-PZ.ARUZ</t>
  </si>
  <si>
    <t>24" Телевизор LED LG 24TQ510S-PZ.ARUZ</t>
  </si>
  <si>
    <t>32LQ63806LC.ARUG</t>
  </si>
  <si>
    <t>32" Телевизор LED LG 32LQ63806LC.ARUG</t>
  </si>
  <si>
    <t>32N1-H1300B</t>
  </si>
  <si>
    <t>32" Телевизор LED AIWA 32N1-H1300B /HD/SBER Салют/ 1+8 Gb</t>
  </si>
  <si>
    <t>32NG-H1301B</t>
  </si>
  <si>
    <t>32" Телевизор LED AIWA 32NG-H1301B /HD/SBER Салют/Центр. Ножка/ 1+8 Gb</t>
  </si>
  <si>
    <t>50UA75009LA.ARUG</t>
  </si>
  <si>
    <t>50" Телевизор LED LG 50UA75009LA.ARUG</t>
  </si>
  <si>
    <t>55U8Q</t>
  </si>
  <si>
    <t>55" Телевизор MINI-LED PRO HISENSE 55U8Q</t>
  </si>
  <si>
    <t>55UA75009LA.ARUG</t>
  </si>
  <si>
    <t>55" Телевизор LED LG 55UA75009LA.ARUG</t>
  </si>
  <si>
    <t>65QNED82A6B.ARUG</t>
  </si>
  <si>
    <t>65" Телевизор Q-NED LG 65QNED82A6B.ARUG</t>
  </si>
  <si>
    <t>86QNED80A6A.ARUG</t>
  </si>
  <si>
    <t>86" Телевизор Q-NED LG 86QNED80A6A.ARUG</t>
  </si>
  <si>
    <t>50 Smart TV S4</t>
  </si>
  <si>
    <t>50" Телевизор HQ-LED HAIER 50 Smart TV S4 (DH1VL5D04RU)</t>
  </si>
  <si>
    <t>50 Smart TV S2 Pro</t>
  </si>
  <si>
    <t>50" Телевизор HQ-LED HAIER 50 Smart TV S2 Pro (DH1VLJD04RU)</t>
  </si>
  <si>
    <t>L32M8-A2RU</t>
  </si>
  <si>
    <t>32" Телевизор LED XIAOMI A 32 2025</t>
  </si>
  <si>
    <t>OLED77B5RLA.ARUG</t>
  </si>
  <si>
    <t>77" Телевизор OLED LG OLED77B5RLA.ARUG</t>
  </si>
  <si>
    <t>Электроника / Blackview</t>
  </si>
  <si>
    <t>Электроника / Blackview / Планшеты Blackview</t>
  </si>
  <si>
    <t>Электроника / Google Pixel</t>
  </si>
  <si>
    <t>Электроника / Honor</t>
  </si>
  <si>
    <t>16534-4UK</t>
  </si>
  <si>
    <t>Honor 400 12/512GB NFC Tidal Blue UK</t>
  </si>
  <si>
    <t>16555-1</t>
  </si>
  <si>
    <t>Honor 600 Lite 5G 8+256GB NFC Velvet Black RUS</t>
  </si>
  <si>
    <t>13094-3EU</t>
  </si>
  <si>
    <t>Honor 90 5G 12/512GB NFC Emerald Green EU</t>
  </si>
  <si>
    <t>16545-2UK</t>
  </si>
  <si>
    <t>Honor Magic 8 Pro 5G 12/512GB NFC Sky Cyan UK</t>
  </si>
  <si>
    <t>16545-3UK</t>
  </si>
  <si>
    <t>Honor Magic 8 Pro 5G 12/512GB NFC Sunrise Gold UK</t>
  </si>
  <si>
    <t>16546-3UK</t>
  </si>
  <si>
    <t>Honor Magic 8 Pro 5G 16GB/1TB NFC Sunrise Gold UK</t>
  </si>
  <si>
    <t>16554-1</t>
  </si>
  <si>
    <t>Honor X5C Plus 4+128GB Midnight Black RUS</t>
  </si>
  <si>
    <t>16537-3</t>
  </si>
  <si>
    <t>Honor X6c 6+256GB NFC Ocean Cyan RUS</t>
  </si>
  <si>
    <t>16522-1</t>
  </si>
  <si>
    <t>Honor X7C 8+128GB NFC Midnight Black RUS</t>
  </si>
  <si>
    <t>16540-3</t>
  </si>
  <si>
    <t>Honor X7d 6+128GB NFC Desert Gold RUS</t>
  </si>
  <si>
    <t>16551-3</t>
  </si>
  <si>
    <t>Honor X7d 8+128GB NFC Desert Gold RUS</t>
  </si>
  <si>
    <t>16551-2</t>
  </si>
  <si>
    <t>Honor X7d 8+128GB NFC Meteor Silver RUS</t>
  </si>
  <si>
    <t>16547-3</t>
  </si>
  <si>
    <t>Honor X8d 8+128GB NFC Light Blue RUS</t>
  </si>
  <si>
    <t>16552-1EU</t>
  </si>
  <si>
    <t>Honor X9d 5G 12/512GB NFC Графитовый / Midnight Black EU</t>
  </si>
  <si>
    <t>16552-3EU</t>
  </si>
  <si>
    <t>Honor X9d 5G 12/512GB NFC Терракотовый / Reddish Brown EU</t>
  </si>
  <si>
    <t>16544-4</t>
  </si>
  <si>
    <t>Honor X9d 5G 12+256GB NFC Бежевый / Sunrise Gold RUS</t>
  </si>
  <si>
    <t>16544-2</t>
  </si>
  <si>
    <t>Honor X9d 5G 12+256GB NFC Мятный / Forest Green RUS</t>
  </si>
  <si>
    <t>16556-1EU</t>
  </si>
  <si>
    <t>Honor X9d 5G 8/512GB NFC Графитовый / Midnight Black EU</t>
  </si>
  <si>
    <t>16542-4</t>
  </si>
  <si>
    <t>Honor X9d 5G 8+256GB NFC Бежевый / Sunrise Gold RUS</t>
  </si>
  <si>
    <t>Электроника / Honor / Планшеты Honor</t>
  </si>
  <si>
    <t>Электроника / Huawei</t>
  </si>
  <si>
    <t>10568-1</t>
  </si>
  <si>
    <t>Huawei Mate 70 Pro 5G 12+512GB NFC Black RUS</t>
  </si>
  <si>
    <t>10568-2</t>
  </si>
  <si>
    <t>Huawei Mate 70 Pro 5G 12+512GB NFC Green RUS</t>
  </si>
  <si>
    <t>10564-3</t>
  </si>
  <si>
    <t>Huawei Mate X6 5G 12+512GB NFC Nebula Red RUS</t>
  </si>
  <si>
    <t>10585-1</t>
  </si>
  <si>
    <t>Huawei Mate X7 16+512GB NFC Black RUS</t>
  </si>
  <si>
    <t>10585-3</t>
  </si>
  <si>
    <t>Huawei Mate X7 16+512GB NFC White RUS</t>
  </si>
  <si>
    <t>10591-1KZ</t>
  </si>
  <si>
    <t>Huawei Mate XT Ultimate Design 16GB/1TB Black KZ</t>
  </si>
  <si>
    <t>10591-2KZ</t>
  </si>
  <si>
    <t>Huawei Mate XT Ultimate Design 16GB/1TB Red KZ</t>
  </si>
  <si>
    <t>10590-2</t>
  </si>
  <si>
    <t>Huawei Nova 14 12+256GB NFC Blue RUS</t>
  </si>
  <si>
    <t>10582-4</t>
  </si>
  <si>
    <t>Huawei Nova 14 Pro 12+512GB NFC Pink RUS</t>
  </si>
  <si>
    <t>10580-1</t>
  </si>
  <si>
    <t>Huawei Nova 14i 8+128GB NFC Black RUS</t>
  </si>
  <si>
    <t>10579-2</t>
  </si>
  <si>
    <t>Huawei Nova Y63 6+128GB NFC Silver RUS</t>
  </si>
  <si>
    <t>10575-1</t>
  </si>
  <si>
    <t>Huawei Nova Y73 8+256GB NFC Black RUS</t>
  </si>
  <si>
    <t>10575-2</t>
  </si>
  <si>
    <t>Huawei Nova Y73 8+256GB NFC Blue RUS</t>
  </si>
  <si>
    <t>Электроника / Infinix</t>
  </si>
  <si>
    <t>16728-1</t>
  </si>
  <si>
    <t>Infinix GT 30 5G 8+256GB NFC Cyber Blue RUS</t>
  </si>
  <si>
    <t>16728-2</t>
  </si>
  <si>
    <t>Infinix GT 30 5G 8+256GB NFC Pulse Green RUS</t>
  </si>
  <si>
    <t>16728-3</t>
  </si>
  <si>
    <t>Infinix GT 30 5G 8+256GB NFC Shadow Ash RUS</t>
  </si>
  <si>
    <t>16725-2</t>
  </si>
  <si>
    <t>Infinix GT 30 Pro 5G 12+256GB NFC Shadow Ash RUS</t>
  </si>
  <si>
    <t>16729-3</t>
  </si>
  <si>
    <t>Infinix GT 30 Pro 5G 12+512GB NFC Blade White RUS</t>
  </si>
  <si>
    <t>16729-2</t>
  </si>
  <si>
    <t>Infinix GT 30 Pro 5G 12+512GB NFC Shadow Ash RUS</t>
  </si>
  <si>
    <t>16727-1</t>
  </si>
  <si>
    <t>Infinix HOT 60 Pro 8+128GB NFC Black RUS</t>
  </si>
  <si>
    <t>16727-2</t>
  </si>
  <si>
    <t>Infinix HOT 60 Pro 8+128GB NFC Silver RUS</t>
  </si>
  <si>
    <t>16724-1</t>
  </si>
  <si>
    <t>Infinix HOT 60 Pro+ 8+256GB NFC Sleek Black RUS</t>
  </si>
  <si>
    <t>16726-1</t>
  </si>
  <si>
    <t>Infinix HOT 60i 4+128GB NFC Sleek Black RUS</t>
  </si>
  <si>
    <t>16726-3</t>
  </si>
  <si>
    <t>Infinix HOT 60i 4+128GB NFC Titanium Silver RUS</t>
  </si>
  <si>
    <t>16720-2</t>
  </si>
  <si>
    <t>Infinix HOT 60i 8+256GB NFC Shadow Blue RUS</t>
  </si>
  <si>
    <t>16719-3</t>
  </si>
  <si>
    <t>Infinix Note 50 Pro 12+256GB NFC Titanium Gray RUS</t>
  </si>
  <si>
    <t>16721-3</t>
  </si>
  <si>
    <t>Infinix Smart 10 4+128GB Iris Blue RUS</t>
  </si>
  <si>
    <t>16721-1</t>
  </si>
  <si>
    <t>Infinix Smart 10 4+128GB Sleek Black RUS</t>
  </si>
  <si>
    <t>16721-2</t>
  </si>
  <si>
    <t>Infinix Smart 10 4+128GB Titanium Silver RUS</t>
  </si>
  <si>
    <t>16731-3</t>
  </si>
  <si>
    <t>Infinix Smart 20 4+64GB NFC Cloudline Blue RUS</t>
  </si>
  <si>
    <t>16731-1</t>
  </si>
  <si>
    <t>Infinix Smart 20 4+64GB NFC Shadow Black RUS</t>
  </si>
  <si>
    <t>Электроника / Itel</t>
  </si>
  <si>
    <t>13304-1</t>
  </si>
  <si>
    <t>Itel P55+ 8+256GB Black RUS</t>
  </si>
  <si>
    <t>13304-2</t>
  </si>
  <si>
    <t>Itel P55+ 8+256GB Green RUS</t>
  </si>
  <si>
    <t>Электроника / Maxvi / Maxvi B</t>
  </si>
  <si>
    <t>20007-2RUS</t>
  </si>
  <si>
    <t>Maxvi B100i Blue RUS</t>
  </si>
  <si>
    <t>15540-1RUS</t>
  </si>
  <si>
    <t>Maxvi B110 Black RUS</t>
  </si>
  <si>
    <t>15540-2RUS</t>
  </si>
  <si>
    <t>Maxvi B110 Blue RUS</t>
  </si>
  <si>
    <t>15540-3RUS</t>
  </si>
  <si>
    <t>Maxvi B110 Brown RUS</t>
  </si>
  <si>
    <t>20019-1RUS</t>
  </si>
  <si>
    <t>Maxvi B110 DS Black RUS</t>
  </si>
  <si>
    <t>20019-2RUS</t>
  </si>
  <si>
    <t>Maxvi B110 DS Blue RUS</t>
  </si>
  <si>
    <t>15339-1RUS</t>
  </si>
  <si>
    <t>Maxvi B200 Black RUS</t>
  </si>
  <si>
    <t>15339-2RUS</t>
  </si>
  <si>
    <t>Maxvi B200 Blue RUS</t>
  </si>
  <si>
    <t>17508-1RUS</t>
  </si>
  <si>
    <t>Maxvi B201 Black RUS</t>
  </si>
  <si>
    <t>17508-2RUS</t>
  </si>
  <si>
    <t>Maxvi B201 Blue RUS</t>
  </si>
  <si>
    <t>17508-3RUS</t>
  </si>
  <si>
    <t>Maxvi B201 White RUS</t>
  </si>
  <si>
    <t>17500-1RUS</t>
  </si>
  <si>
    <t>Maxvi B21ds up Black RUS</t>
  </si>
  <si>
    <t>17500-2RUS</t>
  </si>
  <si>
    <t>Maxvi B21ds up Blue RUS</t>
  </si>
  <si>
    <t>17500-3RUS</t>
  </si>
  <si>
    <t>Maxvi B21ds up Red RUS</t>
  </si>
  <si>
    <t>15346-1RUS</t>
  </si>
  <si>
    <t>Maxvi B231 Black RUS</t>
  </si>
  <si>
    <t>15346-2RUS</t>
  </si>
  <si>
    <t>Maxvi B231 Blue RUS</t>
  </si>
  <si>
    <t>17501-1RUS</t>
  </si>
  <si>
    <t>Maxvi B231 DS Black RUS</t>
  </si>
  <si>
    <t>17501-2RUS</t>
  </si>
  <si>
    <t>Maxvi B231 DS Blue RUS</t>
  </si>
  <si>
    <t>15365-1RUS</t>
  </si>
  <si>
    <t>Maxvi B32 Black RUS</t>
  </si>
  <si>
    <t>15365-2RUS</t>
  </si>
  <si>
    <t>Maxvi B32 Blue RUS</t>
  </si>
  <si>
    <t>15365-3RUS</t>
  </si>
  <si>
    <t>Maxvi B32 Red RUS</t>
  </si>
  <si>
    <t>20027-1RUS</t>
  </si>
  <si>
    <t>Maxvi B33 Black RUS</t>
  </si>
  <si>
    <t>20027-2RUS</t>
  </si>
  <si>
    <t>Maxvi B33 Blue RUS</t>
  </si>
  <si>
    <t>20027-3RUS</t>
  </si>
  <si>
    <t>Maxvi B33 Purple RUS</t>
  </si>
  <si>
    <t>15336-1RUS</t>
  </si>
  <si>
    <t>Maxvi B35 Black RUS</t>
  </si>
  <si>
    <t>15336-2RUS</t>
  </si>
  <si>
    <t>Maxvi B35 Blue RUS</t>
  </si>
  <si>
    <t>17506-1RUS</t>
  </si>
  <si>
    <t>Maxvi B5ds up Black RUS</t>
  </si>
  <si>
    <t>17506-2RUS</t>
  </si>
  <si>
    <t>Maxvi B5ds up Blue RUS</t>
  </si>
  <si>
    <t>17506-3RUS</t>
  </si>
  <si>
    <t>Maxvi B5ds up Red RUS</t>
  </si>
  <si>
    <t>17503-1RUS</t>
  </si>
  <si>
    <t>Maxvi B6ds up Black RUS</t>
  </si>
  <si>
    <t>17503-3RUS</t>
  </si>
  <si>
    <t>Maxvi B6ds up Marengo RUS</t>
  </si>
  <si>
    <t>17503-4RUS</t>
  </si>
  <si>
    <t>Maxvi B6ds up Red RUS</t>
  </si>
  <si>
    <t>15305-1RUS</t>
  </si>
  <si>
    <t>Maxvi B9 Black RUS</t>
  </si>
  <si>
    <t>15305-2RUS</t>
  </si>
  <si>
    <t>Maxvi B9 Blue RUS</t>
  </si>
  <si>
    <t>15305-4RUS</t>
  </si>
  <si>
    <t>Maxvi B9 Red RUS</t>
  </si>
  <si>
    <t>Электроника / Maxvi / Maxvi C</t>
  </si>
  <si>
    <t>15347-1RUS</t>
  </si>
  <si>
    <t>Maxvi C27 Black RUS</t>
  </si>
  <si>
    <t>15347-2RUS</t>
  </si>
  <si>
    <t>Maxvi C27 Blue RUS</t>
  </si>
  <si>
    <t>15347-3RUS</t>
  </si>
  <si>
    <t>Maxvi C27 Brown RUS</t>
  </si>
  <si>
    <t>15347-4RUS</t>
  </si>
  <si>
    <t>Maxvi C27 White RUS</t>
  </si>
  <si>
    <t>15722-1RUS</t>
  </si>
  <si>
    <t>Maxvi C30 Black RUS</t>
  </si>
  <si>
    <t>15722-2RUS</t>
  </si>
  <si>
    <t>Maxvi C30 Blue RUS</t>
  </si>
  <si>
    <t>15722-3RUS</t>
  </si>
  <si>
    <t>Maxvi C30 Brown RUS</t>
  </si>
  <si>
    <t>15722-4RUS</t>
  </si>
  <si>
    <t>Maxvi C30 White RUS</t>
  </si>
  <si>
    <t>20020-1RUS</t>
  </si>
  <si>
    <t>Maxvi C38 Black RUS</t>
  </si>
  <si>
    <t>20020-2RUS</t>
  </si>
  <si>
    <t>Maxvi C38 Blue RUS</t>
  </si>
  <si>
    <t>20020-3RUS</t>
  </si>
  <si>
    <t>Maxvi C38 Purple RUS</t>
  </si>
  <si>
    <t>15312-1RUS</t>
  </si>
  <si>
    <t>Maxvi C3i Black RUS</t>
  </si>
  <si>
    <t>15312-2RUS</t>
  </si>
  <si>
    <t>Maxvi C3i Marengo RUS</t>
  </si>
  <si>
    <t>15313-1RUS</t>
  </si>
  <si>
    <t>Maxvi C3n Black RUS</t>
  </si>
  <si>
    <t>15313-2RUS</t>
  </si>
  <si>
    <t>Maxvi C3n Marengo RUS</t>
  </si>
  <si>
    <t>15786-1RUS</t>
  </si>
  <si>
    <t>Maxvi C40 Black RUS</t>
  </si>
  <si>
    <t>15786-2RUS</t>
  </si>
  <si>
    <t>Maxvi C40 Blue RUS</t>
  </si>
  <si>
    <t>15786-3RUS</t>
  </si>
  <si>
    <t>Maxvi C40 Purple RUS</t>
  </si>
  <si>
    <t>20028-1RUS</t>
  </si>
  <si>
    <t>Maxvi C45 Black RUS</t>
  </si>
  <si>
    <t>20028-2RUS</t>
  </si>
  <si>
    <t>Maxvi C45 Gray RUS</t>
  </si>
  <si>
    <t>20028-3RUS</t>
  </si>
  <si>
    <t>Maxvi C45 Marengo RUS</t>
  </si>
  <si>
    <t>Электроника / Maxvi / Maxvi E</t>
  </si>
  <si>
    <t>15753-2RUS</t>
  </si>
  <si>
    <t>Maxvi E10 Orange RUS</t>
  </si>
  <si>
    <t>15753-3RUS</t>
  </si>
  <si>
    <t>Maxvi E10 Red RUS</t>
  </si>
  <si>
    <t>20001-2RUS</t>
  </si>
  <si>
    <t>Maxvi E10ds Orange RUS</t>
  </si>
  <si>
    <t>20001-3RUS</t>
  </si>
  <si>
    <t>Maxvi E10ds Red RUS</t>
  </si>
  <si>
    <t>20005-1RUS</t>
  </si>
  <si>
    <t>Maxvi E11 Black-Gold RUS</t>
  </si>
  <si>
    <t>20005-2RUS</t>
  </si>
  <si>
    <t>Maxvi E11 Blue-Silver RUS</t>
  </si>
  <si>
    <t>20005-3RUS</t>
  </si>
  <si>
    <t>Maxvi E11 Red-Silver RUS</t>
  </si>
  <si>
    <t>20010-1RUS</t>
  </si>
  <si>
    <t>Maxvi E28 Black RUS</t>
  </si>
  <si>
    <t>20010-2RUS</t>
  </si>
  <si>
    <t>Maxvi E28 Blue RUS</t>
  </si>
  <si>
    <t>20010-3RUS</t>
  </si>
  <si>
    <t>Maxvi E28 Marengo RUS</t>
  </si>
  <si>
    <t>20010-4RUS</t>
  </si>
  <si>
    <t>Maxvi E28 Red RUS</t>
  </si>
  <si>
    <t>20002-1RUS</t>
  </si>
  <si>
    <t>Maxvi E5 up Black RUS</t>
  </si>
  <si>
    <t>20002-3RUS</t>
  </si>
  <si>
    <t>Maxvi E5 up Red RUS</t>
  </si>
  <si>
    <t>Электроника / Maxvi / Maxvi K</t>
  </si>
  <si>
    <t>20017-1RUS</t>
  </si>
  <si>
    <t>Maxvi K15c Black RUS</t>
  </si>
  <si>
    <t>20017-2RUS</t>
  </si>
  <si>
    <t>Maxvi K15c Blue RUS</t>
  </si>
  <si>
    <t>20011-1RUS</t>
  </si>
  <si>
    <t>Maxvi K15n 4G Black RUS</t>
  </si>
  <si>
    <t>20011-2RUS</t>
  </si>
  <si>
    <t>Maxvi K15n 4G Blue RUS</t>
  </si>
  <si>
    <t>15317-1RUS</t>
  </si>
  <si>
    <t>Maxvi K15n Black RUS</t>
  </si>
  <si>
    <t>15317-2RUS</t>
  </si>
  <si>
    <t>Maxvi K15n Blue RUS</t>
  </si>
  <si>
    <t>15317-4RUS</t>
  </si>
  <si>
    <t>Maxvi K15n Gray RUS</t>
  </si>
  <si>
    <t>15318-1RUS</t>
  </si>
  <si>
    <t>Maxvi K18 Black RUS</t>
  </si>
  <si>
    <t>15318-3RUS</t>
  </si>
  <si>
    <t>Maxvi K18 Brown RUS</t>
  </si>
  <si>
    <t>15319-1RUS</t>
  </si>
  <si>
    <t>Maxvi K20 Black RUS</t>
  </si>
  <si>
    <t>15319-2RUS</t>
  </si>
  <si>
    <t>Maxvi K20 Blue RUS</t>
  </si>
  <si>
    <t>15319-3RUS</t>
  </si>
  <si>
    <t>Maxvi K20 Coffee RUS</t>
  </si>
  <si>
    <t>20018-1RUS</t>
  </si>
  <si>
    <t>Maxvi K200 Black RUS</t>
  </si>
  <si>
    <t>20018-2RUS</t>
  </si>
  <si>
    <t>Maxvi K200 Blue RUS</t>
  </si>
  <si>
    <t>20018-3RUS</t>
  </si>
  <si>
    <t>Maxvi K200 Dark Green RUS</t>
  </si>
  <si>
    <t>15320-1RUS</t>
  </si>
  <si>
    <t>Maxvi K21 Black RUS</t>
  </si>
  <si>
    <t>15320-2RUS</t>
  </si>
  <si>
    <t>Maxvi K21 Chocolate RUS</t>
  </si>
  <si>
    <t>20009-1RUS</t>
  </si>
  <si>
    <t>Maxvi K28 Black RUS</t>
  </si>
  <si>
    <t>20009-2RUS</t>
  </si>
  <si>
    <t>Maxvi K28 Blue RUS</t>
  </si>
  <si>
    <t>20009-3RUS</t>
  </si>
  <si>
    <t>Maxvi K28 Purple RUS</t>
  </si>
  <si>
    <t>20013-1RUS</t>
  </si>
  <si>
    <t>Maxvi K29 Black RUS</t>
  </si>
  <si>
    <t>20013-2RUS</t>
  </si>
  <si>
    <t>Maxvi K29 Blue RUS</t>
  </si>
  <si>
    <t>20013-3RUS</t>
  </si>
  <si>
    <t>Maxvi K29 Purple RUS</t>
  </si>
  <si>
    <t>15338-4RUS</t>
  </si>
  <si>
    <t>Maxvi K32 Blue RUS</t>
  </si>
  <si>
    <t>Электроника / Maxvi / Maxvi P</t>
  </si>
  <si>
    <t>15326-1RUS</t>
  </si>
  <si>
    <t>Maxvi P100 Black RUS</t>
  </si>
  <si>
    <t>15326-2RUS</t>
  </si>
  <si>
    <t>Maxvi P100 Blue RUS</t>
  </si>
  <si>
    <t>15326-3RUS</t>
  </si>
  <si>
    <t>Maxvi P100 Green RUS</t>
  </si>
  <si>
    <t>15750-1RUS</t>
  </si>
  <si>
    <t>Maxvi P110 Black RUS</t>
  </si>
  <si>
    <t>15750-2RUS</t>
  </si>
  <si>
    <t>Maxvi P110 Marengo RUS</t>
  </si>
  <si>
    <t>15750-3RUS</t>
  </si>
  <si>
    <t>Maxvi P110 Red RUS</t>
  </si>
  <si>
    <t>17505-1RUS</t>
  </si>
  <si>
    <t>Maxvi P18i Black RUS</t>
  </si>
  <si>
    <t>17505-2RUS</t>
  </si>
  <si>
    <t>Maxvi P18i Blue RUS</t>
  </si>
  <si>
    <t>20012-1RUS</t>
  </si>
  <si>
    <t>Maxvi P21i Black RUS</t>
  </si>
  <si>
    <t>20012-2RUS</t>
  </si>
  <si>
    <t>Maxvi P21i Marengo RUS</t>
  </si>
  <si>
    <t>15325-1RUS</t>
  </si>
  <si>
    <t>Maxvi P3 Black RUS</t>
  </si>
  <si>
    <t>15761-1RUS</t>
  </si>
  <si>
    <t>Maxvi P30 Black RUS</t>
  </si>
  <si>
    <t>15761-2RUS</t>
  </si>
  <si>
    <t>Maxvi P30 Blue RUS</t>
  </si>
  <si>
    <t>20008-1RUS</t>
  </si>
  <si>
    <t>Maxvi P33 Black RUS</t>
  </si>
  <si>
    <t>20008-3RUS</t>
  </si>
  <si>
    <t>Maxvi P33 Marengo RUS</t>
  </si>
  <si>
    <t>17507-1RUS</t>
  </si>
  <si>
    <t>Maxvi P99 Black RUS</t>
  </si>
  <si>
    <t>17507-2RUS</t>
  </si>
  <si>
    <t>Maxvi P99 Blue RUS</t>
  </si>
  <si>
    <t>17507-3RUS</t>
  </si>
  <si>
    <t>Maxvi P99 White RUS</t>
  </si>
  <si>
    <t>Электроника / Maxvi / Maxvi R</t>
  </si>
  <si>
    <t>20014-1RUS</t>
  </si>
  <si>
    <t>Maxvi R2 up Orange RUS</t>
  </si>
  <si>
    <t>20014-2RUS</t>
  </si>
  <si>
    <t>Maxvi R2 up Red RUS</t>
  </si>
  <si>
    <t>Электроника / Maxvi / Maxvi T</t>
  </si>
  <si>
    <t>15548-1RUS</t>
  </si>
  <si>
    <t>Maxvi T100 Black RUS</t>
  </si>
  <si>
    <t>15548-2RUS</t>
  </si>
  <si>
    <t>Maxvi T100 Orange RUS</t>
  </si>
  <si>
    <t>15548-3RUS</t>
  </si>
  <si>
    <t>Maxvi T100 Red RUS</t>
  </si>
  <si>
    <t>15549-2RUS</t>
  </si>
  <si>
    <t>Maxvi T101 Orange RUS</t>
  </si>
  <si>
    <t>15549-3RUS</t>
  </si>
  <si>
    <t>Maxvi T101 Red RUS</t>
  </si>
  <si>
    <t>15333-1RUS</t>
  </si>
  <si>
    <t>Maxvi T12 Black RUS</t>
  </si>
  <si>
    <t>17509-2RUS</t>
  </si>
  <si>
    <t>Maxvi T19 Blue RUS</t>
  </si>
  <si>
    <t>17509-3RUS</t>
  </si>
  <si>
    <t>Maxvi T19 Green RUS</t>
  </si>
  <si>
    <t>17502-3RUS</t>
  </si>
  <si>
    <t>Maxvi T20 Green RUS</t>
  </si>
  <si>
    <t>Электроника / Maxvi / Maxvi X</t>
  </si>
  <si>
    <t>17504-4RUS</t>
  </si>
  <si>
    <t>Maxvi X10i Aqua Blue RUS</t>
  </si>
  <si>
    <t>20021-2RUS</t>
  </si>
  <si>
    <t>Maxvi X900 4G Marengo RUS</t>
  </si>
  <si>
    <t>20000-1RUS</t>
  </si>
  <si>
    <t>Maxvi X900c Black RUS</t>
  </si>
  <si>
    <t>20000-2RUS</t>
  </si>
  <si>
    <t>Maxvi X900c Marengo RUS</t>
  </si>
  <si>
    <t>15337-1RUS</t>
  </si>
  <si>
    <t>Maxvi X900i Black RUS</t>
  </si>
  <si>
    <t>15337-3RUS</t>
  </si>
  <si>
    <t>Maxvi X900i Blue RUS</t>
  </si>
  <si>
    <t>15337-4RUS</t>
  </si>
  <si>
    <t>Maxvi X900i Gray RUS</t>
  </si>
  <si>
    <t>15337-2RUS</t>
  </si>
  <si>
    <t>Maxvi X900i Marengo RUS</t>
  </si>
  <si>
    <t>Электроника / Maxvi / Проводной Телефон Maxvi</t>
  </si>
  <si>
    <t>20003-1RUS</t>
  </si>
  <si>
    <t>Maxvi CB-01 Black RUS</t>
  </si>
  <si>
    <t>20004-1RUS</t>
  </si>
  <si>
    <t>Maxvi CS-01 Black RUS</t>
  </si>
  <si>
    <t>20023-1RUS</t>
  </si>
  <si>
    <t>Maxvi CS-02 Black RUS</t>
  </si>
  <si>
    <t>20023-2RUS</t>
  </si>
  <si>
    <t>Maxvi CS-02 White RUS</t>
  </si>
  <si>
    <t>Электроника / Maxvi / Радиотелефон Maxvi</t>
  </si>
  <si>
    <t>15594-2RUS</t>
  </si>
  <si>
    <t>Maxvi AM-01 White RUS</t>
  </si>
  <si>
    <t>20024-1RUS</t>
  </si>
  <si>
    <t>Maxvi AM-02 Black RUS</t>
  </si>
  <si>
    <t>20024-2RUS</t>
  </si>
  <si>
    <t>Maxvi AM-02 White RUS</t>
  </si>
  <si>
    <t>15595-2RUS</t>
  </si>
  <si>
    <t>Maxvi GA-01 White RUS</t>
  </si>
  <si>
    <t>Электроника / Maxvi / Стационарный Телефон Maxvi</t>
  </si>
  <si>
    <t>15800-1RUS</t>
  </si>
  <si>
    <t>Maxvi RT-01 Black + SIM RUS</t>
  </si>
  <si>
    <t>20015-1RUS</t>
  </si>
  <si>
    <t>Maxvi RT-02 Black + SIM RUS</t>
  </si>
  <si>
    <t>20025-1RUS</t>
  </si>
  <si>
    <t>Maxvi RT-03 Black с док-станцией RUS</t>
  </si>
  <si>
    <t>20025-2RUS</t>
  </si>
  <si>
    <t>Maxvi RT-03 Blue с док-станцией RUS</t>
  </si>
  <si>
    <t>20026-1RUS</t>
  </si>
  <si>
    <t>Maxvi RT-04 Black с док-станцией RUS</t>
  </si>
  <si>
    <t>20026-2RUS</t>
  </si>
  <si>
    <t>Maxvi RT-04 Blue с док-станцией RUS</t>
  </si>
  <si>
    <t>Электроника / Nokia</t>
  </si>
  <si>
    <t>14058-1RUS</t>
  </si>
  <si>
    <t>Nokia 105 DS 2023 TA-1557 Charcoal RUS</t>
  </si>
  <si>
    <t>14077-1RUS</t>
  </si>
  <si>
    <t>Nokia 108 DS TA-1627 Blue RUS</t>
  </si>
  <si>
    <t>Электроника / Nothing Phone</t>
  </si>
  <si>
    <t>13117-1EU</t>
  </si>
  <si>
    <t>Nothing Phone 3a Pro 12/256GB Black EU</t>
  </si>
  <si>
    <t>13123-4EU</t>
  </si>
  <si>
    <t>Nothing Phone 4a 12/256GB Pink EU</t>
  </si>
  <si>
    <t>13122-1EU</t>
  </si>
  <si>
    <t>Nothing Phone 4a 8/256GB Black EU</t>
  </si>
  <si>
    <t>Электроника / OnePlus</t>
  </si>
  <si>
    <t>17705-1EU</t>
  </si>
  <si>
    <t>OnePlus 13 5G (CPH2653) 12/256GB NFC Black Eclipse EU</t>
  </si>
  <si>
    <t>17707-2IN</t>
  </si>
  <si>
    <t>OnePlus 13R 5G (CPH2691) 12/256GB NFC Astral Trail IN</t>
  </si>
  <si>
    <t>17713-1IN</t>
  </si>
  <si>
    <t>OnePlus 13S 5G (CPH2723) 12/512GB NFC Black Velvet IN</t>
  </si>
  <si>
    <t>17713-2IN</t>
  </si>
  <si>
    <t>OnePlus 13S 5G (CPH2723) 12/512GB NFC Silk Green IN</t>
  </si>
  <si>
    <t>17719-1EU</t>
  </si>
  <si>
    <t>OnePlus 15 5G (CPH2747) 12/256GB NFC Infinite Black EU</t>
  </si>
  <si>
    <t>17726-1IN</t>
  </si>
  <si>
    <t>OnePlus 15R 5G (CPH2767) 12/512GB NFC Charcoal Black IN</t>
  </si>
  <si>
    <t>17726-1EU</t>
  </si>
  <si>
    <t>OnePlus 15R 5G (CPH2769) 12/512GB NFC Charcoal Black EU</t>
  </si>
  <si>
    <t>Электроника / Realme</t>
  </si>
  <si>
    <t>282167-1UK</t>
  </si>
  <si>
    <t>Realme 14 Pro 5G 12/256GB NFC Suede Gray UK</t>
  </si>
  <si>
    <t>282136-2CL</t>
  </si>
  <si>
    <t>Realme 14 Pro 5G 8/256GB Blanco CL</t>
  </si>
  <si>
    <t>282136-1CL</t>
  </si>
  <si>
    <t>Realme 14 Pro 5G 8/256GB Gris CL</t>
  </si>
  <si>
    <t>282174-2</t>
  </si>
  <si>
    <t>Realme 16 Pro 5G 12+512GB NFC Beige RUS</t>
  </si>
  <si>
    <t>282174-3</t>
  </si>
  <si>
    <t>Realme 16 Pro 5G 12+512GB NFC Lilac RUS</t>
  </si>
  <si>
    <t>282173-2</t>
  </si>
  <si>
    <t>Realme 16 Pro 5G 8+256GB NFC Beige RUS</t>
  </si>
  <si>
    <t>282173-3</t>
  </si>
  <si>
    <t>Realme 16 Pro 5G 8+256GB NFC Lilac RUS</t>
  </si>
  <si>
    <t>282149-2</t>
  </si>
  <si>
    <t>Realme C71 8+256GB NFC White RUS</t>
  </si>
  <si>
    <t>282169-2</t>
  </si>
  <si>
    <t>Realme C85 6+128GB NFC Kingfisher Blue RUS</t>
  </si>
  <si>
    <t>282169-3</t>
  </si>
  <si>
    <t>Realme C85 6+128GB NFC Parrot Purple RUS</t>
  </si>
  <si>
    <t>282169-1</t>
  </si>
  <si>
    <t>Realme C85 6+128GB NFC Swan Black RUS</t>
  </si>
  <si>
    <t>282170-2</t>
  </si>
  <si>
    <t>Realme C85 8+256GB NFC Kingfisher Blue RUS</t>
  </si>
  <si>
    <t>282170-3</t>
  </si>
  <si>
    <t>Realme C85 8+256GB NFC Parrot Purple RUS</t>
  </si>
  <si>
    <t>282171-2</t>
  </si>
  <si>
    <t>Realme C85 Pro 6+128GB NFC Parrot Purple RUS</t>
  </si>
  <si>
    <t>282171-1</t>
  </si>
  <si>
    <t>Realme C85 Pro 6+128GB NFC Peacock Green RUS</t>
  </si>
  <si>
    <t>282172-2</t>
  </si>
  <si>
    <t>Realme C85 Pro 8+256GB NFC Parrot Purple RUS</t>
  </si>
  <si>
    <t>282172-1</t>
  </si>
  <si>
    <t>Realme C85 Pro 8+256GB NFC Peacock Green RUS</t>
  </si>
  <si>
    <t>282142-2</t>
  </si>
  <si>
    <t>Realme Note 60x 4+128GB Wilderness Green RUS</t>
  </si>
  <si>
    <t>282156-1</t>
  </si>
  <si>
    <t>Realme Note 70 6+128GB NFC Black RUS</t>
  </si>
  <si>
    <t>282177-1</t>
  </si>
  <si>
    <t>Realme Note 80 4+128GB NFC Black RUS</t>
  </si>
  <si>
    <t>282177-2</t>
  </si>
  <si>
    <t>Realme Note 80 4+128GB NFC Blue RUS</t>
  </si>
  <si>
    <t>282157-1</t>
  </si>
  <si>
    <t>Realme P3 Lite 4+128GB NFC Green RUS</t>
  </si>
  <si>
    <t>Электроника / Samsung / Galaxy A</t>
  </si>
  <si>
    <t>281327-3AE</t>
  </si>
  <si>
    <t>Samsung Galaxy A07 6/128GB Green AE</t>
  </si>
  <si>
    <t>294503-3MY</t>
  </si>
  <si>
    <t>Samsung Galaxy A17 8/256GB Light Blue MY</t>
  </si>
  <si>
    <t>Электроника / Samsung / Galaxy M</t>
  </si>
  <si>
    <t>281359-2IN</t>
  </si>
  <si>
    <t>Samsung Galaxy M17 5G 8/128GB Silver IN</t>
  </si>
  <si>
    <t>Электроника / Samsung / Galaxy S</t>
  </si>
  <si>
    <t>11950-8KZ</t>
  </si>
  <si>
    <t>Samsung Galaxy S22+ 8/128GB (SM-S906B/DS) Pink KZ</t>
  </si>
  <si>
    <t>11959-4EU</t>
  </si>
  <si>
    <t>Samsung Galaxy S23 Ultra 12/512GB (SM-S918B/DS) Cream EU</t>
  </si>
  <si>
    <t>11959-3EU</t>
  </si>
  <si>
    <t>Samsung Galaxy S23 Ultra 12/512GB (SM-S918B/DS) Lavender EU</t>
  </si>
  <si>
    <t>47003-1IN</t>
  </si>
  <si>
    <t>Samsung Galaxy S24 8/256GB (SM-S921E/DS) Onyx Black IN</t>
  </si>
  <si>
    <t>11994-2AE</t>
  </si>
  <si>
    <t>Samsung Galaxy S24+ 12/256GB (SM-S926B/DS) Amber Yellow AE</t>
  </si>
  <si>
    <t>11995-2SG</t>
  </si>
  <si>
    <t>Samsung Galaxy S24+ 12/512GB (SM-S926B/DS) Amber Yellow SG</t>
  </si>
  <si>
    <t>11917-7AE</t>
  </si>
  <si>
    <t>Samsung Galaxy S25 Ultra 12/512GB (SM-S938B/DS)  Titanium Jadegreen AE</t>
  </si>
  <si>
    <t>11914-3IN</t>
  </si>
  <si>
    <t>Samsung Galaxy S25+ 12/256GB (SM-S936B/DS) Silver Shadow IN</t>
  </si>
  <si>
    <t>47008-5IN</t>
  </si>
  <si>
    <t>Samsung Galaxy S26 12/256GB (SM-S942B/DS) Pink Gold IN</t>
  </si>
  <si>
    <t>47008-2IN</t>
  </si>
  <si>
    <t>Samsung Galaxy S26 12/256GB (SM-S942B/DS) Sky Blue IN</t>
  </si>
  <si>
    <t>47010-3KZ</t>
  </si>
  <si>
    <t>Samsung Galaxy S26+ 12/256GB (SM-S947B/DS) Sky Blue KZ</t>
  </si>
  <si>
    <t>47011-2KZ</t>
  </si>
  <si>
    <t>Samsung Galaxy S26+ 12/512GB (SM-S947B/DS) White KZ</t>
  </si>
  <si>
    <t>Электроника / Samsung / Galaxy Tab</t>
  </si>
  <si>
    <t>281334-2</t>
  </si>
  <si>
    <t>Samsung Galaxy Tab A11 8.7" LTE 8+128GB (SM-X135) Silver RUS</t>
  </si>
  <si>
    <t>281345-1</t>
  </si>
  <si>
    <t>Samsung Galaxy Tab A11 8.7" Wi-Fi 4+64GB (SM-X130) Gray RUS</t>
  </si>
  <si>
    <t>281345-2</t>
  </si>
  <si>
    <t>Samsung Galaxy Tab A11 8.7" Wi-Fi 4+64GB (SM-X130) Silver RUS</t>
  </si>
  <si>
    <t>281356-2</t>
  </si>
  <si>
    <t>Samsung Galaxy Tab A11+ 11" 5G 6+128GB (SM-X236) Silver RUS</t>
  </si>
  <si>
    <t>281364-2</t>
  </si>
  <si>
    <t>Samsung Galaxy Tab A11+ 11" 5G 8+256GB (SM-X236) Silver RUS</t>
  </si>
  <si>
    <t>281236-2</t>
  </si>
  <si>
    <t>Samsung Galaxy Tab A9+ 11" 5G 4+64GB (SM-X216) Graphite RUS</t>
  </si>
  <si>
    <t>281342-2</t>
  </si>
  <si>
    <t>Samsung Galaxy Tab S10 Lite 10.9" 5G (SM-X406) 6+128GB Silver RUS</t>
  </si>
  <si>
    <t>281343-1</t>
  </si>
  <si>
    <t>Samsung Galaxy Tab S10 Lite 10.9" 5G (SM-X406) 8+256GB Gray RUS</t>
  </si>
  <si>
    <t>Samsung Galaxy Tab S10 Lite 10.9" WiFi (SM-X400) 8+256GB Coral Red RUS</t>
  </si>
  <si>
    <t>Samsung Galaxy Tab S10 Lite 10.9" WiFi (SM-X400) 8+256GB Gray RUS</t>
  </si>
  <si>
    <t>281286-1AE</t>
  </si>
  <si>
    <t>Samsung Galaxy Tab S10+ 12.4" Wi-Fi 12/256GB (SM-X820) Graphite AE</t>
  </si>
  <si>
    <t>281225-5AE</t>
  </si>
  <si>
    <t>Samsung Galaxy Tab S9 FE+ 12.4" 5G 8/128GB (SM-X616) Silver AE</t>
  </si>
  <si>
    <t>Электроника / Samsung / Galaxy Z</t>
  </si>
  <si>
    <t>Электроника / Samsung / Samsung Xcover</t>
  </si>
  <si>
    <t>294500-1AE</t>
  </si>
  <si>
    <t>Samsung Galaxy Xcover 7(SM-G556B) 6/128GB Black AE</t>
  </si>
  <si>
    <t>Электроника / Sony Xperia</t>
  </si>
  <si>
    <t>16908-3CN</t>
  </si>
  <si>
    <t>Sony XQ-FE72 Xperia 10 VII 5G Dual 8/128GB White HK</t>
  </si>
  <si>
    <t>Электроника / TECNO</t>
  </si>
  <si>
    <t>15927-1</t>
  </si>
  <si>
    <t>TECNO Camon 40 8+256GB NFC Galaxy Black RUS</t>
  </si>
  <si>
    <t>15928-1</t>
  </si>
  <si>
    <t>TECNO Camon 40 Pro 8+256GB NFC Galaxy Black RUS</t>
  </si>
  <si>
    <t>15960-2</t>
  </si>
  <si>
    <t>TECNO Camon 50 12+256GB NFC Malachite Green RUS</t>
  </si>
  <si>
    <t>15960-1</t>
  </si>
  <si>
    <t>TECNO Camon 50 12+256GB NFC Moonshadow Black RUS</t>
  </si>
  <si>
    <t>15960-3</t>
  </si>
  <si>
    <t>TECNO Camon 50 12+256GB NFC Nebula Titanium RUS</t>
  </si>
  <si>
    <t>15959-2</t>
  </si>
  <si>
    <t>TECNO Camon 50 8+256GB NFC Malachite Green RUS</t>
  </si>
  <si>
    <t>15934-1</t>
  </si>
  <si>
    <t>TECNO POVA 7 Neo 8+256GB NFC Geek Black RUS</t>
  </si>
  <si>
    <t>15944-4</t>
  </si>
  <si>
    <t>TECNO Spark 40 Pro+ 8+256GB NFC Aurora White RUS</t>
  </si>
  <si>
    <t>15945-1</t>
  </si>
  <si>
    <t>TECNO Spark 40C 4+128GB Ink Black RUS</t>
  </si>
  <si>
    <t>15958-4</t>
  </si>
  <si>
    <t>TECNO Spark Go 3 4+128GB NFC Aurora Purple RUS</t>
  </si>
  <si>
    <t>15958-2</t>
  </si>
  <si>
    <t>TECNO Spark Go 3 4+128GB NFC Titanium Gray RUS</t>
  </si>
  <si>
    <t>15957-4</t>
  </si>
  <si>
    <t>TECNO Spark Go 3 4+64GB NFC Aurora Purple RUS</t>
  </si>
  <si>
    <t>15957-3</t>
  </si>
  <si>
    <t>TECNO Spark Go 3 4+64GB NFC Galaxy Blue RUS</t>
  </si>
  <si>
    <t>15957-2</t>
  </si>
  <si>
    <t>TECNO Spark Go 3 4+64GB NFC Titanium Gray RUS</t>
  </si>
  <si>
    <t>Электроника / Ulefone</t>
  </si>
  <si>
    <t>11701-1EU</t>
  </si>
  <si>
    <t>Ulefone Armor 29 Pro 5G 16/512GB NFC Marvel Black EU</t>
  </si>
  <si>
    <t>Электроника / Vivo</t>
  </si>
  <si>
    <t>13500-2</t>
  </si>
  <si>
    <t>Vivo Y04 4+128GB Gold RUS</t>
  </si>
  <si>
    <t>13500-1</t>
  </si>
  <si>
    <t>Vivo Y04 4+128GB Green RUS</t>
  </si>
  <si>
    <t>Электроника / Xenium</t>
  </si>
  <si>
    <t>19009-1RUS</t>
  </si>
  <si>
    <t>Xenium X160 Black RUS</t>
  </si>
  <si>
    <t>19000-1RUS</t>
  </si>
  <si>
    <t>Xenium X170 Black RUS</t>
  </si>
  <si>
    <t>19008-1RUS</t>
  </si>
  <si>
    <t>Xenium X175 Black RUS</t>
  </si>
  <si>
    <t>19001-1RUS</t>
  </si>
  <si>
    <t>Xenium X240 Black RUS</t>
  </si>
  <si>
    <t>19002-1RUS</t>
  </si>
  <si>
    <t>Xenium X300 Orange+Black RUS</t>
  </si>
  <si>
    <t>19003-2RUS</t>
  </si>
  <si>
    <t>Xenium X600 Red RUS</t>
  </si>
  <si>
    <t>19006-1RUS</t>
  </si>
  <si>
    <t>Xenium X680 Dark Gray RUS</t>
  </si>
  <si>
    <t>19004-1RUS</t>
  </si>
  <si>
    <t>Xenium X700 Black RUS</t>
  </si>
  <si>
    <t>19004-2RUS</t>
  </si>
  <si>
    <t>Xenium X700 Red RUS</t>
  </si>
  <si>
    <t>19011-1RUS</t>
  </si>
  <si>
    <t>Xenium X900 Black RUS</t>
  </si>
  <si>
    <t>Электроника / Xiaomi</t>
  </si>
  <si>
    <t>11361-1EU</t>
  </si>
  <si>
    <t>Xiaomi 13T Pro 5G 12/512GB NFC Black EU</t>
  </si>
  <si>
    <t>11361-3EU</t>
  </si>
  <si>
    <t>Xiaomi 13T Pro 5G 12/512GB NFC Meadow Green EU</t>
  </si>
  <si>
    <t>11430-1EU</t>
  </si>
  <si>
    <t>Xiaomi 15 5G 12/256GB NFC Black EU</t>
  </si>
  <si>
    <t>11430-2EU</t>
  </si>
  <si>
    <t>Xiaomi 15 5G 12/256GB NFC Green EU</t>
  </si>
  <si>
    <t>11430-3EU</t>
  </si>
  <si>
    <t>Xiaomi 15 5G 12/256GB NFC White EU</t>
  </si>
  <si>
    <t>11429-2ID</t>
  </si>
  <si>
    <t>Xiaomi 15 5G 12/512GB Green ID</t>
  </si>
  <si>
    <t>11455-1EU</t>
  </si>
  <si>
    <t>Xiaomi 15T Pro 5G 12/256GB NFC Black EU</t>
  </si>
  <si>
    <t>11455-2EU</t>
  </si>
  <si>
    <t>Xiaomi 15T Pro 5G 12/256GB NFC Gray EU</t>
  </si>
  <si>
    <t>11456-3EU</t>
  </si>
  <si>
    <t>Xiaomi 15T Pro 5G 12/512GB NFC Mocha Gold EU</t>
  </si>
  <si>
    <t>11479-1EU</t>
  </si>
  <si>
    <t>Xiaomi 17 5G 12/512GB NFC Black EU</t>
  </si>
  <si>
    <t>11481-3EU</t>
  </si>
  <si>
    <t>Xiaomi 17 Ultra 5G 16GB/1TB NFC White EU</t>
  </si>
  <si>
    <t>11412-1EU</t>
  </si>
  <si>
    <t>Xiaomi Mix Flip 5G 12/512GB NFC Black EU</t>
  </si>
  <si>
    <t>11401-1</t>
  </si>
  <si>
    <t>Xiaomi Redmi 13 6+128GB NFC Midnight Black RUS</t>
  </si>
  <si>
    <t>11452-1RUS</t>
  </si>
  <si>
    <t>Xiaomi Redmi 15 6/128GB NFC Midnight Black RUS</t>
  </si>
  <si>
    <t>11452-3RUS</t>
  </si>
  <si>
    <t>Xiaomi Redmi 15 6/128GB NFC Sandy Purple RUS</t>
  </si>
  <si>
    <t>11448-4RUS</t>
  </si>
  <si>
    <t>Xiaomi Redmi 15C 4/256GB NFC Twilight Orange RUS</t>
  </si>
  <si>
    <t>11448-3</t>
  </si>
  <si>
    <t>Xiaomi Redmi 15C 4+256GB NFC Mint Green RUS</t>
  </si>
  <si>
    <t>11445-2</t>
  </si>
  <si>
    <t>Xiaomi Redmi A3 Pro 4+128GB Navy Blue RUS</t>
  </si>
  <si>
    <t>11436-2</t>
  </si>
  <si>
    <t>Xiaomi Redmi A5 3+64GB Ocean Blue RUS</t>
  </si>
  <si>
    <t>11437-3</t>
  </si>
  <si>
    <t>Xiaomi Redmi A5 4+128GB Lake Green RUS</t>
  </si>
  <si>
    <t>11484-3RUS</t>
  </si>
  <si>
    <t>Xiaomi Redmi A7 Pro 4/128GB NFC Sunset Orange RUS</t>
  </si>
  <si>
    <t>11483-1RUS</t>
  </si>
  <si>
    <t>Xiaomi Redmi A7 Pro 4/64GB NFC Black RUS</t>
  </si>
  <si>
    <t>11483-2RUS</t>
  </si>
  <si>
    <t>Xiaomi Redmi A7 Pro 4/64GB NFC Mist Blue RUS</t>
  </si>
  <si>
    <t>11483-3RUS</t>
  </si>
  <si>
    <t>Xiaomi Redmi A7 Pro 4/64GB NFC Sunset Orange RUS</t>
  </si>
  <si>
    <t>11460-1EU</t>
  </si>
  <si>
    <t>Xiaomi Redmi Note 14 5G 8/256GB Midnight Black EU</t>
  </si>
  <si>
    <t>11419-3KZ</t>
  </si>
  <si>
    <t>Xiaomi Redmi Note 14 6/128GB NFC Lime Green KZ</t>
  </si>
  <si>
    <t>11425-1</t>
  </si>
  <si>
    <t>Xiaomi Redmi Note 14 Pro+ 5G 8+256GB NFC Midnight Black RUS</t>
  </si>
  <si>
    <t>11432-2EU</t>
  </si>
  <si>
    <t>Xiaomi Redmi Note 14S 8/256GB (No NFC) Ocean Blue EU</t>
  </si>
  <si>
    <t>11438-3</t>
  </si>
  <si>
    <t>Xiaomi Redmi Note 14S 8+128GB NFC Aurora Purple RUS</t>
  </si>
  <si>
    <t>11438-1</t>
  </si>
  <si>
    <t>Xiaomi Redmi Note 14S 8+128GB NFC Midnight Black RUS</t>
  </si>
  <si>
    <t>11438-2</t>
  </si>
  <si>
    <t>Xiaomi Redmi Note 14S 8+128GB NFC Ocean Blue RUS</t>
  </si>
  <si>
    <t>11486-1EU</t>
  </si>
  <si>
    <t>Xiaomi Redmi Note 15 5G 8/256GB Midnight Black EU</t>
  </si>
  <si>
    <t>11462-1RUS</t>
  </si>
  <si>
    <t>Xiaomi Redmi Note 15 6/128GB NFC Black RUS</t>
  </si>
  <si>
    <t>11462-2RUS</t>
  </si>
  <si>
    <t>Xiaomi Redmi Note 15 6/128GB NFC Glacier Blue RUS</t>
  </si>
  <si>
    <t>11462-3RUS</t>
  </si>
  <si>
    <t>Xiaomi Redmi Note 15 6/128GB NFC Mist Purple RUS</t>
  </si>
  <si>
    <t>11463-1RUS</t>
  </si>
  <si>
    <t>Xiaomi Redmi Note 15 8/128GB NFC Black RUS</t>
  </si>
  <si>
    <t>11463-3RUS</t>
  </si>
  <si>
    <t>Xiaomi Redmi Note 15 8/128GB NFC Mist Purple RUS</t>
  </si>
  <si>
    <t>11464-1RUS</t>
  </si>
  <si>
    <t>Xiaomi Redmi Note 15 8/256GB NFC Black RUS</t>
  </si>
  <si>
    <t>11464-2RUS</t>
  </si>
  <si>
    <t>Xiaomi Redmi Note 15 8/256GB NFC Glacier Blue RUS</t>
  </si>
  <si>
    <t>11464-3RUS</t>
  </si>
  <si>
    <t>Xiaomi Redmi Note 15 8/256GB NFC Mist Purple RUS</t>
  </si>
  <si>
    <t>11466-2RUS</t>
  </si>
  <si>
    <t>Xiaomi Redmi Note 15 Pro 12/256GB NFC Glacier Blue RUS</t>
  </si>
  <si>
    <t>11467-1RUS</t>
  </si>
  <si>
    <t>Xiaomi Redmi Note 15 Pro 12/512GB NFC Black RUS</t>
  </si>
  <si>
    <t>11467-2RUS</t>
  </si>
  <si>
    <t>Xiaomi Redmi Note 15 Pro 12/512GB NFC Glacier Blue RUS</t>
  </si>
  <si>
    <t>11467-3RUS</t>
  </si>
  <si>
    <t>Xiaomi Redmi Note 15 Pro 12/512GB NFC Titanium RUS</t>
  </si>
  <si>
    <t>11468-4RUS</t>
  </si>
  <si>
    <t>Xiaomi Redmi Note 15 Pro 5G 8/256GB NFC Black RUS</t>
  </si>
  <si>
    <t>11468-2RUS</t>
  </si>
  <si>
    <t>Xiaomi Redmi Note 15 Pro 5G 8/256GB NFC Glacier Blue RUS</t>
  </si>
  <si>
    <t>11471-1RUS</t>
  </si>
  <si>
    <t>Xiaomi Redmi Note 15 Pro 5G 8/512GB NFC Titanium RUS</t>
  </si>
  <si>
    <t>11465-1RUS</t>
  </si>
  <si>
    <t>Xiaomi Redmi Note 15 Pro 8/256GB NFC Black RUS</t>
  </si>
  <si>
    <t>11465-2RUS</t>
  </si>
  <si>
    <t>Xiaomi Redmi Note 15 Pro 8/256GB NFC Glacier Blue RUS</t>
  </si>
  <si>
    <t>11470-1RUS</t>
  </si>
  <si>
    <t>Xiaomi Redmi Note 15 Pro+ 5G 12/512GB NFC Black RUS</t>
  </si>
  <si>
    <t>11469-1RUS</t>
  </si>
  <si>
    <t>Xiaomi Redmi Note 15 Pro+ 5G 8/256GB NFC Black RUS</t>
  </si>
  <si>
    <t>11469-2RUS</t>
  </si>
  <si>
    <t>Xiaomi Redmi Note 15 Pro+ 5G 8/256GB NFC Glacier Blue RUS</t>
  </si>
  <si>
    <t>11469-3RUS</t>
  </si>
  <si>
    <t>Xiaomi Redmi Note 15 Pro+ 5G 8/256GB NFC Mocha Brown RUS</t>
  </si>
  <si>
    <t>Электроника / Xiaomi / Pocophone</t>
  </si>
  <si>
    <t>17121-1</t>
  </si>
  <si>
    <t>POCO C71 4+128GB Black RUS</t>
  </si>
  <si>
    <t>17129-1</t>
  </si>
  <si>
    <t>POCO C85 8+256GB Black RUS</t>
  </si>
  <si>
    <t>17129-2</t>
  </si>
  <si>
    <t>POCO C85 8+256GB Green RUS</t>
  </si>
  <si>
    <t>17129-3</t>
  </si>
  <si>
    <t>POCO C85 8+256GB Purple RUS</t>
  </si>
  <si>
    <t>17101-1EU</t>
  </si>
  <si>
    <t>POCO F6 Pro 5G 12/512GB NFC Black EU</t>
  </si>
  <si>
    <t>17116-3EU</t>
  </si>
  <si>
    <t>POCO F7 Pro 5G 12/256GB NFC Silver EU</t>
  </si>
  <si>
    <t>17117-1EU</t>
  </si>
  <si>
    <t>POCO F7 Pro 5G 12/512GB NFC Black EU</t>
  </si>
  <si>
    <t>17117-2EU</t>
  </si>
  <si>
    <t>POCO F7 Pro 5G 12/512GB NFC Blue EU</t>
  </si>
  <si>
    <t>17117-3EU</t>
  </si>
  <si>
    <t>POCO F7 Pro 5G 12/512GB NFC Silver EU</t>
  </si>
  <si>
    <t>17118-2EU1</t>
  </si>
  <si>
    <t>POCO F7 Ultra 5G 12/256GB NFC (No Charger) Yellow EU</t>
  </si>
  <si>
    <t>17130-3EU</t>
  </si>
  <si>
    <t>POCO F8 Pro 5G 12/256GB NFC Blue EU</t>
  </si>
  <si>
    <t>17131-3EU</t>
  </si>
  <si>
    <t>POCO F8 Pro 5G 12/512GB NFC Blue EU</t>
  </si>
  <si>
    <t>17132-1EU</t>
  </si>
  <si>
    <t>POCO F8 Ultra 5G 12/256GB NFC Black EU</t>
  </si>
  <si>
    <t>17133-2EU</t>
  </si>
  <si>
    <t>POCO F8 Ultra 5G 16/512GB NFC Denim Blue EU</t>
  </si>
  <si>
    <t>17127-2</t>
  </si>
  <si>
    <t>POCO M7 8+256GB NFC Blue RUS</t>
  </si>
  <si>
    <t>17127-3</t>
  </si>
  <si>
    <t>POCO M7 8+256GB NFC Silver RUS</t>
  </si>
  <si>
    <t>17137-2EU</t>
  </si>
  <si>
    <t>POCO M8 5G 8/512GB NFC Green EU</t>
  </si>
  <si>
    <t>17134-2</t>
  </si>
  <si>
    <t>POCO M8 5G 8+256GB NFC Green RUS</t>
  </si>
  <si>
    <t>17136-3</t>
  </si>
  <si>
    <t>POCO M8 Pro 5G 12+512GB NFC Silver RUS</t>
  </si>
  <si>
    <t>17135-2EU</t>
  </si>
  <si>
    <t>POCO M8 Pro 5G 8/256GB NFC Green EU</t>
  </si>
  <si>
    <t>17135-3</t>
  </si>
  <si>
    <t>POCO M8 Pro 5G 8+256GB NFC Silver RUS</t>
  </si>
  <si>
    <t>17110-1EU</t>
  </si>
  <si>
    <t>POCO X7 5G 12/512GB NFC Black EU</t>
  </si>
  <si>
    <t>17109-1EU</t>
  </si>
  <si>
    <t>POCO X7 5G 8/256GB NFC Black EU</t>
  </si>
  <si>
    <t>17112-1EU</t>
  </si>
  <si>
    <t>POCO X7 Pro 5G 12/512GB NFC Black EU</t>
  </si>
  <si>
    <t>17112-2EU</t>
  </si>
  <si>
    <t>POCO X7 Pro 5G 12/512GB NFC Green EU</t>
  </si>
  <si>
    <t>17112-3EU</t>
  </si>
  <si>
    <t>POCO X7 Pro 5G 12/512GB NFC Yellow EU</t>
  </si>
  <si>
    <t>17113-1EU</t>
  </si>
  <si>
    <t>POCO X7 Pro 5G 8/256GB NFC Black EU</t>
  </si>
  <si>
    <t>17142-2EU</t>
  </si>
  <si>
    <t>POCO X8 Pro 5G 12/512GB NFC White EU</t>
  </si>
  <si>
    <t>17138-1EU</t>
  </si>
  <si>
    <t>POCO X8 Pro 5G 8/256GB NFC Black EU</t>
  </si>
  <si>
    <t>17138-3EU</t>
  </si>
  <si>
    <t>POCO X8 Pro 5G 8/256GB NFC Mint Green EU</t>
  </si>
  <si>
    <t>17138-2EU</t>
  </si>
  <si>
    <t>POCO X8 Pro 5G 8/256GB NFC White EU</t>
  </si>
  <si>
    <t>Электроника / Xiaomi / Планшеты Xiaomi</t>
  </si>
  <si>
    <t>934087-2EU</t>
  </si>
  <si>
    <t>POCO Pad 8/256GB Wi-Fi Blue EU</t>
  </si>
  <si>
    <t>934087-1EU</t>
  </si>
  <si>
    <t>POCO Pad 8/256GB Wi-Fi Gray EU</t>
  </si>
  <si>
    <t>994016-2EU</t>
  </si>
  <si>
    <t>POCO Pad M1 8/256GB Wi-Fi Blue EU</t>
  </si>
  <si>
    <t>994016-1EU</t>
  </si>
  <si>
    <t>POCO Pad M1 8/256GB Wi-Fi Gray EU</t>
  </si>
  <si>
    <t>994017-1EU</t>
  </si>
  <si>
    <t>POCO Pad X1 8/512GB Wi-Fi Gray EU</t>
  </si>
  <si>
    <t>994005-2EU</t>
  </si>
  <si>
    <t>Xiaomi Pad 7 12/256GB Wi-Fi Blue EU</t>
  </si>
  <si>
    <t>994005-1EU</t>
  </si>
  <si>
    <t>Xiaomi Pad 7 12/256GB Wi-Fi Gray EU</t>
  </si>
  <si>
    <t>994005-3EU</t>
  </si>
  <si>
    <t>Xiaomi Pad 7 12/256GB Wi-Fi Green EU</t>
  </si>
  <si>
    <t>994000-2EU</t>
  </si>
  <si>
    <t>Xiaomi Pad 7 8/256GB Wi-Fi Blue EU</t>
  </si>
  <si>
    <t>994000-1EU</t>
  </si>
  <si>
    <t>Xiaomi Pad 7 8/256GB Wi-Fi Gray EU</t>
  </si>
  <si>
    <t>994019-3RUS</t>
  </si>
  <si>
    <t>Xiaomi Pad 8 8/256GB Wi-Fi Pine Green RUS</t>
  </si>
  <si>
    <t>995000-2</t>
  </si>
  <si>
    <t>Xiaomi Pad 8 8+128GB Wi-Fi Blue RUS</t>
  </si>
  <si>
    <t>995000-1</t>
  </si>
  <si>
    <t>Xiaomi Pad 8 8+128GB Wi-Fi Graphite Gray RUS</t>
  </si>
  <si>
    <t>995000-3</t>
  </si>
  <si>
    <t>Xiaomi Pad 8 8+128GB Wi-Fi Pine Green RUS</t>
  </si>
  <si>
    <t>997001-1EU</t>
  </si>
  <si>
    <t>Xiaomi Pad 8 Pro 8/256GB Wi-Fi Graphite Gray EU</t>
  </si>
  <si>
    <t>994015-1EU</t>
  </si>
  <si>
    <t>Xiaomi Pad Mini 12/512GB Wi-Fi Gray EU</t>
  </si>
  <si>
    <t>994007-2</t>
  </si>
  <si>
    <t>Xiaomi Redmi Pad 2 4+128GB LTE Mint Green RUS</t>
  </si>
  <si>
    <t>994011-1</t>
  </si>
  <si>
    <t>Xiaomi Redmi Pad 2 4+128GB Wi-Fi Graphite Gray RUS</t>
  </si>
  <si>
    <t>994011-3</t>
  </si>
  <si>
    <t>Xiaomi Redmi Pad 2 4+128GB Wi-Fi Lavender Purple RUS</t>
  </si>
  <si>
    <t>994011-2</t>
  </si>
  <si>
    <t>Xiaomi Redmi Pad 2 4+128GB Wi-Fi Mint Green RUS</t>
  </si>
  <si>
    <t>994010-1</t>
  </si>
  <si>
    <t>Xiaomi Redmi Pad 2 6+128GB Wi-Fi Graphite Gray RUS</t>
  </si>
  <si>
    <t>994006-1</t>
  </si>
  <si>
    <t>Xiaomi Redmi Pad 2 8+256GB Wi-Fi Graphite Gray RUS</t>
  </si>
  <si>
    <t>994013-2</t>
  </si>
  <si>
    <t>Xiaomi Redmi Pad 2 Pro 6+128GB 5G Silver RUS</t>
  </si>
  <si>
    <t>994014-3</t>
  </si>
  <si>
    <t>Xiaomi Redmi Pad 2 Pro 6+128GB Wi-Fi Purple RUS</t>
  </si>
  <si>
    <t>994012-3</t>
  </si>
  <si>
    <t>Xiaomi Redmi Pad 2 Pro 8+256GB Wi-Fi Lavender Purple RUS</t>
  </si>
  <si>
    <t>Электроника / Электронные книги / Onyx Boox</t>
  </si>
  <si>
    <t>315017EU</t>
  </si>
  <si>
    <t>белый</t>
  </si>
  <si>
    <t>черный</t>
  </si>
  <si>
    <t>серый</t>
  </si>
  <si>
    <t>синий</t>
  </si>
  <si>
    <t>фиолетовый</t>
  </si>
  <si>
    <t>iPad Air 13 128GB Starlight M3 LTE</t>
  </si>
  <si>
    <t>iPad Air 13 128GB Blue M3 LTE</t>
  </si>
  <si>
    <t>iPro 11 M5 256 Black Wi-Fi</t>
  </si>
  <si>
    <t>iPro 11 M5 256 Silver Wi-Fi</t>
  </si>
  <si>
    <t>iPro 11 M5 256 Black LTE</t>
  </si>
  <si>
    <t>iPro 11 M5 256 Silver LTE</t>
  </si>
  <si>
    <t>iPro 11 M5 512 Black Wi-Fi</t>
  </si>
  <si>
    <t>iPro 11 M5 512 Silver Wi-Fi</t>
  </si>
  <si>
    <t>iPro 11 M5 512 Black LTE</t>
  </si>
  <si>
    <t>iPro 11 M5 512 Silver LTE</t>
  </si>
  <si>
    <t>iPro 13 M5 256 Black Wi-Fi</t>
  </si>
  <si>
    <t>iPro 13 M5 256 Silver Wi-Fi</t>
  </si>
  <si>
    <t>iPro 13 M5 256 Black LTE</t>
  </si>
  <si>
    <t>iPro 13 M5 256 Silver LTE</t>
  </si>
  <si>
    <t>iPro 13 M5 512 Black Wi-Fi</t>
  </si>
  <si>
    <t>iPro 13 M5 512 Silver Wi-Fi</t>
  </si>
  <si>
    <t>iPro 13 M5 512 Black LTE</t>
  </si>
  <si>
    <t>iPro 13 M5 512 Silver LTE</t>
  </si>
  <si>
    <t>iPad Pro 13 m5 1TB Black Wi-Fi</t>
  </si>
  <si>
    <t>iPad Pro 13 m5 1TB Black LTE</t>
  </si>
  <si>
    <t>iPad Pro 13 m5 1TB Silver LTE</t>
  </si>
  <si>
    <t>iPad Pro 13 m5 1TB Black Wi-Fi NANO</t>
  </si>
  <si>
    <t>iPad Pro 13 m5 1TB Silver Wi-Fi NANO</t>
  </si>
  <si>
    <t>iPad Pro 13 m5 1TB Black LTE Nano</t>
  </si>
  <si>
    <t>iPad Pro 13 m5 2TB Black LTE</t>
  </si>
  <si>
    <t>iPad Pro 13 m5 2TB Silver LTE</t>
  </si>
  <si>
    <t>iPad PRO 11 M4 256 Black LTE</t>
  </si>
  <si>
    <t>iPad PRO 11 M4 256 Silver LTE</t>
  </si>
  <si>
    <t>iPad 10 64 Silver LTE</t>
  </si>
  <si>
    <t>iPad 10 64 Blue LTE</t>
  </si>
  <si>
    <t>iPad 11 2025 128 Silver Wi-Fi</t>
  </si>
  <si>
    <t>iPad 11 2025 128 Pink Wi-Fi</t>
  </si>
  <si>
    <t>iPad 11 2025 128 Blue Wi-Fi</t>
  </si>
  <si>
    <t>iPad 11 2025 128 Yellow Wi-Fi</t>
  </si>
  <si>
    <t>iPad 11 2025 128 Blue LTE</t>
  </si>
  <si>
    <t>iPad 11 2025 128 Silver LTE</t>
  </si>
  <si>
    <t>iPad 11 2025 128 Yellow LTE</t>
  </si>
  <si>
    <t>iPad 11 2025 128 Pink LTE</t>
  </si>
  <si>
    <t>iPad 11 2025 256 Silver Wi-Fi</t>
  </si>
  <si>
    <t>iPad 11 2025 256 Pink Wi-Fi</t>
  </si>
  <si>
    <t>iPad 11 2025 256 Blue Wi-Fi</t>
  </si>
  <si>
    <t>iPad 11 2025 256 Yellow Wi-Fi</t>
  </si>
  <si>
    <t>iPad 11 2025 256 LTE Silver</t>
  </si>
  <si>
    <t>iPad 11 2025 256 LTE Blue</t>
  </si>
  <si>
    <t>iPad 11 2025 256 LTE Pink</t>
  </si>
  <si>
    <t>iPad 11 2025 256 LTE Yellow</t>
  </si>
  <si>
    <t>IPad 11 512 Blue WIFI 2025</t>
  </si>
  <si>
    <t>IPad 11 512 Silver WIFI 2025</t>
  </si>
  <si>
    <t>iPad mini 5 256 LTE Grey</t>
  </si>
  <si>
    <t>iPad mini 6 64 LTE Grey</t>
  </si>
  <si>
    <t>iPad mini 6 64 LTE Starlight</t>
  </si>
  <si>
    <t>iPad mini 6 64 LTE Purple</t>
  </si>
  <si>
    <t>iPad mini 6 64 LTE Pink</t>
  </si>
  <si>
    <t>iPad mini 6 256 Wi-Fi Grey</t>
  </si>
  <si>
    <t>iPad mini 6 256 Wi-Fi Purple</t>
  </si>
  <si>
    <t>iPad mini 6 256 Wi-Fi Pink</t>
  </si>
  <si>
    <t>iPad Mini 7 128 Purple WiFi</t>
  </si>
  <si>
    <t>iPad Mini 7 128 Starlight WiFi</t>
  </si>
  <si>
    <t>iPad Mini 7 128 Grey WiFi</t>
  </si>
  <si>
    <t>iPad Mini 7 128 Blue WiFi</t>
  </si>
  <si>
    <t>iPad Mini 7 128 Gray LTE</t>
  </si>
  <si>
    <t>iPad Mini 7 128 Blue LTE</t>
  </si>
  <si>
    <t>iPad Mini 7 128 Starlight LTE</t>
  </si>
  <si>
    <t>iPad Mini 7 128 Purple LTE</t>
  </si>
  <si>
    <t>iPad Mini 7 256 Purple WiFi</t>
  </si>
  <si>
    <t>iPad Mini 7 256 Starlight WiFi</t>
  </si>
  <si>
    <t>iPad Mini 7 256 Grey WiFi</t>
  </si>
  <si>
    <t>iPad Mini 7 256 Blue WiFi</t>
  </si>
  <si>
    <t>iPad mini 7 256 Blue LTE</t>
  </si>
  <si>
    <t>iPad Mini 7 256 Purple LTE</t>
  </si>
  <si>
    <t>iPad Mini 7 256 Gray LTE</t>
  </si>
  <si>
    <t>iPad Mini 7 256 Starlight LTE</t>
  </si>
  <si>
    <t>iPad mini 7 512 Wi-Fi Grey</t>
  </si>
  <si>
    <t>iPad mini 7 512 Wi-Fi Starlight</t>
  </si>
  <si>
    <t>iPad mini 7 512 Wi-Fi Blue</t>
  </si>
  <si>
    <t>iPad mini 7 512 Wi-Fi Purple</t>
  </si>
  <si>
    <t>iPad mini 7 512 LTE Starlight</t>
  </si>
  <si>
    <t>iPad mini 7 512 LTE Blue</t>
  </si>
  <si>
    <t>iPad mini 7 512 LTE Gray</t>
  </si>
  <si>
    <t>iPad mini 7 512 LTE Purple</t>
  </si>
  <si>
    <t>Стайлеры HS05</t>
  </si>
  <si>
    <t>Dyson HS05 Long Nickel Copper</t>
  </si>
  <si>
    <t>Dyson HS05 Blue Copper</t>
  </si>
  <si>
    <t>Dyson HS05 Long Onyx Gold</t>
  </si>
  <si>
    <t>Dyson HS05 Long Ceramic Pop</t>
  </si>
  <si>
    <t>Dyson HS05 Long Ceramic Pink</t>
  </si>
  <si>
    <t>Стайлеры HS01</t>
  </si>
  <si>
    <t>Стайлеры HS08</t>
  </si>
  <si>
    <t>Dyson HS08 Airwrap Apricot Topaz</t>
  </si>
  <si>
    <t>Dyson HS08 Strawberry Bronze Airwrap i.d. and Strait+Wavy</t>
  </si>
  <si>
    <t>Dyson HS08 Red Velvet Airwrap i.d. and Strait+Wavy</t>
  </si>
  <si>
    <t>Dyson HS08 Prussian Blue/Rich Copper Airwrap i.d. and Strait+Wavy</t>
  </si>
  <si>
    <t>Dyson HS08 Vinca Blue Topaz Airwrap i.d. and Strait+Wavy</t>
  </si>
  <si>
    <t>Dyson HS08 Vinca Blue Topaz Airwrap i.d. and Diffuse for Curly</t>
  </si>
  <si>
    <t>Dyson HS08 Amber Silk Airwrap i.d. and Strait+Wavy</t>
  </si>
  <si>
    <t>Dyson HS08 Ceramic Pink Airwrap i.d. and strait+Wavy</t>
  </si>
  <si>
    <t>Dyson HS08 Jasper Plum Airwrap i.d. and strait+Wavy</t>
  </si>
  <si>
    <t>Стайлеры HS09</t>
  </si>
  <si>
    <t>Dyson HS09 Airwrap Co-Anda 2X Jasper Plum</t>
  </si>
  <si>
    <t>Dyson HS09 Airwrap Co-Anda 2X Apricot Topaz</t>
  </si>
  <si>
    <t>Фены HD08</t>
  </si>
  <si>
    <t>Фены HD07</t>
  </si>
  <si>
    <t>Фены HD15</t>
  </si>
  <si>
    <t>Фены HD16</t>
  </si>
  <si>
    <t>Фены HD18</t>
  </si>
  <si>
    <t>Фены HD17</t>
  </si>
  <si>
    <t>Выпрямители Airstrait HT01</t>
  </si>
  <si>
    <t>Беспроводные пылесосы</t>
  </si>
  <si>
    <t>V8 SV25 Absolute Nickel/Yellow</t>
  </si>
  <si>
    <t>V8 SV25 Absolute Vacuum Cleaner Silver/Nickel</t>
  </si>
  <si>
    <t>V8 SV25 Advanced Silver/Nickel</t>
  </si>
  <si>
    <t>V10 Cyclon Absolute Nickel/Copper</t>
  </si>
  <si>
    <t>V12 Slim Absolute Detected Yellow/Nickel</t>
  </si>
  <si>
    <t>V12s Slim Absolute Detected Submarin Yellow/Nickel</t>
  </si>
  <si>
    <t>V15</t>
  </si>
  <si>
    <t>V15 SV47 Detect Absolute Yellow/Nickel</t>
  </si>
  <si>
    <t>V15 SV47 Detect Absolute Gold/Gold</t>
  </si>
  <si>
    <t>V15 SV47 Detect Absolute Yellow/Nickel (Full Complete)</t>
  </si>
  <si>
    <t>Dyson V16 DS60 Piston Animal SV53-A</t>
  </si>
  <si>
    <t>Китай</t>
  </si>
  <si>
    <t>Великобритания</t>
  </si>
  <si>
    <t>Gen5</t>
  </si>
  <si>
    <t>Dyson Пылесос моющий Clean+Wash Hygiene</t>
  </si>
  <si>
    <t>Pencilvac Vacuum Cleaner SV50 FC Black</t>
  </si>
  <si>
    <t>Проводные пылесосы</t>
  </si>
  <si>
    <t>Dyson Ball Animal Multi-floor</t>
  </si>
  <si>
    <t>Очистители и увлажнители</t>
  </si>
  <si>
    <t>Dyson HushJet Black/Teal</t>
  </si>
  <si>
    <t>Dyson HushJet White/Silver</t>
  </si>
  <si>
    <t>Dyson BP04 Prussian/Gold</t>
  </si>
  <si>
    <t>Dyson BP06 Prussian/Gold</t>
  </si>
  <si>
    <t>Dyson PH3A White/Silver</t>
  </si>
  <si>
    <t>Dyson PH05 Gold/White</t>
  </si>
  <si>
    <t>Сушилки для рук</t>
  </si>
  <si>
    <t>Dyson Airblade V Hand Dryer HU02 White</t>
  </si>
  <si>
    <t>Dyson Airblade V Hand Dryer HU02 Nickel</t>
  </si>
  <si>
    <t>Аксессуары</t>
  </si>
  <si>
    <t>Paddle Brush Pale Rose+Crest(гребень)</t>
  </si>
  <si>
    <t>Round Pale Rose</t>
  </si>
  <si>
    <t>Round Prussian+Crest(гребень)</t>
  </si>
  <si>
    <t>Dyson Round Brush 45mm Nickel Black</t>
  </si>
  <si>
    <t>Round Fuchsia Nickel</t>
  </si>
  <si>
    <t>Round Fuchsia Nickel+Crest(гребень)</t>
  </si>
  <si>
    <t>Paddle Brush Pale Rose + Detangling Comb</t>
  </si>
  <si>
    <t>Round Brush Pale Rose</t>
  </si>
  <si>
    <t>Round Brush Prussian</t>
  </si>
  <si>
    <t>Crest(гребень)</t>
  </si>
  <si>
    <t>Dyson Hair Clips</t>
  </si>
  <si>
    <t>Full Complete Paddle Pale Rose</t>
  </si>
  <si>
    <t>Dyson Hair Clips+Crest+Paddle Rose+Brush Rose</t>
  </si>
  <si>
    <t>Dyson Hair Clips+Crest+Paddle Prussian</t>
  </si>
  <si>
    <t>Dyson Hair Clips+Crest+Brush Rose</t>
  </si>
  <si>
    <t>Dyson Hair Clips+Crest+Paddle Fuchsia</t>
  </si>
  <si>
    <t>Отдельно насадка фен Dyson (1 шт)</t>
  </si>
  <si>
    <t>Отдельно насадка Dyson HS09 (1 шт)</t>
  </si>
  <si>
    <t>Насадка Large Volumizing Brush 45/30мм</t>
  </si>
  <si>
    <t>Dyson HT01 Case Pale Rose</t>
  </si>
  <si>
    <t>Dyson HT01 Case Prussian Blue</t>
  </si>
  <si>
    <t>Dyson HD16 Case</t>
  </si>
  <si>
    <t>Dyson HS09 Case</t>
  </si>
  <si>
    <t>Dyson PH04 Фильтры</t>
  </si>
  <si>
    <t>Подставка для V11 и V15</t>
  </si>
  <si>
    <t>Подставка для фенов(никель,фуксия,синий)</t>
  </si>
  <si>
    <t>Насадка для животных Pet Grooming</t>
  </si>
  <si>
    <t>Турбощетка для V15 80W</t>
  </si>
  <si>
    <t>Щелевая насадка для V15</t>
  </si>
  <si>
    <t>Насадка-лазер для V15</t>
  </si>
  <si>
    <t>АКБ V15</t>
  </si>
  <si>
    <t>AKБ V11</t>
  </si>
  <si>
    <t>AКБ Gen5</t>
  </si>
  <si>
    <t>Россия</t>
  </si>
  <si>
    <t>Studio Display Standart Glass Tilt Stand MYJG3R</t>
  </si>
  <si>
    <t>Studio Display Nano Glass Tilt Stand MYJK3</t>
  </si>
  <si>
    <t>Studio Display Nano Glass Tilt Stand MMYW3</t>
  </si>
  <si>
    <t>США</t>
  </si>
  <si>
    <t>Studio Display Nano Glass VESA Mount Adapter MYJL3</t>
  </si>
  <si>
    <t>Studio Display Standart Glass VESA Mount Adapter MYJH3</t>
  </si>
  <si>
    <t>Apple Pro Display XDR 32 Standard Glass MYLH3</t>
  </si>
  <si>
    <t>Apple Pro Stand MX5N3</t>
  </si>
  <si>
    <t>Apple VESA Mount Adapter MX5M3</t>
  </si>
  <si>
    <t>[MWV13] iMac M4 (10/10/16/256) Blue</t>
  </si>
  <si>
    <t>[MWUY3] iMac M4 (10/10/16/256) Green</t>
  </si>
  <si>
    <t>[MWUV3] iMac M4 (10/10/16/512) Silver</t>
  </si>
  <si>
    <t>[MQRU3] iMac M3 (8/10/8/512) Pink</t>
  </si>
  <si>
    <t>[Z19F000D9] iMac M3 (8/10/16/1Tb) Yellow</t>
  </si>
  <si>
    <t>[Z19F000DD] iMac M3 (8/10/24/1Tb) Yellow</t>
  </si>
  <si>
    <t>NEO (8/512/Touch ID) Blush</t>
  </si>
  <si>
    <t>Magic Trackpad White MXK93</t>
  </si>
  <si>
    <t>Magic Trackpad Black MXKA3</t>
  </si>
  <si>
    <t>Magic Keyboard USB-C White MXCL3</t>
  </si>
  <si>
    <t>Magic Keyboard Touch ID USB-C White MXCK3</t>
  </si>
  <si>
    <t>Magic Keyboard Touch ID Numeric USB-C Black MXK83</t>
  </si>
  <si>
    <t>Magic Keyboard Touch ID Numeric USB-C White MXK73</t>
  </si>
  <si>
    <t>MW0X3 Air 13 Silver (M4 16GB 512GB)</t>
  </si>
  <si>
    <t>MW103 Air 13 Starlight (M4 16GB 512GB)</t>
  </si>
  <si>
    <t>MC6U4 Air 13 Sky Blue (M4 16GB 512GB)</t>
  </si>
  <si>
    <t>MW133 Air 13 Midnight (M4 16GB 512GB)</t>
  </si>
  <si>
    <t>MC6C4 Air 13 Midnight (M4 24GB 512GB)</t>
  </si>
  <si>
    <t>MC7A4 Air 15 Sky Blue (M4 16GB, 256GB)</t>
  </si>
  <si>
    <t>MW1L3 Air 15 Midnight (M4 16GB, 256GB)</t>
  </si>
  <si>
    <t>MW1J3 Air 15 Starlight (M4 16GB, 256GB)</t>
  </si>
  <si>
    <t>MC7C4 Air 15 Sky Blue (M4 16GB, 512GB)</t>
  </si>
  <si>
    <t>MW1M3 Air 15 Midnight (M4 16GB, 512GB)</t>
  </si>
  <si>
    <t>MW1H3 Air 15 Silver (M4 16GB, 512GB)</t>
  </si>
  <si>
    <t>MW1K3 Air 15 Starlight (M4 10-Core, GPU 10-Core, 16GB, 512GB)</t>
  </si>
  <si>
    <t>MC6L4 Air 15 Midnight (M4 24GB, 512GB)</t>
  </si>
  <si>
    <t>MC6K4 Air 15 Starlight (M4 24GB, 512GB)</t>
  </si>
  <si>
    <t>Z1H100079 Air 15 Starlight (M4, 32GB, 512GB)</t>
  </si>
  <si>
    <t>[Z1CX00236] Air 13 (M4 32/512/70w) Midnight</t>
  </si>
  <si>
    <t>[Z1CT001UQ] Air 13 (M4 32/512/70w) Silver</t>
  </si>
  <si>
    <t>[Z1H70027H] Air 13 (M4 32/512/70w) Sky Blue</t>
  </si>
  <si>
    <t>[Z1CX0018Z] Air 13 (M4 32/1Tb/70w) Midnight</t>
  </si>
  <si>
    <t>[Z1H7001BK] Air 13 (M4 32/1Tb/70w) Sky Blue</t>
  </si>
  <si>
    <t>NX.JNBCD.007</t>
  </si>
  <si>
    <t>NH.QZFCD.002</t>
  </si>
  <si>
    <t>NH.QZFCD.001</t>
  </si>
  <si>
    <t>NH.QYVCD.007</t>
  </si>
  <si>
    <t>NH.U28CD.001</t>
  </si>
  <si>
    <t>NH.QYVCD.005</t>
  </si>
  <si>
    <t>NH.DAECD.002</t>
  </si>
  <si>
    <t>NX.DJBCD.002</t>
  </si>
  <si>
    <t>NX.DJBCD.001</t>
  </si>
  <si>
    <t>NH.U1PAA.004</t>
  </si>
  <si>
    <t>90NB10T1-M01890</t>
  </si>
  <si>
    <t>90NR0NN1-M00310</t>
  </si>
  <si>
    <t>90NR0NL1-M002U0</t>
  </si>
  <si>
    <t>90NR0CS5-M00E30</t>
  </si>
  <si>
    <t>90NB16K1-M004Y0</t>
  </si>
  <si>
    <t>90NB16K1-M005N0</t>
  </si>
  <si>
    <t>90NR0NG1-M00690</t>
  </si>
  <si>
    <t>90NR0LM1-M001Z0</t>
  </si>
  <si>
    <t>90NR0NJ7-M00620</t>
  </si>
  <si>
    <t>90NR0LF1-M000P0</t>
  </si>
  <si>
    <t>90NR0LI1-M001C0</t>
  </si>
  <si>
    <t>90NR0NG1-M006N0</t>
  </si>
  <si>
    <t>90NR0LR1-M00670</t>
  </si>
  <si>
    <t>90NR0LE1-M00360</t>
  </si>
  <si>
    <t>90NB17R1-M006D0</t>
  </si>
  <si>
    <t>90NB17R1-M00650</t>
  </si>
  <si>
    <t>90NB15L1-M007P0</t>
  </si>
  <si>
    <t>90NB17D1-M000K0</t>
  </si>
  <si>
    <t>90NB17F1-M00250</t>
  </si>
  <si>
    <t>90NB13X1-M00MT0</t>
  </si>
  <si>
    <t>90NB13X2-M00MU0</t>
  </si>
  <si>
    <t>90NR0NB1-M00DM0</t>
  </si>
  <si>
    <t>90NR0KV1-M00BC0</t>
  </si>
  <si>
    <t>90NB10T2-M01YV0</t>
  </si>
  <si>
    <t>90NR0LR1-M00FB0</t>
  </si>
  <si>
    <t>90NB16F1-M00EH0</t>
  </si>
  <si>
    <t>90NB16F1-M00ES0</t>
  </si>
  <si>
    <t>90NB17R1-M008W0</t>
  </si>
  <si>
    <t>90NB0ZR1-M07490</t>
  </si>
  <si>
    <t>90NR0NG1-M005K0</t>
  </si>
  <si>
    <t>Gigabyte</t>
  </si>
  <si>
    <t>1VH93KZC94AD</t>
  </si>
  <si>
    <t>1WH93KZC64DH</t>
  </si>
  <si>
    <t>5301ALXS</t>
  </si>
  <si>
    <t>5301ALXN</t>
  </si>
  <si>
    <t>5301ALXB</t>
  </si>
  <si>
    <t>5301AKXJ</t>
  </si>
  <si>
    <t>5301ALWA</t>
  </si>
  <si>
    <t>Huawei</t>
  </si>
  <si>
    <t>53014BUY</t>
  </si>
  <si>
    <t>53014HYB</t>
  </si>
  <si>
    <t>53014NQD</t>
  </si>
  <si>
    <t>53014NQC</t>
  </si>
  <si>
    <t>53014MUA</t>
  </si>
  <si>
    <t>53014MUB</t>
  </si>
  <si>
    <t>53014QLH</t>
  </si>
  <si>
    <t>53014QLA</t>
  </si>
  <si>
    <t>Infinix</t>
  </si>
  <si>
    <t>71005000135</t>
  </si>
  <si>
    <t>21M5S09E00</t>
  </si>
  <si>
    <t>83JC00LBRK</t>
  </si>
  <si>
    <t>83HF00EMIG</t>
  </si>
  <si>
    <t>83CQA01BIN</t>
  </si>
  <si>
    <t>21T9002HUS</t>
  </si>
  <si>
    <t>Maibenben</t>
  </si>
  <si>
    <t>X16B-R98956GQSHBRE3</t>
  </si>
  <si>
    <t>M16B-R574UM0B14HS3E10</t>
  </si>
  <si>
    <t>9S7-182L72-216</t>
  </si>
  <si>
    <t>9S7-183341-052</t>
  </si>
  <si>
    <t>9S7-183341-051</t>
  </si>
  <si>
    <t>9S7-182421-206</t>
  </si>
  <si>
    <t>9S7-17S372-099</t>
  </si>
  <si>
    <t>9S7-184111-022</t>
  </si>
  <si>
    <t>9S7-1587C1-617</t>
  </si>
  <si>
    <t>9S7-1587C1-226</t>
  </si>
  <si>
    <t>9S7-14N321-044</t>
  </si>
  <si>
    <t>9S7-17L791-275</t>
  </si>
  <si>
    <t>9S7-15F535-085</t>
  </si>
  <si>
    <t>9S7-14S113-816</t>
  </si>
  <si>
    <t>9S7-14S113-815</t>
  </si>
  <si>
    <t>9S7-183341-083</t>
  </si>
  <si>
    <t>9S7-182462-1048</t>
  </si>
  <si>
    <t>9S7-17L791-276</t>
  </si>
  <si>
    <t>9S7-17U332-280</t>
  </si>
  <si>
    <t>9S7-17U332-284</t>
  </si>
  <si>
    <t>9S7-17U332-283</t>
  </si>
  <si>
    <t>9S7-17U332-279</t>
  </si>
  <si>
    <t>9S7-17U332-286</t>
  </si>
  <si>
    <t>9S7-15M361-814</t>
  </si>
  <si>
    <t>9S7-265111-030</t>
  </si>
  <si>
    <t>9S7-265111-031</t>
  </si>
  <si>
    <t>9S7-15S111-1071</t>
  </si>
  <si>
    <t>Chuwi</t>
  </si>
  <si>
    <t>10.51" Chuwi MiniBook X N150/16Gb/SSD512Gb/IntelGraphics/1920x1200/Touch/Win11/grey CWI558-P</t>
  </si>
  <si>
    <t>CWI558-P51N5N1HDMXX</t>
  </si>
  <si>
    <t>13.3" ASUS ProArt PX13 HN7306EA-LX129X Ryzen AI Max+ 395/32Gb/SSD1Tb/AMDRadeonGraphics/2.8K/</t>
  </si>
  <si>
    <t>90NB17X1-M00990</t>
  </si>
  <si>
    <t>13.3" MSI Modern 13 F1MOG-068RU Core 7 150U/16Gb/SSD512Gb/IntelGraphics/FHD/Win11/grey 9S7-1</t>
  </si>
  <si>
    <t>9S7-13S131-068</t>
  </si>
  <si>
    <t>ACD</t>
  </si>
  <si>
    <t>14" ACD 14S Core i7-1255U/16Gb/SSD512Gb/IntelIrisXe/FHD/NoOS/silve AH14SI3262WS</t>
  </si>
  <si>
    <t>AH14SI3262WS</t>
  </si>
  <si>
    <t>14" Acer Swift Go 14 AI SFG14-75 Core Ultra 7 258V/32Gb/SSD1Tb/IntelArc/1920x1200/OLED/NoOS/</t>
  </si>
  <si>
    <t>NX.JNBCD.009</t>
  </si>
  <si>
    <t>14" Acer Swift Go 14 AI SFG14-75-77RL Core Ultra 7 256V/16Gb/SSD1Tb/IntelARC/1920x1200/OLED/</t>
  </si>
  <si>
    <t>NX.JNBCD.008</t>
  </si>
  <si>
    <t>14" ASUS ExpertBook B9 B9403CVAR-PP1795 Core 7 150U/32Gb/SSD1Tb/IntelGraphics/2880x1800/OLED</t>
  </si>
  <si>
    <t>90NX05W1-M02WF0</t>
  </si>
  <si>
    <t>14" ASUS ExpertBook B9 B9403CVAR-PP2169W Core 7 150U/32Gb/SSD1Tb/IntelGraphics/2880x1800/OLE</t>
  </si>
  <si>
    <t>90NX05W1-M03010</t>
  </si>
  <si>
    <t>14" ASUS VivoBook 14 M1407KA-LY125 Ryzen AI 5 330/16Gb/SSD512Gb/AMDRadeonGraphics/1920x1200/</t>
  </si>
  <si>
    <t>90NB15H3-M006A0</t>
  </si>
  <si>
    <t>14" ASUS VivoBook 14 X1404VA-I38128 Core i3-1315U/8Gb/SSD128Gb/IntelUHD/FHD/Win11/blue 90NB1</t>
  </si>
  <si>
    <t>90NB10I1-M015F0</t>
  </si>
  <si>
    <t>14" Asus Vivobook S14 S3407CA-LY097 Core Ultra 5 225H/16Gb/SSD512Gb/IntelArc/1920x1200/NoOS/</t>
  </si>
  <si>
    <t>90NB16J2-M00760</t>
  </si>
  <si>
    <t>14" ASUS VivoBook S14 S5406SA-QD237 Core Ultra 5 226V/16Gb/SSD512Gb/IntelArc/1920x1200/OLED/</t>
  </si>
  <si>
    <t>90NB15R3-M00FP0</t>
  </si>
  <si>
    <t>14" ASUS Zenbook 14 OLED UM3406KA-QD221 Ryzen AI 5 340/16Gb/SSD1Tb/AMDRadeonGraphics/1920x12</t>
  </si>
  <si>
    <t>90NB14U1-M00D10</t>
  </si>
  <si>
    <t>14" ASUS Zenbook 14 UM3406GA-QD009 Ryzen AI 7 445/32Gb/SSD1Tb/AMDRadeonGraphics/1920x1200/OL</t>
  </si>
  <si>
    <t>14" ASUS Zenbook 14 UM3406GA-QD118 Ryzen AI 5 430/16Gb/SSD1Tb/AMDRadeonGraphics/1920x1200/OL</t>
  </si>
  <si>
    <t>14" ASUS Zenbook 14 UX3405CA-PP1158 Core Ultra 7 255H/16Gb/SSD1Tb/IntelArc/2.8K/OLED/NoOS/bl</t>
  </si>
  <si>
    <t>90NB14W1-M01PP0</t>
  </si>
  <si>
    <t>14" ASUS Zenbook 14 UX3405CA-ST1093 Core Ultra 9 285H/32Gb/SSD512Gb/IntelArc/2.8K/OLED/NoOS/</t>
  </si>
  <si>
    <t>90NB14W2-M01LJ0</t>
  </si>
  <si>
    <t>14" ASUS Zenbook 14 UX3405CA-ST1336 Core Ultra 7 255H/16Gb/SSD1Tb/IntelArc/2.8K/OLED/NoOS/bl</t>
  </si>
  <si>
    <t>90NB14W1-M01Z50</t>
  </si>
  <si>
    <t>14" ASUS Zenbook 14 UX3405CA-ST1350 Core Ultra 5 225H/16Gb/SSD512Gb/IntelArc/2.8K/OLED/NoOS/</t>
  </si>
  <si>
    <t>90NB14W1-M01ZM0</t>
  </si>
  <si>
    <t>14" ASUS Zenbook 14 UX3405CA-ST1353 Core Ultra 7 255H/32Gb/SSD1Tb/IntelArc/2.8K/OLED/NoOS/bl</t>
  </si>
  <si>
    <t>90NB14W1-M01ZR0</t>
  </si>
  <si>
    <t>14" Asus Zenbook S14 OLED UX5406SA-PV055W Core Ultra 7 258V/32Gb/SSD1Tb/IntelArc/2880x1800/O</t>
  </si>
  <si>
    <t>90NB14F1-M002C0</t>
  </si>
  <si>
    <t>14" ASUS Zenbook S14 UX5406SA-PV058W Core Ultra 7 258V/32Gb/SSD1Tb/IntelArc/2.8K/OLED/Win11/</t>
  </si>
  <si>
    <t>90NB14F2-M002F0</t>
  </si>
  <si>
    <t>14" Chuwi CoreBook Air Ryzen 5 6600H/16Gb/SSD512Gb/AMDRadeonGraphics/1920x1200/Win11Pro/blue</t>
  </si>
  <si>
    <t>CWI652-561N5N1HDMRH</t>
  </si>
  <si>
    <t>14" Huawei MateBook D14 2024 MDG-X Core i5-13420H/16Gb/SSD1Tb/IntelUHD/1920x1200/NoOS/grey 5</t>
  </si>
  <si>
    <t>14" Lenovo IdeaPad 5 2-in-1 14IAL10 Core Ultra 7 255U/16Gb/SSD512Gb/IntelGraphics/1920x1200/</t>
  </si>
  <si>
    <t>83KR001TUS</t>
  </si>
  <si>
    <t>14" Lenovo Thinkbook 14 G6 IRL Core i7-13700H/8Gb/SSD512Gb/IntelIrisXe/1920x1200/NoOS/grey 2</t>
  </si>
  <si>
    <t>21KG005QEV</t>
  </si>
  <si>
    <t>14" Lenovo ThinkPad E14 Gen 7 Core 5 210H/16Gb/SSD512Gb/IntelGraphics/1920x1200/Win11Pro/bla</t>
  </si>
  <si>
    <t>14" Lenovo ThinkPad X1 Carbon G13 Core Ultra 7 265U/32Gb/SSD1TB/IntelGraphics/1920x1200/Touc</t>
  </si>
  <si>
    <t>21NX005RUS</t>
  </si>
  <si>
    <t>14" MSI Modern 14 F1MG-815XRU Core 7 150U/16Gb/SSD512Gb/IntelGraphics/FHD/NoOS/silver 9S7-14</t>
  </si>
  <si>
    <t>14" MSI Modern 14 F1MG-816XRU Core 5 120U/16Gb/SSD512Gb/IntelGraphics/FHD/NoOS/silver 9S7-14</t>
  </si>
  <si>
    <t>15.1" Lenovo Legion 5 15IRX10 Core i9-14900HX/32Gb/SSD1Tb/RTX5070/2560x1600/OLED/Win11/black</t>
  </si>
  <si>
    <t>83LY00HTLK</t>
  </si>
  <si>
    <t>15.3" Lenovo IdeaPad Slim 3 15IRH10 Core i7-13620H/16Gb/SSD512Gb/IntelUHD/1920x1200/NoOS/gre</t>
  </si>
  <si>
    <t>83K10032RK</t>
  </si>
  <si>
    <t>NH.QX6CD.003</t>
  </si>
  <si>
    <t>15.6" Acer Aspire Lite 15 AL15-45P-R1UJ Ryzen 7 5825U/16Gb/SSD512Gb/AMDRadeonGraphics/FHD/No</t>
  </si>
  <si>
    <t>NX.DLQEM.001</t>
  </si>
  <si>
    <t>15.6" Acer Nitro V15 ANV15-52-57BB Core i5-13420H/16Gb/SSD512Gb/RTX5050/FHD/Win11/black NH.U</t>
  </si>
  <si>
    <t>ACER</t>
  </si>
  <si>
    <t>15.6" ACER Nitro V15 ANV15-52-92DD Core i9-13900H/16Gb/SSD512Gb/RTX5060/FHD/NoOS/black NH.QZ</t>
  </si>
  <si>
    <t>NH.QZ8EM.001</t>
  </si>
  <si>
    <t>15.6" Asus Expertbook B1 B1503CVA Core 7 150U/16Gb/SSD1Tb/IntelGraphics/FHD/NoOS/grey 90NX08</t>
  </si>
  <si>
    <t>90NX0801-M00EU0</t>
  </si>
  <si>
    <t>15.6" ASUS ExpertBook B1 B1503CVA Core 7 150U/16Gb/SSD1Tb/IntelGraphics/FHD/Win11Pro/grey 90</t>
  </si>
  <si>
    <t>90NX0801-M00EW0</t>
  </si>
  <si>
    <t>15.6" ASUS ExpertBook B1 B1503CVA-S77900 Core 5 120U/16Gb/SSD512Gb/IntelGraphics/FHD/NoOS/gr</t>
  </si>
  <si>
    <t>90NX0801-M08ZD0</t>
  </si>
  <si>
    <t>15.6" ASUS TUF Gaming A15 FA506NCQ-HN031 Ryzen 7 170/16Gb/SSD512Gb/RTX3050/FHD/NoOS/black 90</t>
  </si>
  <si>
    <t>90NR0QE7-M001A0</t>
  </si>
  <si>
    <t>15.6" Asus TUF Gaming A15 FA506NCR-HN044 Ryzen 7 7435HS/16Gb/SSD512Gb/RTX3050/FHD/NoOS/Black</t>
  </si>
  <si>
    <t>90NR0JV7-M002W0</t>
  </si>
  <si>
    <t xml:space="preserve">15.6" ASUS VivoBook 15 X1502VA-BQ1384 Core i5-13420H/16Gb/SSD512Gb/IntelUHD/FHD/NoOS/silver </t>
  </si>
  <si>
    <t>15.6" Asus Vivobook 15 X1502VA-BQ443 Core i5-13420H/16Gb/SSD512Gb/IntelUHD/FHD/NoOS/blue 90N</t>
  </si>
  <si>
    <t>90NB10T1-M00KV0</t>
  </si>
  <si>
    <t xml:space="preserve">15.6" Asus Vivobook 15 X1502VA-BQ924 Core i7-13620H/16Gb/SSD512Gb/IntelIrisXe/FHD/NoOS/blue </t>
  </si>
  <si>
    <t>15.6" ASUS VivoBook 15 X1504VA-BQ4056 Core 5 120U/16Gb/SSD512Gb/IntelGraphics/FHD/NoOS/silve</t>
  </si>
  <si>
    <t>90NB13Y2-M02FT0</t>
  </si>
  <si>
    <t xml:space="preserve">15.6" ASUS VivoBook 15 X1504VA-BQ4163 Core 7 150U/16Gb/SSD512Gb/IntelGraphics/FHD/NoOS/blue </t>
  </si>
  <si>
    <t>90NB13Y1-M02H00</t>
  </si>
  <si>
    <t>15.6" ASUS VivoBook 15 X1504VA-BQ4422 Core 7 150U/16Gb/SSD512Gb/Intel Graphics/FHD/NoOS/silv</t>
  </si>
  <si>
    <t>90NB13Y2-M02FZ0</t>
  </si>
  <si>
    <t>15.6" ASUS VivoBook 15 X1504VA-BQ590 Core 5 120U/16Gb/SSD512Gb/IntelGraphics/FHD/NoOS/blue 9</t>
  </si>
  <si>
    <t>90NB13Y1-M00X70</t>
  </si>
  <si>
    <t>15.6" ASUS VivoBook Go 15 E1504FA-BQ5036 Ryzen 5 40/8Gb/SSD512Gb/AMDRadeonGraphics/FHD/NoOS/</t>
  </si>
  <si>
    <t>15.6" Lenovo LOQ 15AHP10 Ryzen 5 220/16Gb/SSD512Gb/RTX5050/FHD/NoOS/grey 83JG000VRK</t>
  </si>
  <si>
    <t>83JG000VRK</t>
  </si>
  <si>
    <t>15.6" Lenovo LOQ 15AHP10 Ryzen 5 220/16Gb/SSD512Gb/RTX5050/FHD/Win11/grey 83JG000JUS</t>
  </si>
  <si>
    <t>83JG000JUS</t>
  </si>
  <si>
    <t>15.6" Lenovo LOQ 15ARP9 Ryzen 5 7235HS/16Gb/SSD512Gb/RTX4050/FHD/NoOS/grey 83JC00LBRK</t>
  </si>
  <si>
    <t>15.6" Lenovo LOQ 15IAX9E Core i5-12450HX/16Gb/SSD512Gb/RTX3050/FHD/Win11/grey 83LK00CVUS</t>
  </si>
  <si>
    <t>83LK00CVUS</t>
  </si>
  <si>
    <t xml:space="preserve">15.6" Lenovo LOQ 15IRX10 Core i5-13450HX/16Gb/SSD512Gb/RTX5050/FHD/NoOS/grey 83JE002BRK </t>
  </si>
  <si>
    <t>83JE002BRK</t>
  </si>
  <si>
    <t>15.6" Lenovo LOQ 15IRX10 Core i5-13450HX/16Gb/SSD512Gb/RTX5050/FHD/Win11/grey 83JE002KUS</t>
  </si>
  <si>
    <t>83JE002KUS</t>
  </si>
  <si>
    <t>15.6" Lenovo LOQ 15IRX10 Core i7-14700HX/16Gb/SSD1Tb/RTX5060/FHD/Win11/grey 83JE00XAFU</t>
  </si>
  <si>
    <t>83JE00XAFU</t>
  </si>
  <si>
    <t>15.6" Lenovo LOQ Core i5-13450HX/16Gb/SSD512Gb/RTX4050/FHD/NoOS/Grey 83DV01CGRK</t>
  </si>
  <si>
    <t>83DV01CGRK</t>
  </si>
  <si>
    <t>15.6" MSI Katana 15 HX B14WFK-617XRU Core  i7-14650HX/16Gb/SSD1Tb/RTX5060/FHD/NoOS/black 9S7</t>
  </si>
  <si>
    <t>15.6" MSI Katana 15 HX B14WFK-618XRU Core i5-14450HX/16Gb/SSD1Tb/RTX5060/FHD/NoOS/Black 9S7-</t>
  </si>
  <si>
    <t>9S7-1587C1-618</t>
  </si>
  <si>
    <t>15.6" MSI Modern 15 F1MG-1071XRU Core 7 150U/16Gb/SSD512Gb/IntelGraphics/FHD/NoOS/grey 9S7-1</t>
  </si>
  <si>
    <t>15.6" MSI Modern 15 F1MG-1072XRU Core 5 120U/16Gb/SSD512Gb/IntelGraphics/FHD/NoOS/grey 9S7-1</t>
  </si>
  <si>
    <t>9S7-15S111-1072</t>
  </si>
  <si>
    <t>15.6" MSI Thin 15 B13UC-3287XRU Core i5-13420H/16Gb/SSD1Tb/RTX3050/FHD/NoOS/grey 9S7-16R831-</t>
  </si>
  <si>
    <t>9S7-16R831-3287</t>
  </si>
  <si>
    <t>15.6" MSI Thin 15 B13VE-2650XRU Core i5-13420H/16Gb/SSD512Gb/RTX4050/FHD/NoOS/grey 9S7-16R83</t>
  </si>
  <si>
    <t>9S7-16R831-2650</t>
  </si>
  <si>
    <t>15.6" MSI Thin 15 B2RVE-3451XRU Core 7 240H/16Gb/SSD512Gb/RTX4050/FHD/NoOS/grey 9S7-16R831-3</t>
  </si>
  <si>
    <t>9S7-16R831-3451</t>
  </si>
  <si>
    <t>TECNO</t>
  </si>
  <si>
    <t xml:space="preserve">16" Acer Nitro Lite 16 NL16-71G-539D Core 5 210H/16Gb/SSD512Gb/RTX4050/1920x1200/NoOS/black </t>
  </si>
  <si>
    <t xml:space="preserve">16" Acer Nitro Lite 16 NL16-71G-57PK Core 5 210H/16Gb/SSD512Gb/RTX3050/1920x1200/NoOS/black </t>
  </si>
  <si>
    <t>NH.DAACD.004</t>
  </si>
  <si>
    <t>16" Acer Nitro V 16 AI ANV16-42-R96P Ryzen 7 260/16Gb/SSD 512Gb/RTX5050/1920x1200/Win11/blac</t>
  </si>
  <si>
    <t>NH.U2NAA.003</t>
  </si>
  <si>
    <t>16" Acer Swift Air 16 SFA16-61M-R721 Ryzen AI 7 350/16Gb/SSD1Tb/AMDRadeonGraphics/1920x1200/</t>
  </si>
  <si>
    <t>16" Acer Swift Lite Core Ultra 5 115U/16Gb/SSD512GB/IntelGraphics/1920x1200/NoOS/Silver NX.D</t>
  </si>
  <si>
    <t>NX.D3UCD.002</t>
  </si>
  <si>
    <t>16" ASUS ProArt P16 H7606WM-RJ112X Ryzen AI 9 HX 370/32Gb/SSD2Tb/RTX5060/2.8K/OLED/Touch/Win</t>
  </si>
  <si>
    <t>16" ASUS ProArt P16 H7606WR-SE005X Ryzen AI 9 HX 370/32Gb/SSD2Tb/RTX5070Ti/4K/OLED/Touch/Win</t>
  </si>
  <si>
    <t>16" ASUS ProArt P16 H7606WW-SE009X Ryzen AI 9 HX 370/64Gb/SSD2Tb/RTX5080/4K/OLED/Touch/Win11</t>
  </si>
  <si>
    <t>16" Asus ROG Strix G16 G614PP-S5063 Ryzen 9 8940HX/16Gb/SSD512Gb/RTX5070/2560x1600/NoOS/grey</t>
  </si>
  <si>
    <t>90NR0L67-M00300</t>
  </si>
  <si>
    <t>16" Asus ROG Strix G16 G614PR Ryzen 9 8940HX/16Gb/SSD1Tb/RTX5070Ti/WUXGA/NoOS/grey 90NR0NJ7-</t>
  </si>
  <si>
    <t>90NR0NJ7-M001J0</t>
  </si>
  <si>
    <t>16" ASUS ROG Strix G16 G614PR-RV089 Ryzen 9 8940HX/32Gb/SSD1Tb/RTX5070Ti/1920x1200/NoOS/grey</t>
  </si>
  <si>
    <t>16" ASUS ROG Strix G16 G615JMR-AS74 Core i7-14650HX/16Gb/SSD1Tb/RTX5060/1920x1200/Win11/grey</t>
  </si>
  <si>
    <t>90NR0LB1-M000M0</t>
  </si>
  <si>
    <t>16" Asus ROG Strix G16 G615LR-S5162 Core Ultra 7 255HX/16Gb/SSD1Tb/RTX5070Ti/2560x1600/NoOS/</t>
  </si>
  <si>
    <t>16" ASUS ROG Strix G16 G615LR-S5348 Core Ultra 7 255HX/32Gb/SSD1Tb/RTX 5070Ti/WQXGA/NoOS/gre</t>
  </si>
  <si>
    <t>16" Asus ROG Strix G16 G615LW-S5080 Core Ultra 9 275HX/32Gb/SSD1Tb/RTX5080/2560x1600/NoOS/gr</t>
  </si>
  <si>
    <t>90NR0LG1-M00330</t>
  </si>
  <si>
    <t>16" Asus ROG Strix Scar 16 G635LX-RW041 Core Ultra 9 275HX/32Gb/SSD1Tb/RTX5090/2560x1600/NoO</t>
  </si>
  <si>
    <t>90NR0L81-M001K0</t>
  </si>
  <si>
    <t>16" Asus ROG Strix Scar 16 G635LX-RW150 Core Ultra 9 275HX/64Gb/SSD1Tb/RTX5090/2560x1600/NoO</t>
  </si>
  <si>
    <t>90NR0L81-M006R0</t>
  </si>
  <si>
    <t>16" ASUS ROG Strix SCAR 16 G635LX-RW187W Core Ultra 9 275HX/32Gb/SSD2Tb/RTX5090/2560x1600/Wi</t>
  </si>
  <si>
    <t>90NR0L81-M008D0</t>
  </si>
  <si>
    <t>16" ASUS ROG Zephyrus G16 GU605CM-QR082W Core Ultra 7 255H/32Gb/SSD1Tb/RTX5060/2560x1600/OLE</t>
  </si>
  <si>
    <t>90NR0M22-M003X0</t>
  </si>
  <si>
    <t>16" Asus TUF F16 FX607VU-RL061 Core 5 210H/16Gb/SSD512Gb/RTX4050/1920x1200/NoOS/Grey 90NR0N0</t>
  </si>
  <si>
    <t>90NR0N06-M002T0</t>
  </si>
  <si>
    <t>16" ASUS TUF F16 FX608JPR-QT093 Core i7-13650HX/32Gb/SSD1Tb/RTX5070/2560x1600/NoOS/Grey 90NR</t>
  </si>
  <si>
    <t>16" ASUS TUF Gaming A16 FA607NUQ-RL024 Ryzen 7 170/16Gb/SSD512Gb/RTX4050/1920x1200/NoOS/grey</t>
  </si>
  <si>
    <t>90NR0QF3-M001T0</t>
  </si>
  <si>
    <t>16" Asus TUF Gaming A16 FA608UM Ryzen 7 260/16Gb/SSD512Gb/RTX5060/1920x1200/NoOS/Grey 90NR0K</t>
  </si>
  <si>
    <t>90NR0KV1-M006V0</t>
  </si>
  <si>
    <t>16" Asus TUF Gaming A16 FA608UMI-TU172 Ryzen 7 260/16Gb/SSD512Gb/RTX5060/1920x1200/NoOS/grey</t>
  </si>
  <si>
    <t>16" ASUS TUF Gaming F16 FX608JHR-RV101 Core i5-14450HX/16Gb/SSD1Tb/RTX5050/1920x1200/NoOS/gr</t>
  </si>
  <si>
    <t>90NR0NA1-M00590</t>
  </si>
  <si>
    <t>16" ASUS TUF Gaming F16 FX608JHR-RV142 Core i5-14450HX/16Gb/SSD512Gb/RTX5050/1920x1200/NoOS/</t>
  </si>
  <si>
    <t>90NR0NA1-M007K0</t>
  </si>
  <si>
    <t>16" Asus TUF Gaming F16 FX608JH-RV065 Core i5-13450HX/16Gb/SSD512Gb/RTX5050/1920x1200/NoOS/g</t>
  </si>
  <si>
    <t>90NR0MH1-M003V0</t>
  </si>
  <si>
    <t>16" Asus TUF Gaming F16 FX608JMI-TU254 Core i5-14450HX/16Gb/SSD512Gb/RTX5060/1920x1200/NoOS/</t>
  </si>
  <si>
    <t>16" ASUS TUF Gaming F16 FX608JMR-RV114 Core i7-14650HX/16Gb/SSD 1Tb/RTX5060/1920x1200/NoOS/g</t>
  </si>
  <si>
    <t>90NR0NB1-M006P0</t>
  </si>
  <si>
    <t>16" ASUS TUF Gaming F16 FX608JMR-RV130 Core i5-14450HX/16Gb/SSD1Tb/RTX5060/1920x1200/NoOS/gr</t>
  </si>
  <si>
    <t>90NR0NB1-M007D0</t>
  </si>
  <si>
    <t>16" ASUS TUF Gaming F16 FX608JMR-RV170 Core i5-14450HX/16Gb/SSD512Gb/RTX5060/1920x1200/NoOS/</t>
  </si>
  <si>
    <t>90NR0NB1-M009D0</t>
  </si>
  <si>
    <t>16" ASUS TUF Gaming F16 FX608JM-RV048 Core i5-13450HX/16Gb/SSD512Gb/RTX5060/1920x1200/NoOS/g</t>
  </si>
  <si>
    <t>90NR0MI1-M002W0</t>
  </si>
  <si>
    <t>16" Asus TUF Gaming F16 FX608JP Core i5-13450HX/16Gb/SSD1Tb/RTX5070/1920x1200/NoOS/Grey 90NR</t>
  </si>
  <si>
    <t>90NR0MJ1-M000N0</t>
  </si>
  <si>
    <t>16" ASUS TUF Gaming F16 FX608JPR-RV048 Core i7-14650HX/32Gb/SSD1Tb/RTX5070/1920x1200/NoOS/gr</t>
  </si>
  <si>
    <t>16" ASUS TUF Gaming F16 FX608JPR-RV098 Core i5-14450HX/16Gb/SSD1Tb/RTX5070/1920x1200/NoOS/gr</t>
  </si>
  <si>
    <t>16" Asus V16 V3607VM Core 5 210H/16Gb/SSD1Tb/RTX5060/1920x1200/NoOS/black 90NB16K1-M004Y0</t>
  </si>
  <si>
    <t>16" Asus V16 V3607VM Core 5 210H/16Gb/SSD512Gb/RTX5060/1920x1200/NoOS/Black 90NB16K1-M006T0</t>
  </si>
  <si>
    <t>90NB16K1-M006T0</t>
  </si>
  <si>
    <t>16" Asus V16 V3607VM Core 5 210H/32Gb/SSD512Gb/RTX5060/1920х1200/NoOS/black 90NB16K1-M005N0</t>
  </si>
  <si>
    <t>16" Asus V16 V3607VP Core 7 240H/32Gb/SSD1Tb/RTX5070/1920х1200/NoOS/black 90NB16R1-M001M0</t>
  </si>
  <si>
    <t>90NB16R1-M001M0</t>
  </si>
  <si>
    <t>16" ASUS VivoBook 16 M1605NAQ-MB123 Ryzen 5 150/16Gb/SSD 512Gb/AMDRadeonGraphics/1920x1200/N</t>
  </si>
  <si>
    <t>90NB1832-M00570</t>
  </si>
  <si>
    <t>16" ASUS VivoBook 16 M1605NAQ-MB128 Ryzen 5 150/16Gb/SSD512Gb/AMDRadeonGraphics/1920x1200/No</t>
  </si>
  <si>
    <t>90NB1831-M005C0</t>
  </si>
  <si>
    <t>16" ASUS VivoBook 16 M1605NAQ-MB131 Ryzen 7 170/16Gb/SSD1Tb/AMDRadeonGraphics/1920x1200/NoOS</t>
  </si>
  <si>
    <t>90NB1832-M005F0</t>
  </si>
  <si>
    <t>16" Asus VivoBook 16 M1607KA-MB102 Ryzen AI 5 340/16Gb/SSD1Tb/AMDRadeonGraphics/1920x1200/No</t>
  </si>
  <si>
    <t>90NB15F1-M005Z0</t>
  </si>
  <si>
    <t>16" ASUS VivoBook 16 M1607KA-MB189 Ryzen AI 5 330/16Gb/SSD1Tb/AMDRadeonGraphics/1920x1200/No</t>
  </si>
  <si>
    <t>90NB15F1-M00CD0</t>
  </si>
  <si>
    <t>16" Asus Vivobook 16 V3607VH-RP046 Core 5 210H/16Gb/SSD1Tb/RTX5050/1920x1200/NoOS/black 90NB</t>
  </si>
  <si>
    <t>90NB16L1-M004D0</t>
  </si>
  <si>
    <t>90NB10N2-M02KW0</t>
  </si>
  <si>
    <t>16" Asus VivoBook 16 X1605VA-MB2106 Core i5-13420H/16Gb/SSD512Gb/IntelUHD/1920x1200/NoOS/Bla</t>
  </si>
  <si>
    <t>90NB10N3-M02KZ0</t>
  </si>
  <si>
    <t>16" ASUS Vivobook S16 M3607HA-RP236 Ryzen 7 260/16Gb/SSD512Gb/AMDRadeonGraphics/1920x1200/No</t>
  </si>
  <si>
    <t>16" ASUS Vivobook S16 S3607VA-RP173 Core 5 210H/16Gb/SSD512Gb/IntelGraphics/1920x1200/NoOS/s</t>
  </si>
  <si>
    <t>90NB1671-M00CH0</t>
  </si>
  <si>
    <t>16" Chuwi CoreBook Air Plus Ryzen 5 6600H/16Gb/SSD512Gb/AMDRadeonGraphics/1920x1200/blue/Win</t>
  </si>
  <si>
    <t>CWI654-561N5N1HDMXX</t>
  </si>
  <si>
    <t>16" Gigabyte Aero X16 1VH Ryzen AI 7 350/16Gb/SSD1Tb/RTX5060/2560x1600/NoOS/grey 1VH93KZC94A</t>
  </si>
  <si>
    <t>16" Gigabyte Gaming A16 GA63H 3VH Ryzen 7 260/16Gb/SSD1Tb/RTX5060/1920x1200/NoOS/black 3VHK3</t>
  </si>
  <si>
    <t>3VHK3KZ894SD</t>
  </si>
  <si>
    <t>16" Gigabyte Gaming A16 GA6H CVH Core i7-13620H/32Gb/SSD1Tb/RTX5060/1920x1200/NoOS/black CVH</t>
  </si>
  <si>
    <t>CVHI3KZ864SD</t>
  </si>
  <si>
    <t>16" Lenovo IdeaPad 5 2-in-1 16AKP10 Ryzen AI 7 350/16Gb/SSD1Tb/AMDRadeonGraphics/1920x1200/T</t>
  </si>
  <si>
    <t>83KU0013US</t>
  </si>
  <si>
    <t>16" Lenovo IdeaPad Pro 5 16AKP10 Ryzen AI 5 340/16Gb/SSD512Gb/RTX5050/2.8K/OLED/Win11/grey 8</t>
  </si>
  <si>
    <t>83JN000XUS</t>
  </si>
  <si>
    <t>16" Lenovo IdeaPad Slim 5 16IMH9 Core Ultra 5 125H/16Gb/SSD512Gb/IntelArc/1920x1200/NoOS/gre</t>
  </si>
  <si>
    <t>83DC00AVIN</t>
  </si>
  <si>
    <t>16" Lenovo Legion 7 16IAX10 Core Ultra 9 275HX/32Gb/SSD2Tb/RTX5070/2560x1600/OLED/Win11/whit</t>
  </si>
  <si>
    <t>83KY0002US</t>
  </si>
  <si>
    <t xml:space="preserve">16" Lenovo Legion Pro 5 16IAX10 Core Ultra 9 275HX/32Gb/SSD1Tb/RTX5070/2560x1600/NoOS/black </t>
  </si>
  <si>
    <t>83F3003RPS</t>
  </si>
  <si>
    <t>16" Lenovo Yoga 7 2-in-1 16AHP9 Ryzen 7 8840HS/16Gb/SSD512Gb/AMDRadeonGraphics/1920x1200/Tou</t>
  </si>
  <si>
    <t>83DM0006US</t>
  </si>
  <si>
    <t>16" Lenovo Yoga 7 2-in-1 16ILL10 Core Ultra 5 226V/16Gb/SSD512Gb/IntelArc/1920x1200/Touch/Wi</t>
  </si>
  <si>
    <t>83JT0000US</t>
  </si>
  <si>
    <t>16" Lenovo Yoga 7 2-in-1 16IML9 Core Ultra 7 155U/16Gb/SSD1Tb/IntelGraphics/1920x1200/Touch/</t>
  </si>
  <si>
    <t>83DL0002US</t>
  </si>
  <si>
    <t>16" Maibenben M16B-R574UM Ryzen 5 7430U/8Gb/SSD512Gb/AMDRadeonGraphics/1920x1200/Win11/silve</t>
  </si>
  <si>
    <t>16" Maibenben M647 Ryzen 7 4800H/8Gb/SSD512Gb/AMDRadeonGraphics/FHD/Linux/Blue/Mouse+Pad M64</t>
  </si>
  <si>
    <t>M6471SB0LURE3</t>
  </si>
  <si>
    <t>16" Maibenben M657 Ryzen 7 5825U/16Gb/SSD1Tb/AMDRadeonGraphics/1920x1200/Linux/blue/mouse+pa</t>
  </si>
  <si>
    <t>M657FSG0LURE3</t>
  </si>
  <si>
    <t>16" Maibenben X-Treme Typhoon X16B Atomic Heart Ryzen 9 8940HX/16Gb/SSD1Tb/RTX5060/2560x1600</t>
  </si>
  <si>
    <t>16" TECNO Megabook K16S K16SFA Ryzen 7 7735HS/16Gb/SSD512Gb/AMDRadeonGraphics/1920x1200/Win1</t>
  </si>
  <si>
    <t>17.3" Asus TUF F17 FX707VUR-HX225 Core 5 210H/16Gb/SSD512Gb/RTX4050/FHD/NoOS/Grey 90NR0CS5-M</t>
  </si>
  <si>
    <t xml:space="preserve">17.3" ASUS TUF Gaming A17 FA707NUG-HX182 Ryzen 7 7445HS/16Gb/SSD512Gb/RTX4050/FHD/NoOS/grey </t>
  </si>
  <si>
    <t>90NR0EF5-M00AX0</t>
  </si>
  <si>
    <t>17.3" ASUS TUF Gaming A17 FA707NUQ-HX010 Ryzen 7 170/16Gb/SSD512Gb/RTX4050/FHD/NoOS/grey 90N</t>
  </si>
  <si>
    <t>90NR0QH5-M000D0</t>
  </si>
  <si>
    <t xml:space="preserve">17.3" ASUS VivoBook 17 X1704VA-AU1107 Core 7 150U/16Gb/SSD1Tb/IntelGraphics/FHD/NoOS/silver </t>
  </si>
  <si>
    <t xml:space="preserve">17.3" ASUS VivoBook 17 X1704VA-AU1108 Core 7 150U/16Gb/SSD512Gb/IntelGraphics/FHD/NoOS/blue </t>
  </si>
  <si>
    <t>17.3" ASUS VivoBook 17 X1704VA-AU937 Core 7 150U/16Gb/SSD1Tb/IntelGraphics/FHD/NoOS/silver 9</t>
  </si>
  <si>
    <t>90NB13X1-M00E10</t>
  </si>
  <si>
    <t>17.3" ASUS VivoBook 17 X1704VA-AU982 Core 5 120U/16Gb/SSD512Gb/IntelGraphics/FHD/NoOS/blue 9</t>
  </si>
  <si>
    <t>90NB13X2-M00ML0</t>
  </si>
  <si>
    <t>17.3" Maibenben M17A-R758UM Ryzen 7 5825U/8Gb/SSD512Gb/AMDRadeonGraphics/FHD/Linux/Blue/Mous</t>
  </si>
  <si>
    <t>M17A-R758UMB1SLURE3</t>
  </si>
  <si>
    <t>MAIBENBEN</t>
  </si>
  <si>
    <t>17.3" MAIBENBEN Medio M17A Core i3-1220P/16Gb/SSD512Gb/IntelUHD/FHD/Linux/blue M17A-i322UMF1</t>
  </si>
  <si>
    <t>M17A-i322UMF1SLURE3</t>
  </si>
  <si>
    <t>18" Asus ROG Strix G18 G815JMR Core i9-14900HX/16Gb/SSD1Tb/RTX5060/2560x1600/NoOS/grey 90NR0</t>
  </si>
  <si>
    <t>18" Asus ROG Strix G18 G815JPR Core i9-14900HX/32Gb/SSD1Tb/RTX5070/2560x1600/NoOS/grey 90NR0</t>
  </si>
  <si>
    <t>18" ASUS ROG Strix SCAR 18 G835LX-SA017 Core Ultra 9 275HX/32Gb/SSD1Tb/RTX5090/2560x1600/NoO</t>
  </si>
  <si>
    <t>18" Asus TUF Gaming A18 FA808UH-S8049 Ryzen 7 260/16Gb/SSD512Gb/RTX5050/1920x1200/NoOS/grey</t>
  </si>
  <si>
    <t>90NR0NM1-M002F0</t>
  </si>
  <si>
    <t>18" Asus TUF Gaming A18 FA808UP-S8051 Ryzen 7 260/32Gb/SSD1Tb/RTX5070/1920x1200/NoOS/grey 90</t>
  </si>
  <si>
    <t>18.4" ASUS Vivobook 18 M1807GA-S8054 Ryzen AI 7 445/32Gb/SSD1Tb/AMDRadeonGraphics/1920x1200/</t>
  </si>
  <si>
    <t>90NB17Y1-M00380</t>
  </si>
  <si>
    <t>18.4" Asus Vivobook 18 M1807HA-S8025 Ryzen 7 260/16Gb/SSD1Tb/AMDRadeonGraphics/1920x1200/NoO</t>
  </si>
  <si>
    <t>90NB15P1-M002S0</t>
  </si>
  <si>
    <t>18.4" Asus VivoBook 18 M1807HA-S8108 Ryzen 7 260/16Gb/SSD512Gb/AMDRadeonGraphics/1920x1200/N</t>
  </si>
  <si>
    <t>90NB15P1-M00850</t>
  </si>
  <si>
    <t>3THK3KZC93AD</t>
  </si>
  <si>
    <t>3THK3KZC93SD</t>
  </si>
  <si>
    <t>3THK3KZC94SD</t>
  </si>
  <si>
    <t>3VHK3KZC93AD</t>
  </si>
  <si>
    <t>3VHK3KZC93SD</t>
  </si>
  <si>
    <t>3VHK3KZC94AD</t>
  </si>
  <si>
    <t>Gigabyte Gaming A16 GA63H AMD Ryzen AI 7 260/16Gb/SSD1Tb/RTX5070 8Gb/16"/IPS/WUXGA/1920x1200/165Hz/NoOS/Black (3WHK3KZ894SD)</t>
  </si>
  <si>
    <t>3WHK3KZ894SD</t>
  </si>
  <si>
    <t>3WHK3KZC94SD</t>
  </si>
  <si>
    <t>Huawei MateBook D16 Intel Core i5-13420H/16Gb (soldered D4)/SSD1Tb/UMA/16"/IPS/WUXGA/1920x1200/60Hz/NoOS/Space Grey/1.68kg</t>
  </si>
  <si>
    <t>Huawei MateBook 14 Intel Core Ultra 7 155H/16Gb (soldered D5)/SSD1Tb/UMA/14.2"/OLED/Touch/WQXGA+/2880x1920/120Hz/NoOS/Green/1.3kg</t>
  </si>
  <si>
    <t>Huawei MateBook X Pro Intel Core Ultra 7 155H/16Gb (soldered D5)/SSD1Tb/UMA/14.2"/OLED/Touch/3.1K/3120x2080/120Hz/NoOS/Morandi Blue/1kg</t>
  </si>
  <si>
    <t>53014MTK</t>
  </si>
  <si>
    <t>Huawei MateBook D16 Intel Core i5-13420H/16Gb (soldered D4)/SSD512Gb/UMA/16"/IPS/WUXGA/1920x1200/60Hz/NoOS/Mystic Silver/1.68kg</t>
  </si>
  <si>
    <t>53014MTX</t>
  </si>
  <si>
    <t>Huawei MateBook D16 Intel Core i5-13420H/16Gb (soldered D4)/SSD1Tb/UMA/16"/IPS/WUXGA/1920x1200/60Hz/NoOS/Mystic Silver/1.68kg</t>
  </si>
  <si>
    <t>Huawei MateBook D14 Intel Core i5-13420H/16Gb (soldered D4)/SSD1Tb/UMA/14"/IPS/WUXGA/1920x1200/60Hz/NoOS/Space Grey/1.39kg</t>
  </si>
  <si>
    <t>Huawei MateBook GT 14 Intel Core Ultra 5 125H/16Gb (soldered D5)/SSD1Tb/UMA/14.2"/OLED/Touch/WQXGA+/2880x1920/144Hz/NoOS/Space Grey/1.49kg</t>
  </si>
  <si>
    <t>53014QLD</t>
  </si>
  <si>
    <t>Huawei MateBook 14 Intel Core Ultra 5 125H/16Gb (soldered D5)/SSD1Tb/UMA/14.2"/OLED/Touch/WQXGA+/2880x1920/120Hz/NoOS/Green/1.3kg</t>
  </si>
  <si>
    <t>HONOR</t>
  </si>
  <si>
    <t>HONOR MagicBook Pro 16 Intel Core Ultra 5 125H/24Gb (soldered D5)/SSD1Tb/UMA/16"/IPS/3K/3072x1920/165Hz/Win11/Purple/1.83kg</t>
  </si>
  <si>
    <t>5301AJJE</t>
  </si>
  <si>
    <t>HONOR MagicBook Pro 16 Intel Core Ultra 5 125H/24Gb (soldered D5)/SSD1Tb/UMA/16"/IPS/3K/3072x1920/165Hz/Win11/White/1.83kg</t>
  </si>
  <si>
    <t>5301AJJG</t>
  </si>
  <si>
    <t>HONOR MagicBook Art 14 Intel Core Ultra 7 155H/32Gb (soldered D5)/SSD1Tb/UMA/14.6"/OLED/3.1K/3120х2080/120Hz/Win11/White/1kg</t>
  </si>
  <si>
    <t>HONOR MagicBook Art 14 Intel Core Ultra 7 155H/32Gb (soldered D5)/SSD1Tb/UMA/14.6"/OLED/3.1K/3120х2080/120Hz/Win11/Green/1kg</t>
  </si>
  <si>
    <t>5301AKXL</t>
  </si>
  <si>
    <t>HONOR MagicBook Art 14 Intel Core Ultra 5 125H/32Gb (soldered D5)/SSD1Tb/UMA/14.6"/OLED/3.1K/3120х2080/120Hz/Win11/Green/1kg</t>
  </si>
  <si>
    <t>5301AKXN</t>
  </si>
  <si>
    <t>HONOR MagicBook X14 Plus Intel Core 5 220H/16Gb (soldered D4)/SSD1Tb/UMA/14"/IPS/2.8K/2880x1800/120Hz/Win11/Grey/1.34kg</t>
  </si>
  <si>
    <t>HONOR MagicBook X14 Intel Core i3-1315U/8Gb (soldered D4)/SSD512Gb/UMA/14"/IPS/WUXGA/1920x1200/60Hz/NoOS/Grey/1.43kg</t>
  </si>
  <si>
    <t>HONOR MagicBook X16 Plus Intel Core 5 220H/32Gb (soldered D4)/SSD1Tb/UMA/16"/IPS/WQXGA/2560x1600/120Hz/Win11/Grey/1.79kg</t>
  </si>
  <si>
    <t>5301AMBC</t>
  </si>
  <si>
    <t>HONOR MagicBook X16 Intel Core Ultra 5 125H/16Gb (soldered D5)/SSD1Tb/UMA/16"/IPS/WUXGA/1920x1200/60Hz/Win11/Grey/1.75kg</t>
  </si>
  <si>
    <t>5301ARGM</t>
  </si>
  <si>
    <t>HONOR MagicBook X16 Intel Core Ultra 5 125H/16Gb (soldered D5)/SSD512Gb/UMA/16"/IPS/WUXGA/1920x1200/60Hz/Win11/Grey/1.75kg</t>
  </si>
  <si>
    <t>5301ARGP</t>
  </si>
  <si>
    <t>Gigabyte Gaming A16 GA65H AMD Ryzen 7 170/16Gb (1*16 D5)/SSD512Gb/RTX5050 8Gb (85W)/16"/IPS/WUXGA/1920x1200/165Hz/NoOS/RJ-45/Black/2.2kg</t>
  </si>
  <si>
    <t>5THP3KZ893SD</t>
  </si>
  <si>
    <t>Gigabyte Gaming A16 GA65H AMD Ryzen 7 170/16Gb (1*16 D5)/SSD512Gb/RTX5060 8Gb (85W)/16"/IPS/WUXGA/1920x1200/165Hz/NoOS/RJ-45/Black/2.2kg</t>
  </si>
  <si>
    <t>5VHP3KZ893SD</t>
  </si>
  <si>
    <t>Gigabyte Gaming A16 GA65H AMD Ryzen 7 170/16Gb (1*16 D5)/SSD1Tb/RTX5060 8Gb (85W)/16"/IPS/WUXGA/1920x1200/165Hz/NoOS/RJ-45/Black/2.2kg</t>
  </si>
  <si>
    <t>5VHP3KZ894SD</t>
  </si>
  <si>
    <t>Infinix GTBook GL614 Intel Core i5-13420H/16Gb (soldered D5)/SSD512Gb/RTX5060 8Gb (90W)/16"/IPS/WQXGA/2560x1600/120Hz/NoOS/Silver/1.99kg</t>
  </si>
  <si>
    <t>Lenovo IdeaPad Slim 5 16IMH9 Intel Core Ultra 5 125H/16Gb (soldered D5)/SSD512Gb/UMA/16"/IPS/WUXGA/1920x1200/60Hz/NoOS/Cloud Grey/1.82kg</t>
  </si>
  <si>
    <t>Lenovo IdeaPad Slim 5 14IRH10R Intel Core 5 210H/32Gb (2*16 D5)/SSD1Tb/UMA/14"/OLED/WUXGA/1920x1200/60Hz/NoOS/Luna Grey/1.39kg</t>
  </si>
  <si>
    <t>83J0001BRK</t>
  </si>
  <si>
    <t>Lenovo LOQ 15IRX10 Intel Core i5-13450HX/16Gb (1*16 D5)/SSD512Gb/RTX5050 8Gb (100W)/15.6"/IPS/FHD/1920x1080/144Hz/Win11 (SL English)/RJ-45/Luna Grey/2.4kg</t>
  </si>
  <si>
    <t>Lenovo LOQ 15AHP10 AMD Ryzen 7 250/16Gb (1*16 D5)/SSD512Gb/RTX5060 8Gb (100W)/15.6"/IPS/FHD/1920x1080/144Hz/Win11 (SL English)/RJ-45/Luna Grey/2.4kg</t>
  </si>
  <si>
    <t>83JG007PUS</t>
  </si>
  <si>
    <t>Lenovo Yoga 7 2-in-1 16ILL10 Intel Core Ultra 5 226V/16Gb (soldered D5)/SSD512Gb/UMA/16"/IPS/WUXGA/1920x1200/60Hz/Win11 (SL English)/Luna Grey/1.92kg</t>
  </si>
  <si>
    <t>Lenovo IdeaPad 5 2-in-1 14IRH9 Intel Core i5-13420H/16Gb (soldered D5)/SSD1Tb/UMA/14"/IPS/Touch/WUXGA/1920x1200/60Hz/NoOS/Luna Grey/1.6kg</t>
  </si>
  <si>
    <t>83KX007XRK</t>
  </si>
  <si>
    <t>Lenovo IdeaPad 5 2-in-1 14IRH9 Intel Core i5-13420H/16Gb (soldered D5)/SSD512Gb/UMA/14"/OLED/Touch/WUXGA/1920x1200/60Hz/NoOS/Luna Grey/1.5kg</t>
  </si>
  <si>
    <t>83KX007YRK</t>
  </si>
  <si>
    <t>Lenovo IdeaPad 5 2-in-1 14IRH9 Intel Core i5-13420H/16Gb (soldered D5)/SSD1Tb/UMA/14"/OLED/Touch/WUXGA/1920x1200/60Hz/NoOS/Luna Grey/1.5kg</t>
  </si>
  <si>
    <t>83KX0082RK</t>
  </si>
  <si>
    <t>Lenovo LOQ 15IAX9E Intel Core i5-12450HX/16Gb (1*16 D5)/SSD512Gb/RTX3050 6Gb (65W)/15.6"/IPS/FHD/1920x1080/144Hz/Win11 (SL English)/RJ-45/Luna Grey/1.77kg</t>
  </si>
  <si>
    <t>ASUS Vivobook 16 R1605VA-MB998 Intel Core i5-1335U/16Gb (soldered D4)/SSD1Tb/UMA/16"/IPS/WUXGA/1920x1200/60Hz/NoOS/Black/1.88kg</t>
  </si>
  <si>
    <t>90NB10N3-M01840</t>
  </si>
  <si>
    <t>ASUS Vivobook 15 F1505VA-MA929 Intel Core i7-13620H/16Gb (soldered D4)/SSD512Gb/UMA/15.6"/OLED/2.8K/2880x1620/120Hz/NoOS/Black/1.7kg</t>
  </si>
  <si>
    <t>90NB10P1-M016P0</t>
  </si>
  <si>
    <t>ASUS Zenbook S16 UM5606WA-RK220W AMD Ryzen AI 9 HX 370/32Gb (soldered D5)/SSD1Tb/UMA/16"/OLED/WQXGA+/2880x1800/120Hz/Win11/White/1.5kg</t>
  </si>
  <si>
    <t>90NB13M2-M00CJ0</t>
  </si>
  <si>
    <t>ASUS Vivobook 15 X1504VA-BQ4055 Intel Core 5 120U/16Gb (soldered D4)/SSD512Gb/UMA/15.6"/IPS/FHD/1920x1080/60Hz/NoOS/Blue/1.7kg</t>
  </si>
  <si>
    <t>90NB13Y1-M01PX0</t>
  </si>
  <si>
    <t>ASUS V16 V3607VH-RP046 Intel Core 5 210H/16Gb (2*8 D5)/SSD1Tb/RTX5050 8Gb (75W)/16"/IPS/WUXGA/1920x1200/144Hz/NoOS/Black/1.95kg</t>
  </si>
  <si>
    <t>90NB17H5-M00CL0</t>
  </si>
  <si>
    <t>ASUS Zenbook 14 UM3406GA-QD093X AMD Ryzen AI 7 445/32Gb (soldered D5)/SSD1Tb/UMA/14"/OLED/WUXGA/1920x1200/60Hz/Win11Pro/Black/1.2kg</t>
  </si>
  <si>
    <t>ASUS TUF Gaming F17 FX707VUR-HX225 Intel Core 5 210H/16Gb (2*8 D5)/SSD512Gb/RTX4050 6Gb (140W)/17.3"/IPS/FHD/1920x1080/144Hz/NoOS/RJ-45/Grey/2.6kg</t>
  </si>
  <si>
    <t>ASUS ROG Strix G16 G614PR-RV027 AMD Ryzen 9 8940HX/16Gb (1*16 D5)/SSD1Tb/RTX5070 Ti 12Gb (140W)/16"/IPS/WUXGA/1920x1200/165Hz/NoOS/RJ-45/Grey/2.5kg</t>
  </si>
  <si>
    <t>ASUS TUF Gaming A18 FA808UP-S8030 AMD Ryzen 7 260/32Gb (2*16 D5)/SSD1Tb/RTX5070 8Gb (115W)/18"/IPS/WUXGA/1920x1200/144Hz/NoOS/RJ-45/Grey/2.6kg</t>
  </si>
  <si>
    <t>90NR0NL1-M001L0</t>
  </si>
  <si>
    <t>ASUS TUF Gaming A18 FA808UH-S8033 AMD Ryzen 7 260/16Gb (2*8 D5)/SSD1Tb/RTX5050 8Gb (115W)/18"/IPS/WUXGA/1920x1200/144Hz/NoOS/RJ-45/Grey/2.6kg</t>
  </si>
  <si>
    <t>90NR0NM1-M001R0</t>
  </si>
  <si>
    <t>ASUS TUF Gaming A18 FA808UM-S8030 AMD Ryzen 7 260/16Gb (2*8 D5)/SSD512Gb/RTX5060 8Gb (115W)/18"/IPS/WUXGA/1920x1200/144Hz/NoOS/RJ-45/Grey/2.6kg</t>
  </si>
  <si>
    <t>90NR0NN1-M001M0</t>
  </si>
  <si>
    <t>MSI Prestige 13 AI+ Ukiyo-e Edition A2VMG-096RU Intel Core Ultra 9 288V/32Gb (soldered D5)/SSD2Tb/UMA/13.3"/OLED/2.8K/2880x1800/60Hz/Win11/Ukiyo-e Edition/1kg</t>
  </si>
  <si>
    <t>9S7-13Q323-096</t>
  </si>
  <si>
    <t>MSI Prestige 14 AI+ Evo C2VMG-044RU Intel Core Ultra 7 258V/32Gb (soldered D5)/SSD1Tb/UMA/14"/OLED/2.8K/2880x1800/120Hz/Win11Pro/RJ-45/Grey/1.7kg</t>
  </si>
  <si>
    <t>MSI Stealth 16 AI A2HWGG-085XRU Intel Core Ultra 7 255H/32Gb (2*16 D5)/SSD1Tb/RTX5070 8Gb (95W)/16"/OLED/WQXGA/2560x1600/240Hz/NoOS/RJ-45/Black/2.1kg</t>
  </si>
  <si>
    <t>MSI Stealth 16 AI A2HWFG-086XRU Intel Core Ultra 7 255H/32Gb (2*16 D5)/SSD1Tb/RTX5060 8Gb (95W)/16"/OLED/WQXGA/2560x1600/240Hz/NoOS/RJ-45/Black/2.1kg</t>
  </si>
  <si>
    <t>9S7-15F535-086</t>
  </si>
  <si>
    <t>MSI Raider 16 HX AI A2XWHG-814XRU Intel Core Ultra 7 255HX/32Gb (1*32 D5)/SSD1Tb/RTX5070 Ti 12Gb (140W)/16"/IPS/WQXGA/2560x1600/240Hz/NoOS/RJ-45/Black/2.7kg</t>
  </si>
  <si>
    <t>MSI Vector A16 HX A8WHG-033XRU AMD Ryzen 9 8940HX/16Gb/SSD1Tb/RTX5070Ti 12Gb/16"/IPS/WQXGA/2560x1600/240Hz/NoOS/Cosmos Gray (9S7-15MM72-033)</t>
  </si>
  <si>
    <t>9S7-15MM72-033</t>
  </si>
  <si>
    <t>MSI Crosshair A16 HX D8WGKG-078XRU AMD Ryzen 7 8840HX/32Gb (2*16 D5)/SSD1Tb/RTX5070 8Gb (115W)/16"/IPS/WQXGA/2560x1600/240Hz/NoOS/RJ-45/Grey/2.5kg</t>
  </si>
  <si>
    <t>9S7-15PL21-078</t>
  </si>
  <si>
    <t>MSI Modern 15 F1MG-1072XRU Intel Core 5 120U/16Gb (1*16 D4)/SSD512Gb/UMA/15.6"/IPS/FHD/1920x1080/60Hz/NoOS/RJ-45/Grey/1.7kg</t>
  </si>
  <si>
    <t>MSI Cyborg 15 C2WF-014XRU Intel Core 7 240H/16Gb (1*16 D5)/SSD1Tb/RTX5060 8Gb (55W)/15.6"/IPS/FHD/1920x1080/144Hz/NoOS/RJ-45/Grey/1.95kg</t>
  </si>
  <si>
    <t>9S7-15T121-014</t>
  </si>
  <si>
    <t>MSI Cyborg 15 C2WE-017XRU Intel Core 5 210H/16Gb (1*16 D5)/SSD512Gb/RTX5050 8Gb (45W)/15.6"/IPS/FHD/1920x1080/144Hz/NoOS/RJ-45/Grey/1.95kg</t>
  </si>
  <si>
    <t>9S7-15T121-017</t>
  </si>
  <si>
    <t>MSI Thin 15 B2RVE-3451XRU Intel Core 7 240H/16Gb (1*16 D4)/SSD512Gb/RTX4050 6Gb (45W)/15.6"/IPS/FHD/1920x1080/144Hz/NoOS/RJ-45/Grey/1.86kg</t>
  </si>
  <si>
    <t>MSI Katana 17 B13UCR-1612XRU Intel Core i5-13420H/16Gb (1*16 D5)/SSD1Tb/RTX3050 4Gb (75W)/17.3"/IPS/FHD/1920x1080/144Hz/NoOS/RJ-45/Black/2.6kg</t>
  </si>
  <si>
    <t>9S7-17L541-1612</t>
  </si>
  <si>
    <t>MSI Katana 17 B2RVEK-1617XRU Intel Core 7 240H/16Gb (2*8 D5)/SSD1Tb/RTX4050 6Gb (105W)/17.3/IPS/FHD/1920x1080/144Hz/NoOS/RJ-45/Black/2.6kg</t>
  </si>
  <si>
    <t>9S7-17L591-1617</t>
  </si>
  <si>
    <t>MSI Katana 17 B2RVEK-1618XRU Intel Core 5 210H/16Gb (2*8 D5)/SSD1Tb/RTX4050 6Gb (105W)/17.3"/IPS/FHD/1920x1080/144Hz/NoOS/RJ-45/Black/2.6kg</t>
  </si>
  <si>
    <t>9S7-17L591-1618</t>
  </si>
  <si>
    <t>MSI Katana 17 HX B14WFK-275XRU Intel Core i5-14450HX/32Gb (2*16 D5)/SSD1Tb/RTX5060 8Gb (115W)/17.3"/IPS/FHD/1920x1080/144Hz/NoOS/RJ-45/Black/2.7kg</t>
  </si>
  <si>
    <t>MSI Vector 17 HX AI A2XWJG-099XRU Intel Core Ultra 9 275HX/32Gb (2*16 D5)/SSD1Tb/RTX5090 24Gb (175W)/17"/IPS/WQXGA/2560x1600/240Hz/NoOS/RJ-45/Grey/3kg</t>
  </si>
  <si>
    <t>MSI Venture 17 AI A2HMG-014XRU Intel Core Ultra 5 225H/16Gb (2*8 D5)/SSD512Gb/UMA/17.3"/IPS/FHD/1920x1080/144Hz/NoOS/RJ-45/Grey/2.4kg</t>
  </si>
  <si>
    <t>9S7-17U211-014</t>
  </si>
  <si>
    <t>MSI Cyborg 17 B2RWEKG-279XRU Intel Core 7 240H/16Gb (2*8 D5)/SSD1Tb/RTX5050 8Gb (45W)/17.3"/IPS/FHD/1920x1080/144Hz/NoOS/RJ-45/Black/2.5kg</t>
  </si>
  <si>
    <t>MSI Cyborg 17 B2RWEKG-280XRU Intel Core 5 210H/16Gb (2*8 D5)/SSD1Tb/RTX5050 8Gb (45W)/17.3"/IPS/FHD/1920x1080/144Hz/NoOS/RJ-45/Black/2.5kg</t>
  </si>
  <si>
    <t>MSI Cyborg 17 B2RWFKG-283XRU Intel Core 7 240H/16Gb (2*8 D5)/SSD1Tb/RTX5060 8Gb (55W)/17.3"/IPS/FHD/1920x1080/144Hz/NoOS/RJ-45/Black/2.5kg</t>
  </si>
  <si>
    <t>MSI Cyborg 17 B2RWFKG-284XRU Intel Core 5 210H/16Gb (2*8 D5)/SSD1Tb/RTX5060 8Gb (55W)/17.3"/IPS/FHD/1920x1080/144Hz/NoOS/RJ-45/Black/2.5kg</t>
  </si>
  <si>
    <t>MSI Titan 18 HX AI A2XWJG-206RU Intel Core Ultra 9 285HX/64Gb (2*32 D5)/SSD4Tb/RTX5090 24Gb (175W)/18"/IPS/MiniLED/WQUXGA/3840x2400/120Hz/Win11/RJ-45/Black/3.6kg</t>
  </si>
  <si>
    <t>MSI Raider 18 Max HX A2WI-1048RU Intel Core Ultra 9 290HX Plus/32Gb (2*16 D5)/SSD2Tb/RTX5080 16Gb (175W)/18"/IPS/MiniLED/WQUXGA/3840x2400/120Hz/Win11/RJ-45/Black/3.6kg</t>
  </si>
  <si>
    <t>MSI Titan 18 HX Dragon Edition Norse Myth A2XWJG-205RU Intel Core Ultra 9 285HX/64Gb (2*32 D5)/SSD4Tb/RTX5090 24Gb (175W)/18"/IPS/MiniLED/WQUXGA/3840x2400/120Hz/Win11/RJ-45/Black/3.6kg</t>
  </si>
  <si>
    <t>9S7-1824A5-205</t>
  </si>
  <si>
    <t>MSI Raider A18 HX A9WJG-216RU AMD Ryzen 9 9955HX3D/64Gb/SSD2Tb/RTX5090 24Gb/18"/IPS/WQUXGA/3840x2400/120Hz/MiniLED/Win11/Core Black (9S7-182L72-216)</t>
  </si>
  <si>
    <t>MSI Stealth 18 HX A2WI-083RU Intel Core Ultra 9 290HX Plus/32Gb (2*16 D5)/SSD2Tb/RTX5080 16Gb (150W)/18"/IPS/MiniLED/WQUXGA/3840x2400/120Hz/Win11/RJ-45/Black/2.89kg</t>
  </si>
  <si>
    <t>MSI Crosshair 18 HX AI A2XWGKG-022XRU Intel Core Ultra 9 275HX/32Gb (2*16 D5)/SSD1Tb/RTX5070 8Gb (115W)/18"/IPS/WQXGA/2560x1600/240Hz/NoOS/RJ-45/Black/3.1kg</t>
  </si>
  <si>
    <t>MSI Raider 16 Max HX B2WI-030RU Intel Core Ultra 9 290HX Plus/32Gb (2*16 D5)/SSD2Tb/RTX5080 16Gb (175W)/16"/OLED/WQXGA/2560x1600/240Hz/Win11/RJ-45/Black/2.7kg</t>
  </si>
  <si>
    <t>MSI Raider 16 Max HX B2WJ-031RU Intel Core Ultra 9 290HX Plus/32Gb (2*16 D5)/SSD2Tb/RTX5090 24Gb (175W)/16"/OLED/WQXGA/2560x1600/240Hz/Win11/RJ-45/Black/2.7kg</t>
  </si>
  <si>
    <t>Gigabyte Gaming A16 PRO GA6DH Intel Core 7 240H/32Gb (soldered D5)/SSD1Tb/RTX5070 Ti 12Gb (115W)/16"/IPS/WQXGA/2560x1600/165Hz/NoOS/RJ-45/Black/2.3kg</t>
  </si>
  <si>
    <t>DXHG4KZCC4SD</t>
  </si>
  <si>
    <t>Gigabyte Gaming A18 PRO DXJ Intel Core 7 240H/32Gb (soldered D5)/SSD1Tb/RTX5070 Ti 12Gb (115W)/18"/IPS/WQXGA/2560x1600/165Hz/NoOS/RJ-45/Black/2.9kg</t>
  </si>
  <si>
    <t>DXJG3KZBC4SD</t>
  </si>
  <si>
    <t>Gigabyte Gaming A16 PRO GA6DH Intel Core 7 240H/32Gb (soldered D5)/SSD1Tb/RTX5080 16Gb (115W)/16"/IPS/WQXGA/2560x1600/165Hz/NoOS/RJ-45/Black/2.3kg</t>
  </si>
  <si>
    <t>DYHG5KZCC4SD</t>
  </si>
  <si>
    <t>Gigabyte Gaming A18 PRO DYJ Intel Core 7 240H/32Gb (soldered D5)/SSD1Tb/RTX5080 16Gb (115W)/18"/IPS/WQXGA/2560x1600/165Hz/NoOS/RJ-45/Black/2.9kg</t>
  </si>
  <si>
    <t>DYJG3KZBC4SD</t>
  </si>
  <si>
    <t>Acer Predator Helios Neo 16 AI PHN16-73-92NH Intel Core Ultra 9 275HX/32Gb (2*16 D5)/SSD2Tb/RTX5070 Ti 12Gb (140W)/16"/IPS/WQXGA/2560x1600/240Hz/NoOS/RJ-45/Black/2.7kg</t>
  </si>
  <si>
    <t>NH.QX4CD.001</t>
  </si>
  <si>
    <t>Acer Predator Helios Neo 16S AI PHN16S-71-72PG Intel Core Ultra 7 255HX/32Gb (2*16 D5)/SSD1Tb/RTX5070 8Gb (115W)/16"/OLED/WQXGA/2560x1600/240Hz/NoOS/RJ-45/Black/2.3kg</t>
  </si>
  <si>
    <t>Acer Predator Helios Neo 16S AI PHN16S-71-90EB Intel Core Ultra 9 275HX/32Gb (2*16 D5)/SSD2Tb/RTX5070 8Gb (115W)/16"/OLED/WQXGA/2560x1600/240Hz/NoOS/RJ-45/Black/2.3kg</t>
  </si>
  <si>
    <t>Acer Nitro V 16S ANV16S-71-7771 Intel Core 7 240H/16Gb (1*16 D5)/SSD1Tb/RTX5060 8Gb (85W)/15.6"/IPS/WUXGA/1920x1200/180Hz/Win11 (SL English)/RJ-45/Black/2.1kg</t>
  </si>
  <si>
    <t>NH.U24AA.003</t>
  </si>
  <si>
    <t>Acer Nitro V 16S ANV16S-71-58YF Intel Core 5 210H/16Gb (1*16 D5)/SSD1Tb/RTX5060 8Gb (85W)/16"/IPS/WQXGA/2560x1600/180Hz/NoOS/RJ-45/Black/2.1kg</t>
  </si>
  <si>
    <t>Acer Aspire Lite 16 AL16-54P-59ZA Intel Core 5 120U/32Gb (2*16 D5)/SSD512Gb/UMA/16"/IPS/WUXGA/1920x1200/60Hz/NoOS/RJ-45/Silver/1.53kg</t>
  </si>
  <si>
    <t>NX.DJ8CD.001</t>
  </si>
  <si>
    <t>Acer Swift Air 16 SFA16-61M-R0MH AMD Ryzen AI 5 330/16Gb (soldered D5)/SSD512Gb/UMA/16"/OLED/WUXGA/1920x1200/60Hz/NoOS/Silver/1.1kg</t>
  </si>
  <si>
    <t>NX.DJACD.001</t>
  </si>
  <si>
    <t>Acer Swift Air 16 SFA16-61M-R8TC AMD Ryzen AI 5 330/16Gb (soldered D5)/SSD1Tb/UMA/16"/OLED/WUXGA/1920x1200/60Hz/NoOS/Silver/1.1kg</t>
  </si>
  <si>
    <t>Acer Swift Go 14 AI SFG14-75-58NB Intel Core Ultra 5 226V/16Gb (soldered D5)/SSD1Tb/UMA/14"/OLED/WUXGA/1920x1200/60Hz/NoOS/Blue/1.24kg</t>
  </si>
  <si>
    <t>Acer Swift Go 14 AI SFG14-75-746M Intel Core Ultra 7 258V/32Gb (soldered D5)/SSD1Tb/UMA/14"/OLED/WUXGA/1920x1200/60Hz/NoOS/Blue/1.25kg</t>
  </si>
  <si>
    <t>Acer Swift Go 14 AI SFG14-75-974A Intel Core Ultra 9 288V/32Gb (soldered D5)/SSD1Tb/UMA/14"/OLED/WUXGA/1920x1200/60Hz/NoOS/Blue/1.25kg</t>
  </si>
  <si>
    <t>NX.JNBCD.00A</t>
  </si>
  <si>
    <t>Acer Swift Go 16 SFG16-74-568D Intel Core Ultra 5 226V/16Gb (soldered D5)/SSD1Tb/UMA/16"/OLED/WUXGA+/2048x1280/120Hz/NoOS/Black/1.52kg</t>
  </si>
  <si>
    <t>NX.JNMCD.001</t>
  </si>
  <si>
    <t>Acer Aspire 3 A325-42 AMD Ryzen 7 7730U/16Gb (1*16 D4)/SSD512Gb/UMA/15.6"/IPS/FHD/1920x1080/NoOS/Silver/1.78kg</t>
  </si>
  <si>
    <t>ZN.N01SI.03U</t>
  </si>
  <si>
    <t>Lenovo ThinkPad E16 Gen 2 AMD Ryzen 7 7735HS/16Gb (1*16 D5)/SSD512Gb/UMA/16"/IPS/WUXGA/1920x1200/60Hz/NoOS/RJ-45/Black/1.78kg</t>
  </si>
  <si>
    <t>Lenovo ThinkBook 16 G7 ARP AMD Ryzen 7 7735HS/16Gb (1*16 D5/SSD512Gb/UMA/16"/IPS/WUXGA/1920x1200/60Hz/NoOS/RJ-45/Arctic Grey/1.7kg</t>
  </si>
  <si>
    <t>21MW009QSA</t>
  </si>
  <si>
    <t>Lenovo V15 G4 AMN AMD Ryzen 5 7520U/16Gb (soldered D5)/SSD512Gb/UMA/15.6"/TN/FHD/1920x1080/60Hz/NoOS/RJ-45/Arctic Grey/1.63kg</t>
  </si>
  <si>
    <t>Гравитон</t>
  </si>
  <si>
    <t>Гравитон Н14И-Т 14.0"FHD300nit i5 1135G7/1x16GBDDR4/512GBSSD_M.2/WiFi+BT/NoOS/1YST</t>
  </si>
  <si>
    <t>Н14И-Т_186150</t>
  </si>
  <si>
    <t>Гравитон Н14И-Т 14.0"FHD300nit i7 1165G7/1x16GBDDR4/512GB SSD M.2/WiFi+BT/HUB/NoOS/1YST</t>
  </si>
  <si>
    <t>Н14И-Т_227787</t>
  </si>
  <si>
    <t>Гравитон Н14И-Т 14.0"FHD300nit i5 1135G7/1x16GBDDR4/512GB SSD M.2/WiFi+BT/HUB/NoOS/1YST</t>
  </si>
  <si>
    <t>Н14И-Т_227793</t>
  </si>
  <si>
    <t>Гравитон Гравитон Н14И-ТП 14.0"FHD/i5-1135G7/8GB/SSD256GB/Wi-Fi+BT/NoOS/1YST 19В, 3,42А</t>
  </si>
  <si>
    <t>Н14И-ТП_149700</t>
  </si>
  <si>
    <t>Гравитон Н14И-ТП i5-1135G7/WiFi+BT/Пластик/14.0"/1920*1080/8GBDDR4/256GBSSD_M.2/NoOS/1YST</t>
  </si>
  <si>
    <t>Н14И-ТП_163733</t>
  </si>
  <si>
    <t>Гравитон Н14И-ТП 14.0"FHD/i5-1135G7/1*16GB/SSD512GB/Wi-Fi+BT/NoOS/1YST</t>
  </si>
  <si>
    <t>Н14И-ТП_172629</t>
  </si>
  <si>
    <t>Гравитон Н14И-ТП 14.0"FHD i5-1135G7/1x16GBDDR4/1TBSSD_M.2/WiFi+BT/NoOS/1YST</t>
  </si>
  <si>
    <t>Н14И-ТП_177049</t>
  </si>
  <si>
    <t>Гравитон Н14И-ТП 14.0"FHD300nit i5 1135G7/2x8GBDDR4/512GBSSD_M.2/WiFi+BT/MS/NoOS/1YST</t>
  </si>
  <si>
    <t>Н14И-ТП_221395</t>
  </si>
  <si>
    <t>Н14И-ТП_225102</t>
  </si>
  <si>
    <t>Гравитон Н14И-ТП 14.0"FHD300nit i5 1135G7/1x16GBDDR4/512GB SSD M.2/WiFi+BT/HUB/NoOS/1YST</t>
  </si>
  <si>
    <t>Н14И-ТП_227799</t>
  </si>
  <si>
    <t>Гравитон Н15А-Б 15.6" FHD R7 7730U/1x16GBDDR4/512GB SSD M.2/WiFi+BT/HUB/NoOS/1YST</t>
  </si>
  <si>
    <t>Н15А-Б_227792</t>
  </si>
  <si>
    <t>Гравитон Н15И-Т 15.6"FHD300nit i5 1135G7/1x16GBDDR4/512GB SSD_M.2/WiFi+BT/HUB/NoOS/1YST</t>
  </si>
  <si>
    <t>Н15И-Т_227773</t>
  </si>
  <si>
    <t>Гравитон Н15И-Т 15.6"FHD300nit i7 1165G7/1x16GBDDR4/512GB SSD M.2/WiFi+BT/HUB/NoOS/1YST</t>
  </si>
  <si>
    <t>Н15И-Т_227775</t>
  </si>
  <si>
    <t>Гравитон Н15И-Т 15.6"FHD300nit i7 1165G7/1x16GBDDR4/1TB SSD M.2/WiFi+BT/HUB/NoOS/1YST</t>
  </si>
  <si>
    <t>Н15И-Т_227778</t>
  </si>
  <si>
    <t>UGREEN</t>
  </si>
  <si>
    <t>TTEC</t>
  </si>
  <si>
    <t>HOTO</t>
  </si>
  <si>
    <t>Belkin</t>
  </si>
  <si>
    <t>BPB012btBL</t>
  </si>
  <si>
    <t>Внешний аккумулятор Belkin Power Bank 20000mAh 2*USB-A&amp;USB-C 15W. Цвет: синий</t>
  </si>
  <si>
    <t>BPB012btRG</t>
  </si>
  <si>
    <t>Внешний аккумулятор Belkin Power Bank 20000mAh 2*USB-A&amp;USB-C 15W. Цвет: розовое золото</t>
  </si>
  <si>
    <t>BPB012btGY</t>
  </si>
  <si>
    <t>Внешний аккумулятор Belkin Power Bank 20000mAh 2*USB-A&amp;USB-C 15W. Цвет: серый космос</t>
  </si>
  <si>
    <t>Satechi</t>
  </si>
  <si>
    <t>ST-DDSM</t>
  </si>
  <si>
    <t>Зарядная станция двойная Satechi Dual Dock Stand - Docking Station with NVMe SSD Enclosure. Цвет: черноо-серебристый</t>
  </si>
  <si>
    <t>2BB210S</t>
  </si>
  <si>
    <t>Внешний аккумулятор TTEC ChargeUp 20000mAh Powerbank. Цвет: черный</t>
  </si>
  <si>
    <t>2BB211S</t>
  </si>
  <si>
    <t>Внешний аккумулятор TTEC ChargeUp LCD 20000mAh Powerbank. Цвет: черный</t>
  </si>
  <si>
    <t>2BB203S</t>
  </si>
  <si>
    <t>Внешний аккумулятор TTEC PowerSlim Trio LCD 20000mAh PD 22,5W Powerbank with Trio Cable. Цвет: черный</t>
  </si>
  <si>
    <t>2BB238S</t>
  </si>
  <si>
    <t>Внешний аккумулятор TTEC ReCharger Extreme LCD 20.000mAh PD Powerbank 20W со встроенными кабелями USB-C/Lightning и ручкой для переноса. Цвет: черный</t>
  </si>
  <si>
    <t>2BB242S</t>
  </si>
  <si>
    <t>Внешний аккумулятор TTEC ReCharger LCD 10000mAh PD 20W Powerbank USB-C&amp;USB-A со встроенным кабелем USB-C. Цвет: черный</t>
  </si>
  <si>
    <t>2BB261GR</t>
  </si>
  <si>
    <t>Внешний аккумулятор TTEC ReCharger LCD 20000mAh PD 100W Powerbank USB-C&amp;2*USB-A с кабелем USB-C-USB-C. Цвет: серый</t>
  </si>
  <si>
    <t>2BB245GR</t>
  </si>
  <si>
    <t>Внешний аккумулятор TTEC ReCharger LCD 20000mAh PD 65W Powerbank USB-C&amp;USB-A со встроенным кабелем USB-C. Цвет: серый</t>
  </si>
  <si>
    <t>2BB231GR</t>
  </si>
  <si>
    <t>Внешний аккумулятор TTEC ReCharger Mini LCD 10000mAh USB-C PD 20W Powerbank с кабелем USB-C&amp;Lightning. Цвет: серый</t>
  </si>
  <si>
    <t>2BB232GR</t>
  </si>
  <si>
    <t>Внешний аккумулятор TTEC ReCharger Mini LCD 10000mAh USB-C PD 35W Powerbank со встроенным кабелем USB-C. Цвет: серый</t>
  </si>
  <si>
    <t>2BB251S</t>
  </si>
  <si>
    <t>Внешний аккумулятор TTEC ReCharger Mini LCD 20.000mAh PD Powerbank 20W со встроенным кабелем USB-C &amp; Lightning. Цвет: черный</t>
  </si>
  <si>
    <t>2BB221S</t>
  </si>
  <si>
    <t>Внешний аккумулятор портативный TTEC ReCharger Pro M 10.000mAh MagSafe Compatible PD 20W Powerbank c подставкой. Цвет: черный</t>
  </si>
  <si>
    <t>2BB219S</t>
  </si>
  <si>
    <t>Внешний аккумулятор портативный TTEC ReCharger Pro M 5.000mAh MagSafe Compatible PD 20W USB-C Powerbank с подставкой. Цвет: черный</t>
  </si>
  <si>
    <t>2SCG30B</t>
  </si>
  <si>
    <t>Сетевое зарядное устройство TTEC SmartCharger GAN 30W PD USB-C Travel Fast Charger. Цвет: белый</t>
  </si>
  <si>
    <t>2SCG30LB</t>
  </si>
  <si>
    <t>Сетевое зарядное устройство TTEC SmartCharger GAN 30W USB-C PD Travel Fast Charger с кабелем USB-C-Lightning. Длина кабеля: 150см. Цвет: белый</t>
  </si>
  <si>
    <t>2SCG30CB</t>
  </si>
  <si>
    <t>Сетевое зарядное устройство TTEC SmartCharger GAN 30W USB-C PD Travel Fast Charger с кабелем USB-C-USB-C 60W. Длина кабеля: 120см. Цвет: белый</t>
  </si>
  <si>
    <t>35524GI</t>
  </si>
  <si>
    <t>Внешний аккумулятор UGREEN Nexode Power Bank версия Genshin Impact 20000mAh Fast Charging Power Bank 130W - Black</t>
  </si>
  <si>
    <t>25742_</t>
  </si>
  <si>
    <t>Внешний аккумулятор UGREEN PB311 (25742) 10000mAh Mini Quick Charging 20W Power Bank. Цвет: черный</t>
  </si>
  <si>
    <t>45762_</t>
  </si>
  <si>
    <t>Внешний аккумулятор UGREEN PB505 (45762) 20000mAh Quick Charging Power Bank 20W со встроенным кабелем USB-C. Цвет: серый</t>
  </si>
  <si>
    <t>75131B</t>
  </si>
  <si>
    <t>Внешний аккумулятор с двумя выходами UGREEN PB507 (75131B) 10000mAh Two-way Fast Charging 20W Power Bank. Цвет: серый космос</t>
  </si>
  <si>
    <t>45423B</t>
  </si>
  <si>
    <t>Внешний аккумулятор UGREEN PB522 (45423B) 10000mAh Mini Quick Charging 20W Power Bank. Цвет: синий</t>
  </si>
  <si>
    <t>75161B</t>
  </si>
  <si>
    <t>Внешний аккумулятор UGREEN PB526 (75161B) 20W Power Bank 10000mAh USB-C&amp;USB-A with Built-in Cable USB-C. Цвет: серый космос</t>
  </si>
  <si>
    <t>55434B</t>
  </si>
  <si>
    <t>Внешний аккумулятор UGREEN PB527 (55434B) 10000mAh Power Bank 30W с магнитной зарядкой. Цвет: серый космос</t>
  </si>
  <si>
    <t>55985B</t>
  </si>
  <si>
    <t>Внешний аккумулятор со встроенным кабелем UGREEN PB528 (55985B) 30W Power Bank 20000mAh with Built-in Cable. Цвет: серый космос</t>
  </si>
  <si>
    <t>55989B</t>
  </si>
  <si>
    <t>Внешний аккумулятор UGREEN PB532 (55989B) 20000mAh Two-way Fast Charging 2*USB-C&amp;USB-A 30W Power Bank. Цвет: серый космос</t>
  </si>
  <si>
    <t>55988B</t>
  </si>
  <si>
    <t>Внешний аккумулятор со встроенным кабелем UGREEN PB536 (55988B) 45W Power Bank 20000mAh with Built-in Cable. Цвет: серый космос</t>
  </si>
  <si>
    <t>55992B</t>
  </si>
  <si>
    <t>Внешний аккумулятор UGREEN PB551 (55992B) 145W Power Bank 20000mAh USB-C&amp;USB-A со встроенным кабелем USB-C. Цвет: серый космос</t>
  </si>
  <si>
    <t>55995B</t>
  </si>
  <si>
    <t>Внешний аккумулятор UGREEN PB552 (55995B) 25000mAh Power Bank 165W со встроенным кабелем USB-C. Цвет: серый космос</t>
  </si>
  <si>
    <t>25207_</t>
  </si>
  <si>
    <t>Внешний аккумулятор магнитный UGREEN PB560 (25207) 5000mAh Magnetic Wireless Power Bank 15W. Цвет: белый</t>
  </si>
  <si>
    <t>55450B</t>
  </si>
  <si>
    <t>Внешний аккумулятор UGREEN PB567 (55450B) Magnetic 20000mAh Wireless QI2 15W Power Bank. Цвет: серый космос</t>
  </si>
  <si>
    <t>75173B</t>
  </si>
  <si>
    <t>35524B</t>
  </si>
  <si>
    <t>Внешний аккумулятор UGREEN PB721 (35524B) 20000mAh 130W Fast Charging Power Bank. Цвет: серый</t>
  </si>
  <si>
    <t>35526B</t>
  </si>
  <si>
    <t>Внешний аккумулятор UGREEN PB724 (35526B) 12000mAh Quick Charging 100W Power Bank. Цвет: серый</t>
  </si>
  <si>
    <t>55987B</t>
  </si>
  <si>
    <t>Внешний аккумулятор с выдвижным кабелем UGREEN PB726 (55987B) 165W Power Bank 20000mAh with Retractable Cable. Цвет: серый космос</t>
  </si>
  <si>
    <t>95670B</t>
  </si>
  <si>
    <t>Внешний аккумулятор UGREEN PB726 (95670B) 165W Power Bank 20000mAh USB-C&amp;USB-A с выдвижным кабелем (ССС). Цвет: серый космос</t>
  </si>
  <si>
    <t>75701B</t>
  </si>
  <si>
    <t>Внешний аккумулятор UGREEN PB727 (75701B) Fast Charging 10000mAh USB-C&amp;USB-A 55W о встроенным кабелем USB-C Power Bank. Цвет: серый космос</t>
  </si>
  <si>
    <t>25286_</t>
  </si>
  <si>
    <t>Внешний аккумулятор UGREEN PB770 (25286) 48000mAh 300W Fast Charging Power Bank. Цвет: серый</t>
  </si>
  <si>
    <t>Xiaomi</t>
  </si>
  <si>
    <t>Внешний аккумулятор Xiaomi 33W Power Bank 10000mAh (Integrated Cable) Ice Blue GL</t>
  </si>
  <si>
    <t>Внешний аккумулятор Xiaomi 33W Power Bank 10000mAh (Integrated Cable) Tan GL</t>
  </si>
  <si>
    <t>Внешний аккумулятор Xiaomi Magnetic Power Bank 5000mAh GL</t>
  </si>
  <si>
    <t>Внешние звуковые карты</t>
  </si>
  <si>
    <t>30143_</t>
  </si>
  <si>
    <t>Внешняя звуковая карта UGREEN US205 (30143) USB 2.0 External Sound Adapter. Длина: 15см. Цвет: белый</t>
  </si>
  <si>
    <t>Зарядные устройства</t>
  </si>
  <si>
    <t>Автомобильные зарядные устройства и держатели</t>
  </si>
  <si>
    <t>ST-TCPDCCM</t>
  </si>
  <si>
    <t>Автомобильное зарядное устройство Satechi 72W Type-C PD Car Charger. Цвет серый космос.</t>
  </si>
  <si>
    <t>ST-Q2CCM</t>
  </si>
  <si>
    <t>Автомобильное беспроводное зарядное устройство Satechi Qi2 Wireless Car Charger 15W. Цвет: серый космос</t>
  </si>
  <si>
    <t>2KS33S</t>
  </si>
  <si>
    <t>Автомобильный держатель для телефона TTEC AirCharger Drive Go MagSafcompt In Car Holder+Charger. Цвет: черный</t>
  </si>
  <si>
    <t>2TT39</t>
  </si>
  <si>
    <t>Автомобильный магнитный держатель для телефона TTEC EasyDash Pro In-Car Phone Holder. Цвет: черный</t>
  </si>
  <si>
    <t>2TT38</t>
  </si>
  <si>
    <t>Автомобильный магнитный держатель для телефона TTEC EasyDash Pro M MagSafe Compatible In-Car Phone Holder. Цвет: черный</t>
  </si>
  <si>
    <t>2TT41</t>
  </si>
  <si>
    <t>2TT40</t>
  </si>
  <si>
    <t>Автомобильный магнитный держатель для телефона TTEC EasyDash Pro M MagSafe Compatible Phone Holder. Цвет: черный</t>
  </si>
  <si>
    <t>2TT35</t>
  </si>
  <si>
    <t>Автомобильный держатель для телефона TTEC EasyDrive Flex M MagSafe Compatable In-Car Phone Holder. Цвет: черный</t>
  </si>
  <si>
    <t>2TT11</t>
  </si>
  <si>
    <t>Автомобильный магнитный держатель для телефона TTEC EasyDrive Go In Car Phone Holder. Цвет: черный</t>
  </si>
  <si>
    <t>2TT07</t>
  </si>
  <si>
    <t>Автомобильный держатель для телефона TTEC EasyDrive Grip In-Car Phone Holder. Цвет: черный</t>
  </si>
  <si>
    <t>2TT37</t>
  </si>
  <si>
    <t>Автомобильный магнитный держатель для телефона TTEC EasyDrive Pro In-Car Phone Holder. Цвет: черный</t>
  </si>
  <si>
    <t>2TT36</t>
  </si>
  <si>
    <t>Автомобильный магнитный держатель для телефона TTEC EasyDrive Pro M MagSafe Compatible In-Car Phone Holder. Цвет: черный</t>
  </si>
  <si>
    <t>2TT21</t>
  </si>
  <si>
    <t>Автомобильный держатель для телефона TTEC EasyGrip In Car Phone Holder. Цвет: черный</t>
  </si>
  <si>
    <t>2TT33</t>
  </si>
  <si>
    <t>Автомобильный держатель для телефона TTEC FlexGrip Click In-Car Phone Holder. Цвет: черный</t>
  </si>
  <si>
    <t>2TT08</t>
  </si>
  <si>
    <t>Автомобильный держатель для телефона TTEC FlexGrip Compact In-Car Phone Holder. Цвет: черный</t>
  </si>
  <si>
    <t>2TT27</t>
  </si>
  <si>
    <t>Автомобильный держатель для телефона TTEC FlexGrip Mini 3 In-Car Phone Holder. Цвет: черный</t>
  </si>
  <si>
    <t>2TT34</t>
  </si>
  <si>
    <t>Автомобильный держатель для телефона TTEC FlexGrip Move In-Car Phone Holder. Цвет: черный</t>
  </si>
  <si>
    <t>2CKS30LS</t>
  </si>
  <si>
    <t>Автомобильное зарядное устройство TTEC SmartCharger 2.4A Car Charger с кабелем Lightning. Цвет: черный</t>
  </si>
  <si>
    <t>2CKS30TS</t>
  </si>
  <si>
    <t>Автомобильное зарядное устройство с тройным кабелем TTEC SmartCharger 2.4A Car Charger With Trio Cable. Цвет: черный</t>
  </si>
  <si>
    <t>2CKP06S</t>
  </si>
  <si>
    <t>Автомобильное зарядное устройство 6-в-1 TTEC SmartCharger 6in1 PD 90W Car Fast Charger 3 USB-C + 3 USB-A. Цвет: черный</t>
  </si>
  <si>
    <t>2CKS31DS</t>
  </si>
  <si>
    <t>Автомобильное зарядное устройство USB-A c кабелями Lightning и USB-C. Цвет: черный</t>
  </si>
  <si>
    <t>2CKP02CS</t>
  </si>
  <si>
    <t>Автомобильное зарядное устройство TTEC SmartCharger Duo PD 48W Car Fast Charger USB-C+USB-A с кабелем USB-C-USB-C 3A. Цвет: черный</t>
  </si>
  <si>
    <t>2CKP03S</t>
  </si>
  <si>
    <t>Автомобильное зарядное устройство TTEC SmartCharger Duo PD 60W Car Fast Charger USB-C+USB-C. Цвет: черный</t>
  </si>
  <si>
    <t>2CKP01S</t>
  </si>
  <si>
    <t>Автомобильное зарядное устройство USB-C TTEC SmartCharger PD 30W Car Fast Charger. Цвет: черный</t>
  </si>
  <si>
    <t>Автомобильное зарядное устройство UGREEN CD213 (60980) USB-C PD+USB-A QC 52.5W Fast Car Charger. Цвет: серый</t>
  </si>
  <si>
    <t>25845_</t>
  </si>
  <si>
    <t>Автомобильное зарядное устройство UGREEN EC305 (25845) USB-C PD+USB-A QC 30W Fast Car Charger с чехлом. Цвет: черный</t>
  </si>
  <si>
    <t>45843_</t>
  </si>
  <si>
    <t>Автомобильное зарядное устройство UGREEN EC307 (45843) 30W 3-Port Fast Car Charger. Цвет: серый</t>
  </si>
  <si>
    <t>Беспроводные зарядные устройства</t>
  </si>
  <si>
    <t>ST-WCS5PM-EU</t>
  </si>
  <si>
    <t>Зарядная станция Satechi Dock5 Multi-Device Charging Station with Wireless Charging. Цвет: серый космос.</t>
  </si>
  <si>
    <t>ST-UCQIMCM</t>
  </si>
  <si>
    <t>Беспроводное зарядное устройство Satechi Magnetic Wireless Charging Cable. Интерфейс Type-C, длина 1.5м. Цвет: серый космос.</t>
  </si>
  <si>
    <t>ST-QTPM-EA</t>
  </si>
  <si>
    <t>Зарядное устройство 3-в-1 Satechi Qi2 Trio Wireless Charging Pad с вилками типа A/C/G. Цвет: черный</t>
  </si>
  <si>
    <t>2KS29B</t>
  </si>
  <si>
    <t>Беспроводное зарядное устройство TTEC AirCharger M+ MagSafe Wireless Charger. Цвет: белый</t>
  </si>
  <si>
    <t>2KS30B</t>
  </si>
  <si>
    <t>Беспроводная зарядка TTEC AirCharger M+ MagSafe Wireless Charger&amp;PD Charger. Цвет: белый</t>
  </si>
  <si>
    <t>2KS31B</t>
  </si>
  <si>
    <t>Беспроводная зарядка складная TTEC AirCharger Up M MagSafe Wireless Charger. Цвет: белый</t>
  </si>
  <si>
    <t>55677_</t>
  </si>
  <si>
    <t>Беспроводное зарядное устройство UGREEN W711 (55677) "MagFlow" Desktop 3-in-1 Magnetic Wireless Charger 25W QI2.2. Цвет: серебристо-голубой</t>
  </si>
  <si>
    <t>Сетевые зарядные устройства</t>
  </si>
  <si>
    <t>MGN03ZM/A</t>
  </si>
  <si>
    <t>APPLE  Адаптер 12W USB Power Adapter - ZML</t>
  </si>
  <si>
    <t>realme</t>
  </si>
  <si>
    <t>Блок питания realme Power Adapter SUPERVOOC 80W (with USB-A to Type-C Cable)</t>
  </si>
  <si>
    <t>ST-C200GM-EU</t>
  </si>
  <si>
    <t>Зарядное устройство Satechi 200W USB-C 6-Port PD GaN Charger EU. Цвет: серый космос</t>
  </si>
  <si>
    <t>ST-UC30WCM-EU</t>
  </si>
  <si>
    <t xml:space="preserve">Сетевое зарядное устройство Satechi 30W USB-C GaN Wall Charger. Цвет: серый космос </t>
  </si>
  <si>
    <t>ST-TC100GM-EU</t>
  </si>
  <si>
    <t>Сетевое зарядное устройство Satechi Compact Charger с технологией GaN Power. Порты: USB Type-C 100 Вт х 2, USB Type-A до12 Вт. Цвет: серый космос.</t>
  </si>
  <si>
    <t>Sudio</t>
  </si>
  <si>
    <t>2DK57S</t>
  </si>
  <si>
    <t>Кабель зарядный и дата TTEC AlumiCable LCD USB-C – USB-C 100W PD/QC Fast Charging&amp;Data Cable. Длина: 150 см. Цвет: черный</t>
  </si>
  <si>
    <t>2DK58S</t>
  </si>
  <si>
    <t>Кабель зарядный и дата TTEC ExtremeCable Ekstra Durable Transparent USB-C-USB-C 60W PD/QC Fast Charging&amp;Data Cable. Длина: 120 см. Цвет: черный</t>
  </si>
  <si>
    <t>2SCP03B</t>
  </si>
  <si>
    <t>Сетевое зарядное устройство TTEC SmartCharger 30W PD USB-C Travel Charger. Цвет: белый</t>
  </si>
  <si>
    <t>2SCP02S</t>
  </si>
  <si>
    <t>Сетевое зарядное устройство TTEC SmartCharger 45W PD Duo Travel Charger  USB-C+USB-A. Цвет: черный</t>
  </si>
  <si>
    <t>2SCP02B</t>
  </si>
  <si>
    <t>Сетевое зарядное устройство TTEC SmartCharger 45W PD Duo Travel Charger  USB-C+USB-A. Цвет: белый</t>
  </si>
  <si>
    <t>2SCG03B</t>
  </si>
  <si>
    <t>Сетевое зарядное устройство TTEC SmartCharger 65W PD/GAN USB-C Travel Charger. Цвет: белый</t>
  </si>
  <si>
    <t>2SCG05B</t>
  </si>
  <si>
    <t>Сетевое зарядное устройство TTEC SmartCharger Duo GAN 65W PD Travel Fast Charger USB-C со встроенным кабелем PD 65W USB-C. Длина кабеля: 70см. Цвет: белый</t>
  </si>
  <si>
    <t>2SCG20B</t>
  </si>
  <si>
    <t>Сетевое зарядное утройство TTEC SmartCharger GAN 20W PD Travel Fast Charger. Цвет: белый</t>
  </si>
  <si>
    <t>2SCG20LB</t>
  </si>
  <si>
    <t>Сетевое зарядное устройство TTEC SmartCharger GAN 20W USB-C PD Travel Fast Charger с кабелем USB-C-Lightning. Длина кабеля: 150см. Цвет: белый</t>
  </si>
  <si>
    <t>2SCG20CB</t>
  </si>
  <si>
    <t>Сетевое зарядное устройство TTEC SmartCharger GAN 20W USB-C PD Travel Fast Charger с кабелем USB-C-USB-C 60W. Длина кабеля: 120см. Цвет: белый</t>
  </si>
  <si>
    <t>2SCP01S</t>
  </si>
  <si>
    <t>Сетевое зарядное устройство TTEC SmartCharger Pro 20W PD USB-C Travel Charger. Цвет: черный</t>
  </si>
  <si>
    <t>2SCS20MB</t>
  </si>
  <si>
    <t>Сетевое зарядное устройство TTEC SmartCharger Travel Charger 2.1A с кабелем Micro USB. Цвет: белый</t>
  </si>
  <si>
    <t>10133_</t>
  </si>
  <si>
    <t>Зарядное устройство UGREEN CD122 (10133) USB-A QC 3.0 18W Fast Charger EU. Цвет: белый</t>
  </si>
  <si>
    <t>10191_</t>
  </si>
  <si>
    <t>Зарядное устройство UGREEN CD137 (10191) Fast Charging Power Adapter With PD 20W EU. Цвет: черный</t>
  </si>
  <si>
    <t>10335_</t>
  </si>
  <si>
    <t>Сетевое зарядное устройство UGREEN CD244 (10335) Nexode 65W USB-A+2*USB-C GaN Tech Fast Charger EU. Цвет: серый</t>
  </si>
  <si>
    <t>60113_</t>
  </si>
  <si>
    <t>Сетевое зарядное устройство UGREEN CD268 (60113) DigiNest Cube Charging Station 65W with 2*USB-C and 2*USB-A Eu. Цвет: серый космос</t>
  </si>
  <si>
    <t>Сетевое зарядное устройство UGREEN CD314 (90613) DigiNest Outlet Extender (1 AC outlets +  30W 2A1C). Цвет: черный</t>
  </si>
  <si>
    <t>90928_</t>
  </si>
  <si>
    <t>Зарядное устройство UGREEN CD328 (90928) Nexode 100W 1*USB-A+3*USB-C Desktop Fast Charger. Цвет: серый</t>
  </si>
  <si>
    <t>35859_</t>
  </si>
  <si>
    <t xml:space="preserve">Сетевое зарядное устройство UGREEN CD350 (35859) Nexode 35W USB-A - USB-C Wall Charger EU. Цвет: небесно-голубой </t>
  </si>
  <si>
    <t>35291_</t>
  </si>
  <si>
    <t>Сетевое зарядное устройство UGREEN CD361 (35291) UNO 65W USB-A+2*USB-C Robot GaN Tech Fast Charger EU в виде робота. Цвет: сиреневый</t>
  </si>
  <si>
    <t>65813_</t>
  </si>
  <si>
    <t>Адаптер Wi-Fi 7 UGREEN CM995 (65813) BE6500 Wi-Fi 7 USB Adapter. Цвет: черный</t>
  </si>
  <si>
    <t>95493_</t>
  </si>
  <si>
    <t>Кабель UGREEN L502 (95493) USB-C to USB-C PD Fast Charging Braided Cable 5A Max. Длина: 1м. Цвет: оранжевый</t>
  </si>
  <si>
    <t>85225_</t>
  </si>
  <si>
    <t>Кабель угловой UGREEN L536 (85225) USB-C Male To Angled 90° USB-C Male Charging Data Cable. Длина: 1м. Цвет: серый космос</t>
  </si>
  <si>
    <t>85345_</t>
  </si>
  <si>
    <t>Кабель угловой UGREEN L536 (85345) USB-C Male To Angled 90° USB-C Male Charging Data Cable. Длина: 2м. Цвет: серый космос</t>
  </si>
  <si>
    <t>85370_</t>
  </si>
  <si>
    <t>Кабель сетевой UGREEN NW343 (85370) Cat8 F/FTP Ethernet Cable. Длина: 2м. Цвет: черно-серый</t>
  </si>
  <si>
    <t>85629_</t>
  </si>
  <si>
    <t>Кабель сетевой UGREEN NW343 (85629) Cat8 F/FTP Ethernet Cable. Длина: 3м. Цвет: черно-серый</t>
  </si>
  <si>
    <t>85731_</t>
  </si>
  <si>
    <t>Кабель сетевой UGREEN NW343 (85731) Cat8 F/FTP Ethernet Cable. Длина: 5м. Цвет: черно-серый</t>
  </si>
  <si>
    <t>95932_</t>
  </si>
  <si>
    <t>Кабель сетевой UGREEN NW343 (95932) Cat8 F/FTP Ethernet Cable. Длина: 1м. Цвет: черно-серый</t>
  </si>
  <si>
    <t>95050_</t>
  </si>
  <si>
    <t>Сетевой адаптер для путешествий UGREEN S500 (95050) Universal Travel Adapter with Schuko Plug. Цвет: серый космос</t>
  </si>
  <si>
    <t>65300_</t>
  </si>
  <si>
    <t>Магнитное зарядное устройство UGREEN W713 (65300) UNO 2-in-1 Magnetic 25W Wireless Qi2 Charger. Цвет: серебристо-голубой</t>
  </si>
  <si>
    <t>65901_</t>
  </si>
  <si>
    <t>Беспроводное зарядное устройство UGREEN W757 (65901) "MagFlow" 25W Magnetic Qi2.2 Wireless 3-in-1 Charger. Цвет: серебристо-голубой</t>
  </si>
  <si>
    <t>55528_</t>
  </si>
  <si>
    <t>Сетевое зарядное устройство UGREEN X512 (55528) Mini 20W USB-C GaN Fast Charger EU. Цвет: серый</t>
  </si>
  <si>
    <t>55553_</t>
  </si>
  <si>
    <t>Сетевое зарядное устройство UGREEN X512 (55553) Mini 20W USB-C GaN Fast Charger EU. Цвет: черный</t>
  </si>
  <si>
    <t>55554_</t>
  </si>
  <si>
    <t>Сетевое зарядное устройство UGREEN X512 (55554) Mini 20W USB-C GaN Fast Charger EU. Цвет: белый</t>
  </si>
  <si>
    <t>55556_</t>
  </si>
  <si>
    <t>Сетевое зарядное устройство UGREEN X512 (55556) Mini 20W USB-C GaN Fast Charger EU. Цвет: розовый</t>
  </si>
  <si>
    <t>65012_</t>
  </si>
  <si>
    <t>Сетевое зарядное устройство UGREEN X513 (65012) 30W USB-C GaN Fast Charger с кабелем USB-C-USB-C. Длина: 1м. Цвет: черный</t>
  </si>
  <si>
    <t>65006_</t>
  </si>
  <si>
    <t>Сетевое зарядное устройство UGREEN X514 (65006) 20W 2-Port GaN USB-C&amp;USB-A Fast Charger EU. Цвет: белый</t>
  </si>
  <si>
    <t>65737_</t>
  </si>
  <si>
    <t>Сетевое зарядное устройство UGREEN X514 (65737) 20W 2-Port GaN USB-C&amp;USB-A Fast Charger EU. Цвет: черный</t>
  </si>
  <si>
    <t>65736_</t>
  </si>
  <si>
    <t>Сетевое зарядное устройство UGREEN X517 (65736) 25W USB-C GaN Fast Charger EU. Цвет: черный</t>
  </si>
  <si>
    <t>75613_</t>
  </si>
  <si>
    <t>Сетевое зарядное устройство UGREEN X518 (75613) 18W USB-A GaN Fast Charger. Цвет: черный</t>
  </si>
  <si>
    <t>75623_</t>
  </si>
  <si>
    <t>Сетевое зарядное устройство UGREEN X518 (75623) 18W USB GaN Fast Charger. Цвет: белый</t>
  </si>
  <si>
    <t>65822_</t>
  </si>
  <si>
    <t>Сетевое зарядное устройство с выдвижным кабелем UGREEN X614 (65822) 45W GaN Fast Charger USB-C&amp;USB-A with Retractable Cable USB-C. Цвет: серый космос</t>
  </si>
  <si>
    <t>45515B</t>
  </si>
  <si>
    <t>Сетевое зарядное устройство в виде робота UGREEN X688 (45515B) UNO 100W 4-Port GaN USB-A+3*USB-C Fast Charger EU. Цвет: серый</t>
  </si>
  <si>
    <t>25874_</t>
  </si>
  <si>
    <t>Зарядное устройство UGREEN X757 (25874) Nexode Pro 100W USB-A+2*USB-C GaN Tech Fast Charger EU с кабелем 1M 100W. Цвет: серый</t>
  </si>
  <si>
    <t>Кабели/адаптеры/переходники</t>
  </si>
  <si>
    <t>Аудиокабели</t>
  </si>
  <si>
    <t>10511_</t>
  </si>
  <si>
    <t>Аудиокабель UGREEN AV102 (10511) 3.5mm Male to 2RCA Male Audio Cable. Длина: 1,5м. Цвет: серый</t>
  </si>
  <si>
    <t>10512_</t>
  </si>
  <si>
    <t>Аудиокабель UGREEN AV102 (10512) 3.5mm Male to 2 RCA Male Audio Cable. Длина: 3м. Цвет: серый</t>
  </si>
  <si>
    <t>10513_</t>
  </si>
  <si>
    <t>Аудиокабель UGREEN AV102 (10513) 3.5mm Male to 2 RCA Male Audio Cable. Длина: 5м. Цвет: серый</t>
  </si>
  <si>
    <t>10772_</t>
  </si>
  <si>
    <t>Аудиокабель UGREEN AV102 (10772) 3.5mm Male to 2RCA Male Audio Cable. Длина: 1м. Цвет: серый</t>
  </si>
  <si>
    <t>10519_</t>
  </si>
  <si>
    <t>Кабель UGREEN AV104 (10519) 2RCA Male to 2RCA Male Cable. Длина: 3м. Цвет: черный</t>
  </si>
  <si>
    <t>10539_</t>
  </si>
  <si>
    <t>Кабель UGREEN AV108 (10539) Toslink Optical Male To Male Audio Cable. Длина: 1м. Цвет: серебристо-черный</t>
  </si>
  <si>
    <t>10591_</t>
  </si>
  <si>
    <t>Кабель UGREEN AV116 (10591) 3.5mm Male to 2RCA Male Cable. Длина: 5м. Цвет: черный</t>
  </si>
  <si>
    <t>10749_</t>
  </si>
  <si>
    <t>Кабель UGREEN AV116 (10749) 3.5mm Male to 2RCA Male Cable. Длина: 1м. Цвет: черный</t>
  </si>
  <si>
    <t>70891_</t>
  </si>
  <si>
    <t>Аудиокабель UGREEN AV122 (70891) Toslink Optical Male To Male Audio Cable. Длина: 1,5 м. Цвет: черный</t>
  </si>
  <si>
    <t>70892_</t>
  </si>
  <si>
    <t>Аудиокабель UGREEN AV122 (70892) Toslink Optical Male To Male Audio Cable. Длина: 2 м. Цвет: черный</t>
  </si>
  <si>
    <t>70893_</t>
  </si>
  <si>
    <t>Аудиокабель UGREEN AV122 (70893) Toslink Optical Male To Male Audio Cable. Длина: 3м. Цвет: черный</t>
  </si>
  <si>
    <t>10532_</t>
  </si>
  <si>
    <t>Кабель UGREEN AV123 (10532) 3.5mm Aux Stereo Audio Splitter Cable with Braid. Длина: 20 см. Цвет: черный</t>
  </si>
  <si>
    <t>10630_</t>
  </si>
  <si>
    <t>Кабель UGREEN AV127 (10630) 3.5mm to 6.35mm TRS Stereo Audio Cable. Длина: 5м. Цвет: серый</t>
  </si>
  <si>
    <t>20719_</t>
  </si>
  <si>
    <t>Кабель UGREEN AV131 (20719) 6.35 Male To XLR Female Cable. Длина: 2м. Цвет: черный</t>
  </si>
  <si>
    <t>20816_</t>
  </si>
  <si>
    <t>Кабель-сплиттер UGREEN AV134 (20816) 3.5mm Stereo Audio Splitter Cable. Цвет: черный</t>
  </si>
  <si>
    <t>10789_</t>
  </si>
  <si>
    <t>Разветлитель для гарнитуры UGREEN AV141 (10789) 3.5mm Male To Dual 3.5mm Female Headset Splitter. Длина: 20 см. Цвет: белый</t>
  </si>
  <si>
    <t>30619_</t>
  </si>
  <si>
    <t>Кабель UGREEN AV141 (30619) 3.5mm male to 2 Female Audio Cable Aluminum Case. Длина: 20 см. Цвет: черный</t>
  </si>
  <si>
    <t>30620_</t>
  </si>
  <si>
    <t>Разветлитель для гарнитуры UGREEN AV141 (30620) 3.5mm Male To Dual 3.5mm Female Headset Splitter. Длина: 20 см. Цвет: черный</t>
  </si>
  <si>
    <t>Кабель UGREEN AV183 (20497) 3.5mm Male to Male 4-Pole Microphone Audio Cable. Длина: 1,5м. Цвет: черный</t>
  </si>
  <si>
    <t>20782_</t>
  </si>
  <si>
    <t>Кабель UGREEN AV183 (20782) 3.5mm Male to Male 4-Pole Microphone Audio Cable. Длина: 2м. Цвет: черный</t>
  </si>
  <si>
    <t>20785_</t>
  </si>
  <si>
    <t>Кабель UGREEN AV183 (20785) 3.5mm Male to Male 4-Pole Microphone Audio Cable. Длина: 3м. Цвет: черный</t>
  </si>
  <si>
    <t>Кабели Lightning</t>
  </si>
  <si>
    <t>GoPower</t>
  </si>
  <si>
    <t>00-00022777</t>
  </si>
  <si>
    <t>Кабель GoPower GP01L-2M USB (m)-Lightning (m) 2.0м 2.1A черный (1/200/800)</t>
  </si>
  <si>
    <t>00-00022804</t>
  </si>
  <si>
    <t>Кабель GoPower GP10TL Lightning (m)-Type-C (m) белый (1/200/800)</t>
  </si>
  <si>
    <t>2DK28A</t>
  </si>
  <si>
    <t>Кабель TTEC AlumiCable Ligthning - USB-A Charge&amp;Data Mini Cable. Длина: 30 см. Цвет: золотой</t>
  </si>
  <si>
    <t>2DK41G</t>
  </si>
  <si>
    <t>Кабель TTEC AlumiCable Type-C - Lightning Fast Charging Cable. Длина: 150 см. Цвет: серебряный</t>
  </si>
  <si>
    <t>2DK7508B</t>
  </si>
  <si>
    <t>Кабель TTEC Lightning USB-A Charge&amp;Data Cable. Длина: 100 см. Цвет: белый</t>
  </si>
  <si>
    <t>2DK40B</t>
  </si>
  <si>
    <t>Кабель TTEC Type-C - Lightning Fast Charging Cable. Длина: 150 см. Цвет: белый</t>
  </si>
  <si>
    <t>2DK60NM</t>
  </si>
  <si>
    <t>Кабель зарядный и дата TTEC USB-C - Lightning Charge&amp;Date Cable. Длина: 120 см. Цвет: неоновый голубой</t>
  </si>
  <si>
    <t>2DK60NT</t>
  </si>
  <si>
    <t>Кабель зарядный и дата TTEC USB-C - Lightning Charge&amp;Date Cable. Длина: 120 см. Цвет: неоновый оранжевый</t>
  </si>
  <si>
    <t>2DK60NP</t>
  </si>
  <si>
    <t>Кабель зарядный и дата TTEC USB-C - Lightning Charge&amp;Date Cable. Длина: 120 см. Цвет: неоновый розовый</t>
  </si>
  <si>
    <t>2DK60NS</t>
  </si>
  <si>
    <t>Кабель зарядный и дата TTEC USB-C - Lightning Charge&amp;Date Cable. Длина: 120 см. Цвет: неоновый желтый</t>
  </si>
  <si>
    <t>20730_</t>
  </si>
  <si>
    <t>Кабель UGREEN US155 (20730) USB-A Male to Lightning Male Cable Nickel Plating ABS Shell. Длина: 2м. Цвет: белый</t>
  </si>
  <si>
    <t>Кабель UGREEN US199 (60161) Lightning to USB-A 2.0 Cable. Длина 1 м. Цвет: серебристый</t>
  </si>
  <si>
    <t>Кабели Type-C- Тype-C</t>
  </si>
  <si>
    <t>00-00022802</t>
  </si>
  <si>
    <t>Кабель GoPower GP10TT-100W Type-C (m)-Type-C (m) 100W белый (1/200/800)</t>
  </si>
  <si>
    <t>ST-TCC2MM</t>
  </si>
  <si>
    <t xml:space="preserve">Кабель Satechi USB-C to USB-C 100W, длина 2 м. Цвет: серый космос. </t>
  </si>
  <si>
    <t>2DK36B</t>
  </si>
  <si>
    <t>Кабель TTEC Type-C to Type-C Cable. Длина: 120 см. Цвет: белый</t>
  </si>
  <si>
    <t>2DK49B</t>
  </si>
  <si>
    <t>Кабель TTEC USB-C - USB-C 100W PD Fast Charge Cable. Длина: 150 см. Цвет: белый</t>
  </si>
  <si>
    <t>2DK59S</t>
  </si>
  <si>
    <t>Кабель зарядный и для передачи данных TTEC USB-C - USB-C 60W PD/QC Fast Charging/Data Cable. Длина: 120 см. Цвет: черный</t>
  </si>
  <si>
    <t>2DK59NM</t>
  </si>
  <si>
    <t>Кабель зарядный и дата TTEC USB-C - USB-C 60W PD/QC Fast Charging/Data Cable. Цвет: неоновый синий</t>
  </si>
  <si>
    <t>2DK59NT</t>
  </si>
  <si>
    <t>Кабель зарядный и дата TTEC USB-C - USB-C 60W PD/QC Fast Charging/Data Cable. Цвет: неоновый оранжевый</t>
  </si>
  <si>
    <t>2DK59NP</t>
  </si>
  <si>
    <t>Кабель зарядный и дата TTEC USB-C - USB-C 60W PD/QC Fast Charging/Data Cable. Цвет: неоновый розовый</t>
  </si>
  <si>
    <t>2DK59NS</t>
  </si>
  <si>
    <t>Кабель зарядный и дата TTEC USB-C - USB-C 60W PD/QC Fast Charging/Data Cable. Цвет: неоновый желтый</t>
  </si>
  <si>
    <t>2DK59B</t>
  </si>
  <si>
    <t>Кабель зарядный и для передачи данных TTEC USB-C - USB-C 60W PD/QC Fast Charging/Data Cable. Длина: 120 см. Цвет: белый</t>
  </si>
  <si>
    <t>2DK53UG</t>
  </si>
  <si>
    <t>Кабель TTEC USB-C - USB-C AlumiCable 100W PD &amp; Fast Charge Cable. Длина: 150 см. Цвет: серый космос.</t>
  </si>
  <si>
    <t>Адаптер UGREEN CM232 (60165) Type C Male to Type C Female + Type C Female Audio Adapter. Цвет: серый</t>
  </si>
  <si>
    <t>35219_</t>
  </si>
  <si>
    <t>Кабель UGREEN L501 (35219) 60W USB-C to USB-C PD Fast Charging Braided Cable 3A Max. Длина: 2м. Цвет: белый</t>
  </si>
  <si>
    <t>35334_</t>
  </si>
  <si>
    <t>Кабель UGREEN L501 (35334) 60W USB-C to USB-C PD Fast Charging Braided Cable 3A Max. Длина: 1м. Цвет: синий</t>
  </si>
  <si>
    <t>65245_</t>
  </si>
  <si>
    <t>Кабель UGREEN L501 (65245) 60W USB-C to USB-C PD Fast Charging Braided Cable 3A Max. Длина: 2м. Цвет: черный</t>
  </si>
  <si>
    <t>65248_</t>
  </si>
  <si>
    <t>Кабель UGREEN L501 (65248) 60W USB-C to USB-C PD Fast Charging Braided Cable 3A Max. Длина: 2м. Цвет: титан</t>
  </si>
  <si>
    <t>35221_</t>
  </si>
  <si>
    <t>Кабель UGREEN L502 (35221) 100W USB-C to USB-C PD Fast Charging Braided Cable 5A Max. Длина: 2м. Цвет: белый</t>
  </si>
  <si>
    <t>65249_</t>
  </si>
  <si>
    <t>Кабель UGREEN L502 (65249) 100W USB-C to USB-C PD Fast Charging Braided Cable 5A Max. Длина: 1м. Цвет: черный</t>
  </si>
  <si>
    <t>65250_</t>
  </si>
  <si>
    <t>Кабель UGREEN L502 (65250) 100W USB-C to USB-C PD Fast Charging Braided Cable 5A Max. Длина: 2м. Цвет: черный</t>
  </si>
  <si>
    <t>65252_</t>
  </si>
  <si>
    <t>Кабель UGREEN L502 (65252) 100W USB-C to USB-C PD Fast Charging Braided Cable 5A Max. Длина: 2м. Цвет: розовый</t>
  </si>
  <si>
    <t>65254_</t>
  </si>
  <si>
    <t>Кабель UGREEN L502 (65254) 100WUSB-C to USB-C PD Fast Charging Braided Cable 5A Max. Длина: 2м. Цвет: голубой</t>
  </si>
  <si>
    <t>45063_</t>
  </si>
  <si>
    <t>Кабель UGREEN L512 (45063) USB-C 2.0 to USB-C 2.0 PD Fast Charging 5A Cable. Длина: 1м. Цвет: черный/серый</t>
  </si>
  <si>
    <t>45067_</t>
  </si>
  <si>
    <t>Кабель UGREEN L513 (45067) Type C 2.0 Male To Type C 2.0 Male Charging&amp;Data Cable(240W Max). Длина: 1м. Цвет: черный</t>
  </si>
  <si>
    <t>55765_</t>
  </si>
  <si>
    <t>Кабель UGREEN L524 (55765) USB-C to USB-C PD 3A Fast Charging Braided Date Cable. Длина: 1м. Цвет: серый космос</t>
  </si>
  <si>
    <t>50123_</t>
  </si>
  <si>
    <t>Кабель угловой UGREEN US255 (50123) USB-C 2.0 Male to Angled 90° USB-C 2.0 Male 3A Data Cable. Длина: 1м. Цвет: серо-черный</t>
  </si>
  <si>
    <t>25310_</t>
  </si>
  <si>
    <t>Кабель UGREEN US264 (25310) 60W USB-C 2.0 Male To USB-C 2.0 Male 3A Data Cable. Длина: 1м. Цвет: голубой</t>
  </si>
  <si>
    <t>60517_</t>
  </si>
  <si>
    <t>Кабель UGREEN US264 (60517) USB-C 2.0 Male To USB-C 2.0 Male 3A Data Cable. Длина: 0,5 м. Цвет: белый</t>
  </si>
  <si>
    <t>65124_</t>
  </si>
  <si>
    <t>Кабель UGREEN US264 (65124) 60W USB-C 2.0 Male To USB-C 2.0 Male 3A Data Cable. Длина: 1м. Цвет: розовый</t>
  </si>
  <si>
    <t>80371_</t>
  </si>
  <si>
    <t>Кабель UGREEN US300 (80371) Type-C Male to Type-C Male 2.0 ABS Shell 5A Current. Длина: 1м. Цвет: черный</t>
  </si>
  <si>
    <t>20478_</t>
  </si>
  <si>
    <t>Кабель UGREEN US316 (20478)  USB-C 2.0  to USB-C 2.0 5A Data Cable. Длина: 0,5м. Цвет: черный</t>
  </si>
  <si>
    <t>Кабель UGREEN US334 (70645) USB-C  2.0 Male To Angled 90° USB-C 2.0 Male 5A Data Cable. Длина: 2 м. Цвет: черный</t>
  </si>
  <si>
    <t>Кабель UGREEN US355 (80150) USB-C 3.1 M/M Gen2 5A Cable в оплетке. Длина 1 м. Цвет: черный</t>
  </si>
  <si>
    <t>Кабель UGREEN US535 (90440) USB-C to USB-C 240WPD Fast Charging Cable в оплетке. Длина: 2 м. Цвет: серый космос</t>
  </si>
  <si>
    <t>Кабели USB A-Male to A-Male</t>
  </si>
  <si>
    <t>10311_</t>
  </si>
  <si>
    <t>Кабель UGREEN US102 (10311) USB 2.0 A Male to A Male Cable. Длина 2 м. Цвет: черный</t>
  </si>
  <si>
    <t>10315_</t>
  </si>
  <si>
    <t>Кабель UGREEN US103 (10315) USB 2.0 A Male to A Female Cable. Длина: 1,5 м. Цвет: черный</t>
  </si>
  <si>
    <t>10317_</t>
  </si>
  <si>
    <t>Кабель UGREEN US103 (10317) USB 2.0 A Male to A Female Cable. Длина 3 м. Цвет: черный</t>
  </si>
  <si>
    <t>10318_</t>
  </si>
  <si>
    <t>Кабель UGREEN US103 (10318) USB 2.0 A Male to A Female Cable. Длина: 5м. Цвет: черный</t>
  </si>
  <si>
    <t>10369_</t>
  </si>
  <si>
    <t>Кабель UGREEN US128 (10369) USB-A 3.0 Male to Male Cable. Длина: 0,5м. Цвет: черный</t>
  </si>
  <si>
    <t>10370_</t>
  </si>
  <si>
    <t>Кабель UGREEN US128 (10370) USB-A 3.0 Male to Male Cable. Длина: 1м. Цвет: черный</t>
  </si>
  <si>
    <t>10371_</t>
  </si>
  <si>
    <t>Кабель UGREEN US128 (10371) USB-A 3.0 Male to Male Cable. Длина 2 м. Цвет: черный</t>
  </si>
  <si>
    <t>Кабели USB-A- Micro-USB</t>
  </si>
  <si>
    <t>00-00022772</t>
  </si>
  <si>
    <t>Кабель GoPower GP01M-2M USB (m)-microUSB (m) 2.0м 2.1A белый (1/200/800)</t>
  </si>
  <si>
    <t>00-00022773</t>
  </si>
  <si>
    <t>Кабель GoPower GP01M-2M USB (m)-microUSB (m) 2.0м 2.1A черный (1/200/800)</t>
  </si>
  <si>
    <t>00-00022787</t>
  </si>
  <si>
    <t>Кабель GoPower GP02M USB (m)-microUSB (m) 1.0м 2.4A нейлон золотой (1/200/800)</t>
  </si>
  <si>
    <t>00-00022786</t>
  </si>
  <si>
    <t>Кабель GoPower GP02M USB (m)-microUSB (m) 1.0м 2.4A нейлон красный (1/200/800)</t>
  </si>
  <si>
    <t>00-00022779</t>
  </si>
  <si>
    <t>Кабель GoPower GP06M USB (m)-microUSB (m) 1.0м 2.4A ПВХ белый (1/200/800)</t>
  </si>
  <si>
    <t>00-00022797</t>
  </si>
  <si>
    <t>Кабель GoPower GP07M USB (m)-microUSB (m) 2.4A силикон белый (1/200/800)</t>
  </si>
  <si>
    <t>2DK55S</t>
  </si>
  <si>
    <t>Кабель для зарядки и передачи данных TTEC AlumiCable Duo USB-C To 2* USB-C Fast Charge 100W Cable. Длина: 150см. Цвет: черный</t>
  </si>
  <si>
    <t>2DK56S</t>
  </si>
  <si>
    <t>Кабель для зарядки и передачи данных TTEC AlumiCable Duo USB-C To USB-C&amp;Lightning Fast Charge 100W Cable. Длина: 150см. Цвет: черный</t>
  </si>
  <si>
    <t>2DK11HY</t>
  </si>
  <si>
    <t>Кабель TTEC AlumiCable Micro USB Charge/Data Cable. Длина: 120см. Цвет: хаки зеленый</t>
  </si>
  <si>
    <t>2DK11MR</t>
  </si>
  <si>
    <t>Кабель TTEC AlumiCable Micro USB Charge/Data Cable. Длина: 120см. Цвет: фиолетовый</t>
  </si>
  <si>
    <t>2DK11K</t>
  </si>
  <si>
    <t>Кабель TTEC AlumiCable Micro USB Charge/Data Cable. Длина: 120см. Цвет: красный</t>
  </si>
  <si>
    <t>2DK25S</t>
  </si>
  <si>
    <t>Кабель TTEC AlumiCable USB-A - Micro USB Charge/Data Mini Cable. Длина: 30см. Цвет: черный</t>
  </si>
  <si>
    <t>2DK25A</t>
  </si>
  <si>
    <t>Кабель TTEC AlumiCable USB-A - Micro USB Charge/Data Mini Cable. Длина: 30см. Цвет: золотой</t>
  </si>
  <si>
    <t>2DK21S</t>
  </si>
  <si>
    <t>Кабель TTEC AlumiCable USB-A-Micro USB Charge/Data Cable 2.0 XL. Длина: 2м. Цвет: черный</t>
  </si>
  <si>
    <t>10840_</t>
  </si>
  <si>
    <t>Кабель UGREEN US130 (10840) USB 3.0 A Male to Micro USB 3.0 Male Cable. Длина: 0,5 м. Цвет: черный</t>
  </si>
  <si>
    <t>10841_</t>
  </si>
  <si>
    <t>Кабель UGREEN US130 (10841) USB 3.0 A Male to Micro USB 3.0 Male Cable. Длина: 1м. Цвет: черный</t>
  </si>
  <si>
    <t>10396_</t>
  </si>
  <si>
    <t>Кабель UGREEN US133 (10396) Micro USB Male to USB-A Female Cable With OTG Nickel Plating. Длина: 10 см. Цвет: черный</t>
  </si>
  <si>
    <t>10383_</t>
  </si>
  <si>
    <t>Кабель UGREEN US249 (10383) Mini USB 5Pin Male To USB 2.0 A Female OTG Cable. Длина 10 см. Цвет: черный</t>
  </si>
  <si>
    <t>60135_</t>
  </si>
  <si>
    <t>Кабель UGREEN US289 (60135) USB 2.0 A to Micro USB Cable Nickel Plating. Длина: 0,5м. Цвет: черный</t>
  </si>
  <si>
    <t>60142_</t>
  </si>
  <si>
    <t>Кабель UGREEN US289 (60142) USB 2.0 A to Micro USB Cable Nickel Plating. Длина: 1,5м Цвет: белый</t>
  </si>
  <si>
    <t>60143_</t>
  </si>
  <si>
    <t>Кабель UGREEN US289 (60143) USB 2.0 A to Micro USB Cable Nickel Plating. Длина: 2м. Цвет: белый</t>
  </si>
  <si>
    <t>60827_</t>
  </si>
  <si>
    <t>Кабель UGREEN US289 (60827) USB 2.0 A to Micro USB Cable Nickel Plating. Длина: 3м. Цвет: черный</t>
  </si>
  <si>
    <t>60145_</t>
  </si>
  <si>
    <t>Кабель UGREEN US290 (60145) USB 2.0 A to Micro USB Cable Nickel Plating Alu Braid. Длина: 0,5м. Цвет:серо-черный</t>
  </si>
  <si>
    <t>Кабели USB-A- USB-C</t>
  </si>
  <si>
    <t>00-00022792</t>
  </si>
  <si>
    <t>Кабель GoPower GP02T USB (m)-Type-C (m) 1.0м 2.4A нейлон красный (1/200/800)</t>
  </si>
  <si>
    <t>RAPOO</t>
  </si>
  <si>
    <t>V2M</t>
  </si>
  <si>
    <t>RAPOO Приемник беспроводной игровой мыши 4K, цвет - черный (12306)</t>
  </si>
  <si>
    <t>Кабель UGREEN US287 (60121) USB-A 2.0 to USB-C Cable Nickel Plating. Длина 1 м. Цвет: белый</t>
  </si>
  <si>
    <t>30732_</t>
  </si>
  <si>
    <t>Разветвитель UGREEN AV144 (30732) USB Type C Male to 3.5mm 2 Female Audio Cable. Длина 25см. Цвет: серый</t>
  </si>
  <si>
    <t>30758_</t>
  </si>
  <si>
    <t>Адаптер UGREEN CM480 (30758) USB-C to 2×USB 3.1+2×USB-C Adapter 10G. Цвет: серый</t>
  </si>
  <si>
    <t>40322_</t>
  </si>
  <si>
    <t>Адаптер UGREEN CM483 (40322) USB-C Gigabit Ethernet Adapter. Цвет: серый</t>
  </si>
  <si>
    <t>15852_</t>
  </si>
  <si>
    <t>Адаптер UGREEN CM498 (15852) Revodok 6-in-1 8K@30Hz USB-C to 2*USB-A 3.0&amp;USB-C 3.0&amp;2*HDMI&amp;PD Adpter. Цвет: серый</t>
  </si>
  <si>
    <t>Адаптер двухдиапазонный UGREEN CM499 (90340) AX1800 Dual-Band Wireless Adapter (Wi-Fi 6). Цвет: синий</t>
  </si>
  <si>
    <t>Адаптер UGREEN CM512 (60515) USB-C Multifunction Adapter with Ethernet Interface. Цвет: серый космос</t>
  </si>
  <si>
    <t>55330_</t>
  </si>
  <si>
    <t>Адаптер однонаправленный UGREEN CM675 (55330) Unidirectional USB-C to HDMI 4K@60Hz с функцией быстрой зарядки 100W PD Fast Charging Adapter. Длина: 2м. Цвет: серый</t>
  </si>
  <si>
    <t>35371EU</t>
  </si>
  <si>
    <t>Коммутатор сетевой UGREEN CM741 (35371EU) 6-Port 4*PoE&amp;2*Gigabit Ports Ethernet Switch. Цвет: серый космос</t>
  </si>
  <si>
    <t>35265_</t>
  </si>
  <si>
    <t>Wi-Fi Адаптер UGREEN CM763 (35265) AX900 USB-A High-Gain Dual Band Wi-Fi Adapter. Цвет: черный</t>
  </si>
  <si>
    <t>35984A</t>
  </si>
  <si>
    <t>Адаптер UGREEN CM773 (35984A) 4K@60Hz HDMI to USB-C Adapter. Цвет: серый</t>
  </si>
  <si>
    <t>35584_</t>
  </si>
  <si>
    <t>Хаб UGREEN CM806 (35584) USB-C to 4xUSB-C HUB without PD. Цвет: черный</t>
  </si>
  <si>
    <t>20223_</t>
  </si>
  <si>
    <t>Кабель UGREEN CR104 (20223) USB 2.0 A To DB9 RS-232 Male Adapter Cable. Длина 3 м. Цвет: серый</t>
  </si>
  <si>
    <t>20254_</t>
  </si>
  <si>
    <t>Адаптер UGREEN CR110 (20254) USB 2.0 10/100Mbps Ethernet Adapter. Цвет: черный</t>
  </si>
  <si>
    <t>10203_</t>
  </si>
  <si>
    <t>Кабель UGREEN DP101 (10203) DP Male to HDMI Male Cable. Длина: 3м. Цвет: черный</t>
  </si>
  <si>
    <t>Кабель UGREEN DP101 (10204) DP Male to HDMI Male Cable. Длина: 5м. Цвет: черный</t>
  </si>
  <si>
    <t>Кабель UGREEN DP112 (60844) 1.4 DP M/M Round Cable Zinc Alloy Shell в оплетке. Длина 3 м. Цвет: черный</t>
  </si>
  <si>
    <t>80390_</t>
  </si>
  <si>
    <t>Кабель UGREEN DP114 (80390) DP 1.4 Male to Male Plastic Case Braided Cable. Длина: 1 м. Цвет: черный</t>
  </si>
  <si>
    <t>20421_</t>
  </si>
  <si>
    <t>Адаптер UGREEN MD115 (20421) Mini DP to HDMI + VGA Converter. Цвет: серебристый</t>
  </si>
  <si>
    <t>30841_</t>
  </si>
  <si>
    <t>Кабель UGREEN MM121 (30841) USB Type C to HDMI Cable Male to Male ABS Case. Длина 1,5 м. Цвет: белый</t>
  </si>
  <si>
    <t>30843_</t>
  </si>
  <si>
    <t>Адаптер UGREEN MM123 (30843) USB Type C to HDMI + VGA Converter. Цвет: белый</t>
  </si>
  <si>
    <t>50994_</t>
  </si>
  <si>
    <t>Кабель UGREEN MM139 (50994) USB Type C to DP Cable. Длина 1,5 м. Цвет: черный</t>
  </si>
  <si>
    <t>20884_</t>
  </si>
  <si>
    <t>Кабель UGREEN US184 (20884) USB 3.0 A Male to Type C Male Cable Nickel Plating. Длина: 2м. Цвет: черный</t>
  </si>
  <si>
    <t>Кабель UGREEN US287 (60116)  USB-A 2.0 to USB-C Cable Nickel Plating. Длина 1 м. Цвет: черный</t>
  </si>
  <si>
    <t>Кабель UGREEN US287 (60826) USB-A 2.0 to USB-C Cable Nickel Plating. Длина: 3м. Цвет: черный</t>
  </si>
  <si>
    <t>60128_</t>
  </si>
  <si>
    <t>Кабель UGREEN US288 (60128) USB-A 2.0 to USB-C Cable Nickel Plating Aluminum Braid. Длина 2м. Цвет: черный</t>
  </si>
  <si>
    <t>20299_</t>
  </si>
  <si>
    <t>Кабель UGREEN US385 (20299) USB-A Male to USB-C Male 3.0 3A 90-Degree Angled Cable. Длина 1 м. Цвет: черный</t>
  </si>
  <si>
    <t>SJV4110GL</t>
  </si>
  <si>
    <t>USB-кабель XIAOMI Mi Braided USB Type-C Cable SJX10ZM 100см красный</t>
  </si>
  <si>
    <t>CAC003hq1.5MBK</t>
  </si>
  <si>
    <t>Кабель Belkin 2in1 60W USB-C &amp; Lightning To USB-C Braided Cable. Длина: 1,5м. Цвет: черный</t>
  </si>
  <si>
    <t>CAB014BT2MWH</t>
  </si>
  <si>
    <t>Кабель Belkin BoostCharge 100W PD USB-C To USB-C. Длина: 2м. Цвет: белый</t>
  </si>
  <si>
    <t>CAB014BT2MBK</t>
  </si>
  <si>
    <t>Кабель Belkin BoostCharge 100W PD USB-C To USB-C Cable. Длина: 2м. Цвет: черный</t>
  </si>
  <si>
    <t>CAB002BT1MBK</t>
  </si>
  <si>
    <t>Кабель Belkin BoostCharge 15W USB-C To USB-A Braided Cable. Длина: 1м. Цвет: черный</t>
  </si>
  <si>
    <t>CAB015bt1MBK</t>
  </si>
  <si>
    <t>Кабель Belkin BoostCharge 240W PD 3.1 USB-C To USB-C Braided Cable. Длина: 1м. Цвет: черный</t>
  </si>
  <si>
    <t>CAB004BT1MBK</t>
  </si>
  <si>
    <t>Кабель Belkin BoostCharge 60W PD Braided USB-C To USB-C 2.0 Cable Cable. Длина: 1м. Цвет: черный</t>
  </si>
  <si>
    <t>CAB004BT0MBK</t>
  </si>
  <si>
    <t>Кабель Belkin BoostCharge Braided 60W USB-C To USB-C 2.0 Cable. Длина: 0,15м. Цвет: черный</t>
  </si>
  <si>
    <t>CAB004BT0MWH</t>
  </si>
  <si>
    <t>Кабель Belkin BoostCharge Braided 60W USB-C To USB-C 2.0 Cable. Длина: 0,15м. Цвет: белый</t>
  </si>
  <si>
    <t>CAA001BT2MBK</t>
  </si>
  <si>
    <t>Кабель Belkin BoostCharge Lightning To USB-A Cable. Длина: 2м. Цвет: черный</t>
  </si>
  <si>
    <t>CAA001BT2MWH</t>
  </si>
  <si>
    <t>Кабель Belkin BoostCharge Lightning To USB-A Cable. Длина: 2м. Цвет: белый</t>
  </si>
  <si>
    <t>CAC004hq1.5MBK</t>
  </si>
  <si>
    <t>Кабель двойной Belkin BoostCharge Pro 2-in-1 140W USB-C - USB-C Braided Dual Charging Cable. Длина: 1,5м. Цвет: черный</t>
  </si>
  <si>
    <t>CAC004hq1.5MWH</t>
  </si>
  <si>
    <t>Кабель двойной Belkin BoostCharge Pro 2-in-1 140W USB-C - USB-C Braided Dual Charging Cable. Длина: 1,5м. Цвет: белый</t>
  </si>
  <si>
    <t>CAA001BT1MBK</t>
  </si>
  <si>
    <t>Кабель Belkin BoostCharge USB-A to Lightning Cable. Длина: 1м. Цвет: черный</t>
  </si>
  <si>
    <t>CAB002BT2MBK</t>
  </si>
  <si>
    <t>Кабель Belkin BoostCharge USB-A to USB-C Braided Cable. Длина: 2м. Цвет: черный</t>
  </si>
  <si>
    <t>CAB002BT2MWH</t>
  </si>
  <si>
    <t>Кабель Belkin BoostCharge USB-A to USB-C Braided Cable. Длина: 2м. Цвет: белый</t>
  </si>
  <si>
    <t>CAB004BT1MWH</t>
  </si>
  <si>
    <t>Кабель Belkin BoostCharge USB-C to USB-C Braided Cable. Длина: 1м. Цвет: белый</t>
  </si>
  <si>
    <t>CAB003bt1MWH</t>
  </si>
  <si>
    <t>Кабель Belkin BoostCharge USB-C To USB-C Cable. Длина: 1м. Цвет: белый</t>
  </si>
  <si>
    <t>CAB003bt2MWH</t>
  </si>
  <si>
    <t>Кабель Belkin BoostCharge USB-C To USB-C Cable. Длина: 2м. Цвет: белый</t>
  </si>
  <si>
    <t>CAB004BT2MWH2PK</t>
  </si>
  <si>
    <t>Кабель Belkin Cable 60W USB-C To USB-C Braided 2.0 2шт. Длина: 2м. Цвет: белый</t>
  </si>
  <si>
    <t>CAB004bt1MWH2PK</t>
  </si>
  <si>
    <t>Кабель Belkin Cable 60W USB-C To USB-C Braided 2.0 2шт. Длина: 1м. Цвет: белый</t>
  </si>
  <si>
    <t>CAB001bt1MWH2PK</t>
  </si>
  <si>
    <t>Кабель Belkin Cable Boostcharge USB-C To USB-A 2шт. Длина: 1м. Цвет: белый</t>
  </si>
  <si>
    <t>F3Y017bt1.5MBLK</t>
  </si>
  <si>
    <t>Кабель Belkin Cable HDMI - HDMI Standart Audio Video 4K/Ultra HD. Длина: 1,5м. Цвет: черный</t>
  </si>
  <si>
    <t>CAB003BT1MWH2PK</t>
  </si>
  <si>
    <t>Кабель Belkin Cable USB-C To USB-C PVC 2.0 2шт. Длина: 1м. Цвет: белый</t>
  </si>
  <si>
    <t>CAA001bt1MBK2PK</t>
  </si>
  <si>
    <t>Кабель Belkin USB-A To Lightning 2шт. Длина: 1м. Цвет: черный</t>
  </si>
  <si>
    <t>CAA001bt1MWH2PK</t>
  </si>
  <si>
    <t>Кабель Belkin USB-A To Lightning 2шт. Длина: 1м. Цвет: белый</t>
  </si>
  <si>
    <t>AVC021hqBK</t>
  </si>
  <si>
    <t>Хаб Belkin USB-C 5-in-1 With 4K@60Hz HDMI 100W With PD Display Hub. Цвет: черный</t>
  </si>
  <si>
    <t>AVC022hqSGY</t>
  </si>
  <si>
    <t>Хаб USB-C Belkin USB-C Hub 5-in-1 4K@60Hz 100W 2*USB-C&amp;2*USB-A&amp;HDMI 2.0. Цвет: серый космос</t>
  </si>
  <si>
    <t>AVC023hqSGY</t>
  </si>
  <si>
    <t>Хаб USB-C Belkin 7-in-1 4K@60Hz 100W 2*USB-C&amp;2*USB-A&amp;HDMI 2.0&amp;SD&amp;Micro SD. Цвет: серый космос</t>
  </si>
  <si>
    <t>ST-YTB5100K</t>
  </si>
  <si>
    <t>Кабель Satechi 240W Thunderbolt 5 Pro USB-C - USB-C Cable. Длина: 1м. Цвет: черный</t>
  </si>
  <si>
    <t>ST-P4SS</t>
  </si>
  <si>
    <t>Адаптер Satechi 4-in-1 USB-C PD&amp;2xUSB-A 3.2 Gen2&amp;HDMI 4K@60Hz Slim Multiport Adapte. Цвет: серебристый</t>
  </si>
  <si>
    <t>ST-P6SK</t>
  </si>
  <si>
    <t>Адаптер Satechi 6-in-1 1xUSB-C PD&amp;1x1 USB-A 10Gbps&amp;USB-A 480Mbps&amp;HDMI 4K @ 60Hz&amp;Micro/SD Card Slim Multiport Adapter. Цвет: черный</t>
  </si>
  <si>
    <t>ST-P6SS</t>
  </si>
  <si>
    <t>Адаптер Satechi 6-in-1 1xUSB-C PD&amp;1x1 USB-A 10Gbps&amp;USB-A 480Mbps&amp;HDMI 4K @ 60Hz&amp;Micro/SD Card Slim Multiport Adapter. Цвет: серебристый</t>
  </si>
  <si>
    <t>ST-TCIMHS</t>
  </si>
  <si>
    <t>USB-концентратор Satechi Aluminum Type-C Clamp Hub Pro для new 2017 iMac и iMac Pro. Интерфейс USB-C. 3 разъема USB 3.0, 1 разъем USB-C, слоты для карты памяти SD, Micro SD. Цвет серебряный.</t>
  </si>
  <si>
    <t>ST-TCPHES</t>
  </si>
  <si>
    <t>USB-хаб Satechi Aluminum Pro Hub with Ethernet &amp; 4K HDMI для MacBook Air (2018-2020), MacBook Pro (2018-2020). Цвет серебряный.</t>
  </si>
  <si>
    <t>ST-TCPHEM</t>
  </si>
  <si>
    <t>USB-хаб Satechi Aluminum Pro Hub with Ethernet &amp; 4K HDMI для MacBook Air (2018-2020), MacBook Pro (2018/2020). Цвет серый космос.</t>
  </si>
  <si>
    <t>ST-HSP9P</t>
  </si>
  <si>
    <t>Хаб двойной Satechi Dual USB-C Hub For Surface Pro 9. Цвет: серебристый</t>
  </si>
  <si>
    <t>ST-ABHFM</t>
  </si>
  <si>
    <t>USB док станция с подставкой Satechi Mac Mini Stand &amp; Hub для Mac Mini. Порты: 1x USB-C, 3 x USB, 3,5mm AUX, SD, microSD. Цвет: серый космос.</t>
  </si>
  <si>
    <t>ST-HXRAJM</t>
  </si>
  <si>
    <t>Хаб Satechi Mobile XR Hub PD 100W With Audio. Цвет: серый</t>
  </si>
  <si>
    <t>ST-HXRSDM</t>
  </si>
  <si>
    <t>Хаб Satechi Mobile XR Hub PD 100W with microSD. Цвет: серый</t>
  </si>
  <si>
    <t>ST-LOTGLK</t>
  </si>
  <si>
    <t>Зарядный кабель - ремень через плечо Satechi OntheGo Crossbody Lanyard Cable 60W. Длина: 1.5м. Цвет: черный</t>
  </si>
  <si>
    <t>ST-LOTGLR</t>
  </si>
  <si>
    <t>Зарядный кабель - ремень через плечо Satechi OntheGo Crossbody Lanyard Cable 60W. Длина: 1.5м. Цвет: пыльно-розовый</t>
  </si>
  <si>
    <t>ST-LOTGLW</t>
  </si>
  <si>
    <t>Зарядный кабель - ремень через плечо Satechi OntheGo Crossbody Lanyard Cable 60W. Длина: 1.5м. Цвет: песочный</t>
  </si>
  <si>
    <t>ST-UCPHMIS</t>
  </si>
  <si>
    <t>Хаб Satechi Pro Hub Mini. Цвет - Серебристый.</t>
  </si>
  <si>
    <t>ST-UCPHMIM</t>
  </si>
  <si>
    <t>Хаб Satechi Pro Hub Mini. Цвет - Серый космос</t>
  </si>
  <si>
    <t>ST-QTG21K</t>
  </si>
  <si>
    <t>Переносное зарядное устройство Satechi Qi2 OntheGo 2-in-1 Wireless Charger. Цвет: чёрный</t>
  </si>
  <si>
    <t>ST-QTG21R</t>
  </si>
  <si>
    <t>Переносное зарядное устройство Satechi Qi2 OntheGo 2-in-1 Wireless Charger. Цвет: нежно-розовый</t>
  </si>
  <si>
    <t>ST-QTG21W</t>
  </si>
  <si>
    <t>Переносное зарядное устройство Satechi Qi2 OntheGo 2-in-1 Wireless Charger. Цвет: песочный</t>
  </si>
  <si>
    <t>ST-QTG31K</t>
  </si>
  <si>
    <t>Переносное зарядное устройство Satechi Qi2 OntheGo 3-in-1 Wireless Charger. Цвет: чёрный</t>
  </si>
  <si>
    <t>ST-QTG31R</t>
  </si>
  <si>
    <t>Переносное зарядное устройство Satechi Qi2 OntheGo 3-in-1 Wireless Charger. Цвет: нежно-розовый</t>
  </si>
  <si>
    <t>ST-QTG31W</t>
  </si>
  <si>
    <t>Переносное зарядное устройство Satechi Qi2 OntheGo 3-in-1 Wireless Charger. Цвет: песочный</t>
  </si>
  <si>
    <t>AP-YCR100K</t>
  </si>
  <si>
    <t>Кабель угловой (вправо) Satechi Right Angle 240W PD USB-C to USB-C Cable. Длина: 1м. Цвет: черный</t>
  </si>
  <si>
    <t>ST-AMSHS</t>
  </si>
  <si>
    <t>Подставка-док станция Satechi Type-C Aluminum iMac Stand with Built-in USB-C Data для iMac. Цвет серебристый.</t>
  </si>
  <si>
    <t>ST-TCHCRM</t>
  </si>
  <si>
    <t xml:space="preserve">USB-концентратор Satechi Type-C USB Hub &amp; Micro/SD Card Reader. Интерфейс USB-C. 3 порта USB 3.0 , слоты для карты памяти. Цвет серый космос. </t>
  </si>
  <si>
    <t>ST-TCHCRS</t>
  </si>
  <si>
    <t xml:space="preserve">USB-концентратор Satechi Type-C USB Hub &amp; Micro/SD Card Reader. Интерфейс USB-C. 3 порта USB 3.0 , слоты для карты памяти. Цвет серебряный. </t>
  </si>
  <si>
    <t>ST-TC4KHAM</t>
  </si>
  <si>
    <t>Адаптер Satechi Type-C to HDMI 4K 60HZ. Поддержка 4K/60Hz. Материал корпуса алюминий. Цвет серый космос.</t>
  </si>
  <si>
    <t>ST-TCUAM</t>
  </si>
  <si>
    <t>USB адаптер Satechi Type-C USB Adapter USB-C to USB 3.0. Цвет серый.</t>
  </si>
  <si>
    <t>ST-TAUCS</t>
  </si>
  <si>
    <t>Адаптер Satechi USB Type-A to Type-C. Цвет серебристый.</t>
  </si>
  <si>
    <t>ST-TAUCM</t>
  </si>
  <si>
    <t>Адаптер Satechi USB Type-A to Type-C. Цвет серый космос.</t>
  </si>
  <si>
    <t>ST-AE25M</t>
  </si>
  <si>
    <t>Адаптер Satechi USB-C 2.5 Gigabit Ethernet Adapter. Цвет: серый космос</t>
  </si>
  <si>
    <t>ST-UCMPAM</t>
  </si>
  <si>
    <t>USB-хаб Satechi USB-C Multiport Pro для Macbook с портом USB-C. Порты: 1 x USB 3.0, SD, microSD, 1 x HDMI, 1 x USB-C. Цвет серый космос.</t>
  </si>
  <si>
    <t>ST-UCATCM</t>
  </si>
  <si>
    <t>Кабель-адаптер Satechi USB-C to USB 3.0. Цвет серый космос.</t>
  </si>
  <si>
    <t>ST-TCC10M</t>
  </si>
  <si>
    <t>Кабель Satechi Type-C Cable. Длина кабеля: 25 см. Цвет: серый космос.</t>
  </si>
  <si>
    <t>2AK01</t>
  </si>
  <si>
    <t>Кабель стерео премиум TTEC 3.5mm Sterio Premium Aux Cable. Длина: 1м. Цвет: черный</t>
  </si>
  <si>
    <t>2DK16G</t>
  </si>
  <si>
    <t>Кабель для зарядки и передачи данных TTEC AlumiCable Lightning USB Charge / Data Cable. Длина: 120см. Цвет: серебристый</t>
  </si>
  <si>
    <t>2DK25UG</t>
  </si>
  <si>
    <t>Кабель TTEC AlumiCable Micro USB Charge &amp; Data Mini Cable. Длина: 30 см. Цвет: серый космос</t>
  </si>
  <si>
    <t>2DK18G</t>
  </si>
  <si>
    <t>Кабель TTEC AlumiCable Type C Charge/Data Cable 2.0. Длина: 120 см. Цвет: серебристый</t>
  </si>
  <si>
    <t>2DK25K</t>
  </si>
  <si>
    <t>Кабель TTEC AlumiCable USB-A - Micro USB Charge/Data Mini Cable. Длина: 30см. Цвет: красный</t>
  </si>
  <si>
    <t>2DKX03MS</t>
  </si>
  <si>
    <t>Кабель TTEC ExtremeCable Charge / Data Cable Micro USB. Длина: 150 см. Цвет: черный</t>
  </si>
  <si>
    <t>2DK7508S</t>
  </si>
  <si>
    <t>Кабель TTEC Lightning USB Charge/Data Cable. Длина: 100 см. Цвет: черный</t>
  </si>
  <si>
    <t>2DK12S</t>
  </si>
  <si>
    <t>Кабель TTEC Type C Charge / Data Cable 2.0. Цвет: черный</t>
  </si>
  <si>
    <t>2DK12B</t>
  </si>
  <si>
    <t>Кабель TTEC Type C Charge / Data Cable 2.0. Цвет: белый</t>
  </si>
  <si>
    <t>2DK45B</t>
  </si>
  <si>
    <t>Кабель TTEC Type-C - Type-C 65W Fast Charge Cable. Длина: 200 см. Цвет: белый</t>
  </si>
  <si>
    <t>2DK47B</t>
  </si>
  <si>
    <t>Кабель TTEC Type-C - Type-C 65W Fast Charge Cable. Длина: 30см. Цвет: белый</t>
  </si>
  <si>
    <t>2DK48B</t>
  </si>
  <si>
    <t>Кабель TTEC Type-C - Type-C65W Fast Charge Cable. Длина: 300 см. Цвет: белый</t>
  </si>
  <si>
    <t>2DK43UG</t>
  </si>
  <si>
    <t>Конвертер TTEC Type-C - USB-A 3.0 OTG Converter. Цвет: серый</t>
  </si>
  <si>
    <t>2DK7513B</t>
  </si>
  <si>
    <t>Кабель TTEC USB-A - Micro USB Charge/Data Mini Cable. Длина: 30см. Цвет: белый</t>
  </si>
  <si>
    <t>20918_</t>
  </si>
  <si>
    <t>Сплиттер UGREEN (20918) 1*2 VGA splitter. Цвет: черный</t>
  </si>
  <si>
    <t>40201EU</t>
  </si>
  <si>
    <t>Сплиттер UGREEN 40201 (40201EU) HDMI 1x2 Splitter с адаптером питания 5V 1A DC. Цвет: черный</t>
  </si>
  <si>
    <t>10597_</t>
  </si>
  <si>
    <t>Кабель угловой UGREEN AV119 (10597) 3.5mm Male to 3.5mm Male Straight to angle flat Cable. Длина 1 м. Цвет: черный</t>
  </si>
  <si>
    <t>70890_</t>
  </si>
  <si>
    <t>Аудиокабель UGREEN AV122 (70890) Toslink Optical Male To Male Audio Cable. Длина: 1м. Цвет: черный</t>
  </si>
  <si>
    <t>20244_</t>
  </si>
  <si>
    <t>Кабель UGREEN AV182 (20244) 3.5mm Three-Pole Male to XLR Female Audio Cable. Длина: 2м. Цвет: черный</t>
  </si>
  <si>
    <t>20763_</t>
  </si>
  <si>
    <t>Кабель UGREEN AV182 (20763) 3.5mm Three-Pole Male to XLR Female Audio Cable. Длина: 1м. Цвет: черный</t>
  </si>
  <si>
    <t>Кабель UGREEN AV183 (10648) 3.5mm Male to Male 4-Pole Microphone Audio Cable. Длина: 1м. Цвет: черный</t>
  </si>
  <si>
    <t>55451_</t>
  </si>
  <si>
    <t>Переключатель UGREEN AW502 (55451) USB-C Switch 2 In 1 Out 4K@60Hz. Цвет: черный</t>
  </si>
  <si>
    <t>55452_</t>
  </si>
  <si>
    <t>Переключатель UGREEN AW503 (55452) USB-C+HDMI Switch 2 In 1 Out Up to 4K@60Hz. Цвет: черный</t>
  </si>
  <si>
    <t>65878_</t>
  </si>
  <si>
    <t>Переключатель UGREEN AW701 (65878) 2 in 1 8K@60Hz DisplayPort&amp;USB-C Switcher. Цвет: черный</t>
  </si>
  <si>
    <t>35994_</t>
  </si>
  <si>
    <t>Bluetooth адаптер с эмулятором движения мышки UGREEN BT301 (35994) USB-A Bluetooth 5.4 Adapter with Mouse Jiggler Function. Цвет: серый</t>
  </si>
  <si>
    <t>65706_</t>
  </si>
  <si>
    <t>Аудио Bluetooth трансмиттер UGREEN BT305 (65706) Bluetooth Transmitter Audio Adapter. Цвет: черный</t>
  </si>
  <si>
    <t>45492_</t>
  </si>
  <si>
    <t>Bluetooth аудиоадаптер UGREEN BT503 (45492) Bluetooth Audio Adapter. Цвет: черный</t>
  </si>
  <si>
    <t>50923_</t>
  </si>
  <si>
    <t>Конвертер UGREEN CM210 (50923) RJ 45 1 to 2 Ethernet Converter 2 шт. Цвет: черный</t>
  </si>
  <si>
    <t>50985_</t>
  </si>
  <si>
    <t>Хаб UGREEN CM219 (50985) 4-Ports USB A 3.0 Hub. Цвет: серый</t>
  </si>
  <si>
    <t>35622_</t>
  </si>
  <si>
    <t>Кардридер многофункциональный UGREEN CM265 (35622) USB-C 3.1 to TF/SD 3.0 Multifunction Card Reader. Цвет: черный</t>
  </si>
  <si>
    <t>Адаптер UGREEN CM276 (70303) Car&amp;Home Bluetooth 5.0 Receiver Audio Adapter. Цвет: черный</t>
  </si>
  <si>
    <t>Адаптер UGREEN CM279 (70304) Bluetooth 5.0 Receiver Audio Adapter APTX с микрофоном. Цвет: черный</t>
  </si>
  <si>
    <t>Конвертер UGREEN CM321 (70609) USB-A to 2.5-Inch SATA Converter. Длина 50 см. Цвет: черный</t>
  </si>
  <si>
    <t>Адаптер UGREEN CM390 (80889) USB Bluetooth 5.0 Adapter. Цвет: черный</t>
  </si>
  <si>
    <t xml:space="preserve">Адаптер Bluetooth приемник/передатчик UGREEN CM403 (80893) Bluetooth Receiver&amp;Transmitter. Цвет: черный </t>
  </si>
  <si>
    <t>10928_</t>
  </si>
  <si>
    <t>Аудиоадаптер UGREEN CM408 (10928) USB2.0 Bluetooth Transmitter 5.0 для PS4 Pro, Nintendo Switch. Цвет: черный</t>
  </si>
  <si>
    <t>10919_</t>
  </si>
  <si>
    <t>Адаптер UGREEN CM418 (10919) USB-C to 2*USB 3.0+HDMI+RJ45 Ethernet Adapter+PD. Цвет: серебристый</t>
  </si>
  <si>
    <t>Адаптер UGREEN CM475 (60554) USB3.0 to 3×USB3.0 +RJ45 (1000M) Ethernet Adapter Type-C Power Supply. Цвет: серый</t>
  </si>
  <si>
    <t>Адаптер UGREEN CM475 (60600) USB-C to 3×USB3.0 Hub+RJ45 (1000M) Ethernet Adapter без порта питания. Цвет: серый</t>
  </si>
  <si>
    <t>75325_</t>
  </si>
  <si>
    <t>Хаб UGREEN CM478 (75325) 5-in-1 USB-C PD 100W&amp;USB-A 3.0&amp;2*USB-A 2.0&amp;HDMI 4K30Hz. Цвет: красный</t>
  </si>
  <si>
    <t>50340_</t>
  </si>
  <si>
    <t>Адаптер двухдиапазонный UGREEN CM492 (50340) AC1300 Wireless Network Adapter. Цвет: черный</t>
  </si>
  <si>
    <t>Адаптер двухдиапазонный UGREEN CM496 (90339) AC650 High-Gain Dual Band Wireless USB Adapter. Цвет: черный</t>
  </si>
  <si>
    <t>15375_</t>
  </si>
  <si>
    <t>Конвертер UGREEN CM498 (15375) USB-C to 2*USB3.0+2*USB-C+HDMI+RJ45+SD&amp;TF +PD port Converter. Цвет: серый</t>
  </si>
  <si>
    <t>15600_</t>
  </si>
  <si>
    <t>Адаптер многофункциональный UGREEN CM498 (15600) USB-C to 3*USB-A TF SD VGA RJ45 HDMI PD100W USB-Type Multifunction Adapter. Цвет: серый космос</t>
  </si>
  <si>
    <t>15601_</t>
  </si>
  <si>
    <t>Конвертер UGREEN CM498 (15601) USB-C To 3*USB 3.0 A+HDMI+VGA+RJ45 Gigabit+SD/TF+AUX3.5mm+PD Converter. Цвет: серый</t>
  </si>
  <si>
    <t>15597_</t>
  </si>
  <si>
    <t>Конвертер UGREEN CM511 (15597) USB-C To HDMI 4K@60Hz+3*USB 3.0 A+PD Power Converter. Цвет: серый</t>
  </si>
  <si>
    <t>45521_</t>
  </si>
  <si>
    <t>Конвертер UGREEN CM511 (45521) 7-in-1 4K@60Hz USB-C To HDMI+2xUSB-C 3.2+1xUSB-A 3.2+SD/TF+PD Converter. Цвет: серый</t>
  </si>
  <si>
    <t>90514_</t>
  </si>
  <si>
    <t>Сплиттер UGREEN CM570 (90514) 4K @ 60Hz HDMI 2.0 1*4 Splitter. Цвет: черный</t>
  </si>
  <si>
    <t>15512_</t>
  </si>
  <si>
    <t>Бокс внешний для жесткого диска UGREEN CM578 (15512) M.2 NVMe SSD Enclosure с кабелем USB-C к USB-C и USB-C к USB-A. Цвет: серый космос</t>
  </si>
  <si>
    <t>35995_</t>
  </si>
  <si>
    <t>Адаптер UGREEN CM591 (35995) USB-A Bluetooth 5.3 Adapter. Цвет: черный</t>
  </si>
  <si>
    <t>Ресивер Bluetooth UGREEN CM596 (90748) Car&amp;Home Bluetooth 5.3 Receiver  Audio Adapter. Цвет: черный</t>
  </si>
  <si>
    <t>15149_</t>
  </si>
  <si>
    <t>Переключатель UGREEN CM618 (15149) USB 3.0 Sharing Switcher 2 In 1 Out. Цвет: черный</t>
  </si>
  <si>
    <t>15534_</t>
  </si>
  <si>
    <t>Конвертер UGREEN CM639 (15534) Revodok Pro 10-in-1 8K@30Hz USB-C to 1*USB3.0&amp;2*USB2.0&amp;USB-C3.0&amp;2*HDMI&amp;RJ45 Gigabit&amp;SD&amp;TF&amp;PD. Цвет: серый</t>
  </si>
  <si>
    <t>45520_</t>
  </si>
  <si>
    <t>Конвертер UGREEN CM639 (45520) 11-in-1 4K@60Hz 2xUSB-C 3.2+USB-A 3.2+USB-A 3.0+HDMI+VGA+RJ45 Gigabit+SD/TF+AUX3.5mm+PD Converter. Цвет: серый</t>
  </si>
  <si>
    <t>15575_</t>
  </si>
  <si>
    <t>Адаптер UGREEN CM654 (15575) USB-C to DisplayPort 8K@60Hz 10cm Adpter. Длина: 10см. Цвет: серый</t>
  </si>
  <si>
    <t>45784_</t>
  </si>
  <si>
    <t>Переключатель UGREEN CM691 (45784) 3*USB-C&amp;1*Mini USB&amp;3*USB-A Sharing Switch 2 In 4 Out. Цвет: серый космос/черный</t>
  </si>
  <si>
    <t>35003_</t>
  </si>
  <si>
    <t>Аудиоадаптер UGREEN CM724  (35003) Car&amp;Home Bluetooth 5.4 Receiver Audio Adapter со съемным металлическим штекером 3,5мм. Цвет: серый</t>
  </si>
  <si>
    <t>65856_</t>
  </si>
  <si>
    <t>Карта видеозахвата UGREEN CM725 (65856) USB-C Video Capture 4K@30Hz Card. Цвет: серый космос</t>
  </si>
  <si>
    <t>45134_</t>
  </si>
  <si>
    <t>Адаптер USB-A Bluetooth UGREEN CM748 (45134) USB-A Bluetooth 5.4 Adapter. Цвет: серый</t>
  </si>
  <si>
    <t>35313_</t>
  </si>
  <si>
    <t>Переключатель UGREEN CM757 (35313) USB 3.0 2x2 Sharing Switcher. Цвет: черно-серый</t>
  </si>
  <si>
    <t>45009_</t>
  </si>
  <si>
    <t>Аудиоадаптер UGREEN CM772 (45009) 2-in-1 USB-A&amp;USB-C&amp;Jack 3.5 Audio Adapter. Цвет: серый</t>
  </si>
  <si>
    <t>75917_</t>
  </si>
  <si>
    <t>Адаптер UGREEN CM787 (75917) AXE5400 Wi-Fi 6E High-Gain USB Adapter. Цвет: серый космос</t>
  </si>
  <si>
    <t>65024_</t>
  </si>
  <si>
    <t>Картридер на два слота UGREEN CM803 (65024) 2-in-1 USB-C - USB-A SD Card Reader. Цвет: черный</t>
  </si>
  <si>
    <t>35499EU</t>
  </si>
  <si>
    <t>Коммутатор сетевой UGREEN CM834 (35499EU) 8-Port Gigabit Ethernet Switch PC+ABS Housing EU. Цвет: серый</t>
  </si>
  <si>
    <t>75109_</t>
  </si>
  <si>
    <t>Адаптер Bluetooth UGREEN CM845 (75109) AX900 Wi-Fi 6 Bluetooth 5.4 USB-A Wireless Adapter. Цвет: черный</t>
  </si>
  <si>
    <t>65733EU</t>
  </si>
  <si>
    <t>Бокс внешний для SSD UGREEN CM847 (65733EU) USB4 2-Bay M.2 NVMe SSD Enclosure EU. Цвет: серый космос</t>
  </si>
  <si>
    <t>35921_</t>
  </si>
  <si>
    <t>Адаптер UGREEN CM848 (35921) USB-C to RJ45 5GbE Adapter. Цвет: серый космос</t>
  </si>
  <si>
    <t>45812_</t>
  </si>
  <si>
    <t xml:space="preserve">Адаптер Bluetooth приемник/передатчик UGREEN CM872 (45812) Bluetooth 5.4 Audio Receiver/Transmitter. Цвет: белый </t>
  </si>
  <si>
    <t>65095_</t>
  </si>
  <si>
    <t>Кардридер магнитный 3-в-1 UGREEN CM898 (65095) Magnetic 3-in-1 USB-C&amp;1×SD Card Slot&amp;TF Card Slot Card Reader. Цвет: серый космос</t>
  </si>
  <si>
    <t>20211_</t>
  </si>
  <si>
    <t>Кабель UGREEN CR104 (20211) USB 2.0 A To DB9 RS-232 Male Adapter Cable. Длина: 1,5м. Цвет: серый</t>
  </si>
  <si>
    <t>20250_</t>
  </si>
  <si>
    <t>Кардридер UGREEN CR127 (20250) USB 3.0 Card Reader TF+SD. Цвет: черный</t>
  </si>
  <si>
    <t>10211_</t>
  </si>
  <si>
    <t>Кабель UGREEN DP102 (10211) DP Male to Male Cable. Длина 2 м. Цвет: черный</t>
  </si>
  <si>
    <t>10212_</t>
  </si>
  <si>
    <t>Кабель UGREEN DP102 (10212) DP Male to Male Cable. Длина 3 м. Цвет: черный</t>
  </si>
  <si>
    <t>10213_</t>
  </si>
  <si>
    <t>Кабель UGREEN DP102 (10213) DP Male to Male Cable. Длина 5 м. Цвет: черный</t>
  </si>
  <si>
    <t>10244_</t>
  </si>
  <si>
    <t>Кабель UGREEN DP102 (10244) DP Male to Male Cable. Длина: 1м. Цвет: черный</t>
  </si>
  <si>
    <t>15383_</t>
  </si>
  <si>
    <t>Кабель UGREEN DP118 (15383) Display Port Male To Male 16K Cable. Длина: 1м. Цвет: серый</t>
  </si>
  <si>
    <t>35841_</t>
  </si>
  <si>
    <t>Кабель UGREEN DP125 (35841) DP Male To HDMI Male Cable 4K@30Hz. Длина: 1,5м. Цвет: черный/серый</t>
  </si>
  <si>
    <t>35843_</t>
  </si>
  <si>
    <t>Кабель UGREEN DP125 (35843) DP Male To HDMI Male Cable 4K@30Hz. Длина: 3м. Цвет: серо-черный</t>
  </si>
  <si>
    <t>55566_</t>
  </si>
  <si>
    <t>Кабель UGREEN DP131 (55566) DisplayPort Up to 16K@60Hz Cable. Длина: 0,5м. Цвет: серый</t>
  </si>
  <si>
    <t>65982_</t>
  </si>
  <si>
    <t>Кабель UGREEN DP133 (65982) DisplayPort to HDMI 4K Cable 2шт. Длина: 20см. Цвет: серый космос</t>
  </si>
  <si>
    <t>65982S</t>
  </si>
  <si>
    <t>Кабель UGREEN DP133 (65982S) DisplayPort to HDMI 4K Cable 1шт. Длина: 20см. Цвет: серый космос</t>
  </si>
  <si>
    <t>35172_</t>
  </si>
  <si>
    <t>Кабель UGREEN ED030 (35172) HDMI 4K Cable Male to Male. Длина: 1м. Цвет: черный</t>
  </si>
  <si>
    <t>35173_</t>
  </si>
  <si>
    <t>Кабель цифровой высокой четкости UGREEN ED030 (35173) HDMI 4K Digital High-Definition Male to Male Cable. Длина: 1,5м. Цвет: черный</t>
  </si>
  <si>
    <t>35175_</t>
  </si>
  <si>
    <t>Кабель UGREEN ED030 (35175) HDMI 4K Cable Male to Male. Длина: 3м. Цвет: черный</t>
  </si>
  <si>
    <t>35176_</t>
  </si>
  <si>
    <t>Кабель UGREEN ED030 (35176) HDMI 4K Cable Male to Male. Длина: 5м. Цвет: черный</t>
  </si>
  <si>
    <t>10109_</t>
  </si>
  <si>
    <t>Кабель UGREEN HD104 (10109) HDMI  4K@30Hz Male To Male Cable. Длина: 5м. Цвет: черный</t>
  </si>
  <si>
    <t>15516_</t>
  </si>
  <si>
    <t>Кабель UGREEN HD164 (15516) Micro HDMI to HDMI 8K Cable. Длина: 1м. Цвет: серый космос</t>
  </si>
  <si>
    <t>15517_</t>
  </si>
  <si>
    <t>Кабель UGREEN HD164 (15517) Micro HDMI to HDMI 8K Cable. Длина: 2м. Цвет: серый космос</t>
  </si>
  <si>
    <t>65831_</t>
  </si>
  <si>
    <t>Кабель зарядный UGREEN L528 (65831) USB-C to USB-C PD Fast Charging Cable 100W Max. Длина: 0,5м. Цвет: серый космос</t>
  </si>
  <si>
    <t>65832_</t>
  </si>
  <si>
    <t>Кабель зарядный UGREEN L528 (65832) USB-C to USB-C PD Fast Charging Cable 100W Max. Длина: 1м. Цвет: серый космос</t>
  </si>
  <si>
    <t>65834_</t>
  </si>
  <si>
    <t>Кабель зарядный UGREEN L528 (65834) USB-C to USB-C PD Fast Charging Cable 100W Max. Длина: 3м. Цвет: серый космос</t>
  </si>
  <si>
    <t>75733_</t>
  </si>
  <si>
    <t>Кабель 2-в-1 UGREEN L533 (75733) Universal PD Fast Charging 140W Max Cable 2-in-1 USB-C. Длина: 2м. Цвет: серый космос</t>
  </si>
  <si>
    <t>40360_</t>
  </si>
  <si>
    <t>Конвертер UGREEN MD112 (40360) Mini DP to HDMI Female Converter 4K. Цвет: черный</t>
  </si>
  <si>
    <t>30449_</t>
  </si>
  <si>
    <t>Кабель UGREEN MM101 (30449) HDMI to VGA Converter Cable. Длина 1,5 м. Цвет: черный</t>
  </si>
  <si>
    <t>40259_</t>
  </si>
  <si>
    <t>Конвертер UGREEN MM108 (40259) DVI-D to VGA Active Converter Flat Cable. - Цвет: черный</t>
  </si>
  <si>
    <t>40363_</t>
  </si>
  <si>
    <t>Конвертер UGREEN MM137 (40363) DP to HDMI Female Converter 4K*2K@30Hz. Цвет: черный</t>
  </si>
  <si>
    <t>50183_</t>
  </si>
  <si>
    <t>Кабель сетевой плоский UGREEN NW101 (50183) Cat 6 U/UTP Pure Copper Ethernet Flat Cable. Длина: 0,5м. Цвет: черный</t>
  </si>
  <si>
    <t>50187_</t>
  </si>
  <si>
    <t>Кабель сетевой плоский UGREEN NW101 (50187) Cat 6 U/UTP Pure Copper Ethernet Flat Cable. Длина: 5м. Цвет: черный</t>
  </si>
  <si>
    <t>11201_</t>
  </si>
  <si>
    <t>Кабель сетевой UGREEN NW102 (11201) Cat 6 8-Core U/UTP Ethernet Cable. Длина: 1м. Цвет: синий</t>
  </si>
  <si>
    <t>11206_</t>
  </si>
  <si>
    <t>Кабель сетевой UGREEN NW102 (11206) Cat 6 8-Core U/UTP Ethernet Cable. Длина: 20м. Цвет: синий</t>
  </si>
  <si>
    <t>11207_</t>
  </si>
  <si>
    <t>Кабель сетевой UGREEN NW102 (11207) Cat 6 8-Core U/UTP Ethernet Cable. Длина: 15м. Цвет: синий</t>
  </si>
  <si>
    <t>20168_</t>
  </si>
  <si>
    <t>Кабель сетевой UGREEN NW102 (20168) Cat 6 8-Core U/UTP Ethernet Cable. Длина: 30м. Цвет: черный</t>
  </si>
  <si>
    <t>20170_</t>
  </si>
  <si>
    <t>Кабель сетевой UGREEN NW102 (20170) Cat 6 8-Core U/UTP Ethernet Cable. Длина: 50м. Цвет: черный</t>
  </si>
  <si>
    <t>50172_</t>
  </si>
  <si>
    <t>Кабель сетевой плоский UGREEN NW102 (50172) Cat 6 8-Core U/UTP Flat Ethernet Cable. Цвет: 0,5м. Цвет: черный</t>
  </si>
  <si>
    <t>50173_</t>
  </si>
  <si>
    <t>Кабель сетевой плоский UGREEN NW102 (50173) Cat 6 8-Core U/UTP Ethernet Cable. Длиан: 1м. Цвет: черный</t>
  </si>
  <si>
    <t>50174_</t>
  </si>
  <si>
    <t>Кабель сетевой плоский UGREEN NW102 (50174) Cat 6 8-Core U/UTP Ethernet Cable. Длина: 2м. Цвет: черный</t>
  </si>
  <si>
    <t>50175_</t>
  </si>
  <si>
    <t>Кабель сетевой плоский UGREEN NW102 (50175) Cat 6 8-Core U/UTP Ethernet Cable. Длина: 3м. Цвет: черный</t>
  </si>
  <si>
    <t>11230_</t>
  </si>
  <si>
    <t>Кабель сетевой UGREEN NW103 (11230) Cat 5e UTP Ethernet Cable. Длина: 1м. Цвет: желтый</t>
  </si>
  <si>
    <t>20331_</t>
  </si>
  <si>
    <t>Коннектор UGREEN NW110 (20331) RJ45 Network Connector for UTP Cat 5, Cat 5e 50 шт. Цвет: прозрачный</t>
  </si>
  <si>
    <t>11279_</t>
  </si>
  <si>
    <t>Удлинитель UGREEN NW112 (11279) Cat 6 F/UTP Ethernet RJ45 Extension Male/Female Patch Cords. Длина 1 м. Цвет: черный</t>
  </si>
  <si>
    <t>11282_</t>
  </si>
  <si>
    <t>Удлинитель UGREEN NW112 (11282) Cat 6 F/UTP Ethernet RJ45 Extension Male/Female Patch Cords. Длина: 3м. Цвет: черный</t>
  </si>
  <si>
    <t>70331_</t>
  </si>
  <si>
    <t>Кабель UGREEN NW122 (70331) CAT 6A Pure Copper Ethernet Cable OD2.8. Длина: 0,5м. Цвет: черный</t>
  </si>
  <si>
    <t>Кабель UGREEN NW122 (70653) CAT 6A Pure Copper Ethernet Cable. Диаметр: 2,8. Длина: 3м. Цвет: черный</t>
  </si>
  <si>
    <t>80425_</t>
  </si>
  <si>
    <t>Кабель UGREEN NW150 (80425) CAT7 Shielded Round Cable with Braided Modular Plugs. Длина: 5м. Цвет: черный</t>
  </si>
  <si>
    <t>30799_</t>
  </si>
  <si>
    <t>Кабель UGREEN NW153 (30799) Cat8 CLASSⅠF/FTP Round Ethernet Cable With Braid. Длина: 15м. Цвет: черный</t>
  </si>
  <si>
    <t>55169_</t>
  </si>
  <si>
    <t>Кабель сетевой UGREEN NW316 (55169) Cat6 F/UTP Ethernet Cable. Длина: 0,5м. Цвет: черный</t>
  </si>
  <si>
    <t>55176_</t>
  </si>
  <si>
    <t>Кабель сетевой UGREEN NW316 (55176) Cat6 F/UTP Ethernet Cable. Длина: 10м. Цвет: черный</t>
  </si>
  <si>
    <t>55001_</t>
  </si>
  <si>
    <t>Адаптер универсальный для путешествий UGREEN S550 (55001) 65W Universal Travel Adapter. Цвет: черный</t>
  </si>
  <si>
    <t>90576_</t>
  </si>
  <si>
    <t>Кабель UGREEN US128 (90576) USB-A 3.0 Male to Male Cable. Длина: 3м. Цвет: черный</t>
  </si>
  <si>
    <t>10373_</t>
  </si>
  <si>
    <t>Кабель UGREEN US129 (10373) USB 3.0 Extension Male Cable. Длина 2 м. Цвет: черный</t>
  </si>
  <si>
    <t>10355_</t>
  </si>
  <si>
    <t>Кабель UGREEN US132 (10355) USB 2.0 A Male to Mini 5 Pin Male Cable. Длина: 1м. Цвет: черный</t>
  </si>
  <si>
    <t>10385_</t>
  </si>
  <si>
    <t>Кабель UGREEN US132 (10385) USB 2.0 A Male to Mini 5 Pin Male Cable. Длина: 1,5м. Цвет: черный</t>
  </si>
  <si>
    <t>10386_</t>
  </si>
  <si>
    <t>Кабель UGREEN US132 (10386) USB 2.0 A Male to Mini 5 Pin Male Cable. Длина: 3м. Цвет: черный</t>
  </si>
  <si>
    <t>20847_</t>
  </si>
  <si>
    <t>Кабель для принтера UGREEN US135 (20847) USB 2.0 A(m) to USB-B(m) Print Cable. Длина: 2 м. Цвет: черный</t>
  </si>
  <si>
    <t>30701_</t>
  </si>
  <si>
    <t>Кабель UGREEN US154 (30701) USB-C Male to USB 3.0 A Female OTG Cable. Цвет: черный</t>
  </si>
  <si>
    <t>30345_</t>
  </si>
  <si>
    <t>Сплиттер UGREEN 30345 (30345) USB 2.0 Sharing S Witch 2x1. Цвет: черный</t>
  </si>
  <si>
    <t>Кабель UGREEN US199 (60158) Lightning to USB-A 2.0 Cable. Длина: 2м. Цвет: черный</t>
  </si>
  <si>
    <t>Кабель UGREEN US199 (60163) Lightning to USB-A 2.0 Cable. Длина: 2 м. Цвет: серебристый</t>
  </si>
  <si>
    <t>10372_</t>
  </si>
  <si>
    <t>Кабель UGREEN US210 (10372) USB 3.0 AM to BM Print Cable. Длина: 2 м. Цвет: черный</t>
  </si>
  <si>
    <t>30796_</t>
  </si>
  <si>
    <t>Кабель UGREEN US217 (30796) SATA 3 Data Cable. Длина: 0,5 м. Цвет: черный</t>
  </si>
  <si>
    <t>30797_</t>
  </si>
  <si>
    <t>Кабель угловой UGREEN US217 (30797) SATA 3 Data Cable 90° угол. Длина: 0,5 м. Цвет: черный</t>
  </si>
  <si>
    <t>50149_</t>
  </si>
  <si>
    <t>Кабель UGREEN US261 (50149) USB 2.0 C M/M Round Cable Nickel Plating Aluminum Shell. Длина: 0,5 м. Цвет: серо-черный</t>
  </si>
  <si>
    <t>50942_</t>
  </si>
  <si>
    <t>Кабель UGREEN US284 (50942) Angled 90° USB-C Male to USB2.0 A Male 3A Data Cable. Длина: 2м. Цвет: серый космос</t>
  </si>
  <si>
    <t>Кабель UGREEN US286 (60788) USB-C 2.0 Male To USB-C 2.0 Male 3A Data Cable. Длина: 3м. Цвет: черный</t>
  </si>
  <si>
    <t>Кабель UGREEN US287 (60117) USB-A 2.0 to USB-C Cable Nickel Plating. Длина: 1,5м. Цвет: черный</t>
  </si>
  <si>
    <t>60122_</t>
  </si>
  <si>
    <t>Кабель UGREEN US287 (60122) USB-A 2.0 to USB-C Cable Nickel Plating. Длина: 1,5м. Цвет: белый</t>
  </si>
  <si>
    <t>60125_</t>
  </si>
  <si>
    <t>Кабель UGREEN US288 (60125) USB-A 2.0 to USB-C Cable Nickel Plating Aluminum Braid. Длина 0,5 м. Цвет: черный</t>
  </si>
  <si>
    <t>Кабель UGREEN US290 (60147) USB 2.0 A to Micro USB Cable Nickel Plating Alu Braid. Длина: 1,5м. Цвет: серо-черный</t>
  </si>
  <si>
    <t>Кабель UGREEN US290 (60148) USB 2.0 A to Micro USB Cable Nickel Plating Alu Braid. Длина: 2 м. Цвет: серо-черный</t>
  </si>
  <si>
    <t>20103_</t>
  </si>
  <si>
    <t>Кабель UGREEN US312 (20103) Micro USB 3.0 To USB-C 3.1 3A. Длина: 1 м. Цвет: черный</t>
  </si>
  <si>
    <t>Адаптер UGREEN US320 (70450) USB-C to HDMI Adapter. Цвет: серый космос</t>
  </si>
  <si>
    <t>11630_</t>
  </si>
  <si>
    <t>Кабель UGREEN VG101 (11630) VGA Male to Male Cable. Длина 1,5м. Цвет: черный</t>
  </si>
  <si>
    <t>11631_</t>
  </si>
  <si>
    <t>Кабель UGREEN VG101 (11631) VGA Male to Male Cable. Длина: 3м. Цвет: черный</t>
  </si>
  <si>
    <t>11632_</t>
  </si>
  <si>
    <t>Кабель UGREEN VG101 (11632) VGA Male to Male Cable. Длина 5 м. Цвет: черный</t>
  </si>
  <si>
    <t>11633_</t>
  </si>
  <si>
    <t>Кабель UGREEN VG101 (11633) VGA Male to Male Cable. Длина 10 м. Цвет: черный</t>
  </si>
  <si>
    <t>11646_</t>
  </si>
  <si>
    <t>Кабель UGREEN VG101 (11646) VGA Male to Male Cable. Длина: 2м. Цвет: черный</t>
  </si>
  <si>
    <t>Сетевые кабели, удлинители, коннекторы</t>
  </si>
  <si>
    <t>00-00024537</t>
  </si>
  <si>
    <t>Кабель питания GoPower C14 (m)-C13 (f) 1.8м ПВХ 0.75мм удлинитель черный (1/10/100)</t>
  </si>
  <si>
    <t>40672_</t>
  </si>
  <si>
    <t>Удлинитель кабеля UGREEN AV118 (40672) 3.5mm Male to 3.5mm Female Extension Cable. Длина: 0,5м. Цвет: черный/синий</t>
  </si>
  <si>
    <t>40447_</t>
  </si>
  <si>
    <t>Кабель-удлинитель UGREEN HD151 (40447) HDMI 8K Male To Female Extension Cable. Длина 1 м. Цвет: черный</t>
  </si>
  <si>
    <t>50184_</t>
  </si>
  <si>
    <t>Кабель сетевой плоский UGREEN NW101 (50184) Cat 6 U/UTP Pure Copper Ethernet Flat Cable. Длина: 1м. Цвет: черный</t>
  </si>
  <si>
    <t>50190_</t>
  </si>
  <si>
    <t>Кабель сетевой UGREEN NW101 (50190) Cat 6 U/UTP Pure Copper Ethernet Round Cable. Длина: 0,5м. Цвет: черный</t>
  </si>
  <si>
    <t>50191_</t>
  </si>
  <si>
    <t>Кабель сетевой UGREEN NW101 (50191) Cat 6 U/UTP Pure Copper Ethernet Round Cable. Длина: 1м. Цвет: черный</t>
  </si>
  <si>
    <t>11202_</t>
  </si>
  <si>
    <t>Кабель сетевой UGREEN NW102 (11202) Cat 6 8-Core U/UTP Ethernet Cable. Длина: 2м. Цвет: синий</t>
  </si>
  <si>
    <t>11203_</t>
  </si>
  <si>
    <t>Кабель сетевой UGREEN NW102 (11203) Cat 6 8-Core U/UTP Ethernet Cable. Длина: 3м. Цвет: синий</t>
  </si>
  <si>
    <t>11204_</t>
  </si>
  <si>
    <t>Кабель сетевой UGREEN NW102 (11204) Cat 6 8-Core U/UTP Ethernet Cable. Длина: 5м. Цвет: синий</t>
  </si>
  <si>
    <t>11205_</t>
  </si>
  <si>
    <t>Кабель сетевой UGREEN NW102 (11205) Cat 6 8-Core U/UTP Ethernet Cable. Длина: 10м. Цвет: синий</t>
  </si>
  <si>
    <t>20159_</t>
  </si>
  <si>
    <t>Кабель сетевой UGREEN NW102 (20159) Cat 6 8-Core U/UTP Ethernet Cable. Длина: 1м. Цвет: черный</t>
  </si>
  <si>
    <t>20161_</t>
  </si>
  <si>
    <t>Кабель сетевой UGREEN NW102 (20161) Cat 6 8-Core U/UTP Ethernet Cable. Длина: 3м. Цвет: черный</t>
  </si>
  <si>
    <t>20163_</t>
  </si>
  <si>
    <t>Кабель сетевой UGREEN NW102 (20163) Cat 6 8-Core U/UTP Ethernet Cable. Длина: 8м. Цвет: черный</t>
  </si>
  <si>
    <t>20167_</t>
  </si>
  <si>
    <t>Кабель сетевой UGREEN NW102 (20167) Cat 6 8-Core U/UTP Ethernet Cable. Длина: 25м. Цвет: черный</t>
  </si>
  <si>
    <t>11231_</t>
  </si>
  <si>
    <t>Кабель сетевой UGREEN NW103 (11231) Cat 5e UTP Ethernet Cable. Длина: 2м. Цвет: желтый</t>
  </si>
  <si>
    <t>11232_</t>
  </si>
  <si>
    <t>Кабель сетевой UGREEN NW103 (11232) Cat 5e UTP Ethernet Cable. Длина: 3м. Цвет: жёлтый</t>
  </si>
  <si>
    <t>11233_</t>
  </si>
  <si>
    <t>Кабель сетевой UGREEN NW103 (11233) Cat 5e UTP Ethernet Cable. Длина: 5м. Цвет: жёлтый</t>
  </si>
  <si>
    <t>11260_</t>
  </si>
  <si>
    <t>Кабель UGREEN NW106 (11260) Cat 7 U/FTP Lan Cable Flat Design. Длина: 1м. Цвет: черный</t>
  </si>
  <si>
    <t>20333_</t>
  </si>
  <si>
    <t>Коннектор UGREEN NW111(20333) Cat6 FTP RJ45 Modular Plugs 10шт. Цвет: прозрачный</t>
  </si>
  <si>
    <t>50248_</t>
  </si>
  <si>
    <t>Коннектор UGREEN NW111(50248) Cat6 FTP RJ45 Modular Plugs 100шт. Цвет: прозрачный</t>
  </si>
  <si>
    <t>20311_</t>
  </si>
  <si>
    <t>Адаптер-удлинитель для сетевого кабеля UGREEN NW114 (20311) RJ 45 Network Keystone Jack In-Line Coupler Female to Female. В комплекте 1 шт. Цвет: белый</t>
  </si>
  <si>
    <t>20391_</t>
  </si>
  <si>
    <t>Адаптер-удлинитель UGREEN NW116 (20391) RJ45 Ethernet Connector. Цвет: белый</t>
  </si>
  <si>
    <t>Адаптер-удлинитель UGREEN NW116 (30837) RJ45 Ethernet Connector. Цвет: черный</t>
  </si>
  <si>
    <t>60558_</t>
  </si>
  <si>
    <t>Коннектор UGREEN NW120 (60558) Cat 6 Unshielded RJ45 Modular Plugs 100 шт. Цвет: прозрачный</t>
  </si>
  <si>
    <t>70332_</t>
  </si>
  <si>
    <t>Кабель UGREEN NW122 (70332) CAT 6A Pure Copper Ethernet Cable OD2.8. Длина: 1м. Цвет: черный</t>
  </si>
  <si>
    <t>Кабель UGREEN NW150 (80423) CAT7 Shielded Round Cable with Braided Modular Plugs. Длина: 2м. Цвет: черный</t>
  </si>
  <si>
    <t>30795_</t>
  </si>
  <si>
    <t>Кабель UGREEN NW153 (30795) Cat8 CLASSⅠF/FTP Round Ethernet Cable With Braid. Длина: 10м. Цвет: черный</t>
  </si>
  <si>
    <t>30800_</t>
  </si>
  <si>
    <t>Кабель UGREEN NW153 (30800) Cat8 CLASSⅠF/FTP Round Ethernet Cable With Braid. Длина: 20м. Цвет: черный</t>
  </si>
  <si>
    <t>Кабель UGREEN NW153 (80431) Cat8 CLASSⅠF/FTP Round Ethernet Cable With Braid. Длина: 2м. Цвет: черный</t>
  </si>
  <si>
    <t>Карты памяти и жесткие диски</t>
  </si>
  <si>
    <t>SanDisk</t>
  </si>
  <si>
    <t>SDSDXXY-1T00-GN4IN</t>
  </si>
  <si>
    <t>SanDisk Карта памяти 1TB Extreme PRO SDXC Card UHS-I V30 U3. Цвет: черный</t>
  </si>
  <si>
    <t>SDIX90N-128G-GN6NJ</t>
  </si>
  <si>
    <t>Флеш-накопитель SanDisk 128 ГБ iXpand Flash Drive Flip USB 3.1/Lightning. Цвет: морозная мята</t>
  </si>
  <si>
    <t>SDIX90N-128G-GN6NE</t>
  </si>
  <si>
    <t>SanDisk Флеш-накопитель 128 Gb iXpand Flash Drive Flip, разъем USB-A/Lightning. Цвет: серебристый</t>
  </si>
  <si>
    <t>SanDisk Флеш-накопитель iXpand USB 3.0 / Lightning 128ГБ. Цвет: серебристо-черный</t>
  </si>
  <si>
    <t>SanDisk Флеш-накопитель iXpand USB 3.0 / Lightning 64ГБ. Цвет: серебристо-черный</t>
  </si>
  <si>
    <t>SDIX70N-256G-GN6NE</t>
  </si>
  <si>
    <t>SanDisk Флеш-накопитель SanDisk 256GB iXpand Flash Drive Luxe iPhone USB Type-C. Цвет: черный</t>
  </si>
  <si>
    <t>ST-E2230M</t>
  </si>
  <si>
    <t>Бокс внешний для жесткого диска Satechi Mini NVMe SSD USB4 Enclosure. Цвет: серый</t>
  </si>
  <si>
    <t>ST-EU4SNSS</t>
  </si>
  <si>
    <t>Внешний корпус для SSD Satechi USB4 NVMe SSD Enclosure For Mac mini M4 Up To 40Gbps Up To 8TB. Цвет: серебристый</t>
  </si>
  <si>
    <t>15214_</t>
  </si>
  <si>
    <t>Конвертер UGREEN CM195 (15214) USB-C To HDMI+2*USB 3.0 A+ USB-C+SD/TF+PD Converter. Цвет: серый космос</t>
  </si>
  <si>
    <t>Бокс внешний для жесткого диска UGREEN CM237 (60353) USB 3.0 To 2.5'' SATA Hard Driver Enclosure. Цвет: черный</t>
  </si>
  <si>
    <t xml:space="preserve">Бокс внешний для жесткого диска UGREEN CM300 (70498) 2.5-Inch SATA External Hard Drive Enclosure. Цвет: серый </t>
  </si>
  <si>
    <t>Бокс внешний для жесткого диска UGREEN CM300 (70499) 2.5-Inch SATA External Hard Drive Enclosure. Цвет: серый</t>
  </si>
  <si>
    <t>10902_</t>
  </si>
  <si>
    <t>Бокс внешний для жесткого диска UGREEN CM400 (10902) USB-C Female to M.2 M-Key 10G Enclosure с кабелем USB C3.1 GEN2 to USB C 3.1 GEN2. Длина кабеля: 50 см. Цвет: серый</t>
  </si>
  <si>
    <t>10903_</t>
  </si>
  <si>
    <t>Бокс внешний для жесткого диска UGREEN CM400 (10903) USB-C to M.2 NGFF 5G Enclosure с кабелем USB-A - USB-C. Длина кабеля: 50см. Цвет:серый космос</t>
  </si>
  <si>
    <t>15495_</t>
  </si>
  <si>
    <t>Конвертер многофункциональный UGREEN CM478 (15495) USB-C To HDMI+1xUSB3.0 A+2xUSB2.0 A+PD Power Converter. Цвет: серебристый</t>
  </si>
  <si>
    <t>15813_</t>
  </si>
  <si>
    <t>Бокс внешний для жесткого диска UGREEN CM767 (15813) M.2 NVMe/M.2 SATA SSD Enclosure 10Gbps. Цвет: серый</t>
  </si>
  <si>
    <t>20415_</t>
  </si>
  <si>
    <t>Конвертер UGREEN DP109 (20415) DP Male to VGA Female Converter. Цвет: черный</t>
  </si>
  <si>
    <t>30847_</t>
  </si>
  <si>
    <t>Бокс внешний для жесткого диска UGREEN US221 (30847) 2.5 Inch Hard Drive Box с кабелем USB 3.0. Длина кабеля: 30 см. Цвет: черный</t>
  </si>
  <si>
    <t>Внешний корпус для жесткого диска UGREEN US222 (50422) USB 3.0 B to 3.5''/2.5" SATA Hard Drive Box EU. Цвет: черный</t>
  </si>
  <si>
    <t>Подставки и держатели</t>
  </si>
  <si>
    <t>V10C</t>
  </si>
  <si>
    <t>RAPOO Игровой коврик для мыши V10C, цвет - черный (11936)</t>
  </si>
  <si>
    <t>ST-TCSHIPM</t>
  </si>
  <si>
    <t>Хаб-Подставка Satechi Aluminum Stand Hub for iPad Pro - Space Gray. Материал алюминий. Цвет серый космос.</t>
  </si>
  <si>
    <t>ST-GMMSHS</t>
  </si>
  <si>
    <t>Док USB-станция с подставкой Satechi Stand &amp; Hub for Mac Mini/Studio with NVME &amp; SSD Enclosure. Цвет: серебристый</t>
  </si>
  <si>
    <t>ST-LPDMB</t>
  </si>
  <si>
    <t>Коврик для мыши и клавиатуры большой из веганской кожи Satechi Vegan-Leather Premium Desk Mat. Цвет: синий</t>
  </si>
  <si>
    <t>ST-LPDMN</t>
  </si>
  <si>
    <t>Коврик для мыши и клавиатуры большой из веганской кожи Satechi Vegan-Leather Premium Desk Mat. Цвет: коричневый</t>
  </si>
  <si>
    <t>ST-LMPB</t>
  </si>
  <si>
    <t>Коврик для мыши из веганской кожи Satechi Vegan-Leather Premium Desk Mat. Цвет: синий</t>
  </si>
  <si>
    <t>ST-LMPN</t>
  </si>
  <si>
    <t>Коврик для мыши из веганской кожи Satechi Vegan-Leather Premium Desk Mat. Цвет: коричневый</t>
  </si>
  <si>
    <t>2TT12</t>
  </si>
  <si>
    <t>Держатель для телефона на велосипед TTEC EasyRide Bike Phone Holder. Цвет: черный</t>
  </si>
  <si>
    <t>Адаптер UGREEN CM591 (90225) Bluetooth 5.3 USB-А Adapter. Цвет: черный</t>
  </si>
  <si>
    <t>10422_</t>
  </si>
  <si>
    <t>Держатель автомобильный для мобильного устройства UGREEN LP120 (10422) Air Vent Phone Holder. Цвет: серый космос</t>
  </si>
  <si>
    <t>50564_</t>
  </si>
  <si>
    <t>Подставка-держатель UGREEN LP130 (50564) Gravity Drive Air Vent Mount Phone Holder на вентиляционную решетку автомобиля. Цвет: серый космос</t>
  </si>
  <si>
    <t>Подставка для наушников UGREEN LP143 (80701) Earphone Holder Stand. Цвет: серебристый</t>
  </si>
  <si>
    <t>Подставка-держатель UGREEN LP189 (60796)  Phone Holder for Car Dashboard на приборную панель . Цвет: черный</t>
  </si>
  <si>
    <t>60990B</t>
  </si>
  <si>
    <t>Держатель для телефона UGREEN LP200 (60990B) Gravity Phone Holder with Suction Cup с присоской. Цвет: черный</t>
  </si>
  <si>
    <t>Подставка-держатель UGREEN LP228 (80539)  Gravity Phone Holder for Car автомобильная. Цвет: черный</t>
  </si>
  <si>
    <t>80871_</t>
  </si>
  <si>
    <t>Держатель автомобильный UGREEN LP228 (80871) Gravity Phone Holder for Car with Hook для мобильных устройств. Цвет: черный</t>
  </si>
  <si>
    <t>Подставка регулируемая UGREEN LP247 (80704) Adjustable Portable Stand для телефонов и планшетов. Цвет: белый</t>
  </si>
  <si>
    <t>20471_</t>
  </si>
  <si>
    <t>Подставка UGREEN LP258 (20471) Vertical Laptop Stand вертикальная для ноутбука. Цвет: серебристый</t>
  </si>
  <si>
    <t>25706_</t>
  </si>
  <si>
    <t xml:space="preserve">Подставка-держатель вертикальный для ноутбука UGREEN LP258 (25706) Vertical Laptop Stand. Цвет: глубокий черный </t>
  </si>
  <si>
    <t>60643_</t>
  </si>
  <si>
    <t>Подставка UGREEN LP258 (60643) Vertical Laptop Stand (Dual-slot) вертикальная для ноутбука (для 2 шт). Цвет: серебристый</t>
  </si>
  <si>
    <t>50324_</t>
  </si>
  <si>
    <t>Подставка UGREEN LP263 (50324) Metallic Stand . Цвет: серый</t>
  </si>
  <si>
    <t>Подставка для телефона UGREEN LP263 (80708) Foldable Multi-Angle Phone Stand складная. Цвет: серебристый</t>
  </si>
  <si>
    <t>30401_</t>
  </si>
  <si>
    <t>Подставка-держатель UGREEN LP274 (30401) Gravity Phone Holder for Round Air Vent для круглых вентиляционных решеток авто. Цвет: серый</t>
  </si>
  <si>
    <t>80712B</t>
  </si>
  <si>
    <t>Магнитный держатель для телефона в автомобиль UGREEN LP290 (80712B) Waterfall Magnetic Phone Holder. Цвет: черный</t>
  </si>
  <si>
    <t>Магнитный держатель для телефона в автомобиль UGREEN LP292 (80785) Magnetic Phone Holder for Car. Цвет: черный</t>
  </si>
  <si>
    <t>20473_</t>
  </si>
  <si>
    <t>Держатель для телефона UGREEN LP405 (20473) Waterfall-Shaped Suction Cup Phone Mount с присоской. Цвет: черный</t>
  </si>
  <si>
    <t>Держатель для телефона на велосипед UGREEN LP494 (60548) Bike Mount Phone Holder. Цвет: черный</t>
  </si>
  <si>
    <t>45415_</t>
  </si>
  <si>
    <t>Подставка для ноутбука портативная UGREEN LP846 (45415) Invisible Portable Desktop Laptop 13-16'' Stand. Цвет: серый</t>
  </si>
  <si>
    <t>45860_</t>
  </si>
  <si>
    <t>Подставка складная UGREEN LP894 (45860) Swivel &amp; Foldable Multi-Angle Tablet Stand. Цвет: серый космос</t>
  </si>
  <si>
    <t>65819_</t>
  </si>
  <si>
    <t>Магнитное кольцо-подставка для телефона UGREEN LP945 (65819) Magnetic Phone Ring Holder&amp;Stand. Цвет: серо-черный</t>
  </si>
  <si>
    <t>Прочие аксессуары</t>
  </si>
  <si>
    <t>Logitech</t>
  </si>
  <si>
    <t>940-000142</t>
  </si>
  <si>
    <t>LOGITECH Геймпад беспроводной F710 - серебристый</t>
  </si>
  <si>
    <t>941-000150</t>
  </si>
  <si>
    <t>LOGITECH Игровой руль G923 Racing Wheel and Pedals - PC/PS - BLACK - USB - UK</t>
  </si>
  <si>
    <t>V610M-BL</t>
  </si>
  <si>
    <t>RAPOO Геймпад проводной/беспроводной V610M-BL, цвет - черный (13329)</t>
  </si>
  <si>
    <t>SwitchEasy</t>
  </si>
  <si>
    <t>MPMIPM066GR22</t>
  </si>
  <si>
    <t>Салфетка-перчатка для полировки Phone/iPad/MacBook из микрофибры. Цвет: серый</t>
  </si>
  <si>
    <t>60387_</t>
  </si>
  <si>
    <t>Bluetooth трекер для поиска вещей UGREEN CM520 (60387) Smart Bluetooth Finder For Apple. Цвет: черный</t>
  </si>
  <si>
    <t>65857_</t>
  </si>
  <si>
    <t>Веб-камера UGREEN CM910 (65857) 2K USB HD With Built-in Wire Webcam со встроенным кабелем длиной 1,5м. Цвет: серый космос</t>
  </si>
  <si>
    <t>55292_</t>
  </si>
  <si>
    <t>Многофункциональная ручка для чистки наушников UGREEN CP01 (55292) Multifunction Earbuds Cleaning Pen. Цвет: серый</t>
  </si>
  <si>
    <t>30762_</t>
  </si>
  <si>
    <t>Органайзер для кабелей  UGREEN LP114 (30762) Cable Organizer 4 слота 2 шт/упаковке. Цвет: черный</t>
  </si>
  <si>
    <t>50320_</t>
  </si>
  <si>
    <t>Органайзер для кабелей UGREEN LP114 (50320) Cable Organizer 7 слотов. Цвет: черный</t>
  </si>
  <si>
    <t>40356_</t>
  </si>
  <si>
    <t>Лента-липучка для стяжки кабелей UGREEN LP124 (40356) 20mm Cable Tie Band. Длина: 5м. Цвет: черный</t>
  </si>
  <si>
    <t>85223_</t>
  </si>
  <si>
    <t>Органайзер для путешествий (85223) Electronics Accessories Travel Organizer. Размер: L. Цвет: черный</t>
  </si>
  <si>
    <t>15647_</t>
  </si>
  <si>
    <t>Трипод UGREEN LP585 (15647) Tripod Stand 1.7m For Tablet and Phone для планшета и смартфона. Цвет: черный</t>
  </si>
  <si>
    <t>15062_</t>
  </si>
  <si>
    <t>Палка-штатив для селфи UGREEN LP586 (15062) Selfie Stick Tripod with Bluetooth Remote and Length Adjusted регулируемая по высоте до 1,5 метров. Цвет: черный</t>
  </si>
  <si>
    <t>15187_</t>
  </si>
  <si>
    <t>Трипод профессиональный UGREEN LP661 (15187) Professional Tripod for Phone and Camera. Цвет: черный</t>
  </si>
  <si>
    <t>35347_</t>
  </si>
  <si>
    <t>Автомобильный спасательный молоток и нож для перерезания ремней безопасности UGREEN LP821 (35347) Car Safety Hammer. Цвет: серый</t>
  </si>
  <si>
    <t>45301_</t>
  </si>
  <si>
    <t>Штатив с четырьмя опорами UGREEN LP849 (45301) 4-Leg Bluetooth Selfie Stick Tripod Stand. Цвет: черный</t>
  </si>
  <si>
    <t>45577_</t>
  </si>
  <si>
    <t>Атомобильный магнитный держатель для телефона на приборную панель UGREEN LP865 (45577) Dashboard Magnetic Car Phone Mount. Цвет: серый</t>
  </si>
  <si>
    <t>30771_</t>
  </si>
  <si>
    <t>Адаптер UGREEN US230 (30771) Gigabit 10/100/1000Mbps PCI Express Network Adapter. Цвет: черный</t>
  </si>
  <si>
    <t>BHR08VYGL</t>
  </si>
  <si>
    <t>Умные аудиоочки Mijia Smart Audio Glasses Aviator</t>
  </si>
  <si>
    <t>BHR8935GL</t>
  </si>
  <si>
    <t>Фильтр для пылесоса для удаления пылевых клещей Xiaomi Dust Mite Vacuum Cleaner Pro Filter (2 шт.)</t>
  </si>
  <si>
    <t>BHR9537GL</t>
  </si>
  <si>
    <t>Сменная оправа для умных аудиоочков Xiaomi Smart Audio Glasses Replacement Kit</t>
  </si>
  <si>
    <t>Сумки и рюкзаки</t>
  </si>
  <si>
    <t>Gaston Luga</t>
  </si>
  <si>
    <t>DA700</t>
  </si>
  <si>
    <t>Рюкзак Gaston Luga Backpack Gala 2.0. Цвет: черный</t>
  </si>
  <si>
    <t>RE901</t>
  </si>
  <si>
    <t>Рюкзак Gaston Luga Backpack Rullen для ноутбука размером до 13". Цвет: черный</t>
  </si>
  <si>
    <t>RE902</t>
  </si>
  <si>
    <t>Рюкзак Gaston Luga Backpack Rullen для ноутбука размером до 13". Цвет: бежевый</t>
  </si>
  <si>
    <t>RE1001</t>
  </si>
  <si>
    <t>Рюкзак Gaston Luga Backpack Rullen Mini 7'' (19 cm x19 cm). Цвет: черный</t>
  </si>
  <si>
    <t>SPBP13MM</t>
  </si>
  <si>
    <t>Рюкзак Gaston Luga Backpack Spläsh 2.0  13". Цвет: пастельная мята</t>
  </si>
  <si>
    <t>SPBP13PP</t>
  </si>
  <si>
    <t>Рюкзак Gaston Lug Backpack Spläsh 2.0 - 13". Цвет: фиолетовый</t>
  </si>
  <si>
    <t>RE1606</t>
  </si>
  <si>
    <t>Рюкзак Gaston Luga Backpack Spläsh 2.0 - 16". Цвет: черный</t>
  </si>
  <si>
    <t>DSTOGBK</t>
  </si>
  <si>
    <t>Органайзер для путешествий и хранения проводов Gaston Luga Däsh Tech Organizer. Цвет: черный</t>
  </si>
  <si>
    <t>RE1602</t>
  </si>
  <si>
    <t>Рюкзак Gaston Luga Backpack Spläsh 2.0 - 16". Цвет: темно-синий</t>
  </si>
  <si>
    <t>SPBP16MM</t>
  </si>
  <si>
    <t>Рюкзак Gaston Luga Backpack Spläsh 2.0 - 16". Цвет: пастельная мята</t>
  </si>
  <si>
    <t>RE1601</t>
  </si>
  <si>
    <t>Рюкзак Gaston Luga Backpack Spläsh 2.0 - 16". Цвет: оливковый</t>
  </si>
  <si>
    <t>SPBP16PP</t>
  </si>
  <si>
    <t>Рюкзак Gaston Luga Backpack Spläsh 2.0 - 16". Цвет: фиолетовый</t>
  </si>
  <si>
    <t>RE1604</t>
  </si>
  <si>
    <t>Рюкзак Gaston Luga Backpack Spläsh 2.0 - 16". Цвет: бежевый</t>
  </si>
  <si>
    <t>RE801</t>
  </si>
  <si>
    <t>Рюкзак Gaston Luga Backpack Spläsh 2.0 для ноутбука размером до 13". Цвет: черный</t>
  </si>
  <si>
    <t>RE807</t>
  </si>
  <si>
    <t>Рюкзак Gaston Luga Backpack Spläsh 2.0 13". Цвет: кремовый</t>
  </si>
  <si>
    <t>RE805</t>
  </si>
  <si>
    <t>Рюкзак Gaston Luga Backpack Spläsh 2.0 13". Цвет: насыщенный лимонный</t>
  </si>
  <si>
    <t>RE804</t>
  </si>
  <si>
    <t>Рюкзак Gaston Luga Backpack Spläsh 2.0 13". Цвет: темно-синий</t>
  </si>
  <si>
    <t>RE803</t>
  </si>
  <si>
    <t>Рюкзак Gaston Luga Backpack Spläsh 2.0 13". Цвет: оливковый</t>
  </si>
  <si>
    <t>RE806</t>
  </si>
  <si>
    <t>Рюкзак Gaston Luga Backpack Spläsh 2.0 13". Цвет: бежевый</t>
  </si>
  <si>
    <t>CB200</t>
  </si>
  <si>
    <t>Сумка на плечо Gaston Luga Bag Spläshini. Цвет: черный</t>
  </si>
  <si>
    <t>CB201</t>
  </si>
  <si>
    <t>Сумка на плечо Gaston Luga Bag Spläshini. Цвет: светло-кремовый</t>
  </si>
  <si>
    <t>DA100R</t>
  </si>
  <si>
    <t>Рюкзак Gaston Luga Däsh Backpack 13". Цвет: черный</t>
  </si>
  <si>
    <t>DSBP13MM</t>
  </si>
  <si>
    <t>Рюкзак Gaston Luga Däsh Backpack 13". Цвет: пастельная мята</t>
  </si>
  <si>
    <t>DA102R</t>
  </si>
  <si>
    <t>Рюкзак Gaston Luga Däsh Backpack 13". Цвет: оливковый</t>
  </si>
  <si>
    <t>DSBP13DB</t>
  </si>
  <si>
    <t>Рюкзак Gaston Luga Däsh Backpack 13"/14". Цвет: темно-синий</t>
  </si>
  <si>
    <t>DSBP16MM</t>
  </si>
  <si>
    <t>Рюкзак Gaston Luga Däsh Backpack 16". Цвет: пастельная мята</t>
  </si>
  <si>
    <t>DA201R</t>
  </si>
  <si>
    <t>Рюкзак Gaston Luga Däsh Backpack 16". Цвет: бежевый</t>
  </si>
  <si>
    <t>DSBXBTPR</t>
  </si>
  <si>
    <t>Сумка на плечо Gaston Luga Däsh Box Bag. Цвет: бежевый</t>
  </si>
  <si>
    <t>DSBBPLT</t>
  </si>
  <si>
    <t>Рюкзак женский Gaston Luga Däsh Bucket Backpack 13". Цвет: светло-бежевый латте</t>
  </si>
  <si>
    <t>DSBBPMM</t>
  </si>
  <si>
    <t>Рюкзак женский Gaston Luga Däsh Bucket Backpack 13". Цвет: пастельная мята</t>
  </si>
  <si>
    <t>DSHBBP13TPR</t>
  </si>
  <si>
    <t>Рюкзак женский Gaston Luga Däsh Bucket Backpack 13". Цвет: бежевый</t>
  </si>
  <si>
    <t>DSBMBBK</t>
  </si>
  <si>
    <t>Сумка на пояс и через плечо Gaston Luga Däsh Bumbag. Цвет: черный</t>
  </si>
  <si>
    <t>DSBMBLT</t>
  </si>
  <si>
    <t>Сумка на пояс и через плечо Gaston Luga Däsh Bumbag. Цвет: светло-бежевый латте</t>
  </si>
  <si>
    <t>DSBMBTP</t>
  </si>
  <si>
    <t>Сумка на пояс и через плечо Gaston Luga Däsh Bumbag. Цвет: бежевый</t>
  </si>
  <si>
    <t>DSCBC16BK</t>
  </si>
  <si>
    <t>Чехол-сумка для ноутбука Gaston Luga Däsh Cushioned Briefcase 16". Цвет: черный</t>
  </si>
  <si>
    <t>DSCBC16DB</t>
  </si>
  <si>
    <t>Чехол-сумка для ноутбука Gaston Luga Däsh Cushioned Briefcase 16". Цвет: темно-синий</t>
  </si>
  <si>
    <t>DSCBC16OL</t>
  </si>
  <si>
    <t>Чехол-сумка для ноутбука Gaston Luga Däsh Cushioned Briefcase 16". Цвет: оливковый</t>
  </si>
  <si>
    <t>DSCBC16TP</t>
  </si>
  <si>
    <t>Чехол-сумка для ноутбука Gaston Luga Däsh Cushioned Briefcase 16". Цвет: бежевый</t>
  </si>
  <si>
    <t>DSCLS14BK</t>
  </si>
  <si>
    <t>Чехол для ноутбука Gaston Luga Däsh Cushioned Case 13"/14". Цвет: черный</t>
  </si>
  <si>
    <t>DSCLS14DB</t>
  </si>
  <si>
    <t>Чехол для ноутбука Gaston Luga Däsh Cushioned Case 13"/14". Цвет: темно-синий</t>
  </si>
  <si>
    <t>DSCLS14OL</t>
  </si>
  <si>
    <t>Чехол для ноутбука Gaston Luga Däsh Cushioned Case 13"/14". Цвет: оливковый</t>
  </si>
  <si>
    <t>DSCLS14TP</t>
  </si>
  <si>
    <t>Чехол для ноутбука Gaston Luga Däsh Cushioned Case 13"/14". Цвет: бежевый</t>
  </si>
  <si>
    <t>DSCLS16BK</t>
  </si>
  <si>
    <t>Чехол для ноутбука мягкий Gaston Luga Däsh Cushioned Case 15"/16". Цвет: черный</t>
  </si>
  <si>
    <t>DSCLS16DB</t>
  </si>
  <si>
    <t>Чехол для ноутбука мягкий Gaston Luga Däsh Cushioned Case 15"/16". Цвет: темно-синий</t>
  </si>
  <si>
    <t>DSCLS16OL</t>
  </si>
  <si>
    <t>Чехол для ноутбука мягкий Gaston Luga Däsh Cushioned Case 15"/16". Цвет: оливковый</t>
  </si>
  <si>
    <t>DSCLS16TP</t>
  </si>
  <si>
    <t>Чехол для ноутбука мягкий Gaston Luga Däsh Cushioned Case 15"/16". Цвет: бежевый</t>
  </si>
  <si>
    <t>DA500R</t>
  </si>
  <si>
    <t>Сумка спортивная Gaston Luga Däsh Duffel Sport Bag Size S. Цвет: черный</t>
  </si>
  <si>
    <t>DSSHPBK</t>
  </si>
  <si>
    <t>Сумка-шоппер Gaston Luga Däsh Shopper. Цвет: черный</t>
  </si>
  <si>
    <t>DSSHPTLT</t>
  </si>
  <si>
    <t>Сумка-шоппер Gaston Luga Däsh Shopper. Цвет: светло-бежевый латте</t>
  </si>
  <si>
    <t>DSSHPTPR</t>
  </si>
  <si>
    <t>Сумка-шоппер Gaston Luga Däsh Shopper. Цвет: бежевый</t>
  </si>
  <si>
    <t>DSTOGTP</t>
  </si>
  <si>
    <t>Органайзер для путешествий и хранения проводов Gaston Luga Däsh Tech Organizer. Цвет: бежевый</t>
  </si>
  <si>
    <t>DSTTBK</t>
  </si>
  <si>
    <t>Сумка на плечо Gaston Luga Däsh Tote. Цвет: черный</t>
  </si>
  <si>
    <t>DSTTPP</t>
  </si>
  <si>
    <t>Сумка на плечо Gaston Luga Däsh Tote. Цвет: фиолетовый</t>
  </si>
  <si>
    <t>DSTTTP</t>
  </si>
  <si>
    <t>Сумка на плечо Gaston Luga Däsh Tote. Цвет: бежевый</t>
  </si>
  <si>
    <t>DSWKDBK</t>
  </si>
  <si>
    <t>Сумка для спорта и путешествий Gaston Luga Däsh Weekender. Цвет: черный</t>
  </si>
  <si>
    <t>DSWKDMM</t>
  </si>
  <si>
    <t>Сумка для спорта и путешествий Gaston Luga Däsh Weekender. Цвет: пастельная мята</t>
  </si>
  <si>
    <t>DSWKDTP</t>
  </si>
  <si>
    <t>Сумка для спорта и путешествий Gaston Luga Däsh Weekender. Цвет: бежевый</t>
  </si>
  <si>
    <t>DSWKDSBK</t>
  </si>
  <si>
    <t>Сумка для спорта и путешествий Gaston Luga Däsh Weekender Small Travel&amp; Sport Bag размер S. Цвет: черный</t>
  </si>
  <si>
    <t>DSWKDSLT</t>
  </si>
  <si>
    <t>Сумка для спорта и путешествий Gaston Luga Däsh Weekender Small Travel&amp; Sport Bag размер S. Цвет: бежевый</t>
  </si>
  <si>
    <t>DSWKDSOL</t>
  </si>
  <si>
    <t>Сумка для спорта и путешествийGaston Luga Däsh Weekender Small Travel&amp; Sport Bag размер S. Цвет: оливковый</t>
  </si>
  <si>
    <t>GLGBMNBK</t>
  </si>
  <si>
    <t>Сумка на плечо Gaston Lugac GL Gabrielle Mini. Цвет: черный</t>
  </si>
  <si>
    <t>GLGBMNCC</t>
  </si>
  <si>
    <t>Сумка на плечо Gaston Luga GL Gabrielle Mini. Цвет: кремовый</t>
  </si>
  <si>
    <t>GLGBMNGN</t>
  </si>
  <si>
    <t>Сумка на плечо Gaston Luga GL Gabrielle Mini. Цвет: зеленый</t>
  </si>
  <si>
    <t>HE302</t>
  </si>
  <si>
    <t>Рюкзак Gaston Luga Heritage 16" Backpack. Цвет: серо-зеленый шалфей с желтыми вставками</t>
  </si>
  <si>
    <t>HE301</t>
  </si>
  <si>
    <t>Рюкзак Gaston Luga Heritage 16" Backpack. Цвет: бежевый</t>
  </si>
  <si>
    <t>LWDSBP14BK</t>
  </si>
  <si>
    <t>Рюкзак Gaston Luga Lightweight DuoSeal Backpack 14". Цвет: черный</t>
  </si>
  <si>
    <t>LWDSDFOF</t>
  </si>
  <si>
    <t>Сумка спортивная Gaston Luga Lightweight DuoSeal Duffel. Цвет: огненный оранжевый</t>
  </si>
  <si>
    <t>LWDSFBP14BK</t>
  </si>
  <si>
    <t>Рюкзак Gaston Luga Lightweight DuoSeal Flap Backpack 14". Цвет: черный</t>
  </si>
  <si>
    <t>LWDSFBP14OL</t>
  </si>
  <si>
    <t>Рюкзак Gaston Luga Lightweight DuoSeal Flap Backpack 14". Цвет: оливковый</t>
  </si>
  <si>
    <t>LWDSFBP14OF</t>
  </si>
  <si>
    <t>Рюкзак Gaston Luga Lightweight DuoSeal Flap Backpack 14". Цвет: огненный оранжевый</t>
  </si>
  <si>
    <t>LWPBPBK</t>
  </si>
  <si>
    <t>Рюкзак складной легкий Gaston Luga Lightweight Packable Backpack. Цвет: черный</t>
  </si>
  <si>
    <t>LWPBPTP</t>
  </si>
  <si>
    <t>Рюкзак складной легкий Gaston Luga Lightweight Packable Backpack. Цвет: бежевый</t>
  </si>
  <si>
    <t>LWPDFFBK</t>
  </si>
  <si>
    <t>Сумка для спорта и путешествий Gaston Luga Lightweight Packable Duffel Bag. Цвет: черный</t>
  </si>
  <si>
    <t>LWPDFFTP</t>
  </si>
  <si>
    <t>Сумка для спорта и путешествий Gaston Luga Lightweight Packable Duffel Bag. Цвет: бежевый</t>
  </si>
  <si>
    <t>LWTTBPBK</t>
  </si>
  <si>
    <t>Рюкзак-шоппер Gaston Luga Lightweight Packable Tote Backpack. Цвет: черный</t>
  </si>
  <si>
    <t>LWTTBPTP</t>
  </si>
  <si>
    <t>Рюкзак-шоппер Gaston Luga Lightweight Packable Tote Backpack. Цвет: бежевый</t>
  </si>
  <si>
    <t>LWPTTBK</t>
  </si>
  <si>
    <t>Сумка-тоут Gaston Luga Lightweight Packable Tote Bag. Цвет: черный</t>
  </si>
  <si>
    <t>LWPTTTP</t>
  </si>
  <si>
    <t>Сумка-тоут Gaston Luga Lightweight Packable Tote Bag. Цвет: бежевый</t>
  </si>
  <si>
    <t>LWTTBK</t>
  </si>
  <si>
    <t>Сумка-шоппер Gaston Luga Lightweight Tote. Цвет: черный</t>
  </si>
  <si>
    <t>LWTTTP</t>
  </si>
  <si>
    <t>Сумка-шоппер Gaston Luga Lightweight Tote. Цвет: бежевый</t>
  </si>
  <si>
    <t>LLSBSL</t>
  </si>
  <si>
    <t>Сумка на плечо Gaston Luga Lily Shoulder Bag. Цвет: серебристый</t>
  </si>
  <si>
    <t>RLBP13MM</t>
  </si>
  <si>
    <t>Рюкзак Gaston Luga Rullen Backpack 13". Цвет: пастельная мята</t>
  </si>
  <si>
    <t>RLBP16MM</t>
  </si>
  <si>
    <t>Рюкзак Gaston Luga Rullen Backpack 16''. Цвет: пастельная мята</t>
  </si>
  <si>
    <t>RLBP16OF</t>
  </si>
  <si>
    <t>Рюкзак Gaston Luga Rullen Backpack 16''. Цвет: огненный оранжевый</t>
  </si>
  <si>
    <t>RE1605</t>
  </si>
  <si>
    <t xml:space="preserve">Рюкзак Gaston Luga Spläsh 2.0 - 16". Цвет: кремовый </t>
  </si>
  <si>
    <t>SPBP13BT</t>
  </si>
  <si>
    <t>Рюкзак Gaston Luga Backpack Spläsh 2.0 для ноутбука размером до 13". Цвет: темно-синий/бежевый</t>
  </si>
  <si>
    <t>SPBP13LT</t>
  </si>
  <si>
    <t>Рюкзак Gaston Luga Backpack Spläsh 2.0 для ноутбука размером до 13". Цвет: светло-бежевый латте</t>
  </si>
  <si>
    <t>SPBP13LM</t>
  </si>
  <si>
    <t>Рюкзак Gaston Luga Backpack Spläsh 2.0 для ноутбука размером до 13". Цвет: светло-желтый лимонад</t>
  </si>
  <si>
    <t>SPBP13SC</t>
  </si>
  <si>
    <t>Рюкзак Gaston Luga Backpack Spläsh 2.0 для ноутбука размером до 13". Цвет: небесно-кремовый/шалфей</t>
  </si>
  <si>
    <t>SPBP16SC</t>
  </si>
  <si>
    <t>Рюкзак Gaston Luga Spläsh 2.0 Backpack для ноутбука размером до 16". Цвет: небесно-кремовый/шалфей</t>
  </si>
  <si>
    <t>SPBP16LT</t>
  </si>
  <si>
    <t>Рюкзак Gaston Luga Spläsh 2.0 Backpack для ноутбука размером до 16". Цвет: светло-бежевый латте</t>
  </si>
  <si>
    <t>SPBP16LM</t>
  </si>
  <si>
    <t>Рюкзак Gaston Luga Spläsh 2.0 Backpack для ноутбука размером до 16". Цвет: светло-желый лимонад</t>
  </si>
  <si>
    <t>RE1701</t>
  </si>
  <si>
    <t>Сумка на пояс и через плечо Gaston Luga Spläsh Bumbag. Цвет: черный</t>
  </si>
  <si>
    <t>SPBMBMM</t>
  </si>
  <si>
    <t>Сумка на пояс и через плечо Gaston Luga Spläsh Bumbag. Цвет: пастельная мята</t>
  </si>
  <si>
    <t>SPBMBOF</t>
  </si>
  <si>
    <t>Сумка на пояс и через плечо Gaston Luga Spläsh Bumbag. Цвет: огненный оранжевый</t>
  </si>
  <si>
    <t>RE1702</t>
  </si>
  <si>
    <t>Сумка на пояс и через плечо Gaston Luga Spläsh Bumbag. Цвет: бежевый</t>
  </si>
  <si>
    <t>SPCBPP</t>
  </si>
  <si>
    <t>Сумка через плечо кросс-боди Gaston Luga Spläsh Crossbody. Цвет: фиолетовый</t>
  </si>
  <si>
    <t>CB100</t>
  </si>
  <si>
    <t>Сумка на плечо Gaston Luga Spläsh Crossbody Bag. Цвет: черный</t>
  </si>
  <si>
    <t>SPCBCS</t>
  </si>
  <si>
    <t>Сумка на пояс и через плечо Gaston Luga Spläsh Crossbody Bag. Цвет: черный с кристаллами Swarovski</t>
  </si>
  <si>
    <t>CB101</t>
  </si>
  <si>
    <t>Сумка на плечо Gaston Luga Spläsh Crossbody Bag. Цвет: светло-кремовый</t>
  </si>
  <si>
    <t>SPCBSC</t>
  </si>
  <si>
    <t>Сумка на пояс и через плечо Gaston Luga Spläsh Crossbody Bag. Цвет: кремовый/шалфей</t>
  </si>
  <si>
    <t>SPCBLT</t>
  </si>
  <si>
    <t>Сумка на пояс и через плечо Gaston Luga Spläsh Crossbody Bag. Цвет: бежевый латте</t>
  </si>
  <si>
    <t>SPCBLM</t>
  </si>
  <si>
    <t>Сумка на пояс и через плечо Gaston Luga Spläsh Crossbody Bag. Цвет: светло-желтый (лимонад)</t>
  </si>
  <si>
    <t>SPCBMM</t>
  </si>
  <si>
    <t>Сумка на пояс и через плечо Gaston Luga Spläsh Crossbody Bag. Цвет: пастельная мята</t>
  </si>
  <si>
    <t>SPCBOF</t>
  </si>
  <si>
    <t>Сумка на пояс и через плечо Gaston Luga Spläsh Crossbody Bag. Цвет: огненный оранжевый</t>
  </si>
  <si>
    <t>CB104</t>
  </si>
  <si>
    <t>Сумка на пояс и через плечо Gaston Luga Spläsh Crossbody Bag. Цвет: бежевый</t>
  </si>
  <si>
    <t>SPDZTLBK</t>
  </si>
  <si>
    <t>Косметичка с двумя отделениями Gaston Luga Spläsh Double Zipped Toiletry Bag. Цвет: черный</t>
  </si>
  <si>
    <t>SPLTP14BK</t>
  </si>
  <si>
    <t>Сумка для ноутбука Gaston Luga SPLASH LAPTOP - 13"/14". Цвет: черный</t>
  </si>
  <si>
    <t>SPLTP16BK</t>
  </si>
  <si>
    <t>Сумка для ноутбука Gaston Luga SPLASH LAPTOP - 15"/16". Цвет: черный</t>
  </si>
  <si>
    <t>SPLTP16LT</t>
  </si>
  <si>
    <t>Сумка для ноутбука Gaston Luga SPLASH LAPTOP - 15"/16". Цвет: светло-бежевый латте</t>
  </si>
  <si>
    <t>SPLTP14LT</t>
  </si>
  <si>
    <t>Сумка-чехол для ноутбука Gaston Luga Spläsh Laptop Bag - 13"/14". Цвет: светло-бежевый латте</t>
  </si>
  <si>
    <t>SPWBPMBK</t>
  </si>
  <si>
    <t>Рюкзак женский Gaston Luga Spläsh Mini A5-sized documents Women's Backpack. Цвет: черный</t>
  </si>
  <si>
    <t>SPWBPMCC</t>
  </si>
  <si>
    <t>Рюкзак женский Gaston Luga Spläsh Mini A5-sized documents Women's Backpack. Цвет: кремовый</t>
  </si>
  <si>
    <t>SPCBMNPM</t>
  </si>
  <si>
    <t>Сумка через плечо Gaston Luga Spläsh Mini Crossbody. Цвет: призма</t>
  </si>
  <si>
    <t>SPCBMNBK</t>
  </si>
  <si>
    <t>Сумка через плечо Gaston Luga Spläsh Mini Crossbody Bag. Цвет: бруклинский белый</t>
  </si>
  <si>
    <t>SPCBMNLT</t>
  </si>
  <si>
    <t>Сумка через плечо Gaston Luga Spläsh Mini Crossbody Bag. Цвет: светло-бежевый латте</t>
  </si>
  <si>
    <t>RE1404</t>
  </si>
  <si>
    <t>Сумка через плечо Gaston Luga Spläsh Mini Crossbody Bag. Цвет: бежевый</t>
  </si>
  <si>
    <t>SPMCBMM</t>
  </si>
  <si>
    <t>Сумка через плечо кросс-боди Gaston Luga Spläsh Moon Crossbody. Цвет: пастельная мята</t>
  </si>
  <si>
    <t>SPMCBPP</t>
  </si>
  <si>
    <t>Сумка через плечо кросс-боди  Gaston Luga Spläsh Moon Crossbody. Цвет: фиолетовый</t>
  </si>
  <si>
    <t>SPMCBTP</t>
  </si>
  <si>
    <t>Сумка через плечо кросс-боди Gaston Luga SPLASH MOON CROSSBODY. Цвет: бежевый</t>
  </si>
  <si>
    <t>SPRTBP16TP</t>
  </si>
  <si>
    <t>Рюкзак Gaston Luga Spläsh Rolltop Backpack 16". Цвет: бежевый</t>
  </si>
  <si>
    <t>RLBP13LT</t>
  </si>
  <si>
    <t>Рюкзак Gaston Luga Spläsh Rolltop Backpack 14". Цвет: светло-бежевый латте</t>
  </si>
  <si>
    <t>RLBP13LM</t>
  </si>
  <si>
    <t>Рюкзак Gaston Luga Spläsh Rolltop Backpack 14". Цвет: светло-желтый лимонад</t>
  </si>
  <si>
    <t>SPRTBP16BK</t>
  </si>
  <si>
    <t>Рюкзак Gaston Luga Spläsh Rolltop Backpack 16". Цвет: черный</t>
  </si>
  <si>
    <t>SPRTBP16DB</t>
  </si>
  <si>
    <t>Рюкзак Gaston Luga Spläsh Rolltop Backpack 16". Цвет: темно-синий</t>
  </si>
  <si>
    <t>SPRTBP16LT</t>
  </si>
  <si>
    <t>Рюкзак Gaston Luga Spläsh Rolltop Backpack 16". Цвет: латте</t>
  </si>
  <si>
    <t>SPRTBP16LM</t>
  </si>
  <si>
    <t>Рюкзак Gaston Luga Spläsh Rolltop Backpack 16". Цвет: светло-желтый лимонад</t>
  </si>
  <si>
    <t>SPRTBP16OL</t>
  </si>
  <si>
    <t>Рюкзак Gaston Luga Spläsh Rolltop Backpack 16". Цвет: оливковый</t>
  </si>
  <si>
    <t>SPSLBOF</t>
  </si>
  <si>
    <t>Сумка на плечо кросс-боди "треугольник" Gaston Luga Spläsh Sling Bag. Цвет: огненный оранжевый</t>
  </si>
  <si>
    <t>SPSLBTP</t>
  </si>
  <si>
    <t>Сумка на плечо кросс-боди "треугольник" Gaston Luga Spläsh Sling Bag. Цвет: бежевый</t>
  </si>
  <si>
    <t>SPSNPCG</t>
  </si>
  <si>
    <t>Рюкзак спортивный с карманами для кроссовок Gaston Luga Spläsh Sneaker Pockets. Цвет: Чикаго</t>
  </si>
  <si>
    <t>SPSNPLS</t>
  </si>
  <si>
    <t>Рюкзак спортивный с карманами для кроссовок Gaston Luga Spläsh Sneaker Pockets. Цвет: Лос-Анджелес</t>
  </si>
  <si>
    <t>GL7101</t>
  </si>
  <si>
    <t>Косметичка Gaston Luga Spläsh Toiletry Bag. Цвет: черный</t>
  </si>
  <si>
    <t>SPTLBMM</t>
  </si>
  <si>
    <t>Косметичка Gaston Luga Spläsh Toiletry Bag. Цвет: пастельная мята</t>
  </si>
  <si>
    <t>SPTTPM</t>
  </si>
  <si>
    <t>Сумка Gaston Luga Spläsh Tote. Цвет: призма</t>
  </si>
  <si>
    <t>SPWKDTP</t>
  </si>
  <si>
    <t>Сумка для спорта и путешествий Gaston Luga Spläsh Weekender. Цвет: бежевый</t>
  </si>
  <si>
    <t>SPNCBLT</t>
  </si>
  <si>
    <t>Сумка на плечо Gaston Luga Spläshini. Цвет: светло-бежевый латте</t>
  </si>
  <si>
    <t>DA501R</t>
  </si>
  <si>
    <t>Сумка спортивная Gaston Luga Däsh Duffel Sport Bag Size S. Цвет: бежевый</t>
  </si>
  <si>
    <t>ST-LTB13</t>
  </si>
  <si>
    <t>Сумка Satechi Water-Resistant Laptop Carrying Case для ноутбуков до 13"&amp;14''  дюймов. Материал нейлон. Цвет серый.</t>
  </si>
  <si>
    <t>Сумка UGREEN LP285 (80520) Electronics Accessories Storage Bag with Lanyard для хранения аксессуаров для электроники со шнурком. Цвет: серый</t>
  </si>
  <si>
    <t>20448_</t>
  </si>
  <si>
    <t>Сумка UGREEN LP437 (20448) Laptop Bag для ноутбуков 13''-13.9'' дюймов. Цвет: серый</t>
  </si>
  <si>
    <t>30325_</t>
  </si>
  <si>
    <t>Сумка UGREEN LP437 (30325) Laptop Bag для ноутбуков 15''-15.9'' дюймов. Цвет: серый</t>
  </si>
  <si>
    <t>50337_</t>
  </si>
  <si>
    <t>Сумка UGREEN LP437 (50337) Laptop Bag для ноутбуков 14″-14.9″ дюймов. Цвет: серый</t>
  </si>
  <si>
    <t>Рюкзак для ноутбука размером до 15,6" UGREEN LP664 (90798) Laptop Backpack B02. Цвет: темно-серый</t>
  </si>
  <si>
    <t>BHR5995GL</t>
  </si>
  <si>
    <t>Многоразовая сумка Xiaomi Reusable Bag</t>
  </si>
  <si>
    <t>Фотоаксессуары</t>
  </si>
  <si>
    <t xml:space="preserve">Фотоаксессуары </t>
  </si>
  <si>
    <t>AIMOTO</t>
  </si>
  <si>
    <t>Детский фотоаппарат Aimoto MagicCam. Цвет: розовый фламинго</t>
  </si>
  <si>
    <t>Детский фотоаппарат Aimoto MagicCam. Цвет: черный космос</t>
  </si>
  <si>
    <t>BHR9974GL_</t>
  </si>
  <si>
    <t>Фотопринтер xiaomi Portable Photo Printer 1S</t>
  </si>
  <si>
    <t>Хабы, докстанции и переходники</t>
  </si>
  <si>
    <t>INC004btSGY</t>
  </si>
  <si>
    <t>Док-станция Belkin Connect USB-C 11-in-1 Multiport Dock. Цвет: серый</t>
  </si>
  <si>
    <t>00-00022794</t>
  </si>
  <si>
    <t>Кабель GoPower GP05-3-1 USB (m)-2хType-C/Lightning/microUSB (m) белый (1/200/800)</t>
  </si>
  <si>
    <t>ST-P4SK</t>
  </si>
  <si>
    <t>Адаптер Satechi 4-in-1 USB-C PD&amp;2xUSB-A 3.2 Gen2&amp;HDMI 4K@60Hz Slim Multiport Adapte. Цвет: черный</t>
  </si>
  <si>
    <t>ST-P4SM</t>
  </si>
  <si>
    <t>Адаптер Satechi 4-in-1 USB-C PD&amp;2xUSB-A 3.2 Gen2&amp;HDMI 4K@60Hz Slim Multiport Adapte. Цвет: серый космос</t>
  </si>
  <si>
    <t>ST-UCICHB</t>
  </si>
  <si>
    <t>USB-C-концентратор Satechi Aluminum USB-C Clamp Hub для 24" iMac. Цвет: синий</t>
  </si>
  <si>
    <t>ST-UCICHS</t>
  </si>
  <si>
    <t>USB-C-концентратор Satechi Aluminum USB-C Clamp Hub для 24" iMac - Silver. Цвет: серебристый</t>
  </si>
  <si>
    <t>ST-POTG7C</t>
  </si>
  <si>
    <t>Адаптер Satechi OnTheGo 7-in-1 Ethernet&amp;HDMI&amp;USB-A*2&amp;USB-C&amp;SD Card Slots Multiport Adapter. Цвет: черный космос</t>
  </si>
  <si>
    <t>ST-AC8KHM</t>
  </si>
  <si>
    <t>Адаптер Satechi USB-C To HDMI 2.1 8K Adapter. Цвет: серый космос</t>
  </si>
  <si>
    <t>20106_</t>
  </si>
  <si>
    <t>Адаптер UGREEN (20106) Micro HDMI Male to HDMI Female Adapter. Цвет: черный</t>
  </si>
  <si>
    <t>20118_</t>
  </si>
  <si>
    <t>Адаптер DVI на HDMI UGREEN (20118) DVI Male to HDMI Female Adapter Cable. Длина 22 см. Цвет: черный</t>
  </si>
  <si>
    <t>20502_</t>
  </si>
  <si>
    <t>Адаптер UGREEN (20502) 3.5mm Male to 2.5mm Female Adapter</t>
  </si>
  <si>
    <t>20503_</t>
  </si>
  <si>
    <t>Адаптер UGREEN (20503) 6.5mm Male to 3.5mm Female Adapter</t>
  </si>
  <si>
    <t>30985_</t>
  </si>
  <si>
    <t>Адаптер UGREEN (30985) Micro USB 2.0 To 100Mbps Ethernet Adapter For Chromecast And Micro TV Sticks. Цвет: черный</t>
  </si>
  <si>
    <t>20124_</t>
  </si>
  <si>
    <t>Адаптер UGREEN 20124 DVI 24+1 Male to HDMI Female. Цвет: черный</t>
  </si>
  <si>
    <t>20134_</t>
  </si>
  <si>
    <t>Кабель-адаптер UGREEN 20134  Micro HDMI Male to HDMI Female Adapter Cable. Длина 22 см. Цвет: черный</t>
  </si>
  <si>
    <t>20136_</t>
  </si>
  <si>
    <t>Кабель-адаптер UGREEN (20136) HDMI Male to DVI Female Adapter Cable. Длина: 15см. Цвет: черный</t>
  </si>
  <si>
    <t>20265_</t>
  </si>
  <si>
    <t>Адаптер сетевой UGREEN 20265 USB 3.0 Hub with Gigabit Ethernet Adapter. Цвет: черный</t>
  </si>
  <si>
    <t>60711_</t>
  </si>
  <si>
    <t>Адаптер UGREEN AV168 (60711) 3.5mm Male to 6.35mm Female Adapter. 1 шт</t>
  </si>
  <si>
    <t>80731_</t>
  </si>
  <si>
    <t>Адаптер UGREEN AV169 (80731) 6.35mm Male to RCA Female Adapter</t>
  </si>
  <si>
    <t>50505_</t>
  </si>
  <si>
    <t>Адаптер UGREEN CM162 (50505) USB-C to HDMI + VGA +USB 3.0 Adapter With PD. Цвет: серый космос</t>
  </si>
  <si>
    <t>Хаб UGREEN CM195 (70411) USB-C to 2 Ports USB3.0-A Hub + HDMI + TF/SD with PD Power Supply.  Цвет: серый космос</t>
  </si>
  <si>
    <t>70336_</t>
  </si>
  <si>
    <t>Хаб UGREEN CM219 (70336) 4-Ports USB-C 3.0 Hub. Цвет: серый</t>
  </si>
  <si>
    <t>Адаптер UGREEN CM231 (60164) USB-C to 3.5mm Audio Adapter with PD. Цвет: серый</t>
  </si>
  <si>
    <t>Адаптер UGREEN CM297 (70444) USB-C to HDMI Adapter. Цвет: серый космос</t>
  </si>
  <si>
    <t>Адаптер-переходник UGREEN CM302 (70503) M.2 NVMe to PCI-E 3.0 × 4 Expansion Card. Цвет: черный</t>
  </si>
  <si>
    <t>20204_</t>
  </si>
  <si>
    <t>Адаптер двухдиапазонный UGREEN CM448 (20204) AC650 11ac Dual-Band Wireless USB Adapter. Цвет: черный</t>
  </si>
  <si>
    <t>20518_</t>
  </si>
  <si>
    <t>Адаптер UGREEN CM449 (20518) USB 3.0 to HDMI+VGA Card 1080P. Цвет: серый</t>
  </si>
  <si>
    <t>15395_</t>
  </si>
  <si>
    <t>Хаб UGREEN CM473 (15395) 4-Port USB-C Hub. Цвет: серый космос</t>
  </si>
  <si>
    <t>20805_</t>
  </si>
  <si>
    <t>Хаб UGREEN CM473 (20805) USB 3.0 to 4*USB 3.0 Hub. Цвет: серый космос</t>
  </si>
  <si>
    <t>20841_</t>
  </si>
  <si>
    <t>USB-Хаб UGREEN CM473 (20841) USB-C to 4*USB 3.0 Hub. Цвет: серый</t>
  </si>
  <si>
    <t>15531_</t>
  </si>
  <si>
    <t>Адаптер UGREEN CM498 (15531) Revodok Pro 7-in-1 4K@30Hz HDMI&amp;2*USB- A 3.2&amp;USB-C 3.2&amp;SD/TF&amp;PD Adapter. Цвет: серый</t>
  </si>
  <si>
    <t>55334_</t>
  </si>
  <si>
    <t>Хаб UGREEN CM806 (55334) 5-in-1 USB-C 10Gbps To 4xUSB-C 3.2 Hub With PD. Цвет: черный</t>
  </si>
  <si>
    <t>65759_</t>
  </si>
  <si>
    <t>Хаб 7-в-1 UGREEN CM896 (65759) 7-in-1 4K@60Hz Magnetic Multifunctional USB-C Hub. Цвет: серый космос</t>
  </si>
  <si>
    <t>20290_</t>
  </si>
  <si>
    <t>Хаб UGREEN CR113 (20290) USB 3.0 Hub. Длина 0,5 м. Цвет: черный</t>
  </si>
  <si>
    <t>40850_</t>
  </si>
  <si>
    <t>Хаб UGREEN CR113 (40850) USB 3.0 Hub with USB-C Port. Длина 1 м. Цвет: черный</t>
  </si>
  <si>
    <t>20109_</t>
  </si>
  <si>
    <t>Адаптер угловой UGREEN HD112 (20109) HDMI Male to Female Angled Down Adapter (угол вниз). Цвет: черный</t>
  </si>
  <si>
    <t>20110_</t>
  </si>
  <si>
    <t>Адаптер угловой UGREEN HD112 (20110) HDMI Male To Female Angled Up Adapter (угол вверх). Цвет: черный</t>
  </si>
  <si>
    <t>20144_</t>
  </si>
  <si>
    <t>Адаптер UGREEN HD129 (20144) Micro HDMI + Mini HDMI Male to HDMI Female Adapter. Цвет: черный</t>
  </si>
  <si>
    <t>Адаптер UGREEN HD159 (90592) HDMI Female to Female 8K Adapter For Extension. Цвет: серый</t>
  </si>
  <si>
    <t>30127_</t>
  </si>
  <si>
    <t>Кабель UGREEN US129 (30127) USB 3.0 Extension Male Cable. Длина: 3м. Цвет: черный</t>
  </si>
  <si>
    <t>30391_</t>
  </si>
  <si>
    <t>Адаптер UGREEN US157 (30391) USB-C to Micro USB Adapter. Цвет: черный</t>
  </si>
  <si>
    <t>20808_</t>
  </si>
  <si>
    <t>Адаптер UGREEN US173 (20808) USB-C to USB 3.0 A Female Adapter. Цвет: черный</t>
  </si>
  <si>
    <t>50307_</t>
  </si>
  <si>
    <t>Адаптер UGREEN US236 (50307) USB-C 3.1 GEN1 Male to 10/100/1000Mbps Ethernet Adapter. Цвет: черный</t>
  </si>
  <si>
    <t>50590_</t>
  </si>
  <si>
    <t>Адаптер UGREEN US282 (50590) USB-C Female to Micro USB Male Adapter. Цвет: серый</t>
  </si>
  <si>
    <t>Чехлы и кейсы</t>
  </si>
  <si>
    <t>OVA169HQ</t>
  </si>
  <si>
    <t>Защитное стекло с фильтром конфиденциальности Belkin ScreenForce InvisiGlass Privacy Filter Screen Protector для iPhone 17 / iPhone 16 Pro 6,3". Цвет: прозрачный</t>
  </si>
  <si>
    <t>OVB048hq</t>
  </si>
  <si>
    <t>Защитная пленка Belkin ScreenForce InvisiGlass Treated Screen Protector for Samsung Galaxy S Series 2025. Цвет: прозрачный</t>
  </si>
  <si>
    <t>OVB050hq</t>
  </si>
  <si>
    <t>Защитное стекло Belkin ScreenForce InvisiGlass Treated Screen Protector for Samsung Galaxy S25 Ultra. Цвет: прозрачный</t>
  </si>
  <si>
    <t>OVB049hq</t>
  </si>
  <si>
    <t>Защитное стекло Belkin ScreenForce InvisiGlass Treated Screen Protector for Samsung Galaxy S25+. Цвет: прозрачный</t>
  </si>
  <si>
    <t>OVB038zz</t>
  </si>
  <si>
    <t>Защитная пленка с фильтром синего цвета Belkin ScreenForce TrueClear Curve Blue Light Filter Screen Protector for Samsung Galaxy S24+. Цвет: прозрачный</t>
  </si>
  <si>
    <t>MSA034hqPK</t>
  </si>
  <si>
    <t>Чехол для iPhone 17 Belkin SheerForce Grip Series Case for iPhone 17 6,3". Цвет: розовый</t>
  </si>
  <si>
    <t>MSA034hqNY</t>
  </si>
  <si>
    <t>Чехол для iPhone 17 Belkin SheerForce Grip Series Case for iPhone 17 6,3". Цвет: темно-синий</t>
  </si>
  <si>
    <t>MSA037hqBK</t>
  </si>
  <si>
    <t>Чехол для iPhone 17 Air Belkin SheerForce Grip Series Case for iPhone 17 Air 6,5". Цвет: черный</t>
  </si>
  <si>
    <t>MSA035hqNY</t>
  </si>
  <si>
    <t>Чехол для iPhone 17 Pro Belkin SheerForce Grip Series Case for iPhone 17 Pro 6,3". Цвет: темно-синий</t>
  </si>
  <si>
    <t>MSA036hqNY</t>
  </si>
  <si>
    <t>Чехол для iPhone 17 Pro Max Belkin SheerForce Grip Series Case for iPhone 17 Pro Max 6,9". Цвет: темно-синий</t>
  </si>
  <si>
    <t>MSA036hqPK</t>
  </si>
  <si>
    <t>Чехол для iPhone 17 Pro Max Belkin SheerForce Grip Series Case for iPhone 17 Pro Max 6,9". Цвет: розовый</t>
  </si>
  <si>
    <t>ENA002hqCH</t>
  </si>
  <si>
    <t>Чехол Belkin Travel Case для Nintendo Switch 2. Цвет: черный уголь</t>
  </si>
  <si>
    <t>CMF</t>
  </si>
  <si>
    <t>Кардхолдер для смартфона CMF by Nothing Phone 1 Orange (оранжевый)</t>
  </si>
  <si>
    <t>Сменная панель для смартфона CMF by Nothing Phone 1 Case Blue цвет синий</t>
  </si>
  <si>
    <t>Сменная панель для смартфона CMF by Nothing Phone 1 Case Light цвет светло-зеленый</t>
  </si>
  <si>
    <t>MPD210107TR22</t>
  </si>
  <si>
    <t>Защитная пленка с эффектом бумаги MagEasy EasyPaper iPad Screen Protector for 2022 iPad 10 &amp; 2025 iPad. Цвет: прозрачный</t>
  </si>
  <si>
    <t>65334_</t>
  </si>
  <si>
    <t>Защитный чехол UGREEN CA180 (65334) Classy Clear Protective Case for Samsung Galaxy S25+. Цвет: прозрачный</t>
  </si>
  <si>
    <t>65337_</t>
  </si>
  <si>
    <t>Защитный чехол UGREEN CA182 (65337) Classy Clear Magnetic Protective Case для Samsung Galaxy S25. Цвет: прозрачный</t>
  </si>
  <si>
    <t>65343_</t>
  </si>
  <si>
    <t>Защитный чехол UGREEN CA183 (65343) Classy Clear Magnetic Protective Case для Samsung Galaxy S25+. Цвет: прозрачный</t>
  </si>
  <si>
    <t>85422_</t>
  </si>
  <si>
    <t>Чехол защитный с поддержкой MagSafe UGREEN CA239 (85422) Magnetic Protective Case for iPhone 17 Air 6,5''. Цвет: прозрачный</t>
  </si>
  <si>
    <t>85101_</t>
  </si>
  <si>
    <t>Чехол защитный с поддержкой MagSafe UGREEN CA248 (85101) Magnetic Protective Case for iPhone 17 Pro 6,3''. Цвет: прозрачный</t>
  </si>
  <si>
    <t>95376_</t>
  </si>
  <si>
    <t>Чехол магнитный для iPhone 17 Pro UGREEN CA308 (95376) Magnetic Protective Case for 6,3''.  Цвет: черный</t>
  </si>
  <si>
    <t>85280_</t>
  </si>
  <si>
    <t>Чехол защитный магнитный UGREEN CA314 (85280) Magnetic Protective Case with Stand for iPhone 16 6,1'' с подставкой. Цвет: черный/прозрачный</t>
  </si>
  <si>
    <t>85497_</t>
  </si>
  <si>
    <t>Чехол защитный магнитный UGREEN CA315 (85497) Magnetic Protective Case with Stand for iPhone 17 6,3" с подставкой. Цвет: черный/прозрачный</t>
  </si>
  <si>
    <t>85525_</t>
  </si>
  <si>
    <t>Чехол защитный магнитный UGREEN CA315 (85525) Magnetic Protective Case with Stand for iPhone 17 6,3" с подставкой. Цвет: серый/прозрачный</t>
  </si>
  <si>
    <t>95198_</t>
  </si>
  <si>
    <t xml:space="preserve">Чехол защитный магнитный UGREEN CA316 (95198) Magnetic Protective Case with Stand for iPhone 17 Pro 6,3" с подставкой. Цвет: черный/прозрачный </t>
  </si>
  <si>
    <t>65956EU</t>
  </si>
  <si>
    <t>Коммутатор UGREEN CM933 (65956EU) 5-Port Gigabit Ethernet Easy Smart Managed Switch. Цвет: серый космос</t>
  </si>
  <si>
    <t>75630_</t>
  </si>
  <si>
    <t>Наушники беспроводные накладные UGREEN HP207 (75630) Studio Plus Bluetooth Active Noise-Cancelling Headphones. Цвет: серебристо-черный</t>
  </si>
  <si>
    <t>40707_</t>
  </si>
  <si>
    <t>Органайзер UGREEN LP128 (40707) Hard Disk &amp; Accessory Multi-functional Storage Bag  для кабелей, наушников и жестких дисков. Размер: маленький. Цвет: черный</t>
  </si>
  <si>
    <t>50274_</t>
  </si>
  <si>
    <t>Органайзер UGREEN LP128 (50274) Hard Disk &amp; Accessory Multi-functional Storage Bag  для кабелей, наушников и жестких дисков. Размер: бульшой (L). Цвет: черный</t>
  </si>
  <si>
    <t>Органайзер UGREEN LP128 (70577) Earphone &amp; Cable &amp; Charger Multi-functional Case. Цвет: серый</t>
  </si>
  <si>
    <t>50275_</t>
  </si>
  <si>
    <t>Органайзер для Nintendo UGREEN LP145 (50275) Storage Bag. Размер S. Цвет: черный</t>
  </si>
  <si>
    <t>50974_</t>
  </si>
  <si>
    <t>Органайзер для Nintendo UGREEN LP174 (50974) Portable Case for Nintendo Switch. Цвет: черный</t>
  </si>
  <si>
    <t>Чехол водонепроницаемый UGREEN LP186 (60959) Waterproof Phone Pouch для телефона. Цвет: черный/прозрачный</t>
  </si>
  <si>
    <t>55787_</t>
  </si>
  <si>
    <t>Защитный чехол/кейс для экшн-камеры UGREEN LP913 (55787) Action Camera Carrying Case For DJI Osmo Action 5 Pro/4/3. Цвет: черный</t>
  </si>
  <si>
    <t>85931_</t>
  </si>
  <si>
    <t>Защитное стекло UGREEN SP1142 (85931) Tempered Glass Screen Protector for iPhone 17 Air 6,5'' 2шт. Цвет: прозрачный</t>
  </si>
  <si>
    <t>95447_</t>
  </si>
  <si>
    <t>Защитное стекло UGREEN SP1145 (95447) Tempered Glass Screen Protector for iPhone 17 Air 6,5" 2шт. Цвет: прозрачный</t>
  </si>
  <si>
    <t>95570_</t>
  </si>
  <si>
    <t>Защитная пленка на экран телефона UGREEN SP1147 (95570) Screen Protector for iPhone 17 Pro Max 6,9" 2 шт. Цвет: прозрачный</t>
  </si>
  <si>
    <t>95606_</t>
  </si>
  <si>
    <t>Защитная пленка на экран телефона с защитой от посторонних глаз UGREEN SP1154 (95606) Privacy Screen Protector for iPhone 17 Air 6,5" 2шт. Цвет: прозрачный</t>
  </si>
  <si>
    <t>95829_</t>
  </si>
  <si>
    <t>Защитное стекло UGREEN SP1155 (95829) Tempered Glass Privacy Screen Protector for iPhone 17 Pro 6,3'' 2шт. Цвет: прозрачный</t>
  </si>
  <si>
    <t>95835_</t>
  </si>
  <si>
    <t>Антибликовое защитное стекло UGREEN SP1194 (95835) Anti-Reflective HD Screen Protector for iPhone 17 Pro 6,3" 1шт. Цвет: прозрачный</t>
  </si>
  <si>
    <t>95767_</t>
  </si>
  <si>
    <t>Стекло защитное с эффектом конфиденциальности UGREEN SP1197 (95767) Privacy Screen Protector for iPhone 17 Pro 6,3" 1 шт. Цвет: прозрачный</t>
  </si>
  <si>
    <t>95775_</t>
  </si>
  <si>
    <t>Стекло защитное с эффектом конфиденциальности UGREEN SP1198 (95775) Privacy Screen Protector for iPhone 17 Pro Max 6,9'' 1шт. Цвет: прозрачный</t>
  </si>
  <si>
    <t>80352_</t>
  </si>
  <si>
    <t>Защитное стекло для  iPad 10.2" (2019) UGREEN SP145 (80352) Edge HD Protective Film с комплектом для установки. Цвет: прозрачный</t>
  </si>
  <si>
    <t>25589_</t>
  </si>
  <si>
    <t>Защитное стекло на экран UGREEN SP370 (25589) HD Screen Tempered Protective Film For iPhone15/16 Plus 6.7" 2 шт/уп. Цвет: прозрачный</t>
  </si>
  <si>
    <t>25645_</t>
  </si>
  <si>
    <t>Защитное стекло на экран UGREEN SP427 (25645) Matte Screen Protector with Installation Frame для iPhone 15/16 1шт. Цвет: прозрачный</t>
  </si>
  <si>
    <t>25646_</t>
  </si>
  <si>
    <t>Защитное стекло на экран UGREEN SP428 (25646) Matte Screen Protector with Installation Frame для iPhone 15 Plus/16 Plus 1шт. Цвет: прозрачный</t>
  </si>
  <si>
    <t>25647_</t>
  </si>
  <si>
    <t>Защитное стекло на экран UGREEN SP429 (25647) Matte Screen Protector with Installation Frame for iPhone 15 Pro 1шт. Цвет: прозрачный</t>
  </si>
  <si>
    <t>25648_</t>
  </si>
  <si>
    <t>Защитное стекло на экран UGREEN SP430 (25648) Matte Screen Protector with Installation Frame for iPhone 15 Pro Max 1шт. Цвет: прозрачный</t>
  </si>
  <si>
    <t>45666_</t>
  </si>
  <si>
    <t>Защитное стекло на экран ноутбука съемное UGREEN SP615 (45666) Detachable Privacy Screen Protector with Slide Mount Tab and Adhesive Strip for Laptop 13.3-inch. Соотношение сторон: 16:10. Цвет: полупрозрачный</t>
  </si>
  <si>
    <t>45668_</t>
  </si>
  <si>
    <t>Защитное стекло на экран ноутбука съемное UGREEN SP617 (45668) Detachable Privacy Screen Protector with Slide Mount Tab and Adhesive Strip for Laptop 14-inch. Соотношение сторон: 16:10. Цвет: полупрозрачный</t>
  </si>
  <si>
    <t>55379_</t>
  </si>
  <si>
    <t>Стекло защитное с эффектом конфиденциальности UGREEN SP641 (55379) Privacy Screen Protector Glass for iPhone 17/16 Pro 6,3'' 1шт. Цвет: прозрачный</t>
  </si>
  <si>
    <t>45975_</t>
  </si>
  <si>
    <t>Защитное стекло для iPhone 16 Pro 6.1" UGREEN SP651 (45975) Full Coverage Privacy Screen Protector with Installation Frame for iPhone 16 Pro 6.3" (1 шт). Цвет: прозрачный</t>
  </si>
  <si>
    <t>65170_</t>
  </si>
  <si>
    <t>Защита линзы на камеру UGREEN SP881 (65170) HD Camera Lens Protector для Samsung Galaxy S25 Ultra 1шт. Цвет: прозрачный</t>
  </si>
  <si>
    <t>65171_</t>
  </si>
  <si>
    <t>Защитное стекло для экрана с эффектом антишпион с рамкой для установки UGREEN SP882 (65171) Privacy Screen Protector with Installation Frame для Samsung Galaxy S25 Ultra 2шт. Цвет: прозрачный</t>
  </si>
  <si>
    <t>75300_</t>
  </si>
  <si>
    <t>Защитная пленка на экран UGREEN SP995 (75300) HD Screen Protector with Easy Install Kit для Samsung Galaxy A36 2шт. Цвет: прозрачный</t>
  </si>
  <si>
    <t>75301_</t>
  </si>
  <si>
    <t>Защитная пленка на экран UGREEN SP996 (75301) HD Screen Protector with Easy Install Kit для Samsung Galaxy A56 2шт. Цвет: прозрачный</t>
  </si>
  <si>
    <t>Чехол для планшета Xiaomi Pad 7 / 7 Pro Cover (Black)</t>
  </si>
  <si>
    <t>Чехол для планшета Xiaomi Pad 7 / 7 Pro Cover (Gray)</t>
  </si>
  <si>
    <t>Аудио и видео</t>
  </si>
  <si>
    <t>Медиаплееры</t>
  </si>
  <si>
    <t>PFJ4189RU_</t>
  </si>
  <si>
    <t>ТВ-приставка MI BOX OB1-RU (PFJ4189RU)</t>
  </si>
  <si>
    <t>PFJ4213RU_</t>
  </si>
  <si>
    <t>ТВ-приставка Xiaomi TV Stick 2K (PFJ4213RU)</t>
  </si>
  <si>
    <t>65629_</t>
  </si>
  <si>
    <t>Микрофон настольный UGREEN CM581 (65629) USB-C Desktop Microphone 20Hz-20kHz. Цвет: черный</t>
  </si>
  <si>
    <t>35629_</t>
  </si>
  <si>
    <t>Микрофон UGREEN CM769 (35629) Desktop USB Microphone with RGB Lights. Цвет: серый</t>
  </si>
  <si>
    <t>ОКТАВА</t>
  </si>
  <si>
    <t>OWSU1200D</t>
  </si>
  <si>
    <t>ОКТАВА OWS-D01 Радиосистема с микрофоном OWSU1200D01</t>
  </si>
  <si>
    <t>OWSU1200DPLUS</t>
  </si>
  <si>
    <t>ОКТАВА OWS-D01 Радиосистема с поясным передатчиком и головным микрофоном OWSU1200D01+</t>
  </si>
  <si>
    <t>OWSU1200H</t>
  </si>
  <si>
    <t>ОКТАВА OWS-U1200H Одноканальная радиосистема с ручным передатчиком</t>
  </si>
  <si>
    <t>ZHUK-1-B</t>
  </si>
  <si>
    <t>ОКТАВА Беспроводная петличная микрофонная система ЖУК-1-Б цвет: белый</t>
  </si>
  <si>
    <t>ZHUK-1-CH</t>
  </si>
  <si>
    <t>ОКТАВА Беспроводная петличная микрофонная система ЖУК-1-Ч цвет: черный</t>
  </si>
  <si>
    <t>ZHUK-2-B</t>
  </si>
  <si>
    <t>ОКТАВА Беспроводная петличная микрофонная система ЖУК-2-Б (компл. 2 шт.) цвет: белый</t>
  </si>
  <si>
    <t>ZHUK-2-CH</t>
  </si>
  <si>
    <t>ОКТАВА Беспроводная петличная микрофонная система ЖУК-2-Ч (компл. 2 шт.) цвет: черный</t>
  </si>
  <si>
    <t>ОКТАВА МД-307 микрофон динамический ОДМ.027.01.00.000, цвет - черный (MD307)</t>
  </si>
  <si>
    <t>380А111</t>
  </si>
  <si>
    <t>ОКТАВА МД-380А микрофон динамический, цвет - черный</t>
  </si>
  <si>
    <t>ОКТАВА МК-012 микрофон конденсаторный, цвет - никель</t>
  </si>
  <si>
    <t>ОКТАВА МК-012 микрофон конденсаторный, цвет - черный</t>
  </si>
  <si>
    <t>ОКТАВА МК-101 микрофон конденсаторный, цвет - никель</t>
  </si>
  <si>
    <t>ОКТАВА МК-101 микрофон конденсаторный, цвет - черный</t>
  </si>
  <si>
    <t>ОКТАВА МК-102 микрофон конденсаторный, цвет - черный</t>
  </si>
  <si>
    <t>ОКТАВА МК-105 микрофон конденсаторный, цвет - никель</t>
  </si>
  <si>
    <t>ОКТАВА МК-105 микрофон конденсаторный, цвет - черный</t>
  </si>
  <si>
    <t>ОКТАВА МК-115 микрофон конденсаторный, цвет - никель</t>
  </si>
  <si>
    <t>ОКТАВА МК-115 микрофон конденсаторный, цвет - черный</t>
  </si>
  <si>
    <t>ОКТАВА МК-119 микрофон конденсаторный, цвет - черный</t>
  </si>
  <si>
    <t>ОКТАВА МК-119 микрофон конденсаторный, цвет - черный, деревянный футляр</t>
  </si>
  <si>
    <t>ОКТАВА МК-207 микрофон конденсаторный, цвет - черный</t>
  </si>
  <si>
    <t>ОКТАВА МКЭ-215-2 микрофон электретный USB, цвет - черный</t>
  </si>
  <si>
    <t>ОКТАВА МКЭ-215-2 микрофон электретный мини-Джек 3,5, цвет - черный</t>
  </si>
  <si>
    <t>ОКТАВА МЛ-52-02 микрофон ленточный, цвет - черный</t>
  </si>
  <si>
    <t>OWSU1200L</t>
  </si>
  <si>
    <t xml:space="preserve">ОКТАВА Радиосистема с микрофоном OWS-U1200L </t>
  </si>
  <si>
    <t>OWSU1200LPLUS</t>
  </si>
  <si>
    <t>ОКТАВА Радиосистема с микрофоном OWS-U1200L plus</t>
  </si>
  <si>
    <t>HonorChoice</t>
  </si>
  <si>
    <t>5504AAVR</t>
  </si>
  <si>
    <t>Портативный блютуз динамик HONOR CHOICE Speaker pro black, VNC-ME00</t>
  </si>
  <si>
    <t>5504AAVN</t>
  </si>
  <si>
    <t>Портативный блютуз динамик HONOR CHOICE Speaker pro white, VNC-ME00</t>
  </si>
  <si>
    <t>JBL</t>
  </si>
  <si>
    <t>JBLCHARGE5RED</t>
  </si>
  <si>
    <t>JBL Портативная колонка  CHARGE 5  - красный</t>
  </si>
  <si>
    <t>JBLCHARGE6WHT</t>
  </si>
  <si>
    <t>JBL Портативная колонка  CHARGE 6  - белый</t>
  </si>
  <si>
    <t>JBLCHARGE6SQUAD</t>
  </si>
  <si>
    <t>JBL Портативная колонка  CHARGE 6  - камуфляж</t>
  </si>
  <si>
    <t>JBLCHARGE6RED</t>
  </si>
  <si>
    <t>JBL Портативная колонка  CHARGE 6  - красный</t>
  </si>
  <si>
    <t>JBLCHARGE6BLU</t>
  </si>
  <si>
    <t>JBL Портативная колонка  CHARGE 6  - синий</t>
  </si>
  <si>
    <t>JBLFLIP7SQUAD</t>
  </si>
  <si>
    <t>JBL Портативная колонка  FLIP 7  - камуфляж</t>
  </si>
  <si>
    <t>JBLFLIP7RED</t>
  </si>
  <si>
    <t>JBL Портативная колонка  FLIP 7  - красный</t>
  </si>
  <si>
    <t>JBLFLIP7PINK</t>
  </si>
  <si>
    <t>JBL Портативная колонка  FLIP 7  - розовый</t>
  </si>
  <si>
    <t>JBLFLIP7PUR</t>
  </si>
  <si>
    <t>JBL Портативная колонка  FLIP 7  - фиолетовый</t>
  </si>
  <si>
    <t>JBLFLIP7BLK</t>
  </si>
  <si>
    <t>JBL Портативная колонка  FLIP 7  - черный</t>
  </si>
  <si>
    <t>JBLBOOMBOX3BLKEP</t>
  </si>
  <si>
    <t>JBL Портативная колонка BOOMBOX 3 - черный</t>
  </si>
  <si>
    <t>JBLXTREME4CAMOAS</t>
  </si>
  <si>
    <t>JBL Портативная колонка XTREME 4 - камуфляж</t>
  </si>
  <si>
    <t>JBLXTREME4CAMOEUNA</t>
  </si>
  <si>
    <t>JBLXTREME4BLKAS</t>
  </si>
  <si>
    <t>JBL Портативная колонка XTREME 4 - черный</t>
  </si>
  <si>
    <t>2BH12S</t>
  </si>
  <si>
    <t>Беспроводная Bluetooth колонка TTEC Carnival 100W Portable Bluetooth Party Speaker. Цвет: черный</t>
  </si>
  <si>
    <t>2BH11S</t>
  </si>
  <si>
    <t>Беспроводная Bluetooth колонка TTEC Carnival Pro 120W Portable Bluetooth Party Speaker. Цвет: черный</t>
  </si>
  <si>
    <t>Проекционное оборудование</t>
  </si>
  <si>
    <t>Презентеры</t>
  </si>
  <si>
    <t>XR100</t>
  </si>
  <si>
    <t>RAPOO Беспроводной презентер XR100, цвет - черный (12347)</t>
  </si>
  <si>
    <t>XR200</t>
  </si>
  <si>
    <t>RAPOO Беспроводной презентер XR200, цвет - черный (13188)</t>
  </si>
  <si>
    <t>XR310</t>
  </si>
  <si>
    <t>RAPOO Беспроводной презентер XR310, цвет - черный (13053)</t>
  </si>
  <si>
    <t>Проекторы</t>
  </si>
  <si>
    <t>Wanbo</t>
  </si>
  <si>
    <t>Проектор звёздного неба Wanbo Eva Galaxy Light (WPL11, зелёный)</t>
  </si>
  <si>
    <t>Проектор звёздного неба Wanbo Eva Galaxy Light (WPL11, коричневый)</t>
  </si>
  <si>
    <t>Экраны и аксессуары</t>
  </si>
  <si>
    <t>DisplayStandsA</t>
  </si>
  <si>
    <t>Брендовый стенд Wanbo Acrylic Display Stand A</t>
  </si>
  <si>
    <t>DisplayStandsB</t>
  </si>
  <si>
    <t>Брендовый стенд Wanbo Acrylic Display Stand B</t>
  </si>
  <si>
    <t>Антибликовое полотно для проекторов Wanbo Anti-light Curtain Pro</t>
  </si>
  <si>
    <t>Сумка для портативного проектора Wanbo T2 Max</t>
  </si>
  <si>
    <t>Сумка для портативного проектора Wanbo T4</t>
  </si>
  <si>
    <t>Сумка для портативных проекторов Wanbo T6 Max и Wanbo T6R Max</t>
  </si>
  <si>
    <t>Сумка для портативного проектора Wanbo Bag X5</t>
  </si>
  <si>
    <t>Лоток для подставки для проекторов Wanbo Bracket Tray</t>
  </si>
  <si>
    <t>Напольная подставка для проекторов Wanbo Floor Stand Pro</t>
  </si>
  <si>
    <t>Складной экран для проекторов Wanbo Folding Curtain</t>
  </si>
  <si>
    <t>Экран для проекторов Wanbo Fresnel Curtains (50 дюймов)</t>
  </si>
  <si>
    <t>Экран для проекторов Wanbo Fresnel Curtains (75 дюймов)</t>
  </si>
  <si>
    <t>Настольная подставка для проекторов Wanbo Mozart 1 (WBBA04, синий)</t>
  </si>
  <si>
    <t>Настольная подставка для проекторов Wanbo Mozart 1 (WBBA04, белый)</t>
  </si>
  <si>
    <t>Подставка для проекторов Wanbo Portable Base (подходит для моделей T2 Max, Dali 1, T4, Mini)</t>
  </si>
  <si>
    <t>Круглая подставка для проекторов Wanbo Round Desctop Stand</t>
  </si>
  <si>
    <t>Подставка для проекторов Wanbo Desktop Stand (подходит для моделей Davinci, T6 Max, T6R Max, X2 Max)</t>
  </si>
  <si>
    <t>Саундбары и аудиосистемы</t>
  </si>
  <si>
    <t>QBH4286EU_</t>
  </si>
  <si>
    <t>Саундбар Xiaomi Soundbar 2.0 EU S22E</t>
  </si>
  <si>
    <t>SONY</t>
  </si>
  <si>
    <t>XR-85X90L</t>
  </si>
  <si>
    <t>SONY Телевизор 85" Bravia XR Full Array LED XR-85X90L AF1 Цвет: черный (вилка EU)</t>
  </si>
  <si>
    <t>Экшн-камеры</t>
  </si>
  <si>
    <t>Аксессуары для экшн-камер</t>
  </si>
  <si>
    <t>AKASO</t>
  </si>
  <si>
    <t>SYZ0066-BK-01</t>
  </si>
  <si>
    <t>Аккумуляторные батареи для экшн-камеры AKASO Brave 4 Pro/V50X, 2x1350 мАч с двойным зарядным устройством USB</t>
  </si>
  <si>
    <t>SYZ0111-BK</t>
  </si>
  <si>
    <t>Аккумуляторные батареи для экшн-камеры AKASO Brave 7, 2x1350 мАч с двойным зарядным устройством USB</t>
  </si>
  <si>
    <t>SYZ0085-BK</t>
  </si>
  <si>
    <t>Аккумуляторные батареи для экшн-камеры AKASO Brave 7 LE, 2x1350 мАч с двойным зарядным устройством USB</t>
  </si>
  <si>
    <t>SYAC0049-CR</t>
  </si>
  <si>
    <t>Влагозащитный кейс AKASO для Brave 4</t>
  </si>
  <si>
    <t>SYAC0052-CR</t>
  </si>
  <si>
    <t>Влагозащитный кейс AKASO для Brave 4 Pro</t>
  </si>
  <si>
    <t>SYAC0051-CR</t>
  </si>
  <si>
    <t>Влагозащитный кейс AKASO для EK7000</t>
  </si>
  <si>
    <t>SYZ0110-BK</t>
  </si>
  <si>
    <t>Влагозащитный кейс AKASO для Brave 7</t>
  </si>
  <si>
    <t>SYAC0055-CR</t>
  </si>
  <si>
    <t>Влагозащитный кейс AKASO для V50 Elite</t>
  </si>
  <si>
    <t>SJCAM</t>
  </si>
  <si>
    <t>Оригинальный дополнительный аккумулятор (батарея) 1300 мАч для экшн-камер SJCAM SJ10 / SJ10 Pro / SJ9 / SJ9 Strike/ SJ9 Max / SJ4000x</t>
  </si>
  <si>
    <t>SYA0004-BK-03</t>
  </si>
  <si>
    <t>Экшн-камера AKASO BRAVE 4. Цвет: черный.</t>
  </si>
  <si>
    <t>SYYA0018-GY-02</t>
  </si>
  <si>
    <t>Экшн-камера AKASO BRAVE 7. Цвет: серый.</t>
  </si>
  <si>
    <t>SYYA0025-BK-02</t>
  </si>
  <si>
    <t>Экшн-камера AKASO EK7000. Цвет: черный.</t>
  </si>
  <si>
    <t>SYA0074-GY1</t>
  </si>
  <si>
    <t>Экшн-камера AKASO V50 ELITE. Цвет: серый.</t>
  </si>
  <si>
    <t>SYYA0054-GY</t>
  </si>
  <si>
    <t>Экшн-камера AKASO V50 X Cube</t>
  </si>
  <si>
    <t>SJCAM-C110PLUS</t>
  </si>
  <si>
    <t>Экшн-камера SJCAM C110PLUS - черный</t>
  </si>
  <si>
    <t>SJCAM-C200</t>
  </si>
  <si>
    <t>Экшн-камера SJCAM C200. Цвет черный.</t>
  </si>
  <si>
    <t>SJCAM-C200-PRO</t>
  </si>
  <si>
    <t>Экшн-камера SJCAM C200 PRO Цвет черный.</t>
  </si>
  <si>
    <t>SJCAM-C300</t>
  </si>
  <si>
    <t>Экшн-камера SJCAM C300. Цвет черный.</t>
  </si>
  <si>
    <t>SJCAM-C400</t>
  </si>
  <si>
    <t>Экшн-камера SJCAM C400 Цвет черный.</t>
  </si>
  <si>
    <t>SJCAM-SJ4000-AIR</t>
  </si>
  <si>
    <t>Экшн-камера SJCAM SJ4000 AIR. Цвет черный.</t>
  </si>
  <si>
    <t>SJCAM-SJ4000-DS</t>
  </si>
  <si>
    <t>Экшн-камера SJCAM SJ4000 DUAL SCREEN . Цвет черный.</t>
  </si>
  <si>
    <t>SJCAM-SJ6-PRO</t>
  </si>
  <si>
    <t>Экшн-камера SJCAM SJ6 RPO. Цвет черный.</t>
  </si>
  <si>
    <t>SJCAM-SJ6-ULTRA</t>
  </si>
  <si>
    <t>Экшн-камера SJCAM SJ6-ULTRA - черный</t>
  </si>
  <si>
    <t>SJCAM-SJ8-PRO</t>
  </si>
  <si>
    <t>Экшн-камера SJCAM SJ8 PRO. Цвет черный.</t>
  </si>
  <si>
    <t>SJCAM-C300-POCKET</t>
  </si>
  <si>
    <t>Экшн-камера SJCAM SJCAM-С300-POCKET - черный</t>
  </si>
  <si>
    <t>SJCAM-C400-POCKET</t>
  </si>
  <si>
    <t>Экшн-камера SJCAM SJCAM-С400-POCKET - черный</t>
  </si>
  <si>
    <t>SJCAM-ZV100</t>
  </si>
  <si>
    <t>Экшн-камера SJCAM ZV100 - черный</t>
  </si>
  <si>
    <t>SJCAM-ZV200</t>
  </si>
  <si>
    <t>Экшн-камера SJCAM ZV200 - черный</t>
  </si>
  <si>
    <t>SJCAM-A10</t>
  </si>
  <si>
    <t>Персональный носимый видеорегистратор SJCAM A10. Цвет черный.</t>
  </si>
  <si>
    <t>SJCAM-A50</t>
  </si>
  <si>
    <t>Нагрудная камера SJCAM Body camera A50. Цвет: черный</t>
  </si>
  <si>
    <t>Отопление</t>
  </si>
  <si>
    <t>Smartmi</t>
  </si>
  <si>
    <t>CJJSQ06ZM</t>
  </si>
  <si>
    <t>Увлажнитель воздуха Smartmi Humidifier Rainforest</t>
  </si>
  <si>
    <t>ZMFL-2-FLP</t>
  </si>
  <si>
    <t>Нижний фильтр для очистителя Smartmi Air Purifier 2</t>
  </si>
  <si>
    <t>BHR8940EU</t>
  </si>
  <si>
    <t>Тепловентилятор (обогреватель) настольный Xiaomi Desktop Heater EU</t>
  </si>
  <si>
    <t>BHR6605EU</t>
  </si>
  <si>
    <t>Ультразвуковой увлажнитель воздуха Xiaomi Humidifier 2 Lite</t>
  </si>
  <si>
    <t>BHR9872EU</t>
  </si>
  <si>
    <t>Умный вентилятор Xiaomi Smart Desktop Air Circulation Fan EU</t>
  </si>
  <si>
    <t>BHR084SEU</t>
  </si>
  <si>
    <t>Обогреватель графеновый Xiaomi Smart Graphene Heater EU</t>
  </si>
  <si>
    <t>BHR6026EU</t>
  </si>
  <si>
    <t>Ультразвуковой увлажнитель воздуха Xiaomi Smart Humidifier 2 EU</t>
  </si>
  <si>
    <t>BHR9969EU</t>
  </si>
  <si>
    <t>Очиститель воздуха Xiaomi Smart Pet Care Air Purifier EU</t>
  </si>
  <si>
    <t>Компьютерная периферия</t>
  </si>
  <si>
    <t>C200</t>
  </si>
  <si>
    <t>RAPOO Веб-камера C200, цвет - черный (19880)</t>
  </si>
  <si>
    <t>C260</t>
  </si>
  <si>
    <t>RAPOO Веб-камера C260, цвет - черный  (19847)</t>
  </si>
  <si>
    <t>35626_</t>
  </si>
  <si>
    <t>Веб-камера UGREEN CM778 (35626) USB HD Camera 2K@30FPS. Цвет: серый</t>
  </si>
  <si>
    <t>Гарнитуры</t>
  </si>
  <si>
    <t>H200</t>
  </si>
  <si>
    <t>RAPOO Гарнитура беспроводная H200-BL, цвет - черный (13047)</t>
  </si>
  <si>
    <t>H100</t>
  </si>
  <si>
    <t>RAPOO Гарнитура проводная H100-BL, цвет - черный (18007)</t>
  </si>
  <si>
    <t>H101</t>
  </si>
  <si>
    <t>RAPOO Гарнитура проводная H101-BL, цвет - черный (12458)</t>
  </si>
  <si>
    <t>H150S</t>
  </si>
  <si>
    <t>RAPOO Гарнитура проводная H150S, цвет - черный (12028)</t>
  </si>
  <si>
    <t>VH850</t>
  </si>
  <si>
    <t>RAPOO Игровая гарнитура беспроводная VH850-BL, цвет - черный (13332)</t>
  </si>
  <si>
    <t>VH160</t>
  </si>
  <si>
    <t>RAPOO Игровая гарнитура проводная VH160-BL Virtual 7.1, цвет - черный (19973)</t>
  </si>
  <si>
    <t>VH350S</t>
  </si>
  <si>
    <t>RAPOO Игровая гарнитура проводная VH350S Virtual 7.1, цвет - черный (13199)</t>
  </si>
  <si>
    <t>GK4B</t>
  </si>
  <si>
    <t>ОКТАВА ОДМ.012.03.00.000 Гарнитура беспроводная ГК-4Б (стерео)</t>
  </si>
  <si>
    <t>Клавиатуры и мыши</t>
  </si>
  <si>
    <t>ESK750-98</t>
  </si>
  <si>
    <t>RAPOO Игровая механическая клавиатура проводная ESK750-98, цвет - черный/серый/оранжевый (13293)</t>
  </si>
  <si>
    <t>V500ALLOY</t>
  </si>
  <si>
    <t>RAPOO Игровая механическая клавиатура проводная V500ALLOY, цвет - черный (12828)</t>
  </si>
  <si>
    <t>V500Pro-87</t>
  </si>
  <si>
    <t>RAPOO Игровая механическая клавиатура проводная V500PRO-87, цвет - черный (12857)</t>
  </si>
  <si>
    <t>V500PRO-98</t>
  </si>
  <si>
    <t>RAPOO Игровая механическая клавиатура проводная V500PRO-98, цвет - черный (13151)</t>
  </si>
  <si>
    <t>V500PRO</t>
  </si>
  <si>
    <t>RAPOO Игровая механическая клавиатура проводная V500PRO, цвет - черный (19266)</t>
  </si>
  <si>
    <t>V520</t>
  </si>
  <si>
    <t>RAPOO Игровая механическая клавиатура проводная V520, цвет - черный</t>
  </si>
  <si>
    <t>V530</t>
  </si>
  <si>
    <t>RAPOO Игровая механическая клавиатура проводная V530, цвет - черный (13149)</t>
  </si>
  <si>
    <t>V500PRO-Multi-Mode</t>
  </si>
  <si>
    <t>RAPOO Игровая механическая клавиатура проводная/беспроводная V500PRO-Multi-Mode, цвет - желтый/синий</t>
  </si>
  <si>
    <t>V700DIY-75-BLGRY</t>
  </si>
  <si>
    <t>RAPOO Игровая механическая клавиатура проводная/беспроводная V700DIY-75, цвет: чер/сер/зел (10369)</t>
  </si>
  <si>
    <t>V700DIY-98-BLGRY</t>
  </si>
  <si>
    <t>RAPOO Игровая механическая клавиатура проводная/беспроводная V700DIY-98, цвет: чер/сер/зел (10370)</t>
  </si>
  <si>
    <t>V150S</t>
  </si>
  <si>
    <t>RAPOO Игровая механическая клавиатура+мышь проводная V150S, цвет - черный (13147)</t>
  </si>
  <si>
    <t>V185S</t>
  </si>
  <si>
    <t>RAPOO Игровая механическая клавиатура+мышь проводная V185S, цвет - черный (13313)</t>
  </si>
  <si>
    <t>V11S</t>
  </si>
  <si>
    <t>RAPOO Игровая мышь проводная V11S, цвет - черный (11928)</t>
  </si>
  <si>
    <t>V16RGB</t>
  </si>
  <si>
    <t>RAPOO Игровая мышь проводная V16RGB, цвет - черный (11928)</t>
  </si>
  <si>
    <t>V20S</t>
  </si>
  <si>
    <t>RAPOO Игровая мышь проводная V20S, цвет - черный (12127)</t>
  </si>
  <si>
    <t>V25S-BL</t>
  </si>
  <si>
    <t>RAPOO Игровая мышь проводная V25S, цвет - черный (12277)</t>
  </si>
  <si>
    <t>V260PRO</t>
  </si>
  <si>
    <t>RAPOO Игровая мышь проводная V260PRO-BL, цвет - черный (13086)</t>
  </si>
  <si>
    <t>V300L</t>
  </si>
  <si>
    <t>RAPOO Игровая мышь проводная/беспроводная V300L, цвет - черный</t>
  </si>
  <si>
    <t>V30L</t>
  </si>
  <si>
    <t>RAPOO Игровая мышь проводная/беспроводная V30L, цвет - черный (12789)</t>
  </si>
  <si>
    <t>VT1PROMAX-WHT</t>
  </si>
  <si>
    <t>RAPOO Игровая мышь проводная/беспроводная VT1 PRO MAX, цвет - белый (12959)</t>
  </si>
  <si>
    <t>VT1PROMAX-BL</t>
  </si>
  <si>
    <t>RAPOO Игровая мышь проводная/беспроводная VT1 PRO MAX, цвет - черный (12958)</t>
  </si>
  <si>
    <t>VT2DM-BL</t>
  </si>
  <si>
    <t>RAPOO Игровая мышь проводная/беспроводная VT2DM-BL, цвет - черный (13440)</t>
  </si>
  <si>
    <t>VT2DM-BLWHT</t>
  </si>
  <si>
    <t>RAPOO Игровая мышь проводная/беспроводная VT2DM-BLWHT, цвет - белый (13441)</t>
  </si>
  <si>
    <t>VT2DM-PINK</t>
  </si>
  <si>
    <t>RAPOO Игровая мышь проводная/беспроводная VT2DM-PINK, цвет - розовый (13439)</t>
  </si>
  <si>
    <t>VT2DM-RED</t>
  </si>
  <si>
    <t>RAPOO Игровая мышь проводная/беспроводная VT2DM-RED, цвет - красный (13457)</t>
  </si>
  <si>
    <t>VT2DM-VLT</t>
  </si>
  <si>
    <t>RAPOO Игровая мышь проводная/беспроводная VT2DM-VLT, цвет - фиолетовый (13437)</t>
  </si>
  <si>
    <t>VT2DM-YEL</t>
  </si>
  <si>
    <t>RAPOO Игровая мышь проводная/беспроводная VT2DM-YEL, цвет - желтый (13438)</t>
  </si>
  <si>
    <t>VT2MAXDM-BL</t>
  </si>
  <si>
    <t>RAPOO Игровая мышь проводная/беспроводная VT2MAXDM-BL, цвет - черный (13435)</t>
  </si>
  <si>
    <t>VT2MAXDM-BLWHT</t>
  </si>
  <si>
    <t>RAPOO Игровая мышь проводная/беспроводная VT2MAXDM-BLWHT, цвет - белый (13436)</t>
  </si>
  <si>
    <t>VT2MAXDM-PINK</t>
  </si>
  <si>
    <t>RAPOO Игровая мышь проводная/беспроводная VT2MAXDM-PINK, цвет - розовый (13431)</t>
  </si>
  <si>
    <t>VT2MAXDM-VLT</t>
  </si>
  <si>
    <t>RAPOO Игровая мышь проводная/беспроводная VT2MAXDM-VLT, цвет - фиолетовый (13429)</t>
  </si>
  <si>
    <t>VT2MAXDM-YEL</t>
  </si>
  <si>
    <t>RAPOO Игровая мышь проводная/беспроводная VT2MAXDM-YEL, цвет - желтый (13430)</t>
  </si>
  <si>
    <t>VT3PROMAX-BL</t>
  </si>
  <si>
    <t>RAPOO Игровая мышь проводная/беспроводная VT3 PRO MAX, цвет - черный (12987)</t>
  </si>
  <si>
    <t>VT3PRO-WHT</t>
  </si>
  <si>
    <t>RAPOO Игровая мышь проводная/беспроводная VT3 PRO, цвет - белый (12881)</t>
  </si>
  <si>
    <t>VT3PRO-BL</t>
  </si>
  <si>
    <t>RAPOO Игровая мышь проводная/беспроводная VT3 PRO, цвет - черный (12880)</t>
  </si>
  <si>
    <t>VT3DM-BL</t>
  </si>
  <si>
    <t>RAPOO Игровая мышь проводная/беспроводная VT3DM-BL, цвет - черный (13337)</t>
  </si>
  <si>
    <t>VT3DM-BLWHT</t>
  </si>
  <si>
    <t>RAPOO Игровая мышь проводная/беспроводная VT3DM-BLWHT, цвет - белый (13338)</t>
  </si>
  <si>
    <t>VT3MAXDM-BL</t>
  </si>
  <si>
    <t>RAPOO Игровая мышь проводная/беспроводная VT3MAXDM-BL, цвет - черный (13350)</t>
  </si>
  <si>
    <t>VT7DM-BL</t>
  </si>
  <si>
    <t>RAPOO Игровая мышь проводная/беспроводная VT7DM-BL, цвет - черный (13335)</t>
  </si>
  <si>
    <t>VT7DM-BLWHT</t>
  </si>
  <si>
    <t>RAPOO Игровая мышь проводная/беспроводная VT7DM-BLWHT, цвет - белый (13336)</t>
  </si>
  <si>
    <t>VT950Pro</t>
  </si>
  <si>
    <t>RAPOO Игровая мышь проводная/беспроводная VT950PRO-BLK, цвет - черный (12126)</t>
  </si>
  <si>
    <t>VT960Pro</t>
  </si>
  <si>
    <t>RAPOO Игровая мышь проводная/беспроводная VT960PRO, цвет - черный (12125)</t>
  </si>
  <si>
    <t>VT9Pro</t>
  </si>
  <si>
    <t>RAPOO Игровая мышь проводная/беспроводная VT9PRO-BL, цвет - черный (12586)</t>
  </si>
  <si>
    <t>VT9PRO-WHT</t>
  </si>
  <si>
    <t>RAPOO Игровая мышь проводная/беспроводная VT9PRO-WHT, цвет - белый (12583)</t>
  </si>
  <si>
    <t>VT9Pro4K</t>
  </si>
  <si>
    <t>RAPOO Игровая мышь проводная/беспроводная VT9PRO4K-BL, цвет - черный (12763)</t>
  </si>
  <si>
    <t>E1050</t>
  </si>
  <si>
    <t>RAPOO Клавиатура беспроводная E1050, цвет - черный (19995)</t>
  </si>
  <si>
    <t>E900T-DGR</t>
  </si>
  <si>
    <t>RAPOO Клавиатура беспроводная E900T, цвет - темно-серый (13321)</t>
  </si>
  <si>
    <t>E9050L</t>
  </si>
  <si>
    <t>RAPOO Клавиатура беспроводная E9050L, цвет - черный (13139)</t>
  </si>
  <si>
    <t>E9310M</t>
  </si>
  <si>
    <t>RAPOO Клавиатура беспроводная E9310M-DGRY, цвет - темно-серый (12626)</t>
  </si>
  <si>
    <t>E9350L</t>
  </si>
  <si>
    <t>RAPOO Клавиатура беспроводная E9350L, цвет - серый (12853)</t>
  </si>
  <si>
    <t>E9550L</t>
  </si>
  <si>
    <t>RAPOO Клавиатура беспроводная E9550L, цвет - черный (13141)</t>
  </si>
  <si>
    <t>K8000M-BL</t>
  </si>
  <si>
    <t>RAPOO Клавиатура беспроводная K8000M-BL, цвет - черный (13326)</t>
  </si>
  <si>
    <t>NK1900</t>
  </si>
  <si>
    <t>RAPOO Клавиатура проводная NK1900, цвет - черный (12856)</t>
  </si>
  <si>
    <t>NK2400</t>
  </si>
  <si>
    <t>RAPOO Клавиатура проводная NK2400, цвет - черный (13325)</t>
  </si>
  <si>
    <t>NK2600</t>
  </si>
  <si>
    <t>RAPOO Клавиатура проводная NK2600, цвет - черный (12558)</t>
  </si>
  <si>
    <t>NK2800</t>
  </si>
  <si>
    <t>RAPOO Клавиатура проводная NK2800, цвет - черный (13143)</t>
  </si>
  <si>
    <t>8000M</t>
  </si>
  <si>
    <t>RAPOO Клавиатура+мышь беспроводная 8000M, цвет - черный (19102)</t>
  </si>
  <si>
    <t>8100GT-BL</t>
  </si>
  <si>
    <t>RAPOO Клавиатура+мышь беспроводная 8100GT, цвет - черный (13319)</t>
  </si>
  <si>
    <t>8110M</t>
  </si>
  <si>
    <t>RAPOO Клавиатура+мышь беспроводная 8110M, цвет - черный (13144)</t>
  </si>
  <si>
    <t>8210M-WHT</t>
  </si>
  <si>
    <t>RAPOO Клавиатура+мышь беспроводная 8210M-WHT, цвет - белый (13596)</t>
  </si>
  <si>
    <t>8810ME-DGR</t>
  </si>
  <si>
    <t>RAPOO Клавиатура+мышь беспроводная 8810ME, цвет - темно-серый</t>
  </si>
  <si>
    <t>9010M</t>
  </si>
  <si>
    <t>RAPOO Клавиатура+мышь беспроводная 9010M, цвет - темно-серый (12854)</t>
  </si>
  <si>
    <t>9050S</t>
  </si>
  <si>
    <t>RAPOO Клавиатура+мышь беспроводная 9050S, цвет - черный (13140)</t>
  </si>
  <si>
    <t>9350S</t>
  </si>
  <si>
    <t>RAPOO Клавиатура+мышь беспроводная 9350S-BLK, цвет - черный (13002)</t>
  </si>
  <si>
    <t>9510M</t>
  </si>
  <si>
    <t>RAPOO Клавиатура+мышь беспроводная 9510M, цвет - черный (13142)</t>
  </si>
  <si>
    <t>9560M</t>
  </si>
  <si>
    <t>RAPOO Клавиатура+мышь беспроводная 9560M-BL, цвет - черный (13138)</t>
  </si>
  <si>
    <t>9900M</t>
  </si>
  <si>
    <t>RAPOO Клавиатура+мышь беспроводная 9900M-BL, цвет - черный (19354)</t>
  </si>
  <si>
    <t>X1500-BL</t>
  </si>
  <si>
    <t>RAPOO Клавиатура+мышь беспроводная X1500, цвет - черный (13320)</t>
  </si>
  <si>
    <t>X1800Pro</t>
  </si>
  <si>
    <t>RAPOO Клавиатура+мышь беспроводная X1800PRO, цвет - черный (19784)</t>
  </si>
  <si>
    <t>X1800S</t>
  </si>
  <si>
    <t>RAPOO Клавиатура+мышь беспроводная X1800S, цвет - черный (18427)</t>
  </si>
  <si>
    <t>X1820-BL</t>
  </si>
  <si>
    <t>RAPOO Клавиатура+мышь беспроводная X1820-BL, цвет - черный (10363)</t>
  </si>
  <si>
    <t>X1820-WHT</t>
  </si>
  <si>
    <t>RAPOO Клавиатура+мышь беспроводная X1820-WHT, цвет - белый (10364)</t>
  </si>
  <si>
    <t>X1960</t>
  </si>
  <si>
    <t>RAPOO Клавиатура+мышь беспроводная X1960, цвет - черный (19018)</t>
  </si>
  <si>
    <t>X2100</t>
  </si>
  <si>
    <t>RAPOO Клавиатура+мышь беспроводная X2100 Silent, цвет - черный (13145)</t>
  </si>
  <si>
    <t>X260S</t>
  </si>
  <si>
    <t>RAPOO Клавиатура+мышь беспроводная X260S, цвет - черный (11988)</t>
  </si>
  <si>
    <t>NX1500</t>
  </si>
  <si>
    <t>RAPOO Клавиатура+мышь проводная NX1500, цвет - черный</t>
  </si>
  <si>
    <t>NX1600</t>
  </si>
  <si>
    <t>RAPOO Клавиатура+мышь проводная NX1600, цвет - черный (12273)</t>
  </si>
  <si>
    <t>NX2000</t>
  </si>
  <si>
    <t>RAPOO Клавиатура+мышь проводная NX2000, цвет - черный (19163)</t>
  </si>
  <si>
    <t>X130Pro</t>
  </si>
  <si>
    <t>RAPOO Клавиатура+мышь проводная X130PRO, цвет - черный (12548)</t>
  </si>
  <si>
    <t>1510-BL</t>
  </si>
  <si>
    <t>RAPOO Мышь беспроводная 1510, цвет - черный (13124)</t>
  </si>
  <si>
    <t>RAPOO Мышь беспроводная 1620, цвет - черный (11464)</t>
  </si>
  <si>
    <t>1630-BL</t>
  </si>
  <si>
    <t>RAPOO Мышь беспроводная 1630 Silent, цвет - черный (13347)</t>
  </si>
  <si>
    <t>1680-BL</t>
  </si>
  <si>
    <t>RAPOO Мышь беспроводная 1680 Silent, цвет - черный (12115)</t>
  </si>
  <si>
    <t>B20-PINK</t>
  </si>
  <si>
    <t>RAPOO Мышь беспроводная B20 Silent, цвет - розовый (12929)</t>
  </si>
  <si>
    <t>B20-BLU</t>
  </si>
  <si>
    <t>RAPOO Мышь беспроводная B20 Silent, цвет - синий (12930)</t>
  </si>
  <si>
    <t>B20</t>
  </si>
  <si>
    <t>RAPOO Мышь беспроводная B20 Silent, цвет - черный (12173)</t>
  </si>
  <si>
    <t>B30</t>
  </si>
  <si>
    <t>RAPOO Мышь беспроводная B30 Silent, цвет - черный (12172)</t>
  </si>
  <si>
    <t>M10PLUS-WHT</t>
  </si>
  <si>
    <t>RAPOO Мышь беспроводная M10 Plus, цвет - белый (17299)</t>
  </si>
  <si>
    <t>M10PLUS-BL</t>
  </si>
  <si>
    <t>RAPOO Мышь беспроводная M10 Plus, цвет - черный (17298)</t>
  </si>
  <si>
    <t>M100-RED</t>
  </si>
  <si>
    <t>RAPOO Мышь беспроводная M100 Silent, цвет - красный (18184)</t>
  </si>
  <si>
    <t>M100-LGRY</t>
  </si>
  <si>
    <t>RAPOO Мышь беспроводная M100 Silent, цвет - серый (18185)</t>
  </si>
  <si>
    <t>M100-BLU</t>
  </si>
  <si>
    <t>RAPOO Мышь беспроводная M100 Silent, цвет - синий (18186)</t>
  </si>
  <si>
    <t>M100-DGRY</t>
  </si>
  <si>
    <t>RAPOO Мышь беспроводная M100 Silent, цвет - темно-серый (18199)</t>
  </si>
  <si>
    <t>M160</t>
  </si>
  <si>
    <t>RAPOO Мышь беспроводная M160-BL Silent, цвет - черный (14211)</t>
  </si>
  <si>
    <t>M20PLUS-BL</t>
  </si>
  <si>
    <t>RAPOO Мышь беспроводная M20 Plus Silent, цвет - черный (11567)</t>
  </si>
  <si>
    <t>M20</t>
  </si>
  <si>
    <t>RAPOO Мышь беспроводная M20-BL, цвет - черный (18823)</t>
  </si>
  <si>
    <t>M200-WHT</t>
  </si>
  <si>
    <t>RAPOO Мышь беспроводная M200, цвет - белый (18105)</t>
  </si>
  <si>
    <t>M200-BL</t>
  </si>
  <si>
    <t>RAPOO Мышь беспроводная M200, цвет - черный (18104)</t>
  </si>
  <si>
    <t>M300-LGRY</t>
  </si>
  <si>
    <t>RAPOO Мышь беспроводная M300 Silent, цвет - серый (18047)</t>
  </si>
  <si>
    <t>M300-BLU</t>
  </si>
  <si>
    <t>RAPOO Мышь беспроводная M300 Silent, цвет - синий (18049)</t>
  </si>
  <si>
    <t>M300-DGRY</t>
  </si>
  <si>
    <t>RAPOO Мышь беспроводная M300 Silent, цвет - темно-серый (18048)</t>
  </si>
  <si>
    <t>M300L-DGRY</t>
  </si>
  <si>
    <t>RAPOO Мышь беспроводная M300L-DGRY Silent, цвет - темно-серый (13324)</t>
  </si>
  <si>
    <t>M306</t>
  </si>
  <si>
    <t>RAPOO Мышь беспроводная M306, цвет - черный (12547)</t>
  </si>
  <si>
    <t>M308-GR</t>
  </si>
  <si>
    <t>RAPOO Мышь беспроводная M308, цвет - серый (13180)</t>
  </si>
  <si>
    <t>M308-BL</t>
  </si>
  <si>
    <t>RAPOO Мышь беспроводная M308, цвет - черный (13179)</t>
  </si>
  <si>
    <t>M350-WHT</t>
  </si>
  <si>
    <t>RAPOO Мышь беспроводная M350, цвет - белый (12830)</t>
  </si>
  <si>
    <t>M350-DGRY</t>
  </si>
  <si>
    <t>RAPOO Мышь беспроводная M350, цвет - темно-серый (12829)</t>
  </si>
  <si>
    <t>M50PLUS-BL</t>
  </si>
  <si>
    <t>RAPOO Мышь беспроводная M50 Plus Silent, цвет - черный (12237)</t>
  </si>
  <si>
    <t>M500-BLU</t>
  </si>
  <si>
    <t>RAPOO Мышь беспроводная M500 Silent, цвет - синий (18108)</t>
  </si>
  <si>
    <t>M500-BL</t>
  </si>
  <si>
    <t>RAPOO Мышь беспроводная M500 Silent, цвет - черный (18404)</t>
  </si>
  <si>
    <t>M590-PINK</t>
  </si>
  <si>
    <t>RAPOO Мышь беспроводная M590 Silent, цвет - розовый (13448)</t>
  </si>
  <si>
    <t>M590-BLU</t>
  </si>
  <si>
    <t>RAPOO Мышь беспроводная M590 Silent, цвет - синий (13447)</t>
  </si>
  <si>
    <t>M590-BL</t>
  </si>
  <si>
    <t>RAPOO Мышь беспроводная M590 Silent, цвет - черный (13446)</t>
  </si>
  <si>
    <t>M650-CRWHT</t>
  </si>
  <si>
    <t>RAPOO Мышь беспроводная M650, цвет - белый (12165)</t>
  </si>
  <si>
    <t>M650-YEL</t>
  </si>
  <si>
    <t>RAPOO Мышь беспроводная M650, цвет - желтый (12108)</t>
  </si>
  <si>
    <t>M650-BRN</t>
  </si>
  <si>
    <t>RAPOO Мышь беспроводная M650, цвет - коричневый (12034)</t>
  </si>
  <si>
    <t>M650-PINK</t>
  </si>
  <si>
    <t>M650-DGRY</t>
  </si>
  <si>
    <t>M650-PUR</t>
  </si>
  <si>
    <t>RAPOO Мышь беспроводная M650, цвет - фиолетовый (12032)</t>
  </si>
  <si>
    <t>M700-GRY</t>
  </si>
  <si>
    <t>RAPOO Мышь беспроводная M700, цвет - серый (11937)</t>
  </si>
  <si>
    <t>MT550</t>
  </si>
  <si>
    <t>RAPOO Мышь беспроводная MT550, цвет - черный (17745)</t>
  </si>
  <si>
    <t>MT550L</t>
  </si>
  <si>
    <t>RAPOO Мышь беспроводная MT550L, цвет - черный (12764)</t>
  </si>
  <si>
    <t>MT560</t>
  </si>
  <si>
    <t>RAPOO Мышь беспроводная MT560, цвет - черный (13174)</t>
  </si>
  <si>
    <t>MT750PLUS-BL</t>
  </si>
  <si>
    <t>RAPOO Мышь беспроводная MT750PLUS, цвет - черный (13114)</t>
  </si>
  <si>
    <t>MT750S</t>
  </si>
  <si>
    <t>RAPOO Мышь беспроводная MT750S, цвет - черный (18670)</t>
  </si>
  <si>
    <t>MT760-BL</t>
  </si>
  <si>
    <t>RAPOO Мышь беспроводная MT760-BL, цвет - черный (12918)</t>
  </si>
  <si>
    <t>MT760L</t>
  </si>
  <si>
    <t>RAPOO Мышь беспроводная MT760L-BL, цвет - черный (12831)</t>
  </si>
  <si>
    <t>MT760L-GWHT</t>
  </si>
  <si>
    <t>RAPOO Мышь беспроводная MT760L-GWHT, цвет - белый (12832)</t>
  </si>
  <si>
    <t>MT760M</t>
  </si>
  <si>
    <t>RAPOO Мышь беспроводная MT760M-BL, цвет - черный (12834)</t>
  </si>
  <si>
    <t>MT760M-GWHT</t>
  </si>
  <si>
    <t>RAPOO Мышь беспроводная MT760M-GWHT, цвет - белый (12835)</t>
  </si>
  <si>
    <t>MT760M-PINK</t>
  </si>
  <si>
    <t>RAPOO Мышь беспроводная MT760M-PINK, цвет - розовый (12836)</t>
  </si>
  <si>
    <t>MT760PRO-LBL</t>
  </si>
  <si>
    <t>RAPOO Мышь беспроводная MT760PRO, цвет - черный (13255)</t>
  </si>
  <si>
    <t>EV250</t>
  </si>
  <si>
    <t>RAPOO Мышь вертикальная беспроводная EV250, цвет - черный (13531)</t>
  </si>
  <si>
    <t>EV310M-DGR</t>
  </si>
  <si>
    <t>RAPOO Мышь вертикальная беспроводная EV310M, цвет - черный (13230)</t>
  </si>
  <si>
    <t>N100</t>
  </si>
  <si>
    <t>RAPOO Мышь проводная N100-BL, цвет - черный (18050)</t>
  </si>
  <si>
    <t>N100C</t>
  </si>
  <si>
    <t>RAPOO Мышь проводная N100С Type-C, цвет - черный (12345)</t>
  </si>
  <si>
    <t>N200</t>
  </si>
  <si>
    <t>RAPOO Мышь проводная N200-BL, цвет - черный (18548)</t>
  </si>
  <si>
    <t>K10</t>
  </si>
  <si>
    <t>RAPOO Цифровой блок проводной K10-BL, цвет - черный (13323)</t>
  </si>
  <si>
    <t>ST-SALKPS</t>
  </si>
  <si>
    <t xml:space="preserve">Беспроводной цифровой блок клавиатуры Satechi Aluminum Slim Keypad Numpad. Цвет серебристый. </t>
  </si>
  <si>
    <t>ST-ABTCMB</t>
  </si>
  <si>
    <t>Беспроводная компьютерная мышь Satechi M1 Bluetooth Wireless Mouse. Цвет: синий.</t>
  </si>
  <si>
    <t>ST-ABTCMR</t>
  </si>
  <si>
    <t>Беспроводная компьютерная мышь Satechi M1 Bluetooth Wireless Mouse. Цвет розовое золото.</t>
  </si>
  <si>
    <t>ST-ABTCMM</t>
  </si>
  <si>
    <t>Беспроводная компьютерная мышь Satechi M1 Bluetooth Wireless Mouse. Цвет серый космос.</t>
  </si>
  <si>
    <t>ST-KOTGK-RU</t>
  </si>
  <si>
    <t>Клавиатура беспроводная с подставкой Satechi OntheGo Bluetooth Keyboard With Stand. Цвет: черный</t>
  </si>
  <si>
    <t>ST-KOTGW-RU</t>
  </si>
  <si>
    <t>Клавиатура беспроводная с подставкой Satechi OntheGo Bluetooth Keyboard With Stand. Цвет: песочный</t>
  </si>
  <si>
    <t>ST-MOTGK</t>
  </si>
  <si>
    <t>Мышка компьютерная Satechi OntheGo Bluetooth Mouse with USB-C Rechargeable Battery. Цвет: черный</t>
  </si>
  <si>
    <t>ST-MOTGW</t>
  </si>
  <si>
    <t>Мышка компьютерная Satechi OntheGo Bluetooth Mouse with USB-C Rechargeable Battery. Цвет: песочный</t>
  </si>
  <si>
    <t>ST-MEXS</t>
  </si>
  <si>
    <t>Беспроводная компьютерная мышь Satechi Slim EX Wireless Multi-Mode Mouse BT&amp;GHz. Цвет: серебристый</t>
  </si>
  <si>
    <t>ST-MEXC</t>
  </si>
  <si>
    <t>Беспроводная компьютерная мышь Satechi Slim EX Wireless Multi-Mode Mouse BT&amp;GHz. Цвет: черный космос</t>
  </si>
  <si>
    <t>ST-BTSX1S-RU</t>
  </si>
  <si>
    <t>Беспроводная клавиатура Satechi Slim X1 Bluetooth Keyboard-RU. Раскладка - Русская. Цвет: серебристый.</t>
  </si>
  <si>
    <t>ST-BTSX2S-RU</t>
  </si>
  <si>
    <t>Клавиатура беспроводная Satechi Slim X2 Bluetooth Keyboard - русская раскладка. Цвет: серебристый</t>
  </si>
  <si>
    <t>ST-BTSX2M-RU</t>
  </si>
  <si>
    <t>Клавиатура беспроводная Satechi Slim X2 Bluetooth Keyboard - русская раскладка. Цвет: серый космос</t>
  </si>
  <si>
    <t>ST-BTSX3S-RU</t>
  </si>
  <si>
    <t>Беспроводная клавиатура Satechi Slim X3 Bluetooth Keyboard-RU. Раскладка - Русская. Цвет: серебристый</t>
  </si>
  <si>
    <t>ST-BTSX3M-RU</t>
  </si>
  <si>
    <t>Беспроводная клавиатура Satechi Slim X3 Bluetooth Keyboard-RU. Раскладка - Русская. Цвет- Серый космос.</t>
  </si>
  <si>
    <t>ST-KSALKPM</t>
  </si>
  <si>
    <t>Беспроводной цифровой блок клавиатуры Satechi USB-C Aluminum Slim Keypad Numpad. Цвет: серый космос</t>
  </si>
  <si>
    <t>75991_</t>
  </si>
  <si>
    <t>Мышка компьютерная беспроводная UGREEN HM102 (75991) Multi-mode Wireless Mouse BT&amp;GHz. Цвет: синий</t>
  </si>
  <si>
    <t>75994_</t>
  </si>
  <si>
    <t>Мышка компьютерная беспроводная UGREEN HM102 (75994) Multi-mode Wireless Mouse BT&amp;GHz. Цвет: серый</t>
  </si>
  <si>
    <t>55657_</t>
  </si>
  <si>
    <t>Проводная USB клавиатура UGREEN K331 (55657) USB Wired Keyboard RU. Цвет: черный</t>
  </si>
  <si>
    <t>55655_</t>
  </si>
  <si>
    <t>Клавиатура механическая проводная UGREEN K371 (55655) USB Wired Mechanical Keyboard RU. Цвет: Черный/Темно-золотой</t>
  </si>
  <si>
    <t>35734_</t>
  </si>
  <si>
    <t>Беспроводная клавиатура UGREEN KU004 (35734) Wireless 2,4G Keyboard. Цвет: черный</t>
  </si>
  <si>
    <t>15956_</t>
  </si>
  <si>
    <t>Клавиатура беспроводная UGREEN KU005 (15956) 2.4GHz Bluetooth5.0 Ultra Slim Wireless Keyboard. Цвет: серебристый</t>
  </si>
  <si>
    <t>35214_</t>
  </si>
  <si>
    <t>Клавиатура проводная механическая UGREEN KU103 (35214) USB Wired Mechanical Keyboard RU. Длина кабеля: 1,6м. Цвет: черный</t>
  </si>
  <si>
    <t>55817_</t>
  </si>
  <si>
    <t>Клавиатура проводная механическая UGREEN KU103 (55817) USB Wired Mechanical Keyboard RU. Длина кабеля: 1,6м. Цвет: зеленый</t>
  </si>
  <si>
    <t>25243_</t>
  </si>
  <si>
    <t>Коврик для мышки с поддержкой запястья UGREEN LP668 (25243) Ergonomic Mouse Pad. Цвет: зелёный</t>
  </si>
  <si>
    <t>25244_</t>
  </si>
  <si>
    <t>Коврик для мышки с поддержкой запястья UGREEN LP668 (25244) Ergonomic Mouse Pad with Wrist Rest. Цвет: серый</t>
  </si>
  <si>
    <t>25245_</t>
  </si>
  <si>
    <t>Коврик для мышки с поддержкой запястья UGREEN LP668 (25245) Ergonomic Mouse Pad with Wrist Rest. Цвет: черный</t>
  </si>
  <si>
    <t>65625_</t>
  </si>
  <si>
    <t>Мышка компьютерная беспроводная UGREEN M331 (65625) Multi-mode Wireless Mouse BT&amp;GHz. Цвет: розовый</t>
  </si>
  <si>
    <t>65626_</t>
  </si>
  <si>
    <t>Мышка компьютерная беспроводная UGREEN M331 (65626) Multi-mode Wireless Mouse BT&amp;GHz. Цвет: сиреневый</t>
  </si>
  <si>
    <t>65627_</t>
  </si>
  <si>
    <t>Мышка компьютерная беспроводная UGREEN M331 (65627) Multi-mode Wireless Mouse BT&amp;GHz. Цвет: серый</t>
  </si>
  <si>
    <t>75128_</t>
  </si>
  <si>
    <t>Мышка компьютерная беспроводная UGREEN M556 (75128) Wireless Mouse 2.4GHz. Цвет: серый</t>
  </si>
  <si>
    <t>75129_</t>
  </si>
  <si>
    <t>Мышка компьютерная беспроводная UGREEN M556 (75129) Multi-mode Wireless Mouse BT&amp;GHz. Цвет: серый</t>
  </si>
  <si>
    <t>65666_</t>
  </si>
  <si>
    <t>Беспроводная вертикальная мышка UGREEN M571P (65666) Wireless Vertical Mouse 2.4GHz &amp; Bluetooth. Цвет: розовый</t>
  </si>
  <si>
    <t>75498_</t>
  </si>
  <si>
    <t>Беспроводная компьютерная мышка UGREEN M752 (75498) Multi-mode Wireless Mouse BT/2.4GHz. Цвет: черный</t>
  </si>
  <si>
    <t>35744_</t>
  </si>
  <si>
    <t>Комплект беспроводная клавиатура и беспроводная мышка UGREEN MK004 (35744) 2.4 GHz Wireless Keyboard 15219 and Wireless Mouse 90372 Set. Цвет: черный</t>
  </si>
  <si>
    <t>85513RU</t>
  </si>
  <si>
    <t>Комплект беспроводная клавиатура и беспроводная мышка UGREEN MK552 (85513RU) Multi-Mode BT&amp;2.4G Wireless Keyboard and Mouse Combo. Цвет: черный</t>
  </si>
  <si>
    <t>25753_</t>
  </si>
  <si>
    <t>Беспроводная компьютерная мышьUGREEN MU006 (25753) Ergonomic Wireless Mouse 2.4G 4000DPI Silence Design 2.4 GHz&amp;BT. Цвет: синий</t>
  </si>
  <si>
    <t>85082_</t>
  </si>
  <si>
    <t>Мышка компьютерная беспроводная UGREEN MU006S (85082) Ergonomic Wireless 4000DPI 2.4G&amp;BT Mouse. Цвет: черный</t>
  </si>
  <si>
    <t>85081_</t>
  </si>
  <si>
    <t>Беспроводная компьютерная мышь вертикальная UGREEN MU008S (85081) Multi-mode Wireless Vertical Mouse 2.4 GHz&amp;BT. Цвет: черный</t>
  </si>
  <si>
    <t>Чехол-клавиатура для планшета Xiaomi Pad 6 Keyboard</t>
  </si>
  <si>
    <t>Чехол-клавиатура для планшета Xiaomi Pad 6S Pro Touchpad Keyboard</t>
  </si>
  <si>
    <t>BHR8911GL</t>
  </si>
  <si>
    <t>Беспроводная мышь Xiaomi Wireless Mouse 3 розовая GL</t>
  </si>
  <si>
    <t>Laifen</t>
  </si>
  <si>
    <t>1TB91-P-RU-PK-001</t>
  </si>
  <si>
    <t>Laifen LFTB01-P ABS подарочный набор. Цвет: розовый</t>
  </si>
  <si>
    <t>1TB91-P-RU-WH-001</t>
  </si>
  <si>
    <t>Laifen Зубная щетка LFTB01-P ABS. Цвет: белый</t>
  </si>
  <si>
    <t>Oclean</t>
  </si>
  <si>
    <t>Беспроводная зарядка для щеток Oclean (Зеленый)</t>
  </si>
  <si>
    <t>Беспроводная зарядка для щеток Oclean (Чёрный)</t>
  </si>
  <si>
    <t>Комплект насадок Для детской щётки Oclean P3K1 (2 шт, Белый)</t>
  </si>
  <si>
    <t>Комплект насадок Для чувствительных десен Oclean P1S12 W02 (2шт, Белый)</t>
  </si>
  <si>
    <t>Комплект насадок Для чувствительных десен Oclean P1S12 W06 (6 шт, Белый)</t>
  </si>
  <si>
    <t>Комплект насадок Для чувствительных десен для Oclean X Ultra UG01 (2шт, Зеленый)</t>
  </si>
  <si>
    <t>Комплект насадок Для чувствительных десен для Oclean X Ultra UG03 (2шт, Белый)</t>
  </si>
  <si>
    <t>Комплект насадок Для чувствительных десен Для детской щётки Oclean P3K7 (2 шт, Серебряные)</t>
  </si>
  <si>
    <t>Комплект насадок Контроль зубного налета для Oclean X Ultra UW01 (2шт, Зеленый)</t>
  </si>
  <si>
    <t>Комплект насадок Контроль зубного налета для Oclean X Ultra UW02 (2шт, Черный)</t>
  </si>
  <si>
    <t>Комплект насадок Профессиональная чистка Oclean P1С1 W06 (6шт, Белый)</t>
  </si>
  <si>
    <t>Комплект насадок Профессиональная чистка Oclean P1С5 B06 (6шт, Черный)</t>
  </si>
  <si>
    <t>Комплект насадок Стандартная чистка для Oclean X Ultra UС01 (2шт, Зеленый)</t>
  </si>
  <si>
    <t>Комплект насадок Стандартная чистка для Oclean X Ultra UС02 (2шт, Черный)</t>
  </si>
  <si>
    <t>Комплект насадок Стандартная чистка для Oclean X Ultra UС03 (6шт, Белый)</t>
  </si>
  <si>
    <t>Комплект насадок Чистка Труднодостпных участков Oclean P3K4 (2шт, Белый)</t>
  </si>
  <si>
    <t>Ультрафиолетовый стерилизатор для зубных щёток Oclean S1 (Белый)</t>
  </si>
  <si>
    <t>Ультрафиолетовый стерилизатор для зубных щёток Oclean S1 (Серый)</t>
  </si>
  <si>
    <t>Чехол для электрической зубной щетки Oclean Travel Case BB01 (Серый)</t>
  </si>
  <si>
    <t>Электрическая зубная щетка Oclean Ease (Оранжевый) (N1800)</t>
  </si>
  <si>
    <t>Электрическая зубная щетка Oclean Ease (Синий) (N1800)</t>
  </si>
  <si>
    <t>Электрическая зубная щетка Oclean Ease Pro (Серебряный) (N1803)</t>
  </si>
  <si>
    <t>Электрическая зубная щетка Oclean Ease Pro (Фиолетовый) (N1803)</t>
  </si>
  <si>
    <t>Электрическая зубная щетка Oclean Flow (Белый)</t>
  </si>
  <si>
    <t>Электрическая зубная щетка Oclean X Lite (Серый) (N1801)</t>
  </si>
  <si>
    <t>Электрическая зубная щетка Oclean X Lite (Темно-синий) (N1801)</t>
  </si>
  <si>
    <t>Электрическая зубная щетка Oclean X Pro 20 (Белый) (N1804)</t>
  </si>
  <si>
    <t>Электрическая зубная щетка Oclean X Pro 20 (Зелёный) (N1804)</t>
  </si>
  <si>
    <t>Электрическая зубная щетка Oclean X Pro 20 (Чёрный) (N1804)</t>
  </si>
  <si>
    <t>Электрическая зубная щетка Oclean X Ultra (Мятно-зеленый) (V8100)</t>
  </si>
  <si>
    <t>Электрическая зубная щетка Oclean X Ultra (Черный) (V8100)</t>
  </si>
  <si>
    <t>Электрическая зубная щетка Oclean X Ultra 20 (Мятно-зеленый) (V8100)</t>
  </si>
  <si>
    <t>Электрическая зубная щетка Oclean X Ultra 20 (Черный) (V8100)</t>
  </si>
  <si>
    <t>Электрическая зубная щетка Детская Oclean Ease Kids (Голубой) (N1800)</t>
  </si>
  <si>
    <t>Электрическая зубная щетка Детская Oclean Ease Kids (Светло-оранжевый) (N1800)</t>
  </si>
  <si>
    <t>Электрическая зубная щетка Детская Oclean Kids (Голубой) (Air 2)</t>
  </si>
  <si>
    <t>Электрическая зубная щетка Детская Oclean Kids (Розовый) (Air 2)</t>
  </si>
  <si>
    <t>Электрическая зубная щетка Детская Oclean X Kids (Розовый) (N1801)</t>
  </si>
  <si>
    <t>Электрическая зубная щетка Детская Oclean X Kids (Чёрный) (N1801)</t>
  </si>
  <si>
    <t>Электрическая зубная щетка Детская Oclean X Kids Pro (Голубой) (K5600)</t>
  </si>
  <si>
    <t>Электрическая зубная щетка Детская Oclean X Kids Pro (Розовый) (K5600)</t>
  </si>
  <si>
    <t>Электрическая зубная щетка Комплект Oclean X Lite Set (Темно-синий)</t>
  </si>
  <si>
    <t>Электрическая зубная щетка Комплект Oclean X Pro 20 Set (Белый) (N1804)</t>
  </si>
  <si>
    <t>Электрическая зубная щетка Комплект Oclean X Pro 20 Set (Зелёный) (N1804)</t>
  </si>
  <si>
    <t>Электрическая зубная щетка Комплект Oclean X Pro 20 Set (Чёрный) (N1804)</t>
  </si>
  <si>
    <t>Электрическая зубная щетка Комплект Oclean X Pro Digital Set (Золотой)</t>
  </si>
  <si>
    <t>Электрическая зубная щетка Комплект Oclean X Pro Digital Set (Серебрянный)</t>
  </si>
  <si>
    <t>Электрическая зубная щетка Комплект Oclean X Ultra 20 Set (Черный) (V8100)</t>
  </si>
  <si>
    <t>Электрическая зубная щетка Комплект Детская Oclean X Kids Set (Розовый) (N1801)</t>
  </si>
  <si>
    <t>Электрическая зубная щетка Комплект Детская Oclean X Kids Set (Чёрный) (N1801)</t>
  </si>
  <si>
    <t>Philips</t>
  </si>
  <si>
    <t>BHR7789GL</t>
  </si>
  <si>
    <t>Сменные насадки для электрической зубной щетки Xiaomi Smart Electric Toothbrush T501 Replacement Heads (белые, Pro)</t>
  </si>
  <si>
    <t>Ирригаторы</t>
  </si>
  <si>
    <t>Ирригатор Oclean A10 (Зелёный) (W7602)</t>
  </si>
  <si>
    <t>Ирригатор Oclean A10 (Серый) (W7602)</t>
  </si>
  <si>
    <t>Ирригатор Oclean W1 (Фиолетовый)</t>
  </si>
  <si>
    <t>Ирригатор Oclean W10 Lite (Белый) (W7603)</t>
  </si>
  <si>
    <t>Ирригатор Oclean W10 с 2 насадками (Зеленый)</t>
  </si>
  <si>
    <t>Ирригатор Oclean W10 с 2 насадками (Розовый)</t>
  </si>
  <si>
    <t>Комплект насадок Для Ирригатора Oclean A10  (2шт, Ортодонтические)</t>
  </si>
  <si>
    <t>Комплект насадок Для Ирригатора Oclean A10  (2шт, Стандартные)</t>
  </si>
  <si>
    <t>Комплект насадок Для Ирригатора Oclean W10  (2шт, Зеленый)</t>
  </si>
  <si>
    <t>Комплект насадок Для Ирригатора Oclean W10  (2шт, Розовый)</t>
  </si>
  <si>
    <t>Комплект насадок Для Ирригатора Oclean W10 Lite (2шт, Ортодонтические)</t>
  </si>
  <si>
    <t>Комплект насадок Для Ирригатора Oclean W10 Lite (2шт, Стандартные)</t>
  </si>
  <si>
    <t>BHR6083GL</t>
  </si>
  <si>
    <t>Перкуссионный массажер Xiaomi Massage Gun Mini</t>
  </si>
  <si>
    <t>Panasonic</t>
  </si>
  <si>
    <t>ER-1511-S751</t>
  </si>
  <si>
    <t>Panasonic Машинка для стрижки ER-1511-S751 (вилка РФ)</t>
  </si>
  <si>
    <t>ER-217-S751</t>
  </si>
  <si>
    <t>Panasonic Машинка для стрижки ER-217-S751 (вилка РФ)</t>
  </si>
  <si>
    <t>ER-GB42-K451</t>
  </si>
  <si>
    <t>Panasonic Машинка для стрижки ER-GB42-K451 (вилка РФ)</t>
  </si>
  <si>
    <t>ER-GP80-K722</t>
  </si>
  <si>
    <t>Panasonic Машинка для стрижки ER-GP80-K722 (требуется адаптер)</t>
  </si>
  <si>
    <t>ER2031</t>
  </si>
  <si>
    <t>Panasonic Триммер для бороды ER2031 (вилка РФ)</t>
  </si>
  <si>
    <t>ER240BP702</t>
  </si>
  <si>
    <t>Panasonic Триммер для бороды ER240BP702 (АА)</t>
  </si>
  <si>
    <t>ES-WM31-P262</t>
  </si>
  <si>
    <t>Panasonic Триммер для линии бикини ES-WM31-P262 (АА)</t>
  </si>
  <si>
    <t>ES-WV62-H262</t>
  </si>
  <si>
    <t>Panasonic Триммер для линии бикини ES-WV62-H262 (АА)</t>
  </si>
  <si>
    <t>ER-430-K451</t>
  </si>
  <si>
    <t>Panasonic Триммер для носа ER-430-K451 (АА)</t>
  </si>
  <si>
    <t>ER115KP201</t>
  </si>
  <si>
    <t>Panasonic Триммер для носа и ушей ER115KP201 (АА)</t>
  </si>
  <si>
    <t>MG1100/16</t>
  </si>
  <si>
    <t>Philips мультитриммер Series 1000 MG1100/16 (АА)</t>
  </si>
  <si>
    <t>MG3710/33</t>
  </si>
  <si>
    <t>Philips мультитриммер Series 3000 MG3710/33 (требуется адаптер)</t>
  </si>
  <si>
    <t>MG3747/13</t>
  </si>
  <si>
    <t>Philips мультитриммер Series 3000 MG3747/13 (требуется адаптер)</t>
  </si>
  <si>
    <t>BT3208/13</t>
  </si>
  <si>
    <t>Philips триммер для бороды Series 3000 BT3208/13 Цвет: черный (требуется адаптер)</t>
  </si>
  <si>
    <t>BG3027/03</t>
  </si>
  <si>
    <t>Philips триммер для тела Series 3000 BG3027/03 (USB)</t>
  </si>
  <si>
    <t>BG3480/15</t>
  </si>
  <si>
    <t>Philips триммер для тела Series 3000 BG3480/15 (USB)</t>
  </si>
  <si>
    <t>BG3485/15</t>
  </si>
  <si>
    <t>Philips триммер для тела Series 3000 BG3485/15 (USB)</t>
  </si>
  <si>
    <t>Уход за волосами</t>
  </si>
  <si>
    <t>1HD31-S-RU-WH-001</t>
  </si>
  <si>
    <t>Laifen Фен mini. Цвет: белый</t>
  </si>
  <si>
    <t>1HD13-G-RU-YE-001</t>
  </si>
  <si>
    <t>Laifen Фен SE 2. Цвет: желтый</t>
  </si>
  <si>
    <t>1HD13-G-RU-PK-001</t>
  </si>
  <si>
    <t>Laifen Фен SE 2. Цвет: розовый</t>
  </si>
  <si>
    <t>1HD13-G-RU-PU-001</t>
  </si>
  <si>
    <t>Laifen Фен SE 2. Цвет: фиолетовый</t>
  </si>
  <si>
    <t>1HD13-G-RU-BL-001</t>
  </si>
  <si>
    <t>Laifen Фен SE 2. Цвет: черный</t>
  </si>
  <si>
    <t>1HD11-S-RU-MT-002</t>
  </si>
  <si>
    <t>Laifen Фен SE lite. Цвет: молочный</t>
  </si>
  <si>
    <t>1HD12-G-RU-PK-003</t>
  </si>
  <si>
    <t>Фен Laifen SE Special. Цвет: светло-розовый</t>
  </si>
  <si>
    <t>1HD50-G-RU-PE-003</t>
  </si>
  <si>
    <t>Laifen Фен SWIFT PREMIUM. Цвет: серебристо-черный</t>
  </si>
  <si>
    <t>1HD50-G-RU-BL-005</t>
  </si>
  <si>
    <t xml:space="preserve">Laifen Фен SWIFT SPECIAL. Цвет: черный </t>
  </si>
  <si>
    <t>EH-HV52-K615</t>
  </si>
  <si>
    <t>Panasonic Выпрямитель для волос EH-HV52-K615 (вилка РФ)</t>
  </si>
  <si>
    <t>EH-HV70-K615</t>
  </si>
  <si>
    <t>Panasonic Выпрямитель для волос EH-HV70-K615 (вилка РФ)</t>
  </si>
  <si>
    <t>ER-GB37-K451</t>
  </si>
  <si>
    <t>Panasonic Машинка для стрижки ER-GB37-K451 (требуется адаптер)</t>
  </si>
  <si>
    <t>EH-KA42-V615</t>
  </si>
  <si>
    <t>Panasonic Мультистайлер EH-KA42-V615 (вилка РФ)</t>
  </si>
  <si>
    <t>EH-KA81-W615</t>
  </si>
  <si>
    <t>Panasonic Мультистайлер EH-KA81-W615 (вилка РФ)</t>
  </si>
  <si>
    <t>EH-NA65-K615</t>
  </si>
  <si>
    <t>Panasonic Фен EH-NA65-K615 (вилка РФ)</t>
  </si>
  <si>
    <t>EH-ND21-P615</t>
  </si>
  <si>
    <t>Panasonic Фен EH-ND21-P615 (вилка РФ)</t>
  </si>
  <si>
    <t>EH-ND37-K615</t>
  </si>
  <si>
    <t>Panasonic Фен EH-ND37-K615 (вилка РФ)</t>
  </si>
  <si>
    <t>EH-ND57-P615</t>
  </si>
  <si>
    <t>Panasonic Фен EH-ND57-P615 цвет: розовый (вилка РФ)</t>
  </si>
  <si>
    <t>EH-ND65-K615</t>
  </si>
  <si>
    <t>Panasonic Фен EH-ND65-K615 (вилка РФ)</t>
  </si>
  <si>
    <t>EH-NE66-K615</t>
  </si>
  <si>
    <t>Panasonic Фен EH-NE66-K615 (вилка РФ)</t>
  </si>
  <si>
    <t>EH-NE85-K685</t>
  </si>
  <si>
    <t>Panasonic Фен EH-NE85-K685 (требуется адаптер)</t>
  </si>
  <si>
    <t>EH-NE86-K685</t>
  </si>
  <si>
    <t>Panasonic Фен EH-NE86-K685 (требуется адаптер)</t>
  </si>
  <si>
    <t>HC3100/13</t>
  </si>
  <si>
    <t>Philips машинка для стрижки волос Series 3000 HC3100/13 (требуется адаптер)</t>
  </si>
  <si>
    <t>HC3505/15</t>
  </si>
  <si>
    <t>Philips машинка для стрижки волос Series 3000 HC3505/15 (вилка РФ)</t>
  </si>
  <si>
    <t>HC3525/13</t>
  </si>
  <si>
    <t>Philips машинка для стрижки волос Series 3000 HC3525/13 (требуется адаптер)</t>
  </si>
  <si>
    <t>HC3530/15</t>
  </si>
  <si>
    <t>Philips машинка для стрижки волос Series 3000 HC3530/15 (вилка РФ)</t>
  </si>
  <si>
    <t>BHD302/10</t>
  </si>
  <si>
    <t>Philips фен серия 3000 BHD302/10 (вилка РФ)</t>
  </si>
  <si>
    <t>BHR9114EU</t>
  </si>
  <si>
    <t>Фен Xiaomi High-speed Ionic Hair Dryer EU</t>
  </si>
  <si>
    <t>BHR5851EU</t>
  </si>
  <si>
    <t>Фен Xiaomi Water Ionic Hair Dryer H500</t>
  </si>
  <si>
    <t>ES3831K401</t>
  </si>
  <si>
    <t>Panasonic Электробритва ES-3831K401 (АА)</t>
  </si>
  <si>
    <t>ES-ERT3-S453</t>
  </si>
  <si>
    <t>Panasonic Электробритва ES-ERT3-S453 (вилка РФ)</t>
  </si>
  <si>
    <t>ES-LT2B-K751</t>
  </si>
  <si>
    <t>Panasonic Электробритва ES-LT2B-K751 (вилка РФ)</t>
  </si>
  <si>
    <t>ES-LV9Q-S722</t>
  </si>
  <si>
    <t>Panasonic Электробритва ES-LV9Q-S722 (требуется адаптер)</t>
  </si>
  <si>
    <t>ES-RT47-S421</t>
  </si>
  <si>
    <t>Panasonic Электробритва ES-RT47-S421 (требуется адаптер)</t>
  </si>
  <si>
    <t>ES-SA40-K</t>
  </si>
  <si>
    <t xml:space="preserve">Panasonic Электробритва ES-SA40-K </t>
  </si>
  <si>
    <t>BG3007/01</t>
  </si>
  <si>
    <t>Philips триммер для тела Series 3000 BG3007/01 (USB)</t>
  </si>
  <si>
    <t>PQ206/18</t>
  </si>
  <si>
    <t>Philips эл. бритва PQ206/18 (АА)</t>
  </si>
  <si>
    <t>S1151/00</t>
  </si>
  <si>
    <t>Philips эл. бритва Series 1000 S1151/00 (USB)</t>
  </si>
  <si>
    <t>S5885/10</t>
  </si>
  <si>
    <t>Philips эл. бритва Series 5000 S5885/10 (USB)</t>
  </si>
  <si>
    <t>S5887/10</t>
  </si>
  <si>
    <t>Philips эл. бритва Series 5000 S5887/10 (USB)</t>
  </si>
  <si>
    <t>S5898/35</t>
  </si>
  <si>
    <t>Philips эл. бритва Series 5000 S5898/35 (USB)</t>
  </si>
  <si>
    <t>S7885/50</t>
  </si>
  <si>
    <t>Philips эл. бритва Series 7000 S7885/50 (USB)</t>
  </si>
  <si>
    <t>S7886/35</t>
  </si>
  <si>
    <t>Philips эл. бритва Series 7000 S7886/35 (USB)</t>
  </si>
  <si>
    <t>S7887/55</t>
  </si>
  <si>
    <t>Philips эл. бритва Series 7000 S7887/55 (USB)</t>
  </si>
  <si>
    <t>Skyworth</t>
  </si>
  <si>
    <t>MZDF013</t>
  </si>
  <si>
    <t>Бритва Metz by Skyworth Camerist with leather case Золотой</t>
  </si>
  <si>
    <t>MZDF032</t>
  </si>
  <si>
    <t>Бритва Metz by Skyworth Sword with nose hair cutter Золотой</t>
  </si>
  <si>
    <t>Эпиляторы</t>
  </si>
  <si>
    <t>ES-EY30-V461</t>
  </si>
  <si>
    <t>Panasonic Эпилятор ES-EY30-V461 (требуется адаптер)</t>
  </si>
  <si>
    <t>ES-EY70-G423</t>
  </si>
  <si>
    <t>Panasonic Эпилятор ES-EY70-G423 (требуется адаптер)</t>
  </si>
  <si>
    <t>ES-EY70-G461</t>
  </si>
  <si>
    <t>Panasonic Эпилятор ES-EY70-G461 (требуется адаптер)</t>
  </si>
  <si>
    <t>ES-EY80-P423</t>
  </si>
  <si>
    <t>Panasonic Эпилятор ES-EY80-P423 (требуется адаптер)</t>
  </si>
  <si>
    <t>ES-EY80-P461</t>
  </si>
  <si>
    <t>Panasonic Эпилятор ES-EY80-P461 (требуется адаптер)</t>
  </si>
  <si>
    <t>ES-EY90-A423</t>
  </si>
  <si>
    <t>Panasonic Эпилятор ES-EY90-A423 (требуется адаптер)</t>
  </si>
  <si>
    <t>ES-EY90-A461</t>
  </si>
  <si>
    <t>Panasonic Эпилятор ES-EY90-A461 (требуется адаптер)</t>
  </si>
  <si>
    <t>BG5021/15</t>
  </si>
  <si>
    <t>Philips триммер для тела Series 5000 BG5021/15 (USB)</t>
  </si>
  <si>
    <t>BRI921/60</t>
  </si>
  <si>
    <t>Philips фотоэпилятор Lumea IPL 7000 Series BRI921/60 (требуется адаптер)</t>
  </si>
  <si>
    <t>BRI940/00</t>
  </si>
  <si>
    <t>Philips фотоэпилятор Lumea IPL 8000 Series BRI940/00 (требуется адаптер)</t>
  </si>
  <si>
    <t>BRI955/60</t>
  </si>
  <si>
    <t>Philips фотоэпилятор Lumea IPL 9000 Series BRI955/60 (требуется адаптер)</t>
  </si>
  <si>
    <t>BRI958/60</t>
  </si>
  <si>
    <t>Philips фотоэпилятор Lumea IPL 9000 Series BRI958/60 (требуется адаптер)</t>
  </si>
  <si>
    <t>BRE275/00</t>
  </si>
  <si>
    <t>Philips эпилятор Satinelle Essential BRE275/00 Цвет: фиолетовый (вилка РФ)</t>
  </si>
  <si>
    <t>BRE228/00</t>
  </si>
  <si>
    <t>Philips эпилятор Series 2000 BRE228/00 (вилка РФ)</t>
  </si>
  <si>
    <t>BRE229/00</t>
  </si>
  <si>
    <t>Philips эпилятор Series 2000 BRE229/00 (требуется адаптер)</t>
  </si>
  <si>
    <t>BRE237/00</t>
  </si>
  <si>
    <t>Philips эпилятор Series 2000 BRE237/00 (требуется адаптер)</t>
  </si>
  <si>
    <t>BRE257/00</t>
  </si>
  <si>
    <t>Philips эпилятор Series 4000 BRE257/00 (требуется адаптер)</t>
  </si>
  <si>
    <t>BRE700/00</t>
  </si>
  <si>
    <t>Philips эпилятор Series 8000 BRE700/00 Цвет: белый (вилка РФ)</t>
  </si>
  <si>
    <t>BRE700/01</t>
  </si>
  <si>
    <t>Philips эпилятор Series 8000 BRE700/01 Цвет: белый (требуется адаптер)</t>
  </si>
  <si>
    <t>BRE710/00</t>
  </si>
  <si>
    <t>Philips эпилятор Series 8000 BRE710/00 Цвет: белый (вилка РФ)</t>
  </si>
  <si>
    <t>BRE710/01</t>
  </si>
  <si>
    <t>Philips эпилятор Series 8000 BRE710/01 (требуется адаптер)</t>
  </si>
  <si>
    <t>BRE720/01</t>
  </si>
  <si>
    <t>Philips эпилятор Series 8000 BRE720/01 (требуется адаптер)</t>
  </si>
  <si>
    <t>BRE740/11</t>
  </si>
  <si>
    <t>Philips эпилятор Series 8000 BRE740/11 (требуется адаптер)</t>
  </si>
  <si>
    <t>BRR454/00</t>
  </si>
  <si>
    <t>Philips эпилятор для лица Series 5000 BRR454/00 (USB)</t>
  </si>
  <si>
    <t>Носимая электроника</t>
  </si>
  <si>
    <t>Аксессуары для смарт-часов и фитнес-браслетов</t>
  </si>
  <si>
    <t>Ремешок для фитнес-браслета Xiaomi Smart Band 8 Braided Strap - Yellow</t>
  </si>
  <si>
    <t>Детские часы</t>
  </si>
  <si>
    <t>AIMOTO Crystal Умные часы 4G. Цвет: черный</t>
  </si>
  <si>
    <t>AIMOTO Star Умные часы 4G. Цвет: черный</t>
  </si>
  <si>
    <t>AIMOTO Детские Умные часы Aimoto Dream 4G. Цвет: коралловый</t>
  </si>
  <si>
    <t>AIMOTO Детские Умные часы Aimoto Dream 4G. Цвет: черный</t>
  </si>
  <si>
    <t>AIMOTO Детские Умные часы Aimoto Eclipse 4G. Цвет: лиловый</t>
  </si>
  <si>
    <t>AIMOTO Детские Умные часы Aimoto Eclipse 4G. Цвет: черный</t>
  </si>
  <si>
    <t>AIMOTO Детские Умные часы Aimoto Infinity 4G с AMOLED-экраном. Цвет: черный</t>
  </si>
  <si>
    <t>AIMOTO Детские Умные часы Trend. Цвет: черный</t>
  </si>
  <si>
    <t>Умные часы Aimoto Lite. Цвет: черный</t>
  </si>
  <si>
    <t>Умные часы Aimoto Lite. Цвет: розовый</t>
  </si>
  <si>
    <t>AIMOTO Умные часы Omega 4G с видеозвонком. Цвет: розовый</t>
  </si>
  <si>
    <t>AIMOTO Умные часы Omega 4G с видеозвонком. Цвет: черный</t>
  </si>
  <si>
    <t>Elari</t>
  </si>
  <si>
    <t>KP-4G-L-YEL</t>
  </si>
  <si>
    <t>Elari 4G Lite детские часы-телефон - желтые</t>
  </si>
  <si>
    <t>KP-4GR-M-BLK</t>
  </si>
  <si>
    <t>Elari 4GR M детские часы-телефон - черные, 4G, nano-SIM, Маруся, сенсорный дисплей 1.3 IPS 240х240</t>
  </si>
  <si>
    <t>KP-4GR-M-YEL</t>
  </si>
  <si>
    <t>Elari 4GR M детские часы-телефон 4GR M - желтые,4G, nano-SIM, Маруся, сенсорный дисплей 1.3 IPS 240х240</t>
  </si>
  <si>
    <t>KP-MB-BLK</t>
  </si>
  <si>
    <t>Elari KidPhone детские часы-телефон Маша и Медведь - черные</t>
  </si>
  <si>
    <t>KP-4G-K-BLUE</t>
  </si>
  <si>
    <t>Детские смарт-часы KidGram Watch 4G - синий</t>
  </si>
  <si>
    <t>KP-4G-K-PINK</t>
  </si>
  <si>
    <t>Детские смарт-часы KidGram Watch 4G - розовый</t>
  </si>
  <si>
    <t>4G-W-PUR</t>
  </si>
  <si>
    <t>Смарт-часы Elari 4G Wink Android 8.1. Цвет: лиловый</t>
  </si>
  <si>
    <t>KP-4G-F-GR</t>
  </si>
  <si>
    <t>Elari Смарт-часы KidPhone Fresh 4G - Green</t>
  </si>
  <si>
    <t>KP-4G-F-R</t>
  </si>
  <si>
    <t>Elari Смарт-часы KidPhone Fresh 4G - Red</t>
  </si>
  <si>
    <t>KP-4G-F-Y</t>
  </si>
  <si>
    <t>Elari Смарт-часы KidPhone Fresh 4G - Yellow</t>
  </si>
  <si>
    <t>Наушники и гарнитуры</t>
  </si>
  <si>
    <t>TWS наушники</t>
  </si>
  <si>
    <t>AUC014hqBK</t>
  </si>
  <si>
    <t>Беспроводные наушники Belkin SoundForm Anywhre True Wireless Earbuds. Цвет: черный</t>
  </si>
  <si>
    <t>JBLWBEAMBLK</t>
  </si>
  <si>
    <t>JBL Беспроводные наушники TWS WAVE BEAM - черный</t>
  </si>
  <si>
    <t>Nothing</t>
  </si>
  <si>
    <t>A10600098</t>
  </si>
  <si>
    <t>Беспроводные наушники CMF by Nothing Buds 2, Темно-серый (B179)</t>
  </si>
  <si>
    <t>A10600099</t>
  </si>
  <si>
    <t>Беспроводные наушники CMF by Nothing Buds 2, Светло-зеленый (B179)</t>
  </si>
  <si>
    <t>A10600111</t>
  </si>
  <si>
    <t>Беспроводные наушники CMF by Nothing Buds 2a, Оранжевый (B185)</t>
  </si>
  <si>
    <t>A10600119</t>
  </si>
  <si>
    <t>Беспроводные наушники CMF by Nothing Buds Pro 2, Синий (2025) (B187)</t>
  </si>
  <si>
    <t>A10600117</t>
  </si>
  <si>
    <t>Беспроводные наушники CMF by Nothing Buds Pro 2, Темно-серый (2025) (B187)</t>
  </si>
  <si>
    <t>A11300012</t>
  </si>
  <si>
    <t>Беспроводные наушники CMF by Nothing Headphone Pro - Светло-зеленый (B175)</t>
  </si>
  <si>
    <t>A11300010</t>
  </si>
  <si>
    <t>Беспроводные наушники CMF by Nothing Headphone Pro - Светло-серый (B175)</t>
  </si>
  <si>
    <t>A10600121</t>
  </si>
  <si>
    <t>Беспроводные наушники Nothing Ear (3) - Черный (B173)</t>
  </si>
  <si>
    <t>A10600125</t>
  </si>
  <si>
    <t>Беспроводные наушники Nothing Ear (3) - Белый (B173)</t>
  </si>
  <si>
    <t>A10600065</t>
  </si>
  <si>
    <t>Беспроводные наушники Nothing ear (a) - Желтые (B162)</t>
  </si>
  <si>
    <t>A11300003</t>
  </si>
  <si>
    <t>Беспроводные наушники Nothing Headphone (1) - Черный</t>
  </si>
  <si>
    <t>A11300006</t>
  </si>
  <si>
    <t>Беспроводные наушники Nothing Headphone (1) - Белый  (B170)</t>
  </si>
  <si>
    <t>Беспроводные наушники realme Buds Clip RMA2418 Чёрный</t>
  </si>
  <si>
    <t>Беспроводные наушники realme Buds T200 Lite RMA2415-A Серый</t>
  </si>
  <si>
    <t>Беспроводные наушники realme Buds T200 RMA2410 Белый</t>
  </si>
  <si>
    <t>Беспроводные наушники realme Buds T310 RMA2303 Белый</t>
  </si>
  <si>
    <t>Беспроводные наушники realme Buds T310 RMA2303 Чёрный</t>
  </si>
  <si>
    <t>Беспроводные наушники realme Buds T500 Pro RMA2502 Черный</t>
  </si>
  <si>
    <t>Беспроводные наушники Techlife RMA2506 Белый</t>
  </si>
  <si>
    <t>Беспроводные наушники Techlife RMA2506 Черный</t>
  </si>
  <si>
    <t>WF-G700N/WZ</t>
  </si>
  <si>
    <t>Наушники SONY TWS игровые INZONE Buds с активным шумоподавлением. Цвет: белый</t>
  </si>
  <si>
    <t>WF-G700N/BZ</t>
  </si>
  <si>
    <t>Наушники SONY TWS игровые INZONE Buds с шумоподавлением. Цвет: черный</t>
  </si>
  <si>
    <t>2KM156S</t>
  </si>
  <si>
    <t>Наушники беспроводные TTEC SoundFlow Open-Ear OWS Bluetooth Headset. Цвет: черный</t>
  </si>
  <si>
    <t>45585_</t>
  </si>
  <si>
    <t>Наушники беспроводные UGREEN WS205 (45585) HiTune T6s Hybrid Active Noise-Cancelling Earbuds. Цвет: белый</t>
  </si>
  <si>
    <t>55136_</t>
  </si>
  <si>
    <t>Наушники беспроводные UGREEN WS208 (55136) HiTune S6 Magic Non-in-Ear Open Wearable Earbuds. Цвет: белый</t>
  </si>
  <si>
    <t>45785_</t>
  </si>
  <si>
    <t>Наушники беспроводные UGREEN WS209 (45785) HiTune S3 True Wireless Earbuds Non-in- Ear Open Wearable. Цвет: черный</t>
  </si>
  <si>
    <t>45786_</t>
  </si>
  <si>
    <t>Наушники беспроводные UGREEN WS209 (45786) HiTune S3 True Wireless Earbuds Non-in- Ear Open Wearable. Цвет: белый</t>
  </si>
  <si>
    <t>45761_</t>
  </si>
  <si>
    <t>Наушники беспроводные UGREEN WS210 (45761) HiTune S5 True Wireless Non-in-ear Open Wearable Earbuds. Цвет: белый</t>
  </si>
  <si>
    <t>55137_</t>
  </si>
  <si>
    <t>Беспроводные наушники UGREEN WS211 (55137) Earbuds HiTune T6 Magic ANC. Цвет: белый</t>
  </si>
  <si>
    <t>Ulefone</t>
  </si>
  <si>
    <t>Беспроводные наушники Ulefone Buds Black</t>
  </si>
  <si>
    <t>Беспроводные наушники Ulefone Buds White</t>
  </si>
  <si>
    <t>BHR9251GL</t>
  </si>
  <si>
    <t>Беспроводные наушники Redmi Buds 6 (ночные черные)</t>
  </si>
  <si>
    <t>BHR9250GL</t>
  </si>
  <si>
    <t>Беспроводные наушники Redmi Buds 6 (небесно-белые)</t>
  </si>
  <si>
    <t>BHR08JTGL</t>
  </si>
  <si>
    <t>Беспроводные наушники REDMI Buds 8 Active Black</t>
  </si>
  <si>
    <t>BHR08JUGL</t>
  </si>
  <si>
    <t>BHR08OMGL</t>
  </si>
  <si>
    <t>Беспроводные наушники REDMI Buds 8 Lite (Белые)</t>
  </si>
  <si>
    <t>Беспроводные наушники REDMI Buds 8 Pro Cloud White</t>
  </si>
  <si>
    <t>BHR9642GL</t>
  </si>
  <si>
    <t>Беспроводные наушники Xiaomi Buds 5 Pro BT (белые)</t>
  </si>
  <si>
    <t>BHR080IGL</t>
  </si>
  <si>
    <t>Беспроводные наушники Xiaomi OpenWear Stereo Pro (графитовый черный)</t>
  </si>
  <si>
    <t>BHR080FGL</t>
  </si>
  <si>
    <t>Беспроводные наушники Xiaomi OpenWear Stereo Pro (золотой песок)</t>
  </si>
  <si>
    <t>Беспроводные наушники Xiaomi OpenWear Stereo Pro (титанический серый)</t>
  </si>
  <si>
    <t>Внутриканальные наушники</t>
  </si>
  <si>
    <t>2KMM14B</t>
  </si>
  <si>
    <t>Наушники-вкладыши TTEC Rio 2 USB-C Stereo In-Ear Headset с микрофоном. Цвет: белый</t>
  </si>
  <si>
    <t>35753_</t>
  </si>
  <si>
    <t>Проводные наушники UGREEN EP105 (35753) In-Ear Earphones 3.5mm. Цвет: черный</t>
  </si>
  <si>
    <t>35756_</t>
  </si>
  <si>
    <t xml:space="preserve">Проводные наушники UGREEN EP106 (35756) Wired Earphones Type-C. Цвет: черный </t>
  </si>
  <si>
    <t>75629_</t>
  </si>
  <si>
    <t>Наушники беспроводные накладные UGREEN HP207 (75629) Studio Plus Bluetooth Active Noise-Cancelling Headphones. Цвет: серебристо-коричневый</t>
  </si>
  <si>
    <t>65385_</t>
  </si>
  <si>
    <t>Беспроводные наушники UGREEN WS215 (65385) LightBuds Pro Bluetooth 6.0 Earphone 6 Mics с шумоподавлением. Цвет: белый</t>
  </si>
  <si>
    <t>65876_</t>
  </si>
  <si>
    <t>Беспроводные наушники UGREEN WS217 (65876) LightBuds Bluetooth 6.0 Wireless ENC Earphone с эффектом шумоподавления. Цвет: белый</t>
  </si>
  <si>
    <t>Накладные наушники</t>
  </si>
  <si>
    <t>35758_</t>
  </si>
  <si>
    <t>Накладные наушники UGREEN HP203 (35758) HiTune Max 5C Hybrid Active Noise-Cancelling Headphones. Цвет: белый</t>
  </si>
  <si>
    <t>45017_</t>
  </si>
  <si>
    <t>Наушники накладные беспроводные UGREEN HP205 (45017) Studio Max2 Light Wireless Headphones. Цвет: белый</t>
  </si>
  <si>
    <t>75631_</t>
  </si>
  <si>
    <t>Наушники беспроводные накладные UGREEN HP207 (75631) Studio Plus Bluetooth Active Noise-Cancelling Headphones. Цвет: серебристо-белый</t>
  </si>
  <si>
    <t>75288_</t>
  </si>
  <si>
    <t>Наушники беспроводные UGREEN WS216 (75288) LightBuds Magic Hibrid ANC Earbuds. Цвет: черный</t>
  </si>
  <si>
    <t>85911_</t>
  </si>
  <si>
    <t>Наушники клипсы беспроводные UGREEN WS218 (85911) ClipBuds Pro ANC Earphone BT 6.0 Active Noise Cancellation Hi-Res. Цвет: серебристый</t>
  </si>
  <si>
    <t>75627_</t>
  </si>
  <si>
    <t>Наушники беспроводные UGREEN WS220 (75627) Wireless Bluetooth HiTune Dots Earbuds. Цвет: белый</t>
  </si>
  <si>
    <t>75628_</t>
  </si>
  <si>
    <t>Наушники беспроводные UGREEN WS220 (75628) Wireless Bluetooth HiTune Dots Earbuds. Цвет: черный</t>
  </si>
  <si>
    <t>Смарт-часы и фитнес-браслеты</t>
  </si>
  <si>
    <t>Ecosystem</t>
  </si>
  <si>
    <t>01-0P28PL010101010100</t>
  </si>
  <si>
    <t>Умные часы Colmi P28PLUS Black Frame Black Silicone Strap черный корпус с черным силиконовым ремешком</t>
  </si>
  <si>
    <t>G16-BLK</t>
  </si>
  <si>
    <t>Elari Смарт-часы G16 GPS Bluetooth - черный</t>
  </si>
  <si>
    <t>Garmin</t>
  </si>
  <si>
    <t>010-02862-12</t>
  </si>
  <si>
    <t>Garmin Vivoactive 5 - Metallic Navy Спортивные часы 010-02862-12 Синие с металлически-синим безелем и силиконовым ремешком</t>
  </si>
  <si>
    <t>Смарт-часы realme Watch 5 RMW2501 Серебристый</t>
  </si>
  <si>
    <t>Смарт-часы realme Watch 5 RMW2501 Чёрный</t>
  </si>
  <si>
    <t>2SW02</t>
  </si>
  <si>
    <t>Умные часы в круглом металлическом корпусе с TFT-экраном диаметром 35 мм TTEC Tempus 35mm TFT Screen Circular Metal Casing Smart Watch. Цвет: черный</t>
  </si>
  <si>
    <t>2SW01S</t>
  </si>
  <si>
    <t>Умные часы TTEC Tempus 46mm TFT Screen Rectangular Metal Casing Smart Watch с TFT-экраном. Цвет: черный</t>
  </si>
  <si>
    <t>2SW01RA</t>
  </si>
  <si>
    <t>Умные часы в прямоугольном корпусе с TFT-экраном диаметром 46 мм TTEC Tempus 46mm TFT Screen Regtangular Casing Smart Watch. Цвет: розовое золото</t>
  </si>
  <si>
    <t>2SW03S</t>
  </si>
  <si>
    <t>Умные часы с TFT-экраном TTEC Tempus 51mm TFT Screen Rectangular Metal Casing Smart Watch. Цвет: черный</t>
  </si>
  <si>
    <t>2SW03RA</t>
  </si>
  <si>
    <t>Умные часы в прямоугольном металлическом корпусе с TFT-экраном диаметром 51 мм TTEC Tempus 51mm TFT Screen Rectangular Metal Casing Smart Watch. Цвет: розовое золото</t>
  </si>
  <si>
    <t>2SW06</t>
  </si>
  <si>
    <t>Умные часы TTEC Tempus Pro 36mm Round Case Smartwatch в круглом алюминиевом корпусе с AMOLED-экраном. Цвет: черный</t>
  </si>
  <si>
    <t>2SW04</t>
  </si>
  <si>
    <t>Умные часы с AMOLED-экраном TTEC Tempus Pro 47mm AMOLED Screen Regtangular Casing Smart Watch. Цвет: черный</t>
  </si>
  <si>
    <t>2SW07S</t>
  </si>
  <si>
    <t>Умные часы TTEC Tempus Pro 47mm Rectangular Case Smartwatch в прямоугольном алюминиевом корпусе с AMOLED-экраном. Цвет: черный</t>
  </si>
  <si>
    <t>2SW07KR</t>
  </si>
  <si>
    <t>Умные часы TTEC Tempus Pro 47mm Rectangular Case Smartwatch в прямоугольном алюминиевом корпусе с AMOLED-экраном. Цвет: кремовый</t>
  </si>
  <si>
    <t>2SW08MT</t>
  </si>
  <si>
    <t>Умные часы TTEC Tempus Pro S 45mm Round Aluminium Case Smartwatch в круглом алюминиевом корпусе с AMOLED-экраном. Цвет: металлик</t>
  </si>
  <si>
    <t>Фитнес-браслет Xiaomi Smart Band 10 Ceramic Edition Pearl White, model: M2459B1</t>
  </si>
  <si>
    <t>Фитнес-браслет Xiaomi Smart Band 10 Glacier Silver, model: M2459B1</t>
  </si>
  <si>
    <t>Фитнес-браслет Xiaomi Smart Band 10 Midnight Black, model: M2459B1</t>
  </si>
  <si>
    <t>BHR9441GL</t>
  </si>
  <si>
    <t>Фитнес-браслет Xiaomi Smart Band 9 Active бежевый белый</t>
  </si>
  <si>
    <t>BHR08L1GL</t>
  </si>
  <si>
    <t>Фитнес-браслет Xiaomi Smart Band 9 Active Зеленый</t>
  </si>
  <si>
    <t>BHR9917GL</t>
  </si>
  <si>
    <t>Фитнес-браслет Xiaomi Smart Band 9 Active розовый</t>
  </si>
  <si>
    <t>BHR07VRGL</t>
  </si>
  <si>
    <t>Смарт-часы Xiaomi Watch S4 41мм Fluororubber Strap (Черный)</t>
  </si>
  <si>
    <t>Пылесосы</t>
  </si>
  <si>
    <t>BHR5921TY</t>
  </si>
  <si>
    <t>Крышка для щетки Mi Robot Vacuum-Mop 2 Pro/2 Lite Brush Cover</t>
  </si>
  <si>
    <t>BHR5922TY</t>
  </si>
  <si>
    <t>Губки для робота-пылесоса Mi Robot Vacuum-Mop 2 Pro/2 Lite Mop Pads</t>
  </si>
  <si>
    <t>BHR5328TY</t>
  </si>
  <si>
    <t>Губки Mi Robot Vacuum-Mop 1C/2Pro+/2 Mop Pad</t>
  </si>
  <si>
    <t>BHR5327TY</t>
  </si>
  <si>
    <t>Крышка щетки для XIAOMI Mi Robot Vacuum-Mop 1C/2Pro+/2/2Ultra BrushCover</t>
  </si>
  <si>
    <t>BHR5330TY</t>
  </si>
  <si>
    <t>Губки Mi Robot Vacuum-Mop 2 Ultra Mop Pad</t>
  </si>
  <si>
    <t>BHR4251TY</t>
  </si>
  <si>
    <t>Набор одноразовых губок для Mi Robot Vacuum-Mop Essential Disposable Mop Pad</t>
  </si>
  <si>
    <t>BHR6461GL</t>
  </si>
  <si>
    <t>Крышка для щетки Xiaomi Robot Vacuum S10 Brush Cover</t>
  </si>
  <si>
    <t>BHR6459CN</t>
  </si>
  <si>
    <t>Сменный аккумулятор для Xiaomi Vacuum Cleaner G9 Plus Battery Pack</t>
  </si>
  <si>
    <t>Вертикальные пылесосы</t>
  </si>
  <si>
    <t>BHR5156EU</t>
  </si>
  <si>
    <t>Мини-пылесос XIAOMI Mi Vacuum Cleaner Mini EU</t>
  </si>
  <si>
    <t>BHR8833EU_</t>
  </si>
  <si>
    <t>Пылесос моющий Xiaomi Truclean W20 Wet Dry Vacuum EU</t>
  </si>
  <si>
    <t>BHR08GYEU_</t>
  </si>
  <si>
    <t>Пылесос моющий Xiaomi Truclean W30 Pro Wet Dry Vacuum EU</t>
  </si>
  <si>
    <t>BHR8195EU_</t>
  </si>
  <si>
    <t>Пылесос Xiaomi Vacuum Cleaner G20 Lite EU</t>
  </si>
  <si>
    <t>BHR8828EU</t>
  </si>
  <si>
    <t>Пылесос Xiaomi Vacuum Cleaner G20 Max EU</t>
  </si>
  <si>
    <t>BHR08J7EU_</t>
  </si>
  <si>
    <t>Пылесос Xiaomi Vacuum Cleaner P30 EU</t>
  </si>
  <si>
    <t>Пылесосы Wet &amp; Dry</t>
  </si>
  <si>
    <t>Роботы мойщики окон</t>
  </si>
  <si>
    <t>Hobot</t>
  </si>
  <si>
    <t>HOBOT-300</t>
  </si>
  <si>
    <t>HOBOT Робот для мойки окон 300</t>
  </si>
  <si>
    <t>HOBOT-388</t>
  </si>
  <si>
    <t>HOBOT Робот для мойки окон 388</t>
  </si>
  <si>
    <t>XbA01</t>
  </si>
  <si>
    <t>XBOT Салфетка многоразовая для робота мойщика окон (упак.10 шт.)</t>
  </si>
  <si>
    <t>Роботы-пылесосы</t>
  </si>
  <si>
    <t>LEGEE-7</t>
  </si>
  <si>
    <t>HOBOT Робот для мойки пола LEGEE-7</t>
  </si>
  <si>
    <t>LEGEE-D8</t>
  </si>
  <si>
    <t>HOBOT Робот пылесос моющий LEGEE-D8</t>
  </si>
  <si>
    <t>BHR07XBEU</t>
  </si>
  <si>
    <t>Робот-пылесос Xiaomi Robot Vacuum H40 EU</t>
  </si>
  <si>
    <t>Робот-пылесос Xiaomi Robot Vacuum S20+ (черный) EU</t>
  </si>
  <si>
    <t>BHR8159EU</t>
  </si>
  <si>
    <t>Робот-пылесос Xiaomi Robot Vacuum S20+ (белый) EU</t>
  </si>
  <si>
    <t>BHR084AEU</t>
  </si>
  <si>
    <t>BHR9664EU</t>
  </si>
  <si>
    <t>Робот-пылесос Xiaomi Robot Vacuum S40Pro EU</t>
  </si>
  <si>
    <t>Развлечения</t>
  </si>
  <si>
    <t>Товары для детей</t>
  </si>
  <si>
    <t>Praktica</t>
  </si>
  <si>
    <t>Praktica Телескоп Altair 80/720AZ искатель red dot, адаптер для смартфона. Цвет черный</t>
  </si>
  <si>
    <t>Shifu</t>
  </si>
  <si>
    <t>Shifu027</t>
  </si>
  <si>
    <t>Shifu Интерактивный глобус Orboot Динозавры</t>
  </si>
  <si>
    <t>Shifu028</t>
  </si>
  <si>
    <t>Shifu Интерактивный глобус Orboot Марс</t>
  </si>
  <si>
    <t>Сетевое оборудование</t>
  </si>
  <si>
    <t>DVB4449GL</t>
  </si>
  <si>
    <t>Wi-Fi маршрутизатор Xiaomi Router AX1500 RU</t>
  </si>
  <si>
    <t>Детские телефоны</t>
  </si>
  <si>
    <t>GAGGIA</t>
  </si>
  <si>
    <t>RI9603/01</t>
  </si>
  <si>
    <t>GAGGIA Кофемашина CADORNA Milk</t>
  </si>
  <si>
    <t>RI9602/01</t>
  </si>
  <si>
    <t>GAGGIA Кофемашина CADORNA PLUS ST WAND 230V</t>
  </si>
  <si>
    <t>RI9604/01</t>
  </si>
  <si>
    <t>GAGGIA Кофемашина CADORNA Prestige</t>
  </si>
  <si>
    <t>EG5603/40</t>
  </si>
  <si>
    <t>GAGGIA Кофемашина CADORNA Prestige Over Ice</t>
  </si>
  <si>
    <t>RI8702/01</t>
  </si>
  <si>
    <t>GAGGIA Кофемашина MAGENTA PREST. BK 230V WE</t>
  </si>
  <si>
    <t>EG6603/40</t>
  </si>
  <si>
    <t>GAGGIA Кофемашина MAGENTA Prestige Over Ice</t>
  </si>
  <si>
    <t>RI9781/01</t>
  </si>
  <si>
    <t>GAGGIA Кофемашина NEW ACCADEMIA GLASS BK 230</t>
  </si>
  <si>
    <t>RI9782/01</t>
  </si>
  <si>
    <t>GAGGIA Кофемашина NEW ACCADEMIA INOX 230 WE</t>
  </si>
  <si>
    <t>HFE0029GL</t>
  </si>
  <si>
    <t>Беспроводная электрическая щётка для кухни HOTO Electric Kitchen Scrubber (серый, QWQJS001)</t>
  </si>
  <si>
    <t>HLE0005GL</t>
  </si>
  <si>
    <t>Электроштопор HOTO Electric Wine Opener</t>
  </si>
  <si>
    <t>HuoHou</t>
  </si>
  <si>
    <t>HU0123</t>
  </si>
  <si>
    <t>Подставка для ножей с УФ-стерилизацией HuoHou UVC Disinfection Knife Block</t>
  </si>
  <si>
    <t>HU0055</t>
  </si>
  <si>
    <t>HuoHou Половник-шумовка stainless steel colander</t>
  </si>
  <si>
    <t>BHR8936EU</t>
  </si>
  <si>
    <t>Блендер Xiaomi Blender EU</t>
  </si>
  <si>
    <t>BHR07QSEU</t>
  </si>
  <si>
    <t>Блендер Xiaomi Blender Pro EU</t>
  </si>
  <si>
    <t>BHR9539EU</t>
  </si>
  <si>
    <t>Электрический чайник Xiaomi Electric Kettle S1 EU</t>
  </si>
  <si>
    <t>BHR9098GL</t>
  </si>
  <si>
    <t>Очиститель для воды водопроводный Xiaomi Faucet Water Purifier</t>
  </si>
  <si>
    <t>BHR8130EU</t>
  </si>
  <si>
    <t>Индукционная плитка Xiaomi Induction Cooker Lite EU</t>
  </si>
  <si>
    <t>BHR9018EU</t>
  </si>
  <si>
    <t>Диспенсер горячей воды Xiaomi Instant Hot Water Dispenser EU</t>
  </si>
  <si>
    <t>BHR8969EU</t>
  </si>
  <si>
    <t>Многофункциональная плита Xiaomi Multifunctional Cooker 1.5L EU</t>
  </si>
  <si>
    <t>BHR9798EU</t>
  </si>
  <si>
    <t>Полуавтоматическая эспрессо-машина Xiaomi Semi-automatic Espresso Machine</t>
  </si>
  <si>
    <t>BHR9107EU</t>
  </si>
  <si>
    <t>Умный чайник Xiaomi Smart Kettle 2 Pro EU</t>
  </si>
  <si>
    <t>BHR8992EU</t>
  </si>
  <si>
    <t>Умный диспенсер для воды Xiaomi Smart Water Dispenser (Hot and Cold)</t>
  </si>
  <si>
    <t>2EHB02</t>
  </si>
  <si>
    <t>Автоматическая умная кормушка для домашних животных с Wi-Fi TTEC Foodi Automatic Wi-Fi Smart Pet Feeder Without Camera без камеры. Цвет: белый</t>
  </si>
  <si>
    <t>Туризм и Lifestyle</t>
  </si>
  <si>
    <t>NEXTool</t>
  </si>
  <si>
    <t>NE20133</t>
  </si>
  <si>
    <t>Походный набор столовых приборов (ложка и вилка) NEXTool Stainless Steel Portable Tableware</t>
  </si>
  <si>
    <t>BHR08SPGL</t>
  </si>
  <si>
    <t>Трекер Xiaomi Tag 1 Pack</t>
  </si>
  <si>
    <t>Умный дом и Освещение</t>
  </si>
  <si>
    <t>Камеры видеонаблюдения</t>
  </si>
  <si>
    <t>C212</t>
  </si>
  <si>
    <t>IP-видеокамера Botslab Indoor Camera 2E C212</t>
  </si>
  <si>
    <t>C201</t>
  </si>
  <si>
    <t>IP-видеокамера Botslab Indoor Camera C201</t>
  </si>
  <si>
    <t>W312</t>
  </si>
  <si>
    <t>Камера наружного наблюдения Botslab Outdoor Pan/Tilt Camera W312</t>
  </si>
  <si>
    <t>Беспроводная камера наружного наблюдения Xiaomi Outdoor Camera BW300</t>
  </si>
  <si>
    <t>Беспроводная камера наружного наблюдения Xiaomi Outdoor Camera BW500</t>
  </si>
  <si>
    <t>BHR8097EU</t>
  </si>
  <si>
    <t>Камера наружного наблюдения Xiaomi Outdoor Camera CW300 EU</t>
  </si>
  <si>
    <t>BHR9402EU</t>
  </si>
  <si>
    <t>Камера наружного наблюдения Xiaomi Outdoor Camera CW500 Dual EU</t>
  </si>
  <si>
    <t>BHR6540GL</t>
  </si>
  <si>
    <t>Поворотная IP-Камера Xiaomi Smart Camera C300</t>
  </si>
  <si>
    <t>BHR08SVGL</t>
  </si>
  <si>
    <t>Поворотная IP-Камера Xiaomi Smart Camera C302</t>
  </si>
  <si>
    <t>BHR089AEU</t>
  </si>
  <si>
    <t>Поворотная IP-Камера Xiaomi Smart Camera C500</t>
  </si>
  <si>
    <t>Умный дверной звонок Xiaomi Smart Doorbell 3S</t>
  </si>
  <si>
    <t>Умные корзины для мусора</t>
  </si>
  <si>
    <t>Townew</t>
  </si>
  <si>
    <t>Сменные заправочные кольца для умных корзин для мусора Townew Refill Rings R15 (для вёдер T Air One)</t>
  </si>
  <si>
    <t>Умная корзина для мусора Townew T Air One (белый)</t>
  </si>
  <si>
    <t>Bresser</t>
  </si>
  <si>
    <t>Набор юного натуралиста Bresser National Geographic. Цвет: черный</t>
  </si>
  <si>
    <t>Deerma</t>
  </si>
  <si>
    <t>DEM-F500</t>
  </si>
  <si>
    <t>Увлажнитель воздуха Deerma Humidifier White DEM-F500 5L</t>
  </si>
  <si>
    <t>AM003EUW01</t>
  </si>
  <si>
    <t>Умный карниз для штор AQARA Roller shade (SRSC-M01 )</t>
  </si>
  <si>
    <t>Ecovacs</t>
  </si>
  <si>
    <t>D-CC3I</t>
  </si>
  <si>
    <t>Аксессуар ECOVACS D-CC3I</t>
  </si>
  <si>
    <t>LaCrosse</t>
  </si>
  <si>
    <t>WS6811WHI-SIL</t>
  </si>
  <si>
    <t>LaCrosse WS6811 Термометр с наружным датчиком. Цвет: серебристый</t>
  </si>
  <si>
    <t>WS6819C-BLA</t>
  </si>
  <si>
    <t>LaCrosse WS6819C Погодная станция с наружным датчиком и цветным дисплеем. Цвет: черный</t>
  </si>
  <si>
    <t>WS6820</t>
  </si>
  <si>
    <t>Домашняя Погодная станция с цветным экраном LaCrosse WS6820  с цветным экраном. Цвет: черный</t>
  </si>
  <si>
    <t>WS6837</t>
  </si>
  <si>
    <t>Домашняя Погодная станция LaCrosse WS6837 с цветным экраном и проектором. Цвет: черный</t>
  </si>
  <si>
    <t>Умный свет</t>
  </si>
  <si>
    <t>Игровая серия</t>
  </si>
  <si>
    <t>Yeelight</t>
  </si>
  <si>
    <t>Настольный ARGB светильник Yeelight Cube-Desktop Atmosphere Light Dot Matrix (с блоком)</t>
  </si>
  <si>
    <t>YLFWD-0006-C</t>
  </si>
  <si>
    <t>Настольный  ARGB светильник Yeelight Cube-Desktop Atmosphere Light Panel (без блока управления/питания)</t>
  </si>
  <si>
    <t>Настольный ARGB светильник Yeelight Cube-Desktop Atmosphere Light Panel (с блоком)</t>
  </si>
  <si>
    <t>YLFWD-0005</t>
  </si>
  <si>
    <t>Настольный ARGB светильник Yeelight Cube-Desktop Atmosphere Light Spotlight (без блока управления/питания)</t>
  </si>
  <si>
    <t>Настольный ARGB светильник Yeelight Cube-Desktop Atmosphere Light Spotlight Basic (с блоком)</t>
  </si>
  <si>
    <t>Умная настенная светодиодная панель  Yeelight Smart Light Panels-6pcs / YLFWD-0012</t>
  </si>
  <si>
    <t>YLFWD-0021</t>
  </si>
  <si>
    <t>Настольный светильник Yeelight YL-Rays-Table Light Bar</t>
  </si>
  <si>
    <t>Ленты светодиодные</t>
  </si>
  <si>
    <t>Умная светодиодная RGB-лента Xiaomi Smart Lightstrip Pro</t>
  </si>
  <si>
    <t>DD0002W0EU</t>
  </si>
  <si>
    <t>Умная светодиодная лента RGB Yeelight Lightstrip Plus 1S / YLDD05YL</t>
  </si>
  <si>
    <t>YLDD005</t>
  </si>
  <si>
    <t>Умная светодиодная лента RGB Yeelight Lightstrip Pro</t>
  </si>
  <si>
    <t>YLDD007</t>
  </si>
  <si>
    <t>Удлинитель светодиодной ленты Yeelight Lightstrip Pro extention</t>
  </si>
  <si>
    <t>Yeelight Lightstrip Pro GEN 2 (2m)/ Умная светодиодная лента</t>
  </si>
  <si>
    <t>YLFWD-0026</t>
  </si>
  <si>
    <t>Yeelight Lightstrip Pro GEN 2 extension (1m)/ Удлинитель светодиодной ленты</t>
  </si>
  <si>
    <t>Моторы для штор</t>
  </si>
  <si>
    <t>Умный мотор для карниза Yeelight Sunfish-C1-track single motor / YLCDJ-0007-1</t>
  </si>
  <si>
    <t>Умный мотор для карниза Yeelight Sunfish-O1-track single motor / YLCDJ-0009-1</t>
  </si>
  <si>
    <t>Умный мотор для карниза Yeelight Sunfish-O2-track dual motor / YLCDJ-0009-2</t>
  </si>
  <si>
    <t>Настольные лампы</t>
  </si>
  <si>
    <t>BHR9186GL</t>
  </si>
  <si>
    <t>Настольная светодиодная лампа Xiaomi LED Desk Lamp 2</t>
  </si>
  <si>
    <t>YLYTD-0011</t>
  </si>
  <si>
    <t>Беспроводная многофункциональная настольная лампа  Yeelight 4-in-1 Rechargeable Desk Lamp / YLYTD-0011</t>
  </si>
  <si>
    <t>YTDC0719002WTGL</t>
  </si>
  <si>
    <t>Беспроводная настольная LED лампа Yeelight Folding Desk Lamp Z1  Pro (Rechargeable)</t>
  </si>
  <si>
    <t>YLYTD-0027</t>
  </si>
  <si>
    <t>Портативная настольная лампа Yeelight International Edition-Rechargeable Table Lamp-(White)</t>
  </si>
  <si>
    <t>YLYTD-0039</t>
  </si>
  <si>
    <t>Портативная настольная лампа Yeelight Jasmine Rechargeable Table Lamp White 5000K / YLYTD-0039</t>
  </si>
  <si>
    <t>YLFWD-0024</t>
  </si>
  <si>
    <t>Yeelight Libra 2 Smart Monitor Light Bar (YLFWD-0024) (new version)</t>
  </si>
  <si>
    <t>YLYTD-0015</t>
  </si>
  <si>
    <t>Портативная настольная лампа Yeelight Rechargeable atmosphere table lamp (черная) / YLYTD-0015</t>
  </si>
  <si>
    <t>Портативная настольная лампа Yeelight Rechargeable atmosphere table lamp (белая)/ YLYTD-0014</t>
  </si>
  <si>
    <t>Ночники</t>
  </si>
  <si>
    <t>YLYYD-0012</t>
  </si>
  <si>
    <t>Световая панель с датчиком движения Yeelight Mate-Silver-Cat's Eye Cabinet Light-42cm</t>
  </si>
  <si>
    <t>YDQA1520007BKGL</t>
  </si>
  <si>
    <t>Беспроводной светильник с датчиком движения  Yeelight Motion Sensor Closet Light A60（Black）2700k / YLCG006</t>
  </si>
  <si>
    <t>YDQA1520008GYGL</t>
  </si>
  <si>
    <t>Беспроводной светильник с датчиком движения  Yeelight Motion Sensor Closet Light A60（Silver）2700k / YLCG006</t>
  </si>
  <si>
    <t>YTDA1219001WTGL</t>
  </si>
  <si>
    <t>Ночник с датчиком освещенности Yeelight Plug-in Nightlight / YLYD11YL</t>
  </si>
  <si>
    <t>Светильник Yeelight Redbud-Candle Light(second gen), YLFWD-0019</t>
  </si>
  <si>
    <t>YLYYD-0014</t>
  </si>
  <si>
    <t>Беспроводной светильник с датчиком движения Yeelight-Mate Motion Sensor Closet Light 30cm</t>
  </si>
  <si>
    <t>YLYYD-0015</t>
  </si>
  <si>
    <t>Беспроводной светильник с датчиком движения Yeelight-Mate Motion Sensor Closet Light 50cm</t>
  </si>
  <si>
    <t>Потолочный свет</t>
  </si>
  <si>
    <t>YXDS0320003WTEU</t>
  </si>
  <si>
    <t>Умный потолочный светильник Yeelight Arwen Ceiling Light 450C / YLXD013-B</t>
  </si>
  <si>
    <t>YXDS0320001WTEU</t>
  </si>
  <si>
    <t>Умный потолочный светильник  Yeelight Arwen Ceiling Light 450S / YLXD013</t>
  </si>
  <si>
    <t>YXDS0320004WTEU</t>
  </si>
  <si>
    <t>Умный потолочный светильник с RGB подсветкой Yeelight Arwen Ceiling Light 550C</t>
  </si>
  <si>
    <t>YXDS0320002WTEU</t>
  </si>
  <si>
    <t>Умный потолочный светильник Yeelight Arwen Ceiling Light 550S / YLXD013-A</t>
  </si>
  <si>
    <t>YLXDD-0149</t>
  </si>
  <si>
    <t>Умный потолочный светильник Yeelight Arwen Gen2 Ceiling Light D500 / YLXDD-0149</t>
  </si>
  <si>
    <t>YLXDD-0150</t>
  </si>
  <si>
    <t>Умный потолочный светильник Yeelight Arwen Gen2 Ceiling Light D600 / YLXDD-0150</t>
  </si>
  <si>
    <t>YLXDD-0270</t>
  </si>
  <si>
    <t>Умный потолочный светильник Yeelight Ceiling Light Jupiter D 400 / YLXDD-0270</t>
  </si>
  <si>
    <t>YLXDD-0271</t>
  </si>
  <si>
    <t>Умный потолочный светильник Yeelight Ceiling Light Jupiter D 500 / YLXDD-0271</t>
  </si>
  <si>
    <t>YLXDD-0273</t>
  </si>
  <si>
    <t>Умный потолочный светильник Yeelight Ceiling Light Jupiter D 600 / YLXDD-0273</t>
  </si>
  <si>
    <t>YLXDD-0266</t>
  </si>
  <si>
    <t>Умный потолочный светильник Yeelight Ceiling Light Mars 300 / YLXDD-0266</t>
  </si>
  <si>
    <t>YLXDD-0267</t>
  </si>
  <si>
    <t>Умный потолочный светильник Yeelight Ceiling Light Mars 400 / YLXDD-0267</t>
  </si>
  <si>
    <t>YLDL011GL</t>
  </si>
  <si>
    <t>Умный подвесной светильник Yeelight Crystal Pendant Lamp / YLDL01YL</t>
  </si>
  <si>
    <t>XD091W0CN</t>
  </si>
  <si>
    <t>Светильник с датчиком движения  Yeelight Crystal Sensor Ceiling Light mini / YLXD09YL</t>
  </si>
  <si>
    <t>YLXDD-0095</t>
  </si>
  <si>
    <t>Умный потолочный светильник Yeelight Defender Ceiling Light C400 / YLXDD-0095</t>
  </si>
  <si>
    <t>YLXDD-0094</t>
  </si>
  <si>
    <t>Умный потолочный светильник Yeelight Defender Ceiling Light C480 / YLXDD-0094</t>
  </si>
  <si>
    <t>YLXDD-0159</t>
  </si>
  <si>
    <t>Умный потолочный светильник Yeelight Line Ceiling Light C400 / YLXDD-0159</t>
  </si>
  <si>
    <t>YLXDD-0160</t>
  </si>
  <si>
    <t>Умный потолочный светильник Yeelight Line Ceiling Light C480 / YLXDD-0160</t>
  </si>
  <si>
    <t>YLSD007</t>
  </si>
  <si>
    <t>Умный встраиваемый точечный светильник Yeelight Mesh Downlight M2 Lite / YLSD007</t>
  </si>
  <si>
    <t>YLXDD-0152</t>
  </si>
  <si>
    <t>Потолочный светильник Yeelight Porch Ceiling Light C260/YLXDD-0152</t>
  </si>
  <si>
    <t>YLXDD-0153</t>
  </si>
  <si>
    <t>Потолочный светильник Yeelight Porch Ceiling Light C320/YLXDD-0153</t>
  </si>
  <si>
    <t>YLXDD-0154</t>
  </si>
  <si>
    <t>Потолочный светильник Yeelight Porch Ceiling Light C400/YLXDD-0154</t>
  </si>
  <si>
    <t>YXDC0220002WTGL</t>
  </si>
  <si>
    <t>Умный потолочный светильник Yeelight Smart LED ceiling light</t>
  </si>
  <si>
    <t>YLXDD-0102</t>
  </si>
  <si>
    <t>Умный потолочный светильник Yeelight Spot Ceiling Light C400/YLXDD-0102</t>
  </si>
  <si>
    <t>YLXDD-0103</t>
  </si>
  <si>
    <t>Умный потолочный светильник Yeelight Spot Ceiling Light C480/YLXDD-0103</t>
  </si>
  <si>
    <t>YLXDD-0062</t>
  </si>
  <si>
    <t>Умный потолочный светильник Yeelight TOP Ceiling Light C400/YLXDD-0062</t>
  </si>
  <si>
    <t>YLXDD-0063</t>
  </si>
  <si>
    <t>Умный потолочный светильник Yeelight TOP Ceiling Light C500/YLXDD-0063</t>
  </si>
  <si>
    <t>Умная люстра Yeelight-C2103Arowana-Chandelier-6head / YLDL030</t>
  </si>
  <si>
    <t>YLDL029</t>
  </si>
  <si>
    <t>Умная люстра Yeelight-C2103Arowana-Chandelier-8head / YLDL029</t>
  </si>
  <si>
    <t>YLXDD-0033</t>
  </si>
  <si>
    <t>Умный потолочный светильник  Yeelight-Comet-Ceilling  LightC300 / YLXDD-0033</t>
  </si>
  <si>
    <t>YLXDD-0030</t>
  </si>
  <si>
    <t>Умный потолочный светильник Yeelight-Comet-Ceilling LightC235 / YLXDD-0030</t>
  </si>
  <si>
    <t>YLXDD-0034</t>
  </si>
  <si>
    <t>Умный потолочный светильник  Yeelight-Comet-Ceilling LightC400 / YLXDD-0034</t>
  </si>
  <si>
    <t>Умные лампочки</t>
  </si>
  <si>
    <t>MOES</t>
  </si>
  <si>
    <t>MWB-TDC6-RCW-E14</t>
  </si>
  <si>
    <t>Умная лампочка MOES Matter WiFi LED Bulb E14 (RGB+CW) 6W</t>
  </si>
  <si>
    <t>MWB-TDA9-RCW-E27</t>
  </si>
  <si>
    <t>Умная лампочка MOES Matter WiFi LED Bulb E27 (RGB+CW) 9W</t>
  </si>
  <si>
    <t>Управление</t>
  </si>
  <si>
    <t>YDQS0720001WTEU</t>
  </si>
  <si>
    <t>Выключатель 3-ёх клавишный Yeelight Flex Switch（three gang） / YLKG14YL</t>
  </si>
  <si>
    <t>YDQA0120001WTGL</t>
  </si>
  <si>
    <t>Умный диммер Yeelight smart dimmer (беспроводная версия) BT</t>
  </si>
  <si>
    <t>YZNE0220001WTGL</t>
  </si>
  <si>
    <t>Умное двухканальное реле Yeelight Smart Dual Control Module</t>
  </si>
  <si>
    <t>Управление водоснабжением</t>
  </si>
  <si>
    <t>WV-LZ-BK</t>
  </si>
  <si>
    <t>Умный электропривод для шарового крана воды/газа MOES WiFi Smart Water Valve</t>
  </si>
  <si>
    <t>Управление отоплением</t>
  </si>
  <si>
    <t>ZHT-006-GB-BK</t>
  </si>
  <si>
    <t>Умный терморегулятор для теплого пола MOES Zigbee Electric Heating Thermostat Black (черный)</t>
  </si>
  <si>
    <t>Управление умным домом</t>
  </si>
  <si>
    <t>Сценарные выключатели</t>
  </si>
  <si>
    <t>YTC4040GL</t>
  </si>
  <si>
    <t>Беспроводной выключатель XIAOMI Mi Wireless Switch</t>
  </si>
  <si>
    <t>Умные датчики</t>
  </si>
  <si>
    <t>BSS-ZK-THL-C</t>
  </si>
  <si>
    <t>Датчик температуры, влажности и освещенности MOES Bluetooth Temperature and Humidity + Light Sensor</t>
  </si>
  <si>
    <t>WSS-FL-PIR-A</t>
  </si>
  <si>
    <t>Датчик движения MOES WiFi Infrared Human Sensor</t>
  </si>
  <si>
    <t>ZSS-QY-GL-U</t>
  </si>
  <si>
    <t>Датчик утечки газа MOES ZigBee Gas Leakage Detector</t>
  </si>
  <si>
    <t>ZSS-QY-WL-C</t>
  </si>
  <si>
    <t>Датчик протечки воды MOES ZigBee Water Leakage Detector</t>
  </si>
  <si>
    <t>Умные пульты</t>
  </si>
  <si>
    <t>UFO-R6</t>
  </si>
  <si>
    <t>Умный ИК-пульт MOES WiFi Infrared Remote Control</t>
  </si>
  <si>
    <t>Электрощётки</t>
  </si>
  <si>
    <t>HFE0032GL</t>
  </si>
  <si>
    <t>Беспроводная электрическая щётка для уборки HOTO Grip Cordless Spin Scrubber (серый, чёрный, QWQJA10)</t>
  </si>
  <si>
    <t>HFE0009GL</t>
  </si>
  <si>
    <t>Сменные насадки для электрощётки HOTO Replacement Brushes (3 шт.)</t>
  </si>
  <si>
    <t>HOE0021GL</t>
  </si>
  <si>
    <t>Беспроводная электрическая щётка для уборки HOTO Wand Cordless Spin Scrubber (12 предметов, серый, чёрный, QWQJA07)</t>
  </si>
  <si>
    <t>Уход за одеждой</t>
  </si>
  <si>
    <t>BHR9027EU</t>
  </si>
  <si>
    <t>Ручной отпариватель для одежды Xiaomi Standing Garment Steamer EU</t>
  </si>
  <si>
    <t>Электрика и свет</t>
  </si>
  <si>
    <t>GP</t>
  </si>
  <si>
    <t>379_</t>
  </si>
  <si>
    <t>Зарядное устройство Е211 без аккумуляторов</t>
  </si>
  <si>
    <t>378_</t>
  </si>
  <si>
    <t>Зарядное устройство Е211 с 2 аккумуляторами ААА750</t>
  </si>
  <si>
    <t>373_</t>
  </si>
  <si>
    <t>Зарядное устройство Е411 с 4 аккумуляторами ААА1000</t>
  </si>
  <si>
    <t>Переходники</t>
  </si>
  <si>
    <t>СТАРТ</t>
  </si>
  <si>
    <t>15606_</t>
  </si>
  <si>
    <t>СТАРТ Сетевой адаптер SA 1-ZD-2USB 10/60</t>
  </si>
  <si>
    <t>12649_</t>
  </si>
  <si>
    <t>СТАРТ Сетевой адаптер SA1/3-ZD 30/60</t>
  </si>
  <si>
    <t>Светодиодные лампы</t>
  </si>
  <si>
    <t>17275_</t>
  </si>
  <si>
    <t>Светодиодная лампа СТАРТ LEDCandleE14 10W 40  WS 10/100</t>
  </si>
  <si>
    <t>17274_</t>
  </si>
  <si>
    <t>Светодиодная лампа СТАРТ LEDCandleE14 10W 65  WS 10/100</t>
  </si>
  <si>
    <t>17281_</t>
  </si>
  <si>
    <t>Светодиодная лампа СТАРТ LEDCandleE14 7W 40  WS 10/100</t>
  </si>
  <si>
    <t>17273_</t>
  </si>
  <si>
    <t>Светодиодная лампа СТАРТ LEDCandleE27 10W 30  WS 10/100</t>
  </si>
  <si>
    <t>17289_</t>
  </si>
  <si>
    <t>Светодиодная лампа СТАРТ LEDGLSE27 10W 65  WS 10/100</t>
  </si>
  <si>
    <t>17285_</t>
  </si>
  <si>
    <t>Светодиодная лампа СТАРТ LEDGLSE27 20W 30  WS 10/100</t>
  </si>
  <si>
    <t>466_</t>
  </si>
  <si>
    <t>Светодиодная лампа СТАРТ LEDGLSE27 25W 30 WS 10/100</t>
  </si>
  <si>
    <t>17256_</t>
  </si>
  <si>
    <t>Светодиодная лампа СТАРТ LEDSphereE14 10W 65  WS 10/100</t>
  </si>
  <si>
    <t>17286_</t>
  </si>
  <si>
    <t>СТАРТ LEDGLSE27 15W 65  WS 10/100</t>
  </si>
  <si>
    <t>Сетевые фильтры и удлинители</t>
  </si>
  <si>
    <t>75141_</t>
  </si>
  <si>
    <t>Удлинитель UGREEN S622 (75141) 20W 6-Outlet With USB-C&amp;3*USB-A Power Strip 1.5м. Цвет: черный</t>
  </si>
  <si>
    <t>00-00000045</t>
  </si>
  <si>
    <t>СТАРТ Сетевой удлинитель S 3x1 ZDV 2USB-- 12</t>
  </si>
  <si>
    <t>00-00000041</t>
  </si>
  <si>
    <t>СТАРТ Сетевой удлинитель S 4x3 ZDV белый 3м 4 розетки с заземлением</t>
  </si>
  <si>
    <t>11548_</t>
  </si>
  <si>
    <t>СТАРТ Сетевой удлинитель S 5x1-ZDV 2USB белый 1,5м 5 розеток с заземлением</t>
  </si>
  <si>
    <t>00-00000674</t>
  </si>
  <si>
    <t>СТАРТ Сетевой удлинитель-фильтр S 4x3-ZV --20 IMP</t>
  </si>
  <si>
    <t>00-00000036</t>
  </si>
  <si>
    <t>СТАРТ Сетевой удлинитель-фильтр SP 4x1 2USB ZVT белый</t>
  </si>
  <si>
    <t>00-00000037</t>
  </si>
  <si>
    <t>СТАРТ Сетевой удлинитель-фильтр SP 4x3 2USB ZVT белый 3м 4 розетки с заземлением</t>
  </si>
  <si>
    <t>15643_</t>
  </si>
  <si>
    <t>СТАРТ Сетевой удлинитель-фильтр SP 5x3 белый 3м 5 розеток с заземлением</t>
  </si>
  <si>
    <t>00-00000027</t>
  </si>
  <si>
    <t>СТАРТ Сетевой удлинитель-фильтр SP 6x5 ZVT белый 5м 6 розеток с заземлением</t>
  </si>
  <si>
    <t>Фонари</t>
  </si>
  <si>
    <t>HTE0015GL</t>
  </si>
  <si>
    <t>Фонарик HOTO Flashlight Lite</t>
  </si>
  <si>
    <t>HOE0010GL</t>
  </si>
  <si>
    <t>Фонарик HOTO Flashlight Tactics 2300 (серебристый, QWSDT005)</t>
  </si>
  <si>
    <t>КОСМОС</t>
  </si>
  <si>
    <t>KOCAccu9199LED</t>
  </si>
  <si>
    <t>Аккумуляторный фонарь КОСМОС Accu 9199LED, 12 LED , 4V3AH</t>
  </si>
  <si>
    <t>KOSAccu2007W</t>
  </si>
  <si>
    <t>Светодиодный прожектор  KOSAccu2007W 7Вт LED, лит. аккум. 4800мАч, 30*0,5Вт реж. кемпинг, Micro USB</t>
  </si>
  <si>
    <t>KOCAccu367W</t>
  </si>
  <si>
    <t>Светодиодный прожектор КОСМОСAccu367W. 7Вт LED, лит. аккум. 3600мАч, 2 режима работы, супер яркий</t>
  </si>
  <si>
    <t>KOC3020LED</t>
  </si>
  <si>
    <t>Фонарь 3020LED Мини-cветлячок 3 LED, серебристый, 3хAAA, 3шт. в упаковке</t>
  </si>
  <si>
    <t>KOSAccu9110WUSB</t>
  </si>
  <si>
    <t>Фонарь аккумуляторный KOSMOS PREMIUM 10W LED, бок.пан. 4Вт, 3 режраб, регулировка яркости, з/у220/12в usb вых</t>
  </si>
  <si>
    <t>KOCAccu678Ex</t>
  </si>
  <si>
    <t>Фонарь аккум. светодиодный КОСМОСAccu678Ex 3Вт LED + 16 * SMD2835, 3 режима работы, 4В 1,2Ач</t>
  </si>
  <si>
    <t>KOSAc6011LED</t>
  </si>
  <si>
    <t>Фонарь кемпинговый акк. KOSMOS PREMIUM 6011LED 4*3WLED 4V 2Ah, гнездо 12В, USB выход для подзарядки</t>
  </si>
  <si>
    <t>KOC-H14-LED</t>
  </si>
  <si>
    <t>Фонарь налобный КОСМОС H14LED, 14*LED 3*AAA(R03), батарейки в комплекте</t>
  </si>
  <si>
    <t>KOCAccuH1WLED</t>
  </si>
  <si>
    <t>Фонарь налобный светодиодный аккумуляторный КОСМОС H1W, 2 режима, 1W LED, 500mah,  зарядка от сети</t>
  </si>
  <si>
    <t>KOS105B</t>
  </si>
  <si>
    <t>Фонарь ручной КОСМОС (KOS113Lit) аккум/1ВтLED+5ВтCOB/линза/зум/Li-ion 18650 1000mAh/ABS-пл/USB-шнур</t>
  </si>
  <si>
    <t>KOS106B</t>
  </si>
  <si>
    <t>Фонарь ручной КОСМОС (KOS106B)/0,5ВтLED/2xAAА/корпус алюминий/зажим для крепления</t>
  </si>
  <si>
    <t>KOS107B</t>
  </si>
  <si>
    <t>Фонарь ручной КОСМОС (KOS107B)/0,5ВтLED/1xAAА/корпус алюминий/зажим для крепления</t>
  </si>
  <si>
    <t>KOS108B</t>
  </si>
  <si>
    <t>Классический фонарь средних размеров КОСМОС (KOS108B) в прочном корпусе из анодированного алюминия авиационного класса – не боится ударов и падений. Кнопка расположена сверху – как на обычных фонариках. Луч фонаря – светит вперед, направленный свет. Базовая, доступная по цене модель. Универсальный, востребованный дизайн. Источник света: 1 Вт LED; Источник питания: батарейки 3xAAA (в комплект не входят); Количество режимов:  1 (яркий); Световой поток: 80 лм.; Дистанция освещения: 80 м.; Корпус: анодированный алюминий авиационного класса, IP54; Размер: 11.8x3.1x3.1 см.; Ремешок ручной</t>
  </si>
  <si>
    <t>KOS109B</t>
  </si>
  <si>
    <t>Фонарь ручной КОСМОС (KOS109B)/1ВтLED/3xAAА/корпус алюминий/ремешок ручной</t>
  </si>
  <si>
    <t>KOS111Lit</t>
  </si>
  <si>
    <t>Фонарь ручной КОСМОС (KOS111Lit) аккум/3ВтLED/линза/зум/Li-ion18650 1200mAh/анодир алюминий/USB-шнур</t>
  </si>
  <si>
    <t>KOS116Lit</t>
  </si>
  <si>
    <t>Фонарь ручной КОСМОС (KOS116Lit) аккум/1ВтLED/линза/Li-ion 18650 1200mAh/Power-bank/ABS-пл/USB-шнур</t>
  </si>
  <si>
    <t>KOS117Lit</t>
  </si>
  <si>
    <t>Фонарь ручной КОСМОС (KOS117Lit) аккум/1ВтLED/линза/зум/Li-ion 14500 450mAh/ABS-пластик/USB-шнур</t>
  </si>
  <si>
    <t>KOS702B</t>
  </si>
  <si>
    <t>Фонарь светильник рабочая серия КОСМОС (KOS702B)/4ВтCOBLED+1ВтLED/2 линзы/3xAA/корпус ABS-пластик</t>
  </si>
  <si>
    <t>KOSACCU9107WUSB</t>
  </si>
  <si>
    <t>Фонарь светодиодный, аккумуляторный KOSMOS PREMIUM 7W LED, зарядка 220V/12V, USB зарядка телефона</t>
  </si>
  <si>
    <t>KOCAP2008L-LED</t>
  </si>
  <si>
    <t>Фонарь-светильник аккумуляторный КОСМОС 2008L-LED, 24LED+19LED, 4V2AH</t>
  </si>
  <si>
    <t>Фонари ручные</t>
  </si>
  <si>
    <t>HTE0023GL</t>
  </si>
  <si>
    <t>Фонарик HOTO Flashlight Fit (серый, QWSDT003)</t>
  </si>
  <si>
    <t>Электротранспорт</t>
  </si>
  <si>
    <t>Электровелосипеды</t>
  </si>
  <si>
    <t>ADO</t>
  </si>
  <si>
    <t>ADO_A20S_Pro_GR</t>
  </si>
  <si>
    <t xml:space="preserve">ADO Air 20 Pro (серый) Складной городской электровелосипед, колеса 20"x 1,95", двигатель 350 Вт, 42 </t>
  </si>
  <si>
    <t>ADO_A20S_Pro_Blu</t>
  </si>
  <si>
    <t>ADO Air 20 Pro (синий) Складной городской электровелосипед, колеса 20"x 1,95", двигатель 350 Вт, 42 Нм, аккумулятор в подседельном штифте 36 В, 9,6 Ач=345,6 Втч, датчик крутящего момента, скорость 30 км/ч, пробег до 100 км, амортизационная вилка с блокировкой, ременной привод, автоматический 2-скоростная коробка передач, гидравлические дисковые тормоза, передняя фара, задний фонарь с указателями поворота, крылья, защита IPX5, держатель для телефона, зарядка Type-C, вес 21 кг, грузоподъемность 120 кг</t>
  </si>
  <si>
    <t>ADO_A20_Carbon_Latte</t>
  </si>
  <si>
    <t xml:space="preserve">ADO Air Carbon (латте) Складной городской электровелосипед, колеса 20"x 1,75", двигатель 350 Вт, 35 </t>
  </si>
  <si>
    <t>ADO_A20_Carbon_BL</t>
  </si>
  <si>
    <t>ADO Air Carbon (черный) Складной городской электровелосипед, колеса 20"x 1,75", двигатель 350 Вт, 35 Нм, аккумулятор в подседельном штифте 36 В, 9,6 Ач=345,6 Втч, датчик крутящего момента, скорость 30 км/ч, пробег 50 км, амортизационная вилка, ременной привод, автоматическая 2-ступенчатая трансмиссия, гидравлические дисковые тормоза, фара, защита IPX5, противоугонная система GPS, держатель для телефона, зарядка Type-C, вес 14,7 кг, грузоподъемность 120 кг</t>
  </si>
  <si>
    <t>ADO_A20F_Beast_BL</t>
  </si>
  <si>
    <t>Электровелосипед ADO Electric Bicycle A20F Beast (черный)</t>
  </si>
  <si>
    <t>ADO_A20F_Beast_SND</t>
  </si>
  <si>
    <t>Электровелосипед ADO Electric Bicycle A20F Beast (песочный)</t>
  </si>
  <si>
    <t>ADO_A20F_XE_BL</t>
  </si>
  <si>
    <t>Электровелосипед ADO Electric Bicycle A20F XE (черный)</t>
  </si>
  <si>
    <t>ADO_A20S_Lite_Blu</t>
  </si>
  <si>
    <t>Электровелосипед ADO Electric Bicycle A20S Lite (голубой) 20"x1,95"/350Вт/42Нм/36Вх9,6Ач/30км/ч/50км/ременной привод/аморт. вилка/IPX5/120кг</t>
  </si>
  <si>
    <t>ADO_A20S_Lite_GR</t>
  </si>
  <si>
    <t>Электровелосипед ADO Electric Bicycle A20S Lite (серый) 20"x1,95"/350Вт/42Нм/36Вх9,6Ач/30км/ч/50км/ременной привод/аморт. вилка/IPX5/120кг</t>
  </si>
  <si>
    <t>ADO_A20S_Lite_Wh</t>
  </si>
  <si>
    <t>Электровелосипед ADO Electric Bicycle A20S Lite (белый) 20"x1,95"/350Вт/42Нм/36Вх9,6Ач/30км/ч/50км/ременной привод/аморт. вилка/IPX5/120кг</t>
  </si>
  <si>
    <t>ADO_A28_Air_GR</t>
  </si>
  <si>
    <t>Электровелосипед ADO Electric Bicycle A28 Air (серый) 28"x1,75"/500Вт/42Нм/36Вх9,6Ач/30км/ч/50км/аморт. вилка/ременной привод/датчик момента/гидравл. тормоза/IPX5/120кг</t>
  </si>
  <si>
    <t>ADO_A28_Lite_GR</t>
  </si>
  <si>
    <t>Электровелосипед ADO Electric Bicycle A28 Lite (серый) 28"x1,75"/500Вт/42Нм/36Вх9,6Ач/30км/ч/50км/аморт. вилка/ременной привод/IPX5/120кг</t>
  </si>
  <si>
    <t>ADO_DECE300_GR</t>
  </si>
  <si>
    <t>Электровелосипед ADO Electric Bicycle DECE300 (серый) 27,5"x2,25"/500Вт/42Нм/36Вх10,4Ач/35км/ч/60км/Shimano 9sp/аморт. вилка/гидравл. тормоза/IPX5/120кг</t>
  </si>
  <si>
    <t>NAVEE</t>
  </si>
  <si>
    <t>NaveeF7Pro</t>
  </si>
  <si>
    <t>Электровелосипед Navee F7 Pro /FAT BIKE 20"x4,0"/складной/500 Вт/48 В x 12,8 Ач = 614,4 Вт·ч, 32 км/ч/ 50 км/7sp, Shimano/аморт. вилка /диск. тормоза /ЗУ 48V2A /вес 28 кг.</t>
  </si>
  <si>
    <t>Электросамокаты</t>
  </si>
  <si>
    <t>Ninebot</t>
  </si>
  <si>
    <t>NinebotE2Pro</t>
  </si>
  <si>
    <t>Электросамокат Ninebot KickScooter E2 Pro (RU) модель 051405А</t>
  </si>
  <si>
    <t>NinebotE3</t>
  </si>
  <si>
    <t>Электросамокат Ninebot KickScooter E3 (RU) модель:051901А</t>
  </si>
  <si>
    <t>BHR8067GL</t>
  </si>
  <si>
    <t>Электросамокат Xiaomi Electric Scooter 4 Pro (второе поколение)</t>
  </si>
  <si>
    <t>BHR9618GL</t>
  </si>
  <si>
    <t>Электросамокат Xiaomi Electric Scooter 5 GL</t>
  </si>
  <si>
    <t>BHR9603GL</t>
  </si>
  <si>
    <t>Электросамокат Xiaomi Electric Scooter Elite GL</t>
  </si>
  <si>
    <t>ЯНДЕКС</t>
  </si>
  <si>
    <t>Яндекс ip камера</t>
  </si>
  <si>
    <t>Умная Эмби Лампа</t>
  </si>
  <si>
    <t>Яндекс Хаб</t>
  </si>
  <si>
    <t>Яндекс лампа цветная</t>
  </si>
  <si>
    <t>Яндекса выключатель 2 клавиши</t>
  </si>
  <si>
    <t>Яндекс движение</t>
  </si>
  <si>
    <t>Яндекс датчик открытия окон</t>
  </si>
  <si>
    <t>jbl tune 520</t>
  </si>
  <si>
    <t>jbl tune 530</t>
  </si>
  <si>
    <t>белый, черный, синий, фиолетовый</t>
  </si>
  <si>
    <t>jbl tune 510</t>
  </si>
  <si>
    <t>jbl tune 720</t>
  </si>
  <si>
    <t>jbl tune 730</t>
  </si>
  <si>
    <t>черный, синий, белый, желтый</t>
  </si>
  <si>
    <t>jbl tune 760NC</t>
  </si>
  <si>
    <t>jbl tune 780NC</t>
  </si>
  <si>
    <t>белый, желтый, черный</t>
  </si>
  <si>
    <t>jbl tune 770NC</t>
  </si>
  <si>
    <t>белый, фиолетовый</t>
  </si>
  <si>
    <t>jbl Live 770NC</t>
  </si>
  <si>
    <t>синий, черный</t>
  </si>
  <si>
    <t>jbl tune 670NC</t>
  </si>
  <si>
    <t>белый, синий</t>
  </si>
  <si>
    <t>jbl tune 680NC</t>
  </si>
  <si>
    <t>jbl Tour One M3</t>
  </si>
  <si>
    <t>jbl Tour One M3tx</t>
  </si>
  <si>
    <t>черный, синий</t>
  </si>
  <si>
    <t>Jbl детские 310BT</t>
  </si>
  <si>
    <t>красный, зеленый</t>
  </si>
  <si>
    <t>Jbl детские 320BT</t>
  </si>
  <si>
    <t>розовый</t>
  </si>
  <si>
    <t>бежевый</t>
  </si>
  <si>
    <t>желтый</t>
  </si>
  <si>
    <t>серебристый</t>
  </si>
  <si>
    <t>Sony WH-1000XM6</t>
  </si>
  <si>
    <t>коричневый</t>
  </si>
  <si>
    <t>Marshall Monitor 3 black ANC</t>
  </si>
  <si>
    <t>Sony ULT900</t>
  </si>
  <si>
    <t>зеленый, белый</t>
  </si>
  <si>
    <t>Beats Solo 4</t>
  </si>
  <si>
    <t>Beats Studio 3</t>
  </si>
  <si>
    <t>белый, черный</t>
  </si>
  <si>
    <t>Bose Quiet Comfort</t>
  </si>
  <si>
    <t>Bose Quiet Comfort Ultra</t>
  </si>
  <si>
    <t>Bowers Wilkins PX7 s2e</t>
  </si>
  <si>
    <t>Bowers Wilkins PX7 s3</t>
  </si>
  <si>
    <t>синий, белый, зеленый, черный</t>
  </si>
  <si>
    <t>Bowers Wilkins PX8</t>
  </si>
  <si>
    <t>Bowers Wilkins Px8s2</t>
  </si>
  <si>
    <t>серый, черный</t>
  </si>
  <si>
    <t>Sennheiser Momentum 4</t>
  </si>
  <si>
    <t>черный, белый, синий, серый</t>
  </si>
  <si>
    <t>Audiotechnika</t>
  </si>
  <si>
    <t>Cmf Headphones Pro</t>
  </si>
  <si>
    <t>Jbl flex wave</t>
  </si>
  <si>
    <t>Jbl wave beam</t>
  </si>
  <si>
    <t>Jbl wave beam 2</t>
  </si>
  <si>
    <t>Jbl wave buds</t>
  </si>
  <si>
    <t>Jbl wave buds 2</t>
  </si>
  <si>
    <t>Jbl wave 200</t>
  </si>
  <si>
    <t>Jbl Endurance Peak 4</t>
  </si>
  <si>
    <t>Jbl tune free live 2</t>
  </si>
  <si>
    <t>синий, розовый</t>
  </si>
  <si>
    <t>Jbl LIVE beam 3</t>
  </si>
  <si>
    <t>Jbl LIVE flex 3</t>
  </si>
  <si>
    <t>Jbl tune flex 2</t>
  </si>
  <si>
    <t>Jbl sense lite</t>
  </si>
  <si>
    <t>Jbl sound gear clips</t>
  </si>
  <si>
    <t>Nothing Ear 2024 b171</t>
  </si>
  <si>
    <t>Nothing Ear 2025 b173</t>
  </si>
  <si>
    <t>черный, белый</t>
  </si>
  <si>
    <t>Cmf buds pro</t>
  </si>
  <si>
    <t>белый, красный</t>
  </si>
  <si>
    <t>Cmf buds pro 2</t>
  </si>
  <si>
    <t>белый, красный, синий, черный</t>
  </si>
  <si>
    <t>Sony WF-1000XM6</t>
  </si>
  <si>
    <t>Marshall Motif 2</t>
  </si>
  <si>
    <t>Marshall Minor 4</t>
  </si>
  <si>
    <t>Beats Powerbeats pro 1</t>
  </si>
  <si>
    <t>Beats Powerbeats pro 2</t>
  </si>
  <si>
    <t>Beats Powerbeats Fit</t>
  </si>
  <si>
    <t>черный, желтый, серый, розовый</t>
  </si>
  <si>
    <t>Bose Quiet Comfort Ultra Earbuds</t>
  </si>
  <si>
    <t>Bose Quiet Comfort OPEN Ultra Earbuds</t>
  </si>
  <si>
    <t>Bose Quiet Comfort Ultra Earbuds (2nd Gen, 2025)</t>
  </si>
  <si>
    <t>Sennheiser true momentum 4</t>
  </si>
  <si>
    <t>черный, белый, коричневый</t>
  </si>
  <si>
    <t>ShonZ</t>
  </si>
  <si>
    <t>Partybox Encore 2 Essential</t>
  </si>
  <si>
    <t>Partybox Encore 1 Essential</t>
  </si>
  <si>
    <t>Partybox 710</t>
  </si>
  <si>
    <t>Partybox 720</t>
  </si>
  <si>
    <t>Partybox 320</t>
  </si>
  <si>
    <t>Partybox 520</t>
  </si>
  <si>
    <t>Boombox 4</t>
  </si>
  <si>
    <t>Микрофон jbl проводной pm100</t>
  </si>
  <si>
    <t>зеленый</t>
  </si>
  <si>
    <t>красный</t>
  </si>
  <si>
    <t>JBL CHARGE 6</t>
  </si>
  <si>
    <t>JBL FLIP 7</t>
  </si>
  <si>
    <t>Jbl Grip</t>
  </si>
  <si>
    <t>Jbl Horizon 3</t>
  </si>
  <si>
    <t>JBL Clip 4</t>
  </si>
  <si>
    <t>синий, зеленый, черный, красный, белый</t>
  </si>
  <si>
    <t>JBL Wind-3(fm)</t>
  </si>
  <si>
    <t>Onyx studio 9</t>
  </si>
  <si>
    <t>Onyx studio 8</t>
  </si>
  <si>
    <t>Bose SoundLink Max Portable Speaker</t>
  </si>
  <si>
    <t>Marshall Acton 3</t>
  </si>
  <si>
    <t>Marshall Emberton 2</t>
  </si>
  <si>
    <t>Marshall Emberton 3</t>
  </si>
  <si>
    <t>Marshall Stockwell 2</t>
  </si>
  <si>
    <t>Marshall Middelton</t>
  </si>
  <si>
    <t>Marshall Killburn 3</t>
  </si>
  <si>
    <t>Marshall Stanmore 3</t>
  </si>
  <si>
    <t>Marshall Woburn 3</t>
  </si>
  <si>
    <t>GoPro 4к</t>
  </si>
  <si>
    <t>GoPro MAX 2</t>
  </si>
  <si>
    <t>GoPro HERO 13 Accessory Bundle</t>
  </si>
  <si>
    <t>DJI Mic Mini (2 TX + 1 RX + Charging Case)</t>
  </si>
  <si>
    <t>DJI Mic Mini (1TX + 1RX) (DM300)</t>
  </si>
  <si>
    <t>DJI Mic 2 (2tx+1rx)</t>
  </si>
  <si>
    <t>DJI Mic 3 (1TX + 1 RX ) (DM3004)</t>
  </si>
  <si>
    <t>DJI MIC 3 Microphone 2TX + 1RX</t>
  </si>
  <si>
    <t>DJI Mic 3 Transmitter</t>
  </si>
  <si>
    <t>Insta 360 X4 action</t>
  </si>
  <si>
    <t>Insta 360 X4 Air lite</t>
  </si>
  <si>
    <t>Insta 360 X4 Air 8K Starter Bundle</t>
  </si>
  <si>
    <t>Insta 360 X5 Essentials bundle</t>
  </si>
  <si>
    <t>Selfie invisible Stick 114</t>
  </si>
  <si>
    <t>Insta 360 Ace Pro 2 (1 Battery)</t>
  </si>
  <si>
    <t>Insta360 Ace 2 Pro + 2AKB</t>
  </si>
  <si>
    <t>Insta360 Ace Pro 2 MM93 Edition</t>
  </si>
  <si>
    <t>Insta360 Ace Pro 2 Creator Bundle</t>
  </si>
  <si>
    <t>DJI Osmo Action 5 Pro Adventure Combo</t>
  </si>
  <si>
    <t>DJI Osmo Action 6 Adventure</t>
  </si>
  <si>
    <t>DJI Osmo Nano 128</t>
  </si>
  <si>
    <t>DJI Osmo 360 Standard Combo</t>
  </si>
  <si>
    <t>DJI Osmo 360 Andveture Combo</t>
  </si>
  <si>
    <t>Osmo mobile 7</t>
  </si>
  <si>
    <t>Osmo mobile 8</t>
  </si>
  <si>
    <t>Osmo pocket 3 creator combo</t>
  </si>
  <si>
    <t>DJI Ronin RS5</t>
  </si>
  <si>
    <t>DJI Ronin 4D Hand Grips Combo</t>
  </si>
  <si>
    <t>DJI Ronin RS 4 mini</t>
  </si>
  <si>
    <t>DJI Ronin RS 4</t>
  </si>
  <si>
    <t>DJI Ronin RS 4 Combo</t>
  </si>
  <si>
    <t>DJI Ronin RS 4 Pro</t>
  </si>
  <si>
    <t>Rode Wireless GO (Gen 3) 2-Person Compact Digital Wireless Microphone System/Recorder</t>
  </si>
  <si>
    <t>hollyland Lark m2 combo</t>
  </si>
  <si>
    <t>Ultimate combo</t>
  </si>
  <si>
    <t>Hollyland Lark A1 Combo</t>
  </si>
  <si>
    <t>Whoop Peak+годовая подписка</t>
  </si>
  <si>
    <t>Whoop mg life+годовая подписка</t>
  </si>
  <si>
    <t>Plaud Note</t>
  </si>
  <si>
    <t>фиолетовый, черный, белый</t>
  </si>
  <si>
    <t>CMF WATCH PRO 2</t>
  </si>
  <si>
    <t>CMF Watch pro 3</t>
  </si>
  <si>
    <t>красный, серый</t>
  </si>
  <si>
    <t>Smart Keyboard для iPad Pro 11 первого поколения</t>
  </si>
  <si>
    <t>Apple TV 64g</t>
  </si>
  <si>
    <t>AirTag 4 pack</t>
  </si>
  <si>
    <t>instax mini 12</t>
  </si>
  <si>
    <t>Instax Wide 400</t>
  </si>
  <si>
    <t>Instax Mini Evo Wide</t>
  </si>
  <si>
    <t>Instax Wide Evo Cinema</t>
  </si>
  <si>
    <t>Kodaк Charmera (брелок -камера)</t>
  </si>
  <si>
    <t>Fuji Instax Mini Link WIDE</t>
  </si>
  <si>
    <t>Фотобумага mini -20 кадров</t>
  </si>
  <si>
    <t>Фотобумага mini -10 кадров</t>
  </si>
  <si>
    <t>Canon Selphy Бумага (108pc)</t>
  </si>
  <si>
    <t>Canon sx740 hs</t>
  </si>
  <si>
    <t>Аксессуары / Аксессуары и гаджеты / Cudy</t>
  </si>
  <si>
    <t>801221RUS</t>
  </si>
  <si>
    <t>Коммутатор Cudy GS1006P неуправляемый 6 портов 1Гбит/с 4xPoE 65W (GS1006P) RUS</t>
  </si>
  <si>
    <t>801226RUS</t>
  </si>
  <si>
    <t>Сетевой адаптер Cudy WU1300S Wi-Fi5 AC1300 USB 3.0 (WU1300S) RUS</t>
  </si>
  <si>
    <t>Аксессуары / Аксессуары и гаджеты / Insta360</t>
  </si>
  <si>
    <t>801553-1EU</t>
  </si>
  <si>
    <t>801556GB</t>
  </si>
  <si>
    <t>Аксессуары / Аксессуары и гаджеты / JBL / Колонки JBL</t>
  </si>
  <si>
    <t>255071-8</t>
  </si>
  <si>
    <t>Беспроводная колонка JBL Charge 5 (Green)</t>
  </si>
  <si>
    <t>Аксессуары / Аксессуары и гаджеты / Keenetic</t>
  </si>
  <si>
    <t>800862RUS</t>
  </si>
  <si>
    <t>Коммутатор Keenetic PoE+ Switch 9 (KN-4710) RUS</t>
  </si>
  <si>
    <t>800849RUS</t>
  </si>
  <si>
    <t>Ретранслятор сигнала Wi-Fi Keenetic Buddy 6 AX3000 (KN-3411) RUS</t>
  </si>
  <si>
    <t>800854RUS</t>
  </si>
  <si>
    <t>Роутер Keenetic 4G (KN-1213) N300 RUS</t>
  </si>
  <si>
    <t>800858RUS</t>
  </si>
  <si>
    <t>Роутер Keenetic Extra (KN-1714) AC1200 RUS</t>
  </si>
  <si>
    <t>800859RUS</t>
  </si>
  <si>
    <t>Роутер Keenetic Hopper SE (KN-3812) AX3000 RUS</t>
  </si>
  <si>
    <t>800863RUS</t>
  </si>
  <si>
    <t>Роутер Keenetic Launcher (KN-1221) RUS</t>
  </si>
  <si>
    <t>800867RUS</t>
  </si>
  <si>
    <t>Роутер Keenetic Sprinter SE (KN-3712) AX3000 RUS</t>
  </si>
  <si>
    <t>Аксессуары / Аксессуары и гаджеты / Maxvi</t>
  </si>
  <si>
    <t>900839-1RUS</t>
  </si>
  <si>
    <t>LCD планшет для заметок и рисования Maxvi MGT-01 Black RUS</t>
  </si>
  <si>
    <t>900839-2RUS</t>
  </si>
  <si>
    <t>LCD планшет для заметок и рисования Maxvi MGT-01 Blue RUS</t>
  </si>
  <si>
    <t>900839-3RUS</t>
  </si>
  <si>
    <t>LCD планшет для заметок и рисования Maxvi MGT-01 Pink RUS</t>
  </si>
  <si>
    <t>900840-1RUS</t>
  </si>
  <si>
    <t>LCD планшет для заметок и рисования Maxvi MGT-01C Black RUS</t>
  </si>
  <si>
    <t>900841-1RUS</t>
  </si>
  <si>
    <t>LCD планшет для заметок и рисования Maxvi MGT-02 Black RUS</t>
  </si>
  <si>
    <t>900841-2RUS</t>
  </si>
  <si>
    <t>LCD планшет для заметок и рисования Maxvi MGT-02 Blue RUS</t>
  </si>
  <si>
    <t>900841-3RUS</t>
  </si>
  <si>
    <t>LCD планшет для заметок и рисования Maxvi MGT-02 Pink RUS</t>
  </si>
  <si>
    <t>900842-1RUS</t>
  </si>
  <si>
    <t>LCD планшет для заметок и рисования Maxvi MGT-02C Black RUS</t>
  </si>
  <si>
    <t>900842-2RUS</t>
  </si>
  <si>
    <t>LCD планшет для заметок и рисования Maxvi MGT-02C Blue RUS</t>
  </si>
  <si>
    <t>900842-3RUS</t>
  </si>
  <si>
    <t>LCD планшет для заметок и рисования Maxvi MGT-02C pink RUS</t>
  </si>
  <si>
    <t>205129-1RUS</t>
  </si>
  <si>
    <t>LCD планшет для заметок и рисования Maxvi MGT-03 Black RUS</t>
  </si>
  <si>
    <t>Аксессуары / Аксессуары и гаджеты / MikroTik</t>
  </si>
  <si>
    <t>Аксессуары / Аксессуары и гаджеты / Samsung</t>
  </si>
  <si>
    <t>900866-1EU</t>
  </si>
  <si>
    <t>Гео Метка Samsung Galaxy Smart Tag 2 (EI-T5600) Black EU</t>
  </si>
  <si>
    <t>Аксессуары / Аксессуары и гаджеты / Sber</t>
  </si>
  <si>
    <t>910001-2RUS</t>
  </si>
  <si>
    <t>Умная колонка SberBoom Home Blue RUS</t>
  </si>
  <si>
    <t>910001-4RUS</t>
  </si>
  <si>
    <t>Умная колонка SberBoom Home Brown RUS</t>
  </si>
  <si>
    <t>910000-3RUS</t>
  </si>
  <si>
    <t>Умная колонка SberBoom Mini 2 Gray RUS</t>
  </si>
  <si>
    <t>910000-4RUS</t>
  </si>
  <si>
    <t>Умная колонка SberBoom Mini 2 Yellow RUS</t>
  </si>
  <si>
    <t>Аксессуары / Аксессуары и гаджеты / TP-LINK</t>
  </si>
  <si>
    <t>801158RUS</t>
  </si>
  <si>
    <t>Сетевой адаптер PCI Express с поддержкой Wi-Fi TP-LINK (TL-WN881ND) N300 RUS</t>
  </si>
  <si>
    <t>Аксессуары / Аксессуары и гаджеты / Vention</t>
  </si>
  <si>
    <t>16376RUS</t>
  </si>
  <si>
    <t>Вставка Vention Keystone Jack Cat.5e UTP (IPAW0) White RUS</t>
  </si>
  <si>
    <t>16378RUS</t>
  </si>
  <si>
    <t>Вставка Vention Keystone Jack Cat.6 неэкранированный 180 градусов (IRHW0) White RUS</t>
  </si>
  <si>
    <t>16381RUS</t>
  </si>
  <si>
    <t>Лицевая панель Vention под модуль Keystone (IFBW0) White RUS</t>
  </si>
  <si>
    <t>16380RUS</t>
  </si>
  <si>
    <t>Лицевая панель Vention под модуль Keystone (IFDW0) White RUS</t>
  </si>
  <si>
    <t>16457RUS</t>
  </si>
  <si>
    <t>Мультифункциональный инструмент для зачистки коаксиального кабеля Vention KEBL0 (KEBL0) RUS</t>
  </si>
  <si>
    <t>Аксессуары / Аксессуары и гаджеты / Xiaomi / Гаджеты / Бритвы</t>
  </si>
  <si>
    <t>811021-1</t>
  </si>
  <si>
    <t>Электробритва Xiaomi ENCHEN BlackStone Sahver Black</t>
  </si>
  <si>
    <t>811021</t>
  </si>
  <si>
    <t>Электробритва Xiaomi ENCHEN BlackStone Shaver Black/Grey</t>
  </si>
  <si>
    <t>Аксессуары / Аксессуары и гаджеты / Xiaomi / Гаджеты / Гаджеты</t>
  </si>
  <si>
    <t>404021-5</t>
  </si>
  <si>
    <t>Xiaomi перчатки для сенсорных экранов (Коричневый) (XMST01MT)</t>
  </si>
  <si>
    <t>404021-2</t>
  </si>
  <si>
    <t>Xiaomi перчатки для сенсорных экранов (Серый) (XMST01MT)</t>
  </si>
  <si>
    <t>404021-4</t>
  </si>
  <si>
    <t>Xiaomi перчатки для сенсорных экранов (Синий) (XMST01MT)</t>
  </si>
  <si>
    <t>404021-3</t>
  </si>
  <si>
    <t>Xiaomi перчатки для сенсорных экранов (Черный) (XMST01MT)</t>
  </si>
  <si>
    <t>Аксессуары / Аксессуары и гаджеты / Xiaomi / Камеры / Видеорегистраторы</t>
  </si>
  <si>
    <t>676002-3CN</t>
  </si>
  <si>
    <t>Видеорегистратор Xiaomi 70Mai Smart Dash Cam 1S (Midrive D06) CN</t>
  </si>
  <si>
    <t>Аксессуары / Аксессуары и гаджеты / Xiaomi / Умный дом / Бытовая техника</t>
  </si>
  <si>
    <t>811916RUS</t>
  </si>
  <si>
    <t>Очиститель для воды Viomi Blues Lite 600G (MR662-A) RUS</t>
  </si>
  <si>
    <t>811915RUS</t>
  </si>
  <si>
    <t>Очиститель для воды Viomi Blues Pro 1200G (MR1223-B) RUS</t>
  </si>
  <si>
    <t>Аксессуары / Аксессуары и гаджеты / Яндекс</t>
  </si>
  <si>
    <t>602331-1RUS</t>
  </si>
  <si>
    <t>602331-2RUS</t>
  </si>
  <si>
    <t>600213-1RUS</t>
  </si>
  <si>
    <t>600335-3RUS</t>
  </si>
  <si>
    <t>Умная колонка Яндекс Станция Лайт 2 (YNDX-00026GRN) Green RUS</t>
  </si>
  <si>
    <t>600335-4RUS</t>
  </si>
  <si>
    <t>Умная колонка Яндекс Станция Лайт 2 (YNDX-00026ORG) Orange RUS</t>
  </si>
  <si>
    <t>900974-4RUS</t>
  </si>
  <si>
    <t>Умная колонка Яндекс Станция Лайт 2 без часов (YNDX-00028PNK) Pink RUS</t>
  </si>
  <si>
    <t>900975-1RUS</t>
  </si>
  <si>
    <t>Умная колонка Яндекс Станция Стрит (YNDX-00030BLK) Black RUS</t>
  </si>
  <si>
    <t>900975-2RUS</t>
  </si>
  <si>
    <t>Умная колонка Яндекс Станция Стрит (YNDX-00030GRN) Green RUS</t>
  </si>
  <si>
    <t>900975-5RUS</t>
  </si>
  <si>
    <t>Умная колонка Яндекс Станция Стрит (YNDX-00030ORG) Orange RUS</t>
  </si>
  <si>
    <t>900975-4RUS</t>
  </si>
  <si>
    <t>Умная колонка Яндекс Станция Стрит (YNDX-00030VIO) Violet RUS</t>
  </si>
  <si>
    <t>Аксессуары / Наушники / Беспроводные наушники / Anker</t>
  </si>
  <si>
    <t>900037-3RUS</t>
  </si>
  <si>
    <t>Аксессуары / Наушники / Беспроводные наушники / Beyerdynamic</t>
  </si>
  <si>
    <t>202019-2EU</t>
  </si>
  <si>
    <t>Беспроводные наушники Beyerdynamic MMX 200 Gray EU</t>
  </si>
  <si>
    <t>Аксессуары / Наушники / Беспроводные наушники / Huawei</t>
  </si>
  <si>
    <t>995100-2EU</t>
  </si>
  <si>
    <t>Беспроводные наушники Huawei FreeBuds 5 White EU</t>
  </si>
  <si>
    <t>Аксессуары / Наушники / Беспроводные наушники / Marshall</t>
  </si>
  <si>
    <t>256014-1EU</t>
  </si>
  <si>
    <t>Беспроводные наушники Marshall Major V Black EU</t>
  </si>
  <si>
    <t>256014-4EU</t>
  </si>
  <si>
    <t>Беспроводные наушники Marshall Major V Blue EU</t>
  </si>
  <si>
    <t>256014-3EU</t>
  </si>
  <si>
    <t>Беспроводные наушники Marshall Major V Cream EU</t>
  </si>
  <si>
    <t>Аксессуары / Наушники / Беспроводные наушники / Nothing</t>
  </si>
  <si>
    <t>995027-1EU</t>
  </si>
  <si>
    <t>205631-2СN</t>
  </si>
  <si>
    <t>Аксессуары / Наушники / Беспроводные наушники / OnePlus</t>
  </si>
  <si>
    <t>205621-2EU</t>
  </si>
  <si>
    <t>205621-1EU</t>
  </si>
  <si>
    <t>205621-3EU</t>
  </si>
  <si>
    <t>900931-1EU</t>
  </si>
  <si>
    <t>900931-2EU</t>
  </si>
  <si>
    <t>Аксессуары / Наушники / Беспроводные наушники / Samsung</t>
  </si>
  <si>
    <t>Аксессуары / Наушники / Беспроводные наушники / Sony</t>
  </si>
  <si>
    <t>202633-3</t>
  </si>
  <si>
    <t>Беспроводные наушники SONY (WF-1000XM5) Pink</t>
  </si>
  <si>
    <t>202633-2</t>
  </si>
  <si>
    <t>Беспроводные наушники SONY (WF-1000XM5) Silver</t>
  </si>
  <si>
    <t>202603-1EU</t>
  </si>
  <si>
    <t>Беспроводные наушники SONY (WF-C500) Black EU</t>
  </si>
  <si>
    <t>Аксессуары / Наушники / Беспроводные наушники / Vivo</t>
  </si>
  <si>
    <t>205644-2RUS</t>
  </si>
  <si>
    <t>Беспроводные наушники Vivo Buds (RM129) Cosmic Blue RUS</t>
  </si>
  <si>
    <t>Аксессуары / Пылесосы</t>
  </si>
  <si>
    <t>996010RUS</t>
  </si>
  <si>
    <t>Пылесос вертикальный беспроводной Xiaomi Vacuum Cleaner G30 Max (МBHR08C6EU) Gray RUS</t>
  </si>
  <si>
    <t>Аксессуары / Пылесосы / Беспроводные пылесосы</t>
  </si>
  <si>
    <t>822391RUS</t>
  </si>
  <si>
    <t>Пылесос вертикальный беспроводной моющий Xiaomi Truclean W20 EU (BHR8833EU) White RUS</t>
  </si>
  <si>
    <t>Аксессуары / Пылесосы / Беспроводные пылесосы / Deerma</t>
  </si>
  <si>
    <t>822097RUS</t>
  </si>
  <si>
    <t>Пылесос вертикальный беспроводной моющий Deerma VX 100 Ultra RUS</t>
  </si>
  <si>
    <t>822096RUS</t>
  </si>
  <si>
    <t>Пылесос вертикальный беспроводной моющий Deerma VX 900 Ultra RUS</t>
  </si>
  <si>
    <t>Аксессуары / Пылесосы / Беспроводные пылесосы / Dreame</t>
  </si>
  <si>
    <t>822025EU</t>
  </si>
  <si>
    <t>Пылесос вертикальный беспроводной Dreame Cordless Stick Vacuum Vortech Station Z10 Grey EU</t>
  </si>
  <si>
    <t>821995EU</t>
  </si>
  <si>
    <t>Пылесос вертикальный беспроводной Dreame Cordless Vacuum Cleaner R20 Grey EU</t>
  </si>
  <si>
    <t>901134EU</t>
  </si>
  <si>
    <t>Пылесос вертикальный беспроводной Dreame Z20 EU</t>
  </si>
  <si>
    <t>901136EU</t>
  </si>
  <si>
    <t>Пылесос вертикальный беспроводной Dreame Z30 EU</t>
  </si>
  <si>
    <t>901161RUS</t>
  </si>
  <si>
    <t>Пылесос вертикальный беспроводной моющий Dreame G12 Grey RUS</t>
  </si>
  <si>
    <t>901141RUS</t>
  </si>
  <si>
    <t>Пылесос вертикальный беспроводной моющий Dreame H12 DUAL FlexReach Black RUS</t>
  </si>
  <si>
    <t>901142RUS</t>
  </si>
  <si>
    <t>Пылесос вертикальный беспроводной моющий Dreame H12 PRO FlexReach Black RUS</t>
  </si>
  <si>
    <t>901144EU</t>
  </si>
  <si>
    <t>Пылесос вертикальный беспроводной моющий Dreame R20 AQUA Grey EU</t>
  </si>
  <si>
    <t>Аксессуары / Пылесосы / Беспроводные пылесосы / Mi</t>
  </si>
  <si>
    <t>822074-1RUS</t>
  </si>
  <si>
    <t>Пылесос вертикальный беспроводной Xiaomi Vacuum Cleaner G20 D205 (BHR8831EU) White RUS</t>
  </si>
  <si>
    <t>822057-1RUS</t>
  </si>
  <si>
    <t>Пылесос вертикальный беспроводной Xiaomi Vacuum Cleaner G20 Max D206 (BHR8828EU) Black RUS</t>
  </si>
  <si>
    <t>822058RUS</t>
  </si>
  <si>
    <t>Пылесос вертикальный беспроводной Xiaomi Vacuum Cleaner P30 (BHR08J7EU) White RUS</t>
  </si>
  <si>
    <t>822059RUS</t>
  </si>
  <si>
    <t>Пылесос вертикальный беспроводной моющий Xiaomi Truclean W30 Pro (BHR08GYEU) RUS</t>
  </si>
  <si>
    <t>Аксессуары / Пылесосы / Беспроводные пылесосы / Mijia</t>
  </si>
  <si>
    <t>822070RUS</t>
  </si>
  <si>
    <t>Пылесос вертикальный беспроводной Xiaomi Vacuum Cleaner G20 Lite C203 (BHR8195EU) White RUS</t>
  </si>
  <si>
    <t>Аксессуары / Пылесосы / Беспроводные пылесосы / Roborock</t>
  </si>
  <si>
    <t>901158</t>
  </si>
  <si>
    <t>Пылесос вертикальный беспроводной Roborock H60 Hub</t>
  </si>
  <si>
    <t>901159</t>
  </si>
  <si>
    <t>Пылесос вертикальный беспроводной Roborock H60 Hub Pro</t>
  </si>
  <si>
    <t>901156</t>
  </si>
  <si>
    <t>Пылесос вертикальный беспроводной Roborock H60 Ultra</t>
  </si>
  <si>
    <t>Аксессуары / Пылесосы / Роботы-пылесосы / Anker</t>
  </si>
  <si>
    <t>Аксессуары / Пылесосы / Роботы-пылесосы / Deerma</t>
  </si>
  <si>
    <t>812736RUS</t>
  </si>
  <si>
    <t>Робот-пылесос Deerma X80 Ultra RUS</t>
  </si>
  <si>
    <t>Аксессуары / Пылесосы / Роботы-пылесосы / Dreame</t>
  </si>
  <si>
    <t>901120RUS</t>
  </si>
  <si>
    <t>Робот-пылесос Dreame Aqua10 ultra Roller Complete White RU</t>
  </si>
  <si>
    <t>821466-1RUS</t>
  </si>
  <si>
    <t>Робот-пылесос Dreame Bot D9 Max (RLS5-BL1) Black RUS</t>
  </si>
  <si>
    <t>901123EU</t>
  </si>
  <si>
    <t>Робот-пылесос Dreame C9 Black EU</t>
  </si>
  <si>
    <t>821729EU</t>
  </si>
  <si>
    <t>Робот-пылесос Dreame D10S Plus Black EU</t>
  </si>
  <si>
    <t>821728EU</t>
  </si>
  <si>
    <t>Робот-пылесос Dreame D10S Pro Black EU</t>
  </si>
  <si>
    <t>821727EU</t>
  </si>
  <si>
    <t>Робот-пылесос Dreame D10S White EU</t>
  </si>
  <si>
    <t>901130-2RUS</t>
  </si>
  <si>
    <t>Робот-пылесос Dreame D20 Black RU</t>
  </si>
  <si>
    <t>901128RUS</t>
  </si>
  <si>
    <t>Робот-пылесос Dreame D20 Pro White RU</t>
  </si>
  <si>
    <t>901127RUS</t>
  </si>
  <si>
    <t>Робот-пылесос Dreame D20 Ultra White RU</t>
  </si>
  <si>
    <t>901130-1RUS</t>
  </si>
  <si>
    <t>Робот-пылесос Dreame D20 White RU</t>
  </si>
  <si>
    <t>901125RUS</t>
  </si>
  <si>
    <t>Робот-пылесос Dreame F10 Black RU</t>
  </si>
  <si>
    <t>901126RUS</t>
  </si>
  <si>
    <t>Робот-пылесос Dreame F10 Plus White RU</t>
  </si>
  <si>
    <t>901124RUS</t>
  </si>
  <si>
    <t>Робот-пылесос Dreame F10 White RU</t>
  </si>
  <si>
    <t>821100RUS</t>
  </si>
  <si>
    <t>Робот-пылесос Dreame F21 Plus White Robot Vacuum Cleaner RUS</t>
  </si>
  <si>
    <t>821829EU</t>
  </si>
  <si>
    <t>Робот-пылесос Dreame L10S Pro (RLS5L) Black EU</t>
  </si>
  <si>
    <t>901116RUS</t>
  </si>
  <si>
    <t>Робот-пылесос Dreame L40 Ultra CE White RU</t>
  </si>
  <si>
    <t>901114RUS</t>
  </si>
  <si>
    <t>Робот-пылесос Dreame L40S Pro Ultra White RU</t>
  </si>
  <si>
    <t>901115RUS</t>
  </si>
  <si>
    <t>Робот-пылесос Dreame L40S Ultra White RU</t>
  </si>
  <si>
    <t>901121RUS</t>
  </si>
  <si>
    <t>Робот-пылесос Dreame L50 Ultra White RU</t>
  </si>
  <si>
    <t>901122EU</t>
  </si>
  <si>
    <t>Робот-пылесос Dreame W10 White EU</t>
  </si>
  <si>
    <t>882102-1EU</t>
  </si>
  <si>
    <t>Робот-пылесос Dreame X40 Ultra Complete (White) EU</t>
  </si>
  <si>
    <t>901118RUS</t>
  </si>
  <si>
    <t>Робот-пылесос Dreame X50 Master Black RU</t>
  </si>
  <si>
    <t>996007EU</t>
  </si>
  <si>
    <t>811103RUS</t>
  </si>
  <si>
    <t>Робот-пылесос Xiaomi Robot Vacuum E10 (BHR6783EU) RUS</t>
  </si>
  <si>
    <t>996009-1EU</t>
  </si>
  <si>
    <t>822111RUS</t>
  </si>
  <si>
    <t>Робот-пылесос Xiaomi Robot Vacuum T12 Black (BHR7726GL) RUS</t>
  </si>
  <si>
    <t>822241RUS</t>
  </si>
  <si>
    <t>Робот-пылесос Xiaomi Robot Vacuum X20 Max (BHR9220EU) Black RUS</t>
  </si>
  <si>
    <t>822110RUS</t>
  </si>
  <si>
    <t>Робот-пылесос Xiaomi Robot Vacuum X20+ EU C102 (BHR8124EU) RUS</t>
  </si>
  <si>
    <t>Аксессуары / Пылесосы / Роботы-пылесосы / Roborock</t>
  </si>
  <si>
    <t>901153</t>
  </si>
  <si>
    <t>Робот-пылесос Roborock Q5 Pro Black</t>
  </si>
  <si>
    <t>995003</t>
  </si>
  <si>
    <t>Робот-пылесос Roborock Q5 Pro Plus Black</t>
  </si>
  <si>
    <t>901154</t>
  </si>
  <si>
    <t>Робот-пылесос Roborock Qrevo Curv White</t>
  </si>
  <si>
    <t>901155</t>
  </si>
  <si>
    <t>Робот-пылесос Roborock Qrevo Edge White</t>
  </si>
  <si>
    <t>901152</t>
  </si>
  <si>
    <t>Робот-пылесос Roborock Qrevo MaxV White</t>
  </si>
  <si>
    <t>996015-1RUS</t>
  </si>
  <si>
    <t>Робот-пылесос Roborock S8 Pro Black RUS</t>
  </si>
  <si>
    <t>996016-1RUS</t>
  </si>
  <si>
    <t>Робот-пылесос Roborock S9 Max V Ultra White RUS</t>
  </si>
  <si>
    <t>901150</t>
  </si>
  <si>
    <t>Робот-пылесос Roborock Saros Z70 Black</t>
  </si>
  <si>
    <t>Аксессуары / Разное</t>
  </si>
  <si>
    <t>602070EU</t>
  </si>
  <si>
    <t>602069US</t>
  </si>
  <si>
    <t>Аксессуары / Часы и фитнес-браслеты / Фитнес-браслеты / Huawei</t>
  </si>
  <si>
    <t>900935-2RUS</t>
  </si>
  <si>
    <t>Аксессуары / Часы и фитнес-браслеты / Часы / Amazfit</t>
  </si>
  <si>
    <t>822347-1RUS</t>
  </si>
  <si>
    <t>Смарт-часы Amazfit Active 2 Premium (A2437) Leather RUS</t>
  </si>
  <si>
    <t>900902-1RUS</t>
  </si>
  <si>
    <t>Смарт-часы Amazfit Active 2S (A2440) Black Leather RUS</t>
  </si>
  <si>
    <t>900911-2RUS</t>
  </si>
  <si>
    <t>Смарт-часы Amazfit T-Rex 3 (A2323) Lava Red RUS</t>
  </si>
  <si>
    <t>900911-1RUS</t>
  </si>
  <si>
    <t>Смарт-часы Amazfit T-Rex 3 (A2323) Onyx Black RUS</t>
  </si>
  <si>
    <t>900913-2RUS</t>
  </si>
  <si>
    <t>Смарт-часы Amazfit T-Rex 3 Pro 44mm (A2549) Black Gold RUS</t>
  </si>
  <si>
    <t>900913-1RUS</t>
  </si>
  <si>
    <t>Смарт-часы Amazfit T-Rex 3 Pro 44mm (A2549) Tactical Black RUS</t>
  </si>
  <si>
    <t>Аксессуары / Часы и фитнес-браслеты / Часы / Garmin</t>
  </si>
  <si>
    <t>911005-1EU</t>
  </si>
  <si>
    <t>Смарт-часы Garmin Fenix 7X Pro Sapphire Solar Carbon Gray EU</t>
  </si>
  <si>
    <t>911006-1EU</t>
  </si>
  <si>
    <t>Смарт-часы Garmin Fenix 8 51mm Amoled Sapphire Titanium Carbon Gray EU</t>
  </si>
  <si>
    <t>995023-3EU</t>
  </si>
  <si>
    <t>Смарт-часы Garmin Forerunner 55, 42 mm Aqua EU</t>
  </si>
  <si>
    <t>995023-2EU</t>
  </si>
  <si>
    <t>Смарт-часы Garmin Forerunner 55, 42 mm Black EU</t>
  </si>
  <si>
    <t>902120-1EU</t>
  </si>
  <si>
    <t>Смарт-часы Garmin FORERUNNER 965 AMOLED Black/Powder Gray EU</t>
  </si>
  <si>
    <t>902120-2EU</t>
  </si>
  <si>
    <t>Смарт-часы Garmin FORERUNNER 965 AMOLED Whitestone/Powder Gray EU</t>
  </si>
  <si>
    <t>995024-2EU</t>
  </si>
  <si>
    <t>Смарт-часы Garmin Instinct 2 Solar Tactical Black EU</t>
  </si>
  <si>
    <t>995025-1EU</t>
  </si>
  <si>
    <t>Смарт-часы Garmin Instinct 2 Standard Edition Graphite EU</t>
  </si>
  <si>
    <t>995026-2EU</t>
  </si>
  <si>
    <t>Смарт-часы Garmin Instinct 2x Solar Tactical Coyote Tan Bezel with Coyote Tan Silicone Band EU</t>
  </si>
  <si>
    <t>911004-1EU</t>
  </si>
  <si>
    <t>Смарт-часы Garmin Tactix 7 Amoled Edition EU</t>
  </si>
  <si>
    <t>911003-2EU</t>
  </si>
  <si>
    <t>Смарт-часы Garmin Venu 3 Silver EU</t>
  </si>
  <si>
    <t>Аксессуары / Часы и фитнес-браслеты / Часы / Honor</t>
  </si>
  <si>
    <t>994070-2RUS</t>
  </si>
  <si>
    <t>Смарт-часы Honor Choice Kids Watch Plus 4G Purple RUS</t>
  </si>
  <si>
    <t>994071-2RUS</t>
  </si>
  <si>
    <t>Смарт-часы Honor Choice Watch 2i White RUS</t>
  </si>
  <si>
    <t>Аксессуары / Часы и фитнес-браслеты / Часы / Huawei</t>
  </si>
  <si>
    <t>900682-1RUS</t>
  </si>
  <si>
    <t>900698RUS</t>
  </si>
  <si>
    <t>Смарт-часы ️Huawei Watch Fit SE Starry Black RUS</t>
  </si>
  <si>
    <t>900819-2RUS</t>
  </si>
  <si>
    <t>Смарт-часы ️Huawei Watch GT5 46mm Silver/Blue RUS</t>
  </si>
  <si>
    <t>900814-1RUS</t>
  </si>
  <si>
    <t>902191-1RUS</t>
  </si>
  <si>
    <t>902194-3RUS</t>
  </si>
  <si>
    <t>902194-1RUS</t>
  </si>
  <si>
    <t>902792-1RUS</t>
  </si>
  <si>
    <t>902792-3RUS</t>
  </si>
  <si>
    <t>902793-1RUS</t>
  </si>
  <si>
    <t>Аксессуары / Часы и фитнес-браслеты / Часы / Kospet</t>
  </si>
  <si>
    <t>901000-1RUS</t>
  </si>
  <si>
    <t>Смарт-часы Kospet ORB Graphite Gray RUS</t>
  </si>
  <si>
    <t>901000-2RUS</t>
  </si>
  <si>
    <t>Смарт-часы Kospet ORB Icy Silver RUS</t>
  </si>
  <si>
    <t>901001-1RUS</t>
  </si>
  <si>
    <t>Смарт-часы Kospet Pulse Graphite Gray RUS</t>
  </si>
  <si>
    <t>901001-2RUS</t>
  </si>
  <si>
    <t>Смарт-часы Kospet Pulse Icy Silver RUS</t>
  </si>
  <si>
    <t>901002-2RUS</t>
  </si>
  <si>
    <t>Смарт-часы Kospet Tank M3 Ultra Silver RUS</t>
  </si>
  <si>
    <t>901003-1RUS</t>
  </si>
  <si>
    <t>Смарт-часы Kospet Tank M4 Black RUS</t>
  </si>
  <si>
    <t>901003-2RUS</t>
  </si>
  <si>
    <t>Смарт-часы Kospet Tank M4 Silver RUS</t>
  </si>
  <si>
    <t>901004-1RUS</t>
  </si>
  <si>
    <t>Смарт-часы Kospet Tank M4C Black RUS</t>
  </si>
  <si>
    <t>901004-2RUS</t>
  </si>
  <si>
    <t>Смарт-часы Kospet Tank M4C Silver RUS</t>
  </si>
  <si>
    <t>901005-1RUS</t>
  </si>
  <si>
    <t>Смарт-часы Kospet Tank T3 Ultra 2 SE Black RUS</t>
  </si>
  <si>
    <t>901006-2RUS</t>
  </si>
  <si>
    <t>Смарт-часы Kospet Tank T4 Silver RUS</t>
  </si>
  <si>
    <t>901007-1RUS</t>
  </si>
  <si>
    <t>Смарт-часы Kospet Tank T4C Black RUS</t>
  </si>
  <si>
    <t>901007-2RUS</t>
  </si>
  <si>
    <t>Смарт-часы Kospet Tank T4C Silver RUS</t>
  </si>
  <si>
    <t>Аксессуары / Часы и фитнес-браслеты / Часы / Maxvi</t>
  </si>
  <si>
    <t>900853-1RUS</t>
  </si>
  <si>
    <t>Игровая Консоль Maxvi GSP-01 Blue RUS</t>
  </si>
  <si>
    <t>900853-2RUS</t>
  </si>
  <si>
    <t>Игровая Консоль Maxvi GSP-01 Yellow RUS</t>
  </si>
  <si>
    <t>900845-2RUS</t>
  </si>
  <si>
    <t>Смарт-часы Maxvi SW-01 Pink RUS</t>
  </si>
  <si>
    <t>900845-3RUS</t>
  </si>
  <si>
    <t>Смарт-часы Maxvi SW-01 White RUS</t>
  </si>
  <si>
    <t>900846-2RUS</t>
  </si>
  <si>
    <t>Смарт-часы Maxvi SW-02 Grey RUS</t>
  </si>
  <si>
    <t>900846-1RUS</t>
  </si>
  <si>
    <t>Смарт-часы Maxvi SW-02 Pink RUS</t>
  </si>
  <si>
    <t>900847-1RUS</t>
  </si>
  <si>
    <t>Смарт-часы Maxvi SW-03 Black RUS</t>
  </si>
  <si>
    <t>900847-2RUS</t>
  </si>
  <si>
    <t>Смарт-часы Maxvi SW-03 Green RUS</t>
  </si>
  <si>
    <t>900848-1RUS</t>
  </si>
  <si>
    <t>Смарт-часы Maxvi SW-04 Black RUS</t>
  </si>
  <si>
    <t>900849-1RUS</t>
  </si>
  <si>
    <t>Смарт-часы Maxvi SW-05 Black RUS</t>
  </si>
  <si>
    <t>900850-1RUS</t>
  </si>
  <si>
    <t>Смарт-часы Maxvi SW-06 Black RUS</t>
  </si>
  <si>
    <t>900851-1RUS</t>
  </si>
  <si>
    <t>Смарт-часы Maxvi SW-07 Rose Gold RUS</t>
  </si>
  <si>
    <t>900852-1RUS</t>
  </si>
  <si>
    <t>Смарт-часы Maxvi SW-08 Black RUS</t>
  </si>
  <si>
    <t>Аксессуары / Часы и фитнес-браслеты / Часы / Mi</t>
  </si>
  <si>
    <t>900669-2RUS</t>
  </si>
  <si>
    <t>Смарт-часы Redmi Watch 5 (BHR9381GL) Silver Gray RUS</t>
  </si>
  <si>
    <t>900669-1RUS</t>
  </si>
  <si>
    <t>Смарт-часы Redmi Watch 5 (BHR9389GL) Obsidian Black RUS</t>
  </si>
  <si>
    <t>900217-1RUS</t>
  </si>
  <si>
    <t>Смарт-часы Redmi Watch 5 Lite (BHR8789GL) Black / Black Strap RUS</t>
  </si>
  <si>
    <t>900217-2RUS</t>
  </si>
  <si>
    <t>Смарт-часы Redmi Watch 5 Lite (BHR8791GL) Gold / White Strap RUS</t>
  </si>
  <si>
    <t>902056-2RUS</t>
  </si>
  <si>
    <t>Смарт-часы Xiaomi Watch S4 41mm (BHR07VRGL) (Fluororubber) Silver/Black RUS</t>
  </si>
  <si>
    <t>Аксессуары / Часы и фитнес-браслеты / Часы / Samsung</t>
  </si>
  <si>
    <t>600434-3KW</t>
  </si>
  <si>
    <t>Смарт-часы Samsung Galaxy Watch 6 40mm (SM-R930) Gold KW</t>
  </si>
  <si>
    <t>600390KW</t>
  </si>
  <si>
    <t>Смарт-часы Samsung Galaxy Watch 6 47mm Classic (SM-R960) Black KW</t>
  </si>
  <si>
    <t>601090-1RUS</t>
  </si>
  <si>
    <t>Смарт-часы Samsung Galaxy Watch 8 40mm (SM-L325) LTE Graphite RUS</t>
  </si>
  <si>
    <t>601076-2RUS</t>
  </si>
  <si>
    <t>Смарт-часы Samsung Galaxy Watch 8 46mm Classic (SM-L505) LTE White RUS</t>
  </si>
  <si>
    <t>Аксессуары / Часы и фитнес-браслеты / Часы / Tecno</t>
  </si>
  <si>
    <t>800800RUS</t>
  </si>
  <si>
    <t>Смарт-часы Tecno Watch 3 Pro (WP03) Black RUS</t>
  </si>
  <si>
    <t>800801RUS</t>
  </si>
  <si>
    <t>Смарт-часы Tecno Watch Neo (WN01) Black RUS</t>
  </si>
  <si>
    <t>ОАЭ</t>
  </si>
  <si>
    <t>ЕС</t>
  </si>
  <si>
    <t>Apple iPhone 13:</t>
  </si>
  <si>
    <t>10298-1</t>
  </si>
  <si>
    <t>Apple iPhone 13 128GB Midnight 1sim</t>
  </si>
  <si>
    <t>Индия</t>
  </si>
  <si>
    <t>Apple iPhone 14:</t>
  </si>
  <si>
    <t>10312-3</t>
  </si>
  <si>
    <t>Apple iPhone 14 128GB Starlight 1sim</t>
  </si>
  <si>
    <t>10312-2</t>
  </si>
  <si>
    <t>Apple iPhone 14 128GB Blue 1sim</t>
  </si>
  <si>
    <t>10312-4</t>
  </si>
  <si>
    <t>Apple iPhone 14 128GB Purple 1sim</t>
  </si>
  <si>
    <t>10313-1</t>
  </si>
  <si>
    <t>Apple iPhone 14 256GB Midnight 1sim</t>
  </si>
  <si>
    <t>Apple iPhone 14 512GB Blue eSIM</t>
  </si>
  <si>
    <t>10314-3</t>
  </si>
  <si>
    <t>Apple iPhone 14 512GB Starlight 1sim</t>
  </si>
  <si>
    <t>10314-5</t>
  </si>
  <si>
    <t>Apple iPhone 14 512GB Red 1sim</t>
  </si>
  <si>
    <t>Гонконг</t>
  </si>
  <si>
    <t>10323-6</t>
  </si>
  <si>
    <t>Apple iPhone 14 Plus 128GB Yellow 1sim</t>
  </si>
  <si>
    <t>Apple iPhone 14 Plus 256GB Blue eSIM</t>
  </si>
  <si>
    <t>Apple iPhone 14 Plus 256GB Purple eSIM</t>
  </si>
  <si>
    <t>Apple iPhone 14 Plus 256GB Red eSIM</t>
  </si>
  <si>
    <t>Apple iPhone 14 Plus 512GB Yellow eSIM</t>
  </si>
  <si>
    <t>Apple iPhone 14 Plus 512GB Starlight 1sim</t>
  </si>
  <si>
    <t>Apple iPhone 14 Plus 512GB Purple 1sim</t>
  </si>
  <si>
    <t>Apple iPhone 15:</t>
  </si>
  <si>
    <t>10326-1</t>
  </si>
  <si>
    <t>Apple iPhone 15 128GB Black 1sim</t>
  </si>
  <si>
    <t>10326-2</t>
  </si>
  <si>
    <t>Apple iPhone 15 128GB Blue 1sim</t>
  </si>
  <si>
    <t>10326-4</t>
  </si>
  <si>
    <t>Apple iPhone 15 128GB Yellow 1sim</t>
  </si>
  <si>
    <t>10327-1</t>
  </si>
  <si>
    <t>Apple iPhone 15 256GB Black 1sim</t>
  </si>
  <si>
    <t>10327-2</t>
  </si>
  <si>
    <t>Apple iPhone 15 256GB Blue 1sim</t>
  </si>
  <si>
    <t>Apple iPhone 15 512GB Pink eSIM</t>
  </si>
  <si>
    <t>Apple iPhone 15 512GB Blue eSIM</t>
  </si>
  <si>
    <t>Apple iPhone 15 512GB Green eSIM</t>
  </si>
  <si>
    <t>Apple iPhone 15 512GB Yellow eSIM</t>
  </si>
  <si>
    <t>Apple iPhone 15 512GB Yellow 1sim</t>
  </si>
  <si>
    <t>10329-2</t>
  </si>
  <si>
    <t>Apple iPhone 15 Plus 128GB Blue 1sim</t>
  </si>
  <si>
    <t>10329-3</t>
  </si>
  <si>
    <t>Apple iPhone 15 Plus 128GB Green 1sim</t>
  </si>
  <si>
    <t>10329-5</t>
  </si>
  <si>
    <t>Apple iPhone 15 Plus 128GB Pink 1sim</t>
  </si>
  <si>
    <t>Apple iPhone 15 Plus 128GB Yellow 1sim</t>
  </si>
  <si>
    <t>Apple iPhone 15 Plus 512GB Black 1sim</t>
  </si>
  <si>
    <t>10331-2</t>
  </si>
  <si>
    <t>Apple iPhone 15 Plus 512GB Blue 1sim</t>
  </si>
  <si>
    <t>10331-3</t>
  </si>
  <si>
    <t>Apple iPhone 15 Plus 512GB Green 1sim</t>
  </si>
  <si>
    <t>Apple iPhone 15 Plus 512GB Pink 1sim</t>
  </si>
  <si>
    <t>Apple iPhone 15 Plus 512GB Yellow 1sim</t>
  </si>
  <si>
    <t>Япония</t>
  </si>
  <si>
    <t>Apple iPhone 15 Pro 128GB Natural eSIM</t>
  </si>
  <si>
    <t>Apple iPhone 15 Pro 128GB White eSIM</t>
  </si>
  <si>
    <t>10332-2</t>
  </si>
  <si>
    <t>Apple iPhone 15 Pro 128GB Blue 1sim</t>
  </si>
  <si>
    <t>Apple iPhone 16:</t>
  </si>
  <si>
    <t>Apple iPhone 16 128GB Black eSIM</t>
  </si>
  <si>
    <t>10354-5</t>
  </si>
  <si>
    <t>Apple iPhone 16 128GB Pink 1sim</t>
  </si>
  <si>
    <t>10354-2</t>
  </si>
  <si>
    <t>Apple iPhone 16 128GB White 1sim</t>
  </si>
  <si>
    <t>10354-4</t>
  </si>
  <si>
    <t>Apple iPhone 16 128GB Teal 1sim</t>
  </si>
  <si>
    <t>10354-3</t>
  </si>
  <si>
    <t>Apple iPhone 16 128GB Ultramarine 1sim</t>
  </si>
  <si>
    <t>10355-5</t>
  </si>
  <si>
    <t>Apple iPhone 16 256GB Pink 1sim</t>
  </si>
  <si>
    <t>10355-3</t>
  </si>
  <si>
    <t>Apple iPhone 16 256GB Ultramarine 1sim</t>
  </si>
  <si>
    <t>10356-1</t>
  </si>
  <si>
    <t>Apple iPhone 16 512GB Black 1sim</t>
  </si>
  <si>
    <t>10356-4</t>
  </si>
  <si>
    <t>Apple iPhone 16 512GB Teal 1sim</t>
  </si>
  <si>
    <t>Apple iPhone 16 512GB White 1sim</t>
  </si>
  <si>
    <t>Apple iPhone 16 512GB Ultramarine 1sim</t>
  </si>
  <si>
    <t>Apple iPhone 16 Plus:</t>
  </si>
  <si>
    <t>10360-1</t>
  </si>
  <si>
    <t>Apple iPhone 16 Plus 128GB Black 1sim</t>
  </si>
  <si>
    <t>10360-4</t>
  </si>
  <si>
    <t>Apple iPhone 16 Plus 128GB Teal 1sim</t>
  </si>
  <si>
    <t>10360-3</t>
  </si>
  <si>
    <t>Apple iPhone 16 Plus 128GB Ultramarine 1sim</t>
  </si>
  <si>
    <t>10360-2</t>
  </si>
  <si>
    <t>Apple iPhone 16 Plus 128GB White 1sim</t>
  </si>
  <si>
    <t>10361-1</t>
  </si>
  <si>
    <t>Apple iPhone 16 Plus 256GB Black 1sim</t>
  </si>
  <si>
    <t>10361-5</t>
  </si>
  <si>
    <t>Apple iPhone 16 Plus 256GB Pink 1sim</t>
  </si>
  <si>
    <t>10361-2</t>
  </si>
  <si>
    <t>Apple iPhone 16 Plus 256GB White 1sim</t>
  </si>
  <si>
    <t>10361-3</t>
  </si>
  <si>
    <t>Apple iPhone 16 Plus 256GB Ultramarine 1sim</t>
  </si>
  <si>
    <t>Apple iPhone 16 Plus 512GB Black 1sim</t>
  </si>
  <si>
    <t>Apple iPhone 16 Plus 512GB Pink 1sim</t>
  </si>
  <si>
    <t>Apple iPhone 16 Plus 512GB Teal 1sim</t>
  </si>
  <si>
    <t>Apple iPhone 16 Plus 512GB Ultramarine 1sim</t>
  </si>
  <si>
    <t>Apple iPhone 16 Pro:</t>
  </si>
  <si>
    <t>10370-4</t>
  </si>
  <si>
    <t>Apple iPhone 16 Pro 128GB Natural 2Sim</t>
  </si>
  <si>
    <t>10370-2</t>
  </si>
  <si>
    <t>Apple iPhone 16 Pro 128GB White 2Sim</t>
  </si>
  <si>
    <t>10366-3</t>
  </si>
  <si>
    <t>Apple iPhone 16 Pro 128GB Desert 1sim</t>
  </si>
  <si>
    <t>10366-2</t>
  </si>
  <si>
    <t>Apple iPhone 16 Pro 128GB White 1sim</t>
  </si>
  <si>
    <t>10368-3</t>
  </si>
  <si>
    <t>Apple iPhone 16 Pro 512GB Desert 1sim</t>
  </si>
  <si>
    <t>10369-3</t>
  </si>
  <si>
    <t>Apple iPhone 16 Pro 1TB Desert 1sim</t>
  </si>
  <si>
    <t>10369-2</t>
  </si>
  <si>
    <t>Apple iPhone 16 Pro 1TB White 1sim</t>
  </si>
  <si>
    <t>Apple iPhone 16 Pro Max:</t>
  </si>
  <si>
    <t>Apple iPhone 17:</t>
  </si>
  <si>
    <t>Apple iPhone 17 Air:</t>
  </si>
  <si>
    <t>20322-1</t>
  </si>
  <si>
    <t>Apple iPhone 17 Air 256GB Black eSIM</t>
  </si>
  <si>
    <t>20322-2</t>
  </si>
  <si>
    <t>Apple iPhone 17 Air 256GB Blue eSIM</t>
  </si>
  <si>
    <t>20322-3</t>
  </si>
  <si>
    <t>Apple iPhone 17 Air 256GB White eSIM</t>
  </si>
  <si>
    <t>20322-4</t>
  </si>
  <si>
    <t>Apple iPhone 17 Air 256GB Gold eSIM</t>
  </si>
  <si>
    <t>Apple iPhone 17 Air 512GB Gold eSIM</t>
  </si>
  <si>
    <t>Apple iPhone 17 Air 1TB Black eSIM</t>
  </si>
  <si>
    <t>Apple iPhone 17 Air 1TB Blue eSIM</t>
  </si>
  <si>
    <t>Apple iPhone 17 Air 1TB White eSIM</t>
  </si>
  <si>
    <t>Apple iPhone 17 Air 1TB Gold eSIM</t>
  </si>
  <si>
    <t>Apple iPhone 17 Pro:</t>
  </si>
  <si>
    <t>Apple iPhone 17 Pro Max:</t>
  </si>
  <si>
    <t>AirPods 4</t>
  </si>
  <si>
    <t>AirPods 4 ANC</t>
  </si>
  <si>
    <t>AirPods Pro 3</t>
  </si>
  <si>
    <t>Apple Watch:</t>
  </si>
  <si>
    <t>Apple Watch SE 3 40 Midnight 2025 M/L MEHC4</t>
  </si>
  <si>
    <t>Apple Watch SE 3 40 Midnight 2025 S/M MEH94</t>
  </si>
  <si>
    <t>Apple Watch Ultra 3 49 Black Ti Black Alp Lp S MF0Q4</t>
  </si>
  <si>
    <t>Apple Watch Ultra 3 49 Natural Milanese M MEWY4</t>
  </si>
  <si>
    <t>Apple Lightning to Type-C Cable 1m MQGJ2 (Без коробки) от 10шт 190 от 1шт 400</t>
  </si>
  <si>
    <t>Apple Magsafe Euro-Pin Adapter (Оригинал) 250</t>
  </si>
  <si>
    <t>Apple Type-C to Type-C Cable 1m ( Без коробки) от 10шт 190 от 1шт 400</t>
  </si>
  <si>
    <t>Apple USB Power Adapter MD813 (Оригинал/Без коробки) 200</t>
  </si>
  <si>
    <t>СЗУ Apple 20W USB-C Power Adapter White RUS от 10шт 790 от 1шт 1000</t>
  </si>
  <si>
    <t>Цена наличные</t>
  </si>
  <si>
    <t>Заказ б/н</t>
  </si>
  <si>
    <t>Сумма заказа наличные</t>
  </si>
  <si>
    <t>S40Pro</t>
  </si>
  <si>
    <t>D9 Max Gen2 Black</t>
  </si>
  <si>
    <t>Робот-пылесос Dreame Bot D9MaxGen2 Black-RU</t>
  </si>
  <si>
    <t>BHR8851GL</t>
  </si>
  <si>
    <t>Внешний аккумулятор Xiaomi 33W Power Bank 20000mAh (встроенный кабель) Tan GL</t>
  </si>
  <si>
    <t>ULC-CT020</t>
  </si>
  <si>
    <t>Гарнитура Huawei FREEBUDS SE 3 55037987 BLACK</t>
  </si>
  <si>
    <t>T0021</t>
  </si>
  <si>
    <t xml:space="preserve">Наушники Huawei FreeArc серый </t>
  </si>
  <si>
    <t>Беспроводные наушники REDMI Buds 8 Lite (Black)</t>
  </si>
  <si>
    <t>GT RUNNER 2</t>
  </si>
  <si>
    <t>Умные часы GT RUNNER 2 BLACK 55020HJS HUAWEI</t>
  </si>
  <si>
    <t>Умные часы GT RUNNER 2 ORANGE 55020HJU HUAWEI</t>
  </si>
  <si>
    <t>Умные часы GT RUNNER 2 BLUE 55020HJV HUAWEI</t>
  </si>
  <si>
    <t>BAND 11</t>
  </si>
  <si>
    <t>Фитнес-браслет BAND 11 WHITE ALUM 55020GVC HUAWEI</t>
  </si>
  <si>
    <t>Фитнес-браслет BAND 11 BLACK ALUM 55020GVD HUAWEI</t>
  </si>
  <si>
    <t>Фитнес-браслет BAND 11 PURPLE POLYMER 55020GVE HUAWEI</t>
  </si>
  <si>
    <t>Фитнес-браслет BAND 11 BLACK POLYMER 55020GVF HUAWEI</t>
  </si>
  <si>
    <t>FL650S-80</t>
  </si>
  <si>
    <t>Блок питания Foxline FL650S-80 550W 80+ ATX PSU, APFC, 120FAN, 24 pin, 4 + 4 Pin (12V), 5*SATA, 2*4 pin molex, 1*FDD, 2*PCI-e(6 + 2 pin)</t>
  </si>
  <si>
    <t>PRO WS Z890-ACE SE</t>
  </si>
  <si>
    <t>Материнская плата ASUS PRO WS Z890-ACE SE LGA1851 ATX 4хDDR5 3xPCIEx16 4xM.2 Thunderbolt USB-C HDMI 2.5GLAN 10GLAN</t>
  </si>
  <si>
    <t>R7416G2400U2S-UO</t>
  </si>
  <si>
    <t>Модуль памяти AMD Radeon™ R7 Performance Series Black R7416G2400U2S-UO 16GB DDR4 2400 DIMM Non-ECC, CL16, 1.2V, Bulk (181302)</t>
  </si>
  <si>
    <t>AMD Ryzen 7 9700X</t>
  </si>
  <si>
    <t>Центральный Процессор AMD RYZEN 7 9700X OEM (Granite Ridge AM5, 4nm, C8/T16, Base 3,80GHz, Turbo 5,50GHz, GPU Radeon Graphics, L3 32Mb, TDP 65W, SAM5)</t>
  </si>
  <si>
    <t>AS-R83</t>
  </si>
  <si>
    <t>Вентилятор для процессора ALSEYE AS-R83 TDP 250W 2U active Intel® LGA 3647 108L x 78W x 64.5H (mm) AL6063+CU1100+4PIPE,With backplate</t>
  </si>
  <si>
    <t>DASHFLOW_360_BASIC_WHITE</t>
  </si>
  <si>
    <t xml:space="preserve">Вентилятор для процессора ID-Cooling DASHFLOW 360 BASIC WHITE 350W all Intel/AMD </t>
  </si>
  <si>
    <t>FX360_INF</t>
  </si>
  <si>
    <t>Вентилятор Cooler ID-Cooling FX360 INFINITY ARGB (Black) 350W all Intel/AMD</t>
  </si>
  <si>
    <t>FX360_PRO_WHITE</t>
  </si>
  <si>
    <t>Вентилятор Cooler ID-Cooling FX360 PRO (White) 350W all Intel/AMD</t>
  </si>
  <si>
    <t>FX360 TD</t>
  </si>
  <si>
    <t>Вентилятор Cooler ID-Cooling FX360 TD 350W/ all Intel/AMD</t>
  </si>
  <si>
    <t>Жидкостная система охлаждения Deepcool LE360 V2</t>
  </si>
  <si>
    <t>27G4XE</t>
  </si>
  <si>
    <t>Монитор 27" AOC 27G4XE  IPS, 1920x1080, 180Hz, 1ms, 300сd/m, 1000:1, HDR10 | 2xHDMI(2.0), DP(1.4) | InPSU, Speakers, Vesa 100, Black</t>
  </si>
  <si>
    <t>27GS65F-B</t>
  </si>
  <si>
    <t>Монитор 27" LG 27GS65F-B  IPS, 1920x1080, 180Hz, 1ms, 300сd/m, 1000:1, HDR10 | HDMI(2.0), DP(1.4) | HAS, Pivot, Swivel, ExPSU, Vesa 100, Black</t>
  </si>
  <si>
    <t>CQ32G4VE</t>
  </si>
  <si>
    <t>Монитор 31.5" AOC CQ32G4VE Curved VA, 2560x1440, 180Hz, 1ms, 300сd/m, 3500:1, HDR10 | 2xHDMI(2.0), DP(1.4) | InPSU, Vesa 100, Black/Grey</t>
  </si>
  <si>
    <t>S27FG900XI</t>
  </si>
  <si>
    <t>Монитор 27" SAMSUNG S27FG900XI Odyssey 3D G90XF UHD  IPS, 3840x2160, 165Hz, 1ms, 350сd/m, 1000:1, HDR10 | 2xHDMI(2.1), DP(1.4), 2xUSB3.1 | HAS, Pivot, ExPSU, Speakers, Vesa 100, Silver</t>
  </si>
  <si>
    <t>S49FG916EI</t>
  </si>
  <si>
    <t>Монитор 49" SAMSUNG S49FG916EI Odyssey G9 G91F DQHD Curved VA, 5120x1440, 144Hz, 1ms, 350сd/m, 2500:1, HDR10 | 2xHDMI(2.1), DP(1.4), 2xUSB3.2 | HAS, Swivel, InPSU, Vesa 100, Black</t>
  </si>
  <si>
    <t>MF2711</t>
  </si>
  <si>
    <t>Монитор 27" AIWA MF2711  IPS, 1920x1080, 120Hz, 4ms, 300сd/m, 1500:1, HDR | VGA, HDMI(1.4), DP(1.2), 4xUSB3.0 | HAS, Pivot, Swivel, InPSU, Speakers, Vesa 100, Black</t>
  </si>
  <si>
    <t>BP2300W</t>
  </si>
  <si>
    <t>Pantum BP2300W A4, принтер, лазерный, черно-белый, 22 стр/мин, 1200x1200dpi, 800МГц, 256Мб, WiFi/Bluetooth, 700стр/картридж, белый корпус (картридж TL-C2310H/TN-C2310HC)(BP2300W)</t>
  </si>
  <si>
    <t>P2516</t>
  </si>
  <si>
    <t>Pantum P2516 A4, принтер, лазерный, черно-белый, 22стр/мин, 1200x1200dpi, 500МГц, 32Мб,USB, 1600стр/картридж, черный корпус (P2516)(020978)</t>
  </si>
  <si>
    <t>Поворотная IP-Камера Xiaomi Outdoor Camera CW100 Dual EU0</t>
  </si>
  <si>
    <t>Отпариватель ручной Xiaomi Handheld Steam Iron White EU</t>
  </si>
  <si>
    <t>Весы напольные Mi Smart Scale S200 White EU (MJTZC02YM)</t>
  </si>
  <si>
    <t>Электробритва Xiaomi Electric Shaver S700 Dark Grey EU</t>
  </si>
  <si>
    <t>Электробритва Xiaomi Electric Shaver S200 Grey EU</t>
  </si>
  <si>
    <t>Товары для мам и малышей</t>
  </si>
  <si>
    <t xml:space="preserve">Машинка для стрижки Xiaomi  Hair Clipper 2 </t>
  </si>
  <si>
    <t>MPUQ3J/A</t>
  </si>
  <si>
    <t>IPHONE 14 128GB Starlight</t>
  </si>
  <si>
    <t>MPUF3AA/A</t>
  </si>
  <si>
    <t>IPHONE 14 128GB Midnight</t>
  </si>
  <si>
    <t>MPVN3HN/A</t>
  </si>
  <si>
    <t>IPHONE 14 128GB Blue</t>
  </si>
  <si>
    <t>MPVX3HN/A</t>
  </si>
  <si>
    <t>IPHONE 14 256GB Midnight</t>
  </si>
  <si>
    <t>MTP03HN/A</t>
  </si>
  <si>
    <t>IPHONE 15 128GB Black</t>
  </si>
  <si>
    <t>MTP43HN/A</t>
  </si>
  <si>
    <t>IPHONE 15 128Gb Blue</t>
  </si>
  <si>
    <t>MTP63HN/A</t>
  </si>
  <si>
    <t>IPHONE 15 256GB Black</t>
  </si>
  <si>
    <t>MU173HN/A</t>
  </si>
  <si>
    <t>IPHONE 15 Plus 128GB Green</t>
  </si>
  <si>
    <t>MTUA3AH/A</t>
  </si>
  <si>
    <t>IPHONE 15 Pro 128GB Blue Titanium</t>
  </si>
  <si>
    <t>MYE73HN/A</t>
  </si>
  <si>
    <t>IPHONE 16 128 Black</t>
  </si>
  <si>
    <t>MYE93HN/A</t>
  </si>
  <si>
    <t>IPHONE 16 128GB White</t>
  </si>
  <si>
    <t>MYED3HN/A</t>
  </si>
  <si>
    <t>IPHONE 16 128GB Teal</t>
  </si>
  <si>
    <t>MYEC3HN/A</t>
  </si>
  <si>
    <t>IPHONE 16 128GB Ultramarine</t>
  </si>
  <si>
    <t>MYEA3HN/A</t>
  </si>
  <si>
    <t>IPHONE 16 128GB Pink</t>
  </si>
  <si>
    <t>MXVY3HN/A</t>
  </si>
  <si>
    <t>IPHONE 16 PLUS 128GB TEAL</t>
  </si>
  <si>
    <t>MXVX3QN/A</t>
  </si>
  <si>
    <t>IPHONE 16 PLUS 128GB ULTRAMARINE</t>
  </si>
  <si>
    <t>MXY13QN/A</t>
  </si>
  <si>
    <t>IPHONE 16 PLUS 256GB Pink</t>
  </si>
  <si>
    <t>MXWV3HN/A</t>
  </si>
  <si>
    <t>IPHONE 16 PLUS 256GB White</t>
  </si>
  <si>
    <t>MXWN3HN/A</t>
  </si>
  <si>
    <t>IPHONE 16 PLUS 256GB BLACK</t>
  </si>
  <si>
    <t>MXY53HN/A</t>
  </si>
  <si>
    <t>IPHONE 16 PLUS 256GB TEAL</t>
  </si>
  <si>
    <t>MXY23HN/A</t>
  </si>
  <si>
    <t>IPHONE 16 PLUS 256GB ULTRAMARINE</t>
  </si>
  <si>
    <t>MYWJ3J/A</t>
  </si>
  <si>
    <t>IPHONE 16 Pro Max 256 Desert Titanium</t>
  </si>
  <si>
    <t>MYWN3J/A</t>
  </si>
  <si>
    <t>IPHONE 16 Pro Max 512GB Desert Titanium</t>
  </si>
  <si>
    <t>MYWM3J/A</t>
  </si>
  <si>
    <t>IPHONE 16 Pro Max 512GB White Titanium</t>
  </si>
  <si>
    <t>MYWR3J/A</t>
  </si>
  <si>
    <t>IPHONE 16 Pro Max 1TB White Titanium</t>
  </si>
  <si>
    <t>MYWT3J/A</t>
  </si>
  <si>
    <t>IPHONE 16 Pro Max 1TB Desert Titanium</t>
  </si>
  <si>
    <t>MYWU3J/A</t>
  </si>
  <si>
    <t>IPHONE 16 Pro Max 1TB Natural Titanium</t>
  </si>
  <si>
    <t>Iphone 17</t>
  </si>
  <si>
    <t>MG6K4HN/A</t>
  </si>
  <si>
    <t>17 256GB Cloud White SIM+eSIM</t>
  </si>
  <si>
    <t>MG6M4HN/A</t>
  </si>
  <si>
    <t>17 256GB Lavender SIM+eSIM</t>
  </si>
  <si>
    <t>MG6L4HN/A</t>
  </si>
  <si>
    <t>17 256GB Mist Blue SIM+eSIM</t>
  </si>
  <si>
    <t>MG6N4HN/A</t>
  </si>
  <si>
    <t>17 256GB Sage SIM+eSIM</t>
  </si>
  <si>
    <t>MG6J4HN/A</t>
  </si>
  <si>
    <t>17 256GB Space Black SIM+eSIM</t>
  </si>
  <si>
    <t>MG1A4LL/A</t>
  </si>
  <si>
    <t>Air 256 Gold (eSim)</t>
  </si>
  <si>
    <t>MG1D4LL/A</t>
  </si>
  <si>
    <t>Air 256 Blue (eSim)</t>
  </si>
  <si>
    <t>MG194LL/A</t>
  </si>
  <si>
    <t>Air 256 White (eSim)</t>
  </si>
  <si>
    <t>MG2E4J/A</t>
  </si>
  <si>
    <t>Air 512 Gold (eSim)</t>
  </si>
  <si>
    <t>MG1L4AH/A</t>
  </si>
  <si>
    <t>Air 1TB Black (eSim)</t>
  </si>
  <si>
    <t>MG304X/A</t>
  </si>
  <si>
    <t>Air 1TB Blue (eSim)</t>
  </si>
  <si>
    <t>MG8H4ZA/A</t>
  </si>
  <si>
    <t>17 Pro 256GB Orange (1Sim+eSim)</t>
  </si>
  <si>
    <t>MG8J4ZA/A</t>
  </si>
  <si>
    <t>17 Pro 256GB Blue (1Sim+eSim)</t>
  </si>
  <si>
    <t>MG8G4ZA/A</t>
  </si>
  <si>
    <t>17 Pro 256GB Silver (1Sim+eSim)</t>
  </si>
  <si>
    <t>MG8M4ZA/A</t>
  </si>
  <si>
    <t>17 Pro 512GB Orange (1Sim+eSim)</t>
  </si>
  <si>
    <t>MG8N4ZA/A</t>
  </si>
  <si>
    <t>17 Pro 512GB Blue (1Sim+eSim)</t>
  </si>
  <si>
    <t>MG8K4ZA/A</t>
  </si>
  <si>
    <t>17 Pro 512GB Silver SIM+eSIM</t>
  </si>
  <si>
    <t>MG8Q4ZA/A</t>
  </si>
  <si>
    <t>17 Pro 1TB Orange SIM+eSIM</t>
  </si>
  <si>
    <t>MG8R4ZA/A</t>
  </si>
  <si>
    <t>17 Pro 1TB Deep Blue SIM+eSIM</t>
  </si>
  <si>
    <t>MG8P4ZA/A</t>
  </si>
  <si>
    <t>17 Pro 1TB Silver SIM+eSIM</t>
  </si>
  <si>
    <t>MFYN4ZA/A</t>
  </si>
  <si>
    <t>17 Pro Max 256 Orange (1Sim+eSim)</t>
  </si>
  <si>
    <t>MFYP4ZA/A</t>
  </si>
  <si>
    <t>17 Pro Max 256 Deep Blue (1Sim+eSim)</t>
  </si>
  <si>
    <t>MFYM4ZA/A</t>
  </si>
  <si>
    <t>17 Pro Max 256GB Silver SIM+eSIM</t>
  </si>
  <si>
    <t>MFYT4ZA/A</t>
  </si>
  <si>
    <t>17 Pro Max 512GB Orange SIM+eSIM</t>
  </si>
  <si>
    <t>MFYU4ZA/A</t>
  </si>
  <si>
    <t>17 Pro Max 512GB Deep Blue SIM+eSIM</t>
  </si>
  <si>
    <t>MFYQ4ZA/A</t>
  </si>
  <si>
    <t>17 Pro Max 512GB Silver SIM+eSIM</t>
  </si>
  <si>
    <t>MFYW4ZA/A</t>
  </si>
  <si>
    <t>17 Pro Max 1TB Orange SIM+eSIM</t>
  </si>
  <si>
    <t>MFYX4ZA/A</t>
  </si>
  <si>
    <t>17 Pro Max 1TB Deep Blue SIM+eSIM</t>
  </si>
  <si>
    <t>MFYV4ZA/A</t>
  </si>
  <si>
    <t>17 Pro Max 1TB Silver SIM+eSIM</t>
  </si>
  <si>
    <t>MG004ZA/A</t>
  </si>
  <si>
    <t>17 Pro Max 2TB Orange SIM+eSIM</t>
  </si>
  <si>
    <t>MG014ZP/A</t>
  </si>
  <si>
    <t>17 Pro Max 2TB Deep Blue SIM+eSIM</t>
  </si>
  <si>
    <t>PODS</t>
  </si>
  <si>
    <t>MXP63LL/A</t>
  </si>
  <si>
    <t>MXP93ZA/A</t>
  </si>
  <si>
    <t>MFHP4AM/A</t>
  </si>
  <si>
    <t>Airpods Pro 3</t>
  </si>
  <si>
    <t>MWW43ZA/A</t>
  </si>
  <si>
    <t>AirPods Max Midnight USB-C</t>
  </si>
  <si>
    <t>MWW53ZA/A</t>
  </si>
  <si>
    <t>AirPods Max Starlight USB-C</t>
  </si>
  <si>
    <t>MWW83ZM/A</t>
  </si>
  <si>
    <t>AirPods Max Purple USB-C</t>
  </si>
  <si>
    <t>Watch</t>
  </si>
  <si>
    <t>SE3 40 Midnight(S/M) 2025</t>
  </si>
  <si>
    <t>SE3 40 Midnight(M/L) 2025</t>
  </si>
  <si>
    <t>SE3 40 Starlight(S/M) 2025</t>
  </si>
  <si>
    <t>SE3 44 Starlight(M/L) 2025</t>
  </si>
  <si>
    <t>S11 42 Jet Black(S/M)</t>
  </si>
  <si>
    <t>S11 46 Space Gray(S/M)</t>
  </si>
  <si>
    <t>S11 46 Silver(M/L)</t>
  </si>
  <si>
    <t>S11 46 Rose Gold(S/M)</t>
  </si>
  <si>
    <t>S11 46 Rose Gold(M/L)</t>
  </si>
  <si>
    <t>UL 3 Natural / Light Blue AL(M)</t>
  </si>
  <si>
    <t>UL 3 Natural / Anchor Blue OB</t>
  </si>
  <si>
    <t>UL 3 Black / Black AL(M)</t>
  </si>
  <si>
    <t>Lenovo LOQ 15IRX10 Intel Core i7-13650HX/16Gb (1*16 D5)/SSD512Gb/RTX5060 8Gb (100W)/15.6"/IPS/FHD/1920x1080/144Hz/Win11 (SL English)/RJ-45/Luna Grey/2.4kg</t>
  </si>
  <si>
    <t>83JE002LUS</t>
  </si>
  <si>
    <t>MSI Modern 14 F1MG-816XRU Intel Core 5 120U/16Gb (1*16 D4)/SSD512Gb/UMA/14"/IPS/FHD/1920x1080/60Hz/NoOS/RJ-45/Silver/1.5kg</t>
  </si>
  <si>
    <t>Acer Nitro V 17 AI ANV17-41-R6A6 AMD Ryzen 7 260/16Gb (1*16 D5)/SSD1Tb/RTX5060 8Gb (95W)/17.3"/IPS/FHD/1920x1080/144Hz/NoOS/RJ-45/Black/3.1kg</t>
  </si>
  <si>
    <t>90NB0ZR1-M077D0</t>
  </si>
  <si>
    <t>9S7-1824B4-890</t>
  </si>
  <si>
    <t>Аксессуары / Аксессуары и гаджеты / Samsung / Провода и зарядки</t>
  </si>
  <si>
    <t>800582-2</t>
  </si>
  <si>
    <t>800582-1</t>
  </si>
  <si>
    <t>902111-2</t>
  </si>
  <si>
    <t>902111-1</t>
  </si>
  <si>
    <t>803006-2</t>
  </si>
  <si>
    <t>803006-1</t>
  </si>
  <si>
    <t>600869-1</t>
  </si>
  <si>
    <t>600869-2</t>
  </si>
  <si>
    <t>900921-2</t>
  </si>
  <si>
    <t>Сетевое зарядное устройство Samsung EP-T4511 45W Type-C + Cable White</t>
  </si>
  <si>
    <t>900920-2</t>
  </si>
  <si>
    <t>Сетевое зарядное устройство Samsung EP-T4511 45W Type-C White</t>
  </si>
  <si>
    <t>16382RUS</t>
  </si>
  <si>
    <t>Обжимной инструмент Vention (KEAB0) для витой пары с фиксатором RUS</t>
  </si>
  <si>
    <t>Аксессуары / Аксессуары и гаджеты / Xiaomi / Зарядки / Сетевые устройства</t>
  </si>
  <si>
    <t>802171</t>
  </si>
  <si>
    <t>Беспроводные наушники Nothing CMF Buds Pro 2 (B172) Dark Gray EU</t>
  </si>
  <si>
    <t>Аксессуары / Пылесосы / Беспроводные пылесосы / Tineco</t>
  </si>
  <si>
    <t>996017RUS</t>
  </si>
  <si>
    <t>Пылесос ручной беспроводной Tineco Go mini Pet (VA031000RU) White RUS</t>
  </si>
  <si>
    <t>900756-1RUS</t>
  </si>
  <si>
    <t>822348-1RUS</t>
  </si>
  <si>
    <t>Смарт-часы Amazfit Active Max (A2557) Black RUS</t>
  </si>
  <si>
    <t>822349-1RUS</t>
  </si>
  <si>
    <t>Смарт-часы Amazfit Balance 2 (A2430) Black RUS</t>
  </si>
  <si>
    <t>900599-2RUS</t>
  </si>
  <si>
    <t>Смарт-часы Xiaomi Watch 5 (BHR07WPGL) Silver/Juniper Green Strap RUS</t>
  </si>
  <si>
    <t>Dyson TP10 White/Silver</t>
  </si>
  <si>
    <t>Dyson TP11 White/Silver</t>
  </si>
  <si>
    <t>Dyson TP11 Black/Nickel</t>
  </si>
  <si>
    <t>16724-2</t>
  </si>
  <si>
    <t>Infinix HOT 60 Pro+ 8+256GB NFC Titanium Silver RUS</t>
  </si>
  <si>
    <t>Электроника / INOI</t>
  </si>
  <si>
    <t>25702-2</t>
  </si>
  <si>
    <t>INOI Note 15 6+256GB NFC Black RUS</t>
  </si>
  <si>
    <t>281317-3MY</t>
  </si>
  <si>
    <t>Samsung Galaxy A36 5G 12/256GB Awesome Lime MY</t>
  </si>
  <si>
    <t>281324-3EU</t>
  </si>
  <si>
    <t>Samsung Galaxy M16 5G 6/128GB Blush Pink EU</t>
  </si>
  <si>
    <t>281324-2EU</t>
  </si>
  <si>
    <t>Samsung Galaxy M16 5G 6/128GB Mint Green EU</t>
  </si>
  <si>
    <t>281324-1EU</t>
  </si>
  <si>
    <t>Samsung Galaxy M16 5G 6/128GB Thunder Black EU</t>
  </si>
  <si>
    <t>47001-3</t>
  </si>
  <si>
    <t>Samsung Galaxy S25 FE 8+512GB (SM-S731B/DS) Iceblue RUS</t>
  </si>
  <si>
    <t>47001-2</t>
  </si>
  <si>
    <t>Samsung Galaxy S25 FE 8+512GB (SM-S731B/DS) Navy RUS</t>
  </si>
  <si>
    <t>47001-4</t>
  </si>
  <si>
    <t>Samsung Galaxy S25 FE 8+512GB (SM-S731B/DS) White RUS</t>
  </si>
  <si>
    <t>47010-4</t>
  </si>
  <si>
    <t>Samsung Galaxy S26+ 12+256GB (SM-S947B/DS) Cobalt Violet RUS</t>
  </si>
  <si>
    <t>47010-3</t>
  </si>
  <si>
    <t>Samsung Galaxy S26+ 12+256GB (SM-S947B/DS) Sky Blue RUS</t>
  </si>
  <si>
    <t>47010-2</t>
  </si>
  <si>
    <t>Samsung Galaxy S26+ 12+256GB (SM-S947B/DS) White RUS</t>
  </si>
  <si>
    <t>17118-1EU1</t>
  </si>
  <si>
    <t>POCO F7 Ultra 5G 12/256GB NFC (No Charger) Black EU</t>
  </si>
  <si>
    <t>17134-3EU</t>
  </si>
  <si>
    <t>POCO M8 5G 8/256GB NFC Sliver EU</t>
  </si>
  <si>
    <t>17135-1EU</t>
  </si>
  <si>
    <t>POCO M8 Pro 5G 8/256GB NFC Black EU</t>
  </si>
  <si>
    <t>Starlight</t>
  </si>
  <si>
    <t>10332-4</t>
  </si>
  <si>
    <t>Apple iPhone 15 Pro 128GB White 1sim</t>
  </si>
  <si>
    <t>10370-1</t>
  </si>
  <si>
    <t>Apple iPhone 16 Pro 128GB Black 2Sim</t>
  </si>
  <si>
    <t>10370-3</t>
  </si>
  <si>
    <t>Apple iPhone 16 Pro 128GB Desert 2Sim</t>
  </si>
  <si>
    <t>Apple iPhone 17e 256GB Black eSIM</t>
  </si>
  <si>
    <t>201091</t>
  </si>
  <si>
    <t>белый, синий, черный, фиолетовый</t>
  </si>
  <si>
    <t>Osmo pocket 3 standard</t>
  </si>
  <si>
    <t>GARMIN</t>
  </si>
  <si>
    <t>цвет/осообенности/артикул</t>
  </si>
  <si>
    <t>10314-2</t>
  </si>
  <si>
    <t>Apple iPhone 14 512GB Blue 1sim</t>
  </si>
  <si>
    <t>201019</t>
  </si>
  <si>
    <t>10578-2UK</t>
  </si>
  <si>
    <t>Huawei Pura 80 Ultra 16/512GB NFC Gold UK</t>
  </si>
  <si>
    <t>16732-2</t>
  </si>
  <si>
    <t>Infinix Note 60 5G 8+256GB NFC Fizz Blue RUS</t>
  </si>
  <si>
    <t>16732-1</t>
  </si>
  <si>
    <t>Infinix Note 60 5G 8+256GB NFC Midnight Black RUS</t>
  </si>
  <si>
    <t>16732-3</t>
  </si>
  <si>
    <t>Infinix Note 60 5G 8+256GB NFC Mist Titanium RUS</t>
  </si>
  <si>
    <t>16731-2</t>
  </si>
  <si>
    <t>Infinix Smart 20 4+64GB NFC Polaris Titanium RUS</t>
  </si>
  <si>
    <t>282180-2</t>
  </si>
  <si>
    <t>Realme C100i 4+128GB NFC Purple RUS</t>
  </si>
  <si>
    <t>281317-2MY</t>
  </si>
  <si>
    <t>Samsung Galaxy A36 5G 12/256GB Awesome White MY</t>
  </si>
  <si>
    <t>11994-1SG</t>
  </si>
  <si>
    <t>Samsung Galaxy S24+ 12/256GB (SM-S926B/DS) Onyx Black SG</t>
  </si>
  <si>
    <t>281319-2AE</t>
  </si>
  <si>
    <t>Samsung Galaxy Tab S10 FE+ 13.1" Wi-Fi 8/128GB (SM-X620) Silver AE</t>
  </si>
  <si>
    <t>15959-3</t>
  </si>
  <si>
    <t>TECNO Camon 50 8+256GB NFC Nebula Titanium RUS</t>
  </si>
  <si>
    <t>15957-1</t>
  </si>
  <si>
    <t>TECNO Spark Go 3 4+64GB NFC Ink Black RUS</t>
  </si>
  <si>
    <t>11481-1EU</t>
  </si>
  <si>
    <t>Xiaomi 17 Ultra 5G 16GB/1TB NFC Black EU</t>
  </si>
  <si>
    <t>11463-2KZ</t>
  </si>
  <si>
    <t>Xiaomi Redmi Note 15 8/128GB NFC Glacier Blue KZ</t>
  </si>
  <si>
    <t>11463-2</t>
  </si>
  <si>
    <t>Xiaomi Redmi Note 15 8+128GB NFC Glacier Blue RUS</t>
  </si>
  <si>
    <t>17100-1EU</t>
  </si>
  <si>
    <t>POCO F6 5G 12/512GB NFC Black EU</t>
  </si>
  <si>
    <t>994000-3EU</t>
  </si>
  <si>
    <t>Xiaomi Pad 7 8/256GB Wi-Fi Green EU</t>
  </si>
  <si>
    <t>14" ASUS ExpertBook P3 PM3406CKA-LY0467 Ryzen AI 7 350/64Gb/SSD1Tb/AMDRadeonGraphics/WUXGA/N</t>
  </si>
  <si>
    <t>90NX0971-M00JB0</t>
  </si>
  <si>
    <t>16" ASUS ExpertBook B5 B5605CCA-PL0128 Core Ultra 5 225H/16Gb/SSD512Gb/IntelGraphics/WQXGA/N</t>
  </si>
  <si>
    <t>90NX08F1-M004K0</t>
  </si>
  <si>
    <t>16" ASUS ExpertBook P3 PM3606CKA-MB0398 Ryzen AI 5 330/32Gb/SSD512Gb/AMDRadeonGraphics/1920x</t>
  </si>
  <si>
    <t>90NX0981-M00E20</t>
  </si>
  <si>
    <t>16" ASUS Zenbook S16 UM5606GA-SS179W Ryzen AI 9 465/32Gb/SSD1Tb/AMDRadeonGraphics/2.8K/OLED/</t>
  </si>
  <si>
    <t xml:space="preserve">18" Asus TUF Gaming A18 FA808UM-S8050 Ryzen 7 260/16Gb/SSD512Gb/RTX5060/1920x1200/NoOS/grey </t>
  </si>
  <si>
    <t>ASUS Vivobook Go 15 E1504FA-WH56 AMD Ryzen 5 7520U/16Gb (soldered D5)/SSD512Gb/UMA/15.6"/IPS/FHD/1920x1080/60Hz/Win11 (SL English)/Silver/1.63kg</t>
  </si>
  <si>
    <t>90NB0ZR1-M04660</t>
  </si>
  <si>
    <t>Lenovo V15 G4 ABP AMD Ryzen 7 7730U/16Gb (soldered D4)/SSD512Gb/UMA/15.6"/TN/FHD/1920x1080/60Hz/Win11 (SL English)/RJ-45/Iron Grey/1.65kg</t>
  </si>
  <si>
    <t>83CRA01SIN</t>
  </si>
  <si>
    <t>Lenovo V15 G5 IRL Intel Core i5-13420H/16Gb (1*16 D5)/SSD512Gb/UMA/15.6"/TN/FHD/1920x1080/60Hz/NoOS/RJ-45/Black/1.61kg</t>
  </si>
  <si>
    <t>83GW0066PB</t>
  </si>
  <si>
    <t>Lenovo V15 G5 IRL Intel Core i7-13620H/16Gb (1*16 D5)/SSD512Gb/UMA/15.6"/TN/FHD/1920x1080/60Hz/NoOS/RJ-45/Luna Grey/1.61kg</t>
  </si>
  <si>
    <t>Аксессуары / Аксессуары и гаджеты / Asus</t>
  </si>
  <si>
    <t>996018RUS</t>
  </si>
  <si>
    <t>Роутер ASUS (RT-AX1800U) Wi-Fi 6, USB Type-A RUS</t>
  </si>
  <si>
    <t>800580-2</t>
  </si>
  <si>
    <t>Сетевое зарядное устройство Samsung EP-T4510 45W Type-C + Cable White</t>
  </si>
  <si>
    <t>Сетевое зарядное устройство Xiaomi 120W Charging Combo (Type-A) MDY-13-EE</t>
  </si>
  <si>
    <t>802192</t>
  </si>
  <si>
    <t>Сетевое зарядное устройство Xiaomi 67W Charging Combo (Type-A) MDY-12-EH</t>
  </si>
  <si>
    <t>996026RUS</t>
  </si>
  <si>
    <t>Пылесос вертикальный беспроводной Tineco Pure One S30 (VA200900RU) Black RUS</t>
  </si>
  <si>
    <t>996019-1RUS</t>
  </si>
  <si>
    <t>Пылесос вертикальный беспроводной моющий Tineco Floor One i6 Stretch Plus (FW431500RU) Dark Grey RUS</t>
  </si>
  <si>
    <t>996020-1RUS</t>
  </si>
  <si>
    <t>Пылесос вертикальный беспроводной моющий Tineco Floor One S6 Stretch Max (FW630500RU) White RUS</t>
  </si>
  <si>
    <t>996021-1RUS</t>
  </si>
  <si>
    <t>Пылесос вертикальный беспроводной моющий Tineco Floor One S9 Artist Steam Pro (SW201600RU) Gray RUS</t>
  </si>
  <si>
    <t>996022-1RUS</t>
  </si>
  <si>
    <t>Пылесос вертикальный беспроводной моющий Tineco Floor One Switch i6 Power Kit (FW372500RU) White RUS</t>
  </si>
  <si>
    <t>996023RUS</t>
  </si>
  <si>
    <t>Пылесос вертикальный беспроводной моющий Tineco Floor One Switch S7 Stretch (FW351500RU) Black RUS</t>
  </si>
  <si>
    <t>996025RUS</t>
  </si>
  <si>
    <t>Пылесос вертикальный беспроводной моющий Tineco iFloor Y2 (FW1F1900RU) Grey RUS</t>
  </si>
  <si>
    <t>Аксессуары / Пылесосы / Проводные пылесосы / Tineco</t>
  </si>
  <si>
    <t>996024RUS</t>
  </si>
  <si>
    <t>Пылесос проводной моющий Tineco iCarpet Spot (SC051600RU) White RUS</t>
  </si>
  <si>
    <t>900001-2RUS</t>
  </si>
  <si>
    <t>Смарт-часы Redmi Watch 5 Active (BHR8790GL) Matte Silver RUS</t>
  </si>
  <si>
    <t>902057-1RUS</t>
  </si>
  <si>
    <t>Смарт-часы Xiaomi Watch S4 41mm (BHR07VUGL) (Leather) Silver/ White RUS</t>
  </si>
  <si>
    <t>600397-1CL</t>
  </si>
  <si>
    <t>Смарт-часы Samsung Galaxy Watch Ultra 47mm (L705) LTE Titanium Blue (Синий Ремешок) CL</t>
  </si>
  <si>
    <t xml:space="preserve">Робот-пылесос Dreame Robot Vacuum and Mop F10 Black - робот-пылесос, цвет черный </t>
  </si>
  <si>
    <t>Внешний аккумулятор Xiaomi 33W Power Bank 20000mAh (встроенный кабель) синий GL</t>
  </si>
  <si>
    <t>Внешний аккумулятор Xiaomi Power Bank 10000mAh (встроенный кабель) Tan GL</t>
  </si>
  <si>
    <t>Блок питания MSI MAG A1250GL PCIE5 , 1250W, 80+ Gold, полностью модульный, ATX 3.1, PCIE5.1</t>
  </si>
  <si>
    <t>Видеокарта ASUS RTX5070 TUF GAMING 12GB GDDR7 192bit 3xDP 2xHDMI 3FAN RTL [TUF-RTX5070-O12G-GAMING]</t>
  </si>
  <si>
    <t>Жесткий диск Western Digital 3TB WD34PURZ HDD 3.5" Purple, SATA 6Gb / s (SATA-III), CMR</t>
  </si>
  <si>
    <t>Жесткий диск Western Digital 4TB WD44PURZ Purple Pro Surveillance, Cache 128MB</t>
  </si>
  <si>
    <t xml:space="preserve">Твердотельный накопитель SSD Kingston NV3 SNV3SM3/500G 500GB, M.2 2230, PCIe 4.0 x4, NVMe, M.2 </t>
  </si>
  <si>
    <t>Корпус MSI MPG GUNGNIR 300P AIRFLOW 2xUSB 3.2 Gen 1, 1xUSB 3.2 Gen2 Type-C, 4x120mm PWM black Fan, 1x80mm Fan, 2x 6015 Fan, MPG PCI-E 4.0 X16 RISER CABLE, Tempered Glass Window</t>
  </si>
  <si>
    <t>Материнская плата Esonic H81-BTC-KING 1xPCI-Ex16, 5xPCI-Ex1, RTL {20}</t>
  </si>
  <si>
    <t>Модуль памяти Kingston KVR32S22D8/32 32GB DDR4 3200 SODIMM Non-ECC, Unbuffered, CL22, 1.2V, 2Rx8, RTL (310924)</t>
  </si>
  <si>
    <t>Модуль памяти ADATA 64GB DDR5 6000 DIMM XPG Lancer 2*32GB AX5U6000C3032G-DCLABK</t>
  </si>
  <si>
    <t>Модуль памяти Crucial 32GB DDR5 5600 SODIMM</t>
  </si>
  <si>
    <t>Вентилятор для процессора ALSEYE R96 AS.01.07.0236</t>
  </si>
  <si>
    <t>Монитор ASUS 26.5" XG27AQDMES QD-OLED WQHD(2560x1440) 240Hz DP 2хHDMI 0.03ms(GTG) 400cd/㎡ 16:9</t>
  </si>
  <si>
    <t>Монитор 27" Lime H270A  IPS, 2560x1440, 75Hz, 4ms, 300сd/m, 1000:1 | HDMI(1.4), DP(1.2), Type-C(PD-15W), 2xUSB 3.0, 2xUSB 2.0 | HAS, Pivot, Swivel, ExPSU, Speakers, Vesa 100, Black</t>
  </si>
  <si>
    <t>Монитор 27" AIWA MD2707-1  IPS, 1920x1080, 240Hz, 1ms, 350сd/m, 1000:1, HDR | 2xHDMI(2.0), 2xDP(1.2) | HAS, Pivot, Swivel, ExPSU, Speakers, Vesa 75, Black</t>
  </si>
  <si>
    <t>Моноблок Raskat Studio 33120 (27.0", IPS, Intel Core i3 12100, RAM 16Gb, SSD 256Gb, 120W, No OS)</t>
  </si>
  <si>
    <t>Компьютер ПЭВМ т.м. "Raskat" STANDART 300 (Intel Core i3-12100, RAM 8GB, SSD 256GB, noOS, Black)</t>
  </si>
  <si>
    <t>Компьютер Raskat Standart 500 (Intel Core i5 10400, RAM 8Gb, SSD 240Gb, no OS, kb+ms, black)</t>
  </si>
  <si>
    <t>Компьютер Raskat Standart 500  (Intel Core i5 12400, RAM 16Gb, SSD NVMe 480Gb, no OS, kb+ms, black)</t>
  </si>
  <si>
    <t>Компьютер ГРАВИТОН Д50А 5600G/8Gb/SSD256Gb/Wi-fi+BT/Kbu/Mu/No OS/WR3G</t>
  </si>
  <si>
    <t xml:space="preserve">Робот Pudu Сервисный робот-доставщик PuduRobotics модели KettyBot Pro (цвет: белый)  в компл. с зарядной станц. </t>
  </si>
  <si>
    <t>75" Телевизор HQ-LED HAIER 75 Smart TV S2 Pro (DH1WVFD02RU)</t>
  </si>
  <si>
    <t>32" Телевизор LED FHD HAIER 32 LED S2 (DH1ZP0M00RU)</t>
  </si>
  <si>
    <t>50" Телевизор LED HAIER 50 LED S2 (DH1ZQBM00RU)</t>
  </si>
  <si>
    <t>75" Телевизор m-LED HAIER 75 MiniLED M7 (DH1ZX8E00RU)</t>
  </si>
  <si>
    <t>BHR8975GL</t>
  </si>
  <si>
    <t>Зарядное устройство UGREEN CD137 (60450) Fast Charging Power Adapter With PD 20W EU. Цвет: белый</t>
  </si>
  <si>
    <t>45379_</t>
  </si>
  <si>
    <t>Конвертер UGREEN CM498 (45379) 4-in-1 4K@60Hz USB-C to 2*USB-A 3.2+2*USB-C 3.2+2*HDMI+PD Port Converter. Цвет: серый</t>
  </si>
  <si>
    <t>50176_</t>
  </si>
  <si>
    <t>Кабель сетевой плоский UGREEN NW102 (50176) Cat 6 8-Core U/UTP Flat Ethernet Cable. Цвет: 5м. Цвет: черный</t>
  </si>
  <si>
    <t>ST-P8KED</t>
  </si>
  <si>
    <t>Адаптер Satechi USB-C Multiport Adapter 8K with Ethernet V3. Цвет: полуночный серый</t>
  </si>
  <si>
    <t>BHR082TEU</t>
  </si>
  <si>
    <t>BHR4828GL</t>
  </si>
  <si>
    <t>Вентилятор Mi Smart Standing Fan 2 EU</t>
  </si>
  <si>
    <t>PYV4007GL</t>
  </si>
  <si>
    <t>Вентилятор Mi Smart standing Fan 2 Lite</t>
  </si>
  <si>
    <t>BHR6089GL</t>
  </si>
  <si>
    <t>Мини-вентилятор Xiaomi Rechargeable Mini Fan</t>
  </si>
  <si>
    <t>BHR6358GL</t>
  </si>
  <si>
    <t>Фильтр для Xiaomi Smart Air Purifier Elite</t>
  </si>
  <si>
    <t>BHR8374EU</t>
  </si>
  <si>
    <t>Осушитель воздуха Xiaomi Smart Dehumidifier Lite EU</t>
  </si>
  <si>
    <t>BHR9849EU</t>
  </si>
  <si>
    <t>BHR8846EU</t>
  </si>
  <si>
    <t>Вентилятор Xiaomi Smart Tower Fan 2 EU</t>
  </si>
  <si>
    <t>BHR9444GL</t>
  </si>
  <si>
    <t>Фитнес-браслет Xiaomi Smart Band 9 Active Черный</t>
  </si>
  <si>
    <t>Фитнес-браслет Xiaomi Smart Band 9 Pro лунное серебро</t>
  </si>
  <si>
    <t>BHR8943EU_</t>
  </si>
  <si>
    <t>Аэрогриль Xiaomi Smart Air Fryer 6.5L White EU (MAF10)</t>
  </si>
  <si>
    <t>Аэрогриль Xiaomi Smart Air Fryer 6.5L Black EU (MAF10)</t>
  </si>
  <si>
    <t>Аэрогриль Xiaomi Dual Zone Air Fryer 10L Dark Grey EU (MAF-D1001)</t>
  </si>
  <si>
    <t>RLF11SA</t>
  </si>
  <si>
    <t>BHR9072GL</t>
  </si>
  <si>
    <t>MAG A1250GL PCIE5</t>
  </si>
  <si>
    <t>TUF-RTX5070-O12G-GAMING</t>
  </si>
  <si>
    <t>WD34PURZ</t>
  </si>
  <si>
    <t>WD44PURZ</t>
  </si>
  <si>
    <t>SNV3SM3/500G</t>
  </si>
  <si>
    <t>MPG GUNGNIR 300P</t>
  </si>
  <si>
    <t>H81-BTC-KING</t>
  </si>
  <si>
    <t>KVR32S22D8/32</t>
  </si>
  <si>
    <t>AX5U6000C3032G-DCLABK</t>
  </si>
  <si>
    <t>R96</t>
  </si>
  <si>
    <t>XG27AQDMES</t>
  </si>
  <si>
    <t>H270A</t>
  </si>
  <si>
    <t>MD2707-1</t>
  </si>
  <si>
    <t>Standart500</t>
  </si>
  <si>
    <t>75 Smart TV S2 Pro</t>
  </si>
  <si>
    <t>32 LED S2</t>
  </si>
  <si>
    <t>50 LED S2</t>
  </si>
  <si>
    <t>75 MiniLED M7</t>
  </si>
  <si>
    <t>HONOR MagicBook X16 Intel Core i5-13420H/16Gb (soldered D4)/SSD512Gb/UMA/16"/IPS/WUXGA/1920x1200/60Hz/NoOS/Grey/1.68kg</t>
  </si>
  <si>
    <t>Lenovo IdeaPad Slim 3 15IRH10 Intel Core i5-13420H/16Gb (soldered D5)/SSD512Gb/UMA/15.3"/IPS/WUXGA/1920x1200/60Hz/NoOS/Luna Grey/1.59kg</t>
  </si>
  <si>
    <t>83K100VEIN</t>
  </si>
  <si>
    <t>Alienware Aurora 16X (Intel Core 9 275HX 2100MHz/32Gb/2048Gb SSD/16.0/2560х1600/240Hz/Nvidia Geforce RTX 5060 8Gb/Windows 11 Home) Черный</t>
  </si>
  <si>
    <t>ASUS ZenBook S14 UX5406SA-PH79T (Intel Ultra 7 258V 4800MHz/32Gb/1024Gb SSD/14.0"/2880x1800/AMOLED/Touch/120Hz/Intel Arc Graphics 140V 8Gb/Wi-Fi/Bluetooth/Windows 11 Home) Серый</t>
  </si>
  <si>
    <t>ASUS ROG STRIX G16 G615JMR-AS74 (Intel Core i7 14650HX 5200MHz/16Gb/1024Gb SSD/16.0/1920х1200/165Hz/Nvidia Geforce RTX 5060 8Gb/Windows 11 Home) Серый</t>
  </si>
  <si>
    <t>ASUS ROG Strix G18 G815JPR-IS96 (Intel Core i9 14900HX 5700MHz/32Gb/1024Gb SSD/18.0/1920х1200/144Hz/Nvidia Geforce RTX 5070 8Gb/Windows 11 Home) Серый</t>
  </si>
  <si>
    <t>Acer Predator Triton 14 AI PT14-52T-96T3 (Intel Ultra 9 288V 3300MHz/32GB/2048GB SSD/14.5"/2880x1800/Touch/120Hz/OLED/NVIDIA GeForce RTX 5070 8Gb/Wi-Fi/Bluetooth/Windows 11 Home) Черный</t>
  </si>
  <si>
    <t xml:space="preserve">Dell Latitude 3450 (Intel Core i5 1335U 1300MHz/16Gb/256Gb SSD/14.0"/1920x1080/Intel Iris Xe Graphics/Wi-Fi/Bluetooth/Windows 11 Pro) Серый </t>
  </si>
  <si>
    <t>DELL Pro 14 50XXM (Intel Ultra 5 120U 1400MHz/16Gb/512Gb SSD/14"/1920x1200/Intel Iris Xe Graphics/Wi-Fi/Bluetooth/Windows 11 Home) Серый</t>
  </si>
  <si>
    <t>DELL Pro 16 Plus PB16250 (AMD Ryzen 5 220 3200MHz/16Gb/256Gb SSD/16.0/1920х1200/AMD Radeon 740M/Windows 11 Pro) Серый</t>
  </si>
  <si>
    <t>DELL Pro 16 PC16255 (AMD Ryzen 5 220 3200MHz/16Gb/512Gb SSD/16.0/1920х1200/AMD Radeon 740M/Windows 11 Pro) Серый</t>
  </si>
  <si>
    <t xml:space="preserve">DELL Pro 16 Plus PB16250 (Intel Core Ultra 5 236V 2100MHz/16Gb/256Gb SSD/16.0/1920х1200/AMD Radeon 740M/Windows 11 Pro) Серый </t>
  </si>
  <si>
    <t>DELL 14 Plus 2in1 DB04250 (Intel Ultra 5 226V 3900MHz/16GB/512GB SSD/14.0"/1920x1200/Touch/intel Arc Graphics/Wi-Fi/Bluetooth/Windows 11 home) Черный</t>
  </si>
  <si>
    <t xml:space="preserve">DELL 14 Plus DB14255 (AMD Ryzen AI 7 350 2000MHz/16Gb/1024Gb SSD/14.0/1920х1200/AMD Radeon 860M/Windows 11 Home) Серый </t>
  </si>
  <si>
    <t>DELL Pro Max 16 MC16250 (Intel Core Ultra 7 255H 3300MHz/32Gb/1024Gb SSD/16.0/1920х1200/Intel Arc Graphics 140T 8Gb/Windows 11 Pro) Серебристый</t>
  </si>
  <si>
    <t>DELL Pro 14 Premium PA14250 (Intel Ultra 7 268V 2200MHz/32Gb/512Gb SSD/14.0"/1920x1200/Intel Arc Graphics 140V 16Gb/Wi-Fi/Bluetooth/Windows 11 Pro) Серый</t>
  </si>
  <si>
    <t>DELL Pro 14 Premium PA14250 (Intel Ultra 7 268V 2200MHz/32Gb/512Gb SSD/14.0"/2880x1800/Touch/Intel Arc Graphics 140V 16Gb/Wi-Fi/Bluetooth/Windows 11 Pro) Серый</t>
  </si>
  <si>
    <t>Dell Pro Max 14 Laptop MC14250 (Intel Core Ultra 7 265H 5300MHz/32Gb/1024Gb SSD/14.0/1920х1200/Intel Arc Pro 8Gb/Windows 11 Pro) Черный</t>
  </si>
  <si>
    <t>DELL Pro Max 16 Premium (Intel Core Ultra 7 255H 3300MHz/32Gb/1024Gb SSD/16.0/1920х1200/NVIDIA RTX Pro 1000 8Gb/Windows 11 Pro) Серебристый</t>
  </si>
  <si>
    <t>DELL Pro Max 18 Plus (Intel Core Ultra 7 265HX 2600MHz/32Gb/4096Gb SSD/18.0/2560х1600/120Hz/NVIDIA RTX PRO 2000 8Gb/Windows 11 Pro) Серый</t>
  </si>
  <si>
    <t xml:space="preserve">Lenovo Slim 7i Aura Edition 14ILL10 83MC0000US (Intel Ultra 5 226V 3900MHz/16GB/1024GB SSD/14.0"/1920x1200/OLED/intel Arc Graphics/Wi-Fi/Bluetooth/Windows 11 Pro) Серый </t>
  </si>
  <si>
    <t xml:space="preserve">Lenovo Lenovo Legion Pro 5 16IRX10 83NNCTO1WW (Intel Core i7 14650HX 5200MHz/16Gb/512Gb SSD/16.0/2560х1600/240Hz/Nvidia Geforce RTX 5060 8Gb/Windows 11 Home) Серый </t>
  </si>
  <si>
    <t xml:space="preserve">Lenovo Legion Pro 5i Gen 10 16IAX10 83F3000PUS (Intel Core Ultra 7 255HX 1700MHz/16Gb/1024Gb SSD/16.0/2560х1600/165Hz/OLED/Nvidia Geforce RTX 5070 8Gb/Windows 11 Home) Черный </t>
  </si>
  <si>
    <t>Lenovo Legion 7i 16IAX10 83KY0007US (Intel Core Ultra 7 255HX 1700MHz/32Gb/1024Gb SSD/16.0/2560х1600/OLED/165Hz/Nvidia Geforce RTX 5060 8Gb/Windows 11 Home) Белый</t>
  </si>
  <si>
    <t>Lenovo Legion 5i 15 83F0001TUS (Intel Core Ultra 9 275HX 2100MHz/32Gb/1024Gb SSD/15.1/2560х1600/OLED/165Hz/Nvidia Geforce RTX 5070 8Gb/Windows 11 Home) Черный</t>
  </si>
  <si>
    <t xml:space="preserve">Lenovo Legion Pro 7 16IAX10H 83F50017US (Intel Core Ultra 9 275HX 2100MHz/32Gb/4096Gb SSD/16.0/2560х1600/OLED/240Hz/Nvidia Geforce RTX 5090 24Gb/Windows 11 Home) Черный </t>
  </si>
  <si>
    <t>HP ProBook 460 G11 A1LH5UT (Intel Core 7 155U 5400MHz/16Gb/512Gb SSD/16.0"/1920x1200/Intel Iris Xe Graphics/Wi-Fi/Bluetooth/Windows 11 Pro) Серый</t>
  </si>
  <si>
    <t xml:space="preserve">HP Omen 16 Slim 16-an0027wm (Intel Ultra 5 225H 4900MHz/16GB/1024GB SSD/16"/1920x1200/165Hz/Nvidia Geforce RTX 5050 8Gb/Wi-Fi/Bluetooth/Windows 11 Home) Черный </t>
  </si>
  <si>
    <t>MSI Cyborg 15 B2RWFKG-071US (Intel Core 7 240H 2500MHz/16Gb/512Gb SSD/15.6/1920х1080/144Hz/Nvidia Geforce RTX 5060 8Gb/Windows 11 Home) Черный</t>
  </si>
  <si>
    <t>Samsung Galaxy Book4 Ultra NP960XGL-XG1US (Intel Ultra 9 185H 2300MHz/32Gb/1024Gb SSD/16.0"/2880x1800/Touch/120Hz/NVIDIA GeForce RTX 4070 8Gb/Wi-Fi/Bluetooth/Windows 11 ) Серый</t>
  </si>
  <si>
    <t>Apple iPhone 14 Plus:</t>
  </si>
  <si>
    <t>10327-4</t>
  </si>
  <si>
    <t>Apple iPhone 15 256GB Yellow 1sim</t>
  </si>
  <si>
    <t>Apple iPhone 15 Plus:</t>
  </si>
  <si>
    <t>Apple iPhone 15 Pro:</t>
  </si>
  <si>
    <t>Apple iPhone 15 Pro Max:</t>
  </si>
  <si>
    <t>10369-1</t>
  </si>
  <si>
    <t>Apple iPhone 16 Pro 1TB Black 1sim</t>
  </si>
  <si>
    <t>20314-2</t>
  </si>
  <si>
    <t>20315-1</t>
  </si>
  <si>
    <t>20315-3</t>
  </si>
  <si>
    <t>20315-2</t>
  </si>
  <si>
    <t>AirPods:</t>
  </si>
  <si>
    <t>Airpods Max Midnight 2024 USB-C MWW43</t>
  </si>
  <si>
    <t>Airpods Max Orange 2024 USB-C MWW73</t>
  </si>
  <si>
    <t>Airpods Max Purple 2024 USB-CMWW83</t>
  </si>
  <si>
    <t>Apple Watch S11 46 Space Gray S/M MEV04</t>
  </si>
  <si>
    <t>Apple Watch Ultra 3 49 Black Ti Black Alpine Loop L MF0X4</t>
  </si>
  <si>
    <t>Apple Watch Ultra 3 49 Black Ti Black Alp Lp M MF0V4</t>
  </si>
  <si>
    <t>оранжевый</t>
  </si>
  <si>
    <t>Partybox 110</t>
  </si>
  <si>
    <t>Partybox 120</t>
  </si>
  <si>
    <t>черный, белый, синий, зеленый</t>
  </si>
  <si>
    <t>GoPro Hero 12</t>
  </si>
  <si>
    <t>GoPro HERO 13 Creator Edition</t>
  </si>
  <si>
    <t>Osmo mobile 8 tracer</t>
  </si>
  <si>
    <t>Instax Square SQ1</t>
  </si>
  <si>
    <t>белый, розовый, синий</t>
  </si>
  <si>
    <t>[MHFF4] NEO (8/256) Indigo</t>
  </si>
  <si>
    <t>[MHFA4] NEO (8/256) Silver</t>
  </si>
  <si>
    <t>[MHFH4] NEO (8/256) Blush</t>
  </si>
  <si>
    <t>[MHFD4] NEO (8/256) Citrus</t>
  </si>
  <si>
    <t>[MHFG4] NEO (8/512/Touch ID) Indigo</t>
  </si>
  <si>
    <t>[MHFC4] NEO (8/512/Touch ID) Silver</t>
  </si>
  <si>
    <t>MDH74 Air 13 (M5 16/512) Silver</t>
  </si>
  <si>
    <t>MDHA4 Air 13 (M5 16/512) Starlight</t>
  </si>
  <si>
    <t>MDHE4 Air 13 (M5 16/512) Midnight</t>
  </si>
  <si>
    <t>MDHH4 Air 13 (M5 16/512) Sky Blue</t>
  </si>
  <si>
    <t>[MDHF4] Air 13 (M5 16/1Tb) Midnight</t>
  </si>
  <si>
    <t>[MDH84] Air 13 (M5 16/1Tb) Silver</t>
  </si>
  <si>
    <t>[MDHC4] Air 13 (M5 16/1Tb) Starlight</t>
  </si>
  <si>
    <t>[MDHJ4] Air 13 (M5 16/1Tb) Sky Blue</t>
  </si>
  <si>
    <t>MDHG4 Air 13 Midnight (M5, 24GB, 1TB)</t>
  </si>
  <si>
    <t>MDH94 Air 13 Silver (M5, 24GB, 1TB)</t>
  </si>
  <si>
    <t>MDHK4 Air 13 Sky Blue (M5, 24GB, 1TB)</t>
  </si>
  <si>
    <t>MDHD4 Air 13 Starlight (M5, 24GB, 1TB)</t>
  </si>
  <si>
    <t>MDVH4 Air 15 Midnight (M5, 16GB, 512GB)</t>
  </si>
  <si>
    <t>MDVQ4 Air 15 Sky Blue (M5, 16GB, 512GB)</t>
  </si>
  <si>
    <t>MDVD4 Air 15 Starlight (M5, 16GB, 512GB)</t>
  </si>
  <si>
    <t>MDV94 Air 15 Silver (M5, 16GB, 512GB)</t>
  </si>
  <si>
    <t>MDVK4 Air 15 Midnight (M5, 16GB, 1TB)</t>
  </si>
  <si>
    <t>MDVE4 Air 15 Starlight (M5, 16GB, 1TB)</t>
  </si>
  <si>
    <t>MDVT4 Air 15 Sky Blue (M5, 16GB, 1TB)</t>
  </si>
  <si>
    <t>MDVA4 Air 15 Silver (M5, 16GB, 1TB)</t>
  </si>
  <si>
    <t>MDVN4 Air 15 Midnight (M5, 24GB, 1TB)</t>
  </si>
  <si>
    <t>MDVC4 Air 15 Silver (M5, 24GB, 1TB)</t>
  </si>
  <si>
    <t>MDVU4 Air 15 Sky Blue (M5, 24GB, 1TB)</t>
  </si>
  <si>
    <t>MDVF4 Air 15 Starlight (M5, 24GB, 1TB)</t>
  </si>
  <si>
    <t>Сетевое зарядное устройство Samsung EP-T2510 25W Type-C + Cable Black</t>
  </si>
  <si>
    <t>Сетевое зарядное устройство Samsung EP-T2510 25W Type-C + Cable White</t>
  </si>
  <si>
    <t>Сетевое зарядное устройство Samsung EP-T2510 25W Type-C Black</t>
  </si>
  <si>
    <t>Сетевое зарядное устройство Samsung EP-T2510 25W Type-C White</t>
  </si>
  <si>
    <t>Сетевое зарядное устройство Samsung EP-TA800 25W Type-C Black</t>
  </si>
  <si>
    <t>Сетевое зарядное устройство Samsung EP-TA800 25W Type-C White</t>
  </si>
  <si>
    <t>Беспроводные наушники OnePlus Buds 3 Pro (E512A) Lunar Radiance EU</t>
  </si>
  <si>
    <t>Беспроводные наушники OnePlus Buds 3 Pro (E512A) Midnight Opus EU</t>
  </si>
  <si>
    <t>Беспроводные наушники OnePlus Buds 3 Pro (E512A) Saphire Blue EU</t>
  </si>
  <si>
    <t>Беспроводные наушники OnePlus Buds 4 (E513A) Storm Grey EU</t>
  </si>
  <si>
    <t>Беспроводные наушники OnePlus Buds 4 (E513A) Zen Green EU</t>
  </si>
  <si>
    <t>600680-1EU</t>
  </si>
  <si>
    <t>Беспроводные наушники Samsung Galaxy Buds 3 (SM-R530) Silver EU</t>
  </si>
  <si>
    <t>17912-1</t>
  </si>
  <si>
    <t>Blackview Active 7 11" 8+128GB LTE Black RUS</t>
  </si>
  <si>
    <t>17913-1</t>
  </si>
  <si>
    <t>Blackview Active 8 Pro 10.36" 8+256GB LTE Black RUS</t>
  </si>
  <si>
    <t>17905-1</t>
  </si>
  <si>
    <t>Blackview MEGA 2 12" 12+256GB LTE Gray RUS</t>
  </si>
  <si>
    <t>16541-3</t>
  </si>
  <si>
    <t>Honor X7d 8+256GB NFC Desert Gold RUS</t>
  </si>
  <si>
    <t>16548-2</t>
  </si>
  <si>
    <t>Honor X8d 8+256GB NFC Velvet Gray RUS</t>
  </si>
  <si>
    <t>10592-1UK</t>
  </si>
  <si>
    <t>Huawei Mate 80 Pro 16/512GB NFC Black UK</t>
  </si>
  <si>
    <t>10592-3UK</t>
  </si>
  <si>
    <t>Huawei Mate 80 Pro 16/512GB NFC Gold UK</t>
  </si>
  <si>
    <t>10592-2UK</t>
  </si>
  <si>
    <t>Huawei Mate 80 Pro 16/512GB NFC Green UK</t>
  </si>
  <si>
    <t>281312-1AE</t>
  </si>
  <si>
    <t>Samsung Galaxy A26 5G 6/128GB Black AE</t>
  </si>
  <si>
    <t>47020-2MY</t>
  </si>
  <si>
    <t>Samsung Galaxy A37 5G 12/256GB Awesome Graygreen MY</t>
  </si>
  <si>
    <t>281357-1EU</t>
  </si>
  <si>
    <t>Samsung Galaxy M17 5G 4/128GB Black EU</t>
  </si>
  <si>
    <t>281357-2EU</t>
  </si>
  <si>
    <t>Samsung Galaxy M17 5G 4/128GB Silver EU</t>
  </si>
  <si>
    <t>47002-1IN</t>
  </si>
  <si>
    <t>Samsung Galaxy S25 FE 8/128GB (SM-S731B/DS) Jetblack IN</t>
  </si>
  <si>
    <t>47002-2IN</t>
  </si>
  <si>
    <t>Samsung Galaxy S25 FE 8/128GB (SM-S731B/DS) White IN</t>
  </si>
  <si>
    <t>47010-4KZ</t>
  </si>
  <si>
    <t>Samsung Galaxy S26+ 12/256GB (SM-S947B/DS) Cobalt Violet KZ</t>
  </si>
  <si>
    <t>47010-2KZ</t>
  </si>
  <si>
    <t>Samsung Galaxy S26+ 12/256GB (SM-S947B/DS) White KZ</t>
  </si>
  <si>
    <t>11479-4EU</t>
  </si>
  <si>
    <t>Xiaomi 17 5G 12/512GB NFC Alpine Pink EU</t>
  </si>
  <si>
    <t>11479-3EU</t>
  </si>
  <si>
    <t>Xiaomi 17 5G 12/512GB NFC Venture Green EU</t>
  </si>
  <si>
    <t>11452-2</t>
  </si>
  <si>
    <t>Xiaomi Redmi 15 6+128GB NFC Titan Gray RUS</t>
  </si>
  <si>
    <t>11447-1</t>
  </si>
  <si>
    <t>Xiaomi Redmi 15C 8+256GB NFC Midnight Black RUS</t>
  </si>
  <si>
    <t>11486-2EU</t>
  </si>
  <si>
    <t>Xiaomi Redmi Note 15 5G 8/256GB Blue EU</t>
  </si>
  <si>
    <t>11486-3EU</t>
  </si>
  <si>
    <t>Xiaomi Redmi Note 15 5G 8/256GB Mist Purple EU</t>
  </si>
  <si>
    <t>11466-1</t>
  </si>
  <si>
    <t>Xiaomi Redmi Note 15 Pro 12+256GB NFC Black RUS</t>
  </si>
  <si>
    <t>11466-3</t>
  </si>
  <si>
    <t>Xiaomi Redmi Note 15 Pro 12+256GB NFC Titanium RUS</t>
  </si>
  <si>
    <t>11468-3RUS</t>
  </si>
  <si>
    <t>Xiaomi Redmi Note 15 Pro 5G 8/256GB NFC Mist Purple RUS</t>
  </si>
  <si>
    <t>11468-1RUS</t>
  </si>
  <si>
    <t>Xiaomi Redmi Note 15 Pro 5G 8/256GB NFC Titanium RUS</t>
  </si>
  <si>
    <t>11465-1</t>
  </si>
  <si>
    <t>Xiaomi Redmi Note 15 Pro 8+256GB NFC Black RUS</t>
  </si>
  <si>
    <t>11465-3</t>
  </si>
  <si>
    <t>Xiaomi Redmi Note 15 Pro 8+256GB NFC Titanium RUS</t>
  </si>
  <si>
    <t>17131-2EU</t>
  </si>
  <si>
    <t>POCO F8 Pro 5G 12/512GB NFC Titanium Silver EU</t>
  </si>
  <si>
    <t>994019-2</t>
  </si>
  <si>
    <t>Xiaomi Pad 8 8+256GB Wi-Fi Blue RUS</t>
  </si>
  <si>
    <t>994019-1</t>
  </si>
  <si>
    <t>Xiaomi Pad 8 8+256GB Wi-Fi Graphite Gray RUS</t>
  </si>
  <si>
    <t>994009-2</t>
  </si>
  <si>
    <t>Xiaomi Redmi Pad 2 8+256GB LTE Mint Green RUS</t>
  </si>
  <si>
    <t>Вентилятор бытовой Xiaomi Smart Standing Air Circulation Fan EU (BHR9849EU)</t>
  </si>
  <si>
    <t>Вентилятор бытовой Xiaomi Smart Desktop Air Circulation Fan EU (BHR9872EU)</t>
  </si>
  <si>
    <t>Увлажнитель воздуха Xiaomi Mijia Smart Evaporative Humidifier Pro EU (BHR082TEU)</t>
  </si>
  <si>
    <t>Увлажнитель воздуха Xiaomi Humidifier 2 Lite BHR6605EU (799785)</t>
  </si>
  <si>
    <t>Z20</t>
  </si>
  <si>
    <t>Беспроводной пылесос Dreame Cordless Stick Vacuum Z20 AquaCycle Station (Black)</t>
  </si>
  <si>
    <t>BHR089NEU</t>
  </si>
  <si>
    <t>Робот-пылесос Xiaomi Robot Vacuum H50 Pro EU</t>
  </si>
  <si>
    <t>BHR08GUEU</t>
  </si>
  <si>
    <t>Робот-пылесос Xiaomi Robot Vacuum H50 EU</t>
  </si>
  <si>
    <t>Светильник Yeelight 4-in-1 Rechargeable Desk Lamp YLYTD-0011</t>
  </si>
  <si>
    <t>Настольная лампа Yeelight Портативная настольная лампа Yeelight International Edition-Rechargeable Table Lamp-(White)</t>
  </si>
  <si>
    <t>Настольная лампа Yeelight Jasmine Rechargeable Desk Lamp (YLYTD-0039)</t>
  </si>
  <si>
    <t>GP-AE1000PM PG5 ICE</t>
  </si>
  <si>
    <t>Блок питания ПК Gigabyte AE1000PM PG5 ICE 1000W, 80Plus, Platinum, Полностью модульный, PCIe Gen 5.1, ATX 3.0 compatible. 28200-AE85W-1EUR</t>
  </si>
  <si>
    <t>GP-UD1000GM PG5</t>
  </si>
  <si>
    <t>Блок питания Gigabyte UD1000GM PG5 V2 GP-UD1000GM PG5 1000W, 80Plus, Gold, Полностью модульный, PCIe Gen 5.0 compatible v2.0 (28200-U10GP-2EUR)</t>
  </si>
  <si>
    <t>GP-UD1000GM PG5 ICE</t>
  </si>
  <si>
    <t>Блок питания ПК Gigabyte UD1000GM PG5 ICE 1000W, 80Plus, Gold, Полностью модульный, White colour</t>
  </si>
  <si>
    <t>GP-P450B</t>
  </si>
  <si>
    <t>Блок питания Gigabyte P450B GP-P450B 450W, 80Plus, Bronze, RTL {10} (551612)</t>
  </si>
  <si>
    <t>GP-P550B</t>
  </si>
  <si>
    <t>Блок питания Gigabyte P550B GP-P550B 550W, 80Plus, Bronze, RTL {10}</t>
  </si>
  <si>
    <t>GP-AE850PM PG5 ICE</t>
  </si>
  <si>
    <t>Блок питания ПК Gigabyte AE850PM PG5 ICE 850W, 80Plus, Platinum, Полностью модульный, PCIe Gen 5.1, ATX 3.0 compatible. 28200-AE85W-1EUR</t>
  </si>
  <si>
    <t>GP-P650G PG5</t>
  </si>
  <si>
    <t>Блок питания ПК Gigabyte P650G PG5 650W, 80Plus, Gold</t>
  </si>
  <si>
    <t>GP-P750BS</t>
  </si>
  <si>
    <t>Блок питания ПК Gigabyte P750BS 750W, 80Plus, Bronze, RTL {10}</t>
  </si>
  <si>
    <t>GP-UD750GM PG5</t>
  </si>
  <si>
    <t>Блок питания ПК Gigabyte UD750GM PG5 V2 750W, 80Plus, Gold, Полностью модульный</t>
  </si>
  <si>
    <t>GP-UD750GM PG5 ICE</t>
  </si>
  <si>
    <t>Блок питания ПК Gigabyte UD750GM PG5 ICE 750W, 80Plus, Gold, Полностью модульный, White colour</t>
  </si>
  <si>
    <t>GP-UD850GM PG5 ICE</t>
  </si>
  <si>
    <t>Блок питания ПК Gigabyte UD850GM PG5 ICE 850W, 80Plus, Gold, Полностью модульный, White colour</t>
  </si>
  <si>
    <t>RTX 5060 8G INSPIRE ITX OC</t>
  </si>
  <si>
    <t>Видеокарта MSI RTX5060 INSPIRE ITX OC 8GB GDDR7 128bit 3xDP HDMI 1FAN RTL</t>
  </si>
  <si>
    <t>RTX 5060 8G SHADOW 2X OC MAX</t>
  </si>
  <si>
    <t>Видеокарта MSI RTX5060 SHADOW 2X OC MAX 8GB GDDR7 128bit 3xDP HDMI 2FAN RTL</t>
  </si>
  <si>
    <t>GeForce RTX 5070 12G GAMING TRIO OC</t>
  </si>
  <si>
    <t>Видеокарта MSI RTX5070 GAMING TRIO OC 12GB GDDR7 192bit 3xDP HDMI 3FAN RTL</t>
  </si>
  <si>
    <t>WD142PURP</t>
  </si>
  <si>
    <t>Жесткий диск Western Digital 3.5" 14TB Purple Surveillance HDD WD142PURP SATA 6Gb/s - 7200 rpm</t>
  </si>
  <si>
    <t>R3SL1024G2</t>
  </si>
  <si>
    <t>Твердотельный накопитель SSD AMD Radeon R3 Series  2.5" 1024GB</t>
  </si>
  <si>
    <t>GB-AC601G</t>
  </si>
  <si>
    <t>Корпус для ПК Gigabyte AORUS C601G GLASS MidTower, E-ATX</t>
  </si>
  <si>
    <t>GB-C103G</t>
  </si>
  <si>
    <t>Корпус для ПК Gigabyte C103G MidTower, mATX</t>
  </si>
  <si>
    <t>GB-AC400G</t>
  </si>
  <si>
    <t>Корпус для ПК Gigabyte AORUS C400G MidTower, ATX, USB-C x1, USB 3.0 x2, Audio I/O, Black,TG</t>
  </si>
  <si>
    <t>GB-AC500G ST</t>
  </si>
  <si>
    <t>Корпус Gigabyte AORUS C500G ST MidTower, E-ATX, USB-C x1, USB 3.0 x2, Audio I/O, Black,TG</t>
  </si>
  <si>
    <t>GB-C102G</t>
  </si>
  <si>
    <t>Корпус Gigabyte C102G  MidTower, mATX, USB3.0x2, Audio I/O, GPU:410mm, Black, TG</t>
  </si>
  <si>
    <t>GB-C102GI</t>
  </si>
  <si>
    <t>Корпус для ПК Gigabyte C102GI Glass Ice (White) MidTower, mATX, USB3.0 x2, Audio I/O, GPU:410mm, White, TG (28300-C102B-2CRR)</t>
  </si>
  <si>
    <t>GB-C301G</t>
  </si>
  <si>
    <t>Корпус Gigabyte C301 Glass MidTower, ATX, USB-C x1, USB3.0 x2, Audio I/O, GPU:400mm, Black, TG</t>
  </si>
  <si>
    <t>GB-C301GW</t>
  </si>
  <si>
    <t>Корпус Gigabyte C301 Glass White MidTower, ATX, USB-C x1, USB3.0 x2, Audio I/O, GPU:400mm, Black, TG</t>
  </si>
  <si>
    <t>GB-C500PI ST</t>
  </si>
  <si>
    <t>Корпус для ПК Gigabyte C500PI ST White, MidTower, ATX, Panoramic, USB-C x1, USB 3.0 x2, Audio I/O, Black, VGA 410mm, TG</t>
  </si>
  <si>
    <t>C500P ST</t>
  </si>
  <si>
    <t>Корпус для ПК Gigabyte C500P ST ATX CASE/GPU:410mm/BL</t>
  </si>
  <si>
    <t>T8</t>
  </si>
  <si>
    <t xml:space="preserve">Корпус Zalman T8 ATX Mid Tower PC Case / Black Fan x 1 </t>
  </si>
  <si>
    <t>A55F1AL2</t>
  </si>
  <si>
    <t>Материнская плата Esonic A55F1AL2, FM1 , AMD A55, mATX, 2xDDR3, 1xPCI-Ex16, 1xPCI-Ex1, 4xSATA2, 10/100, 6CH, VGA, 4xUSB2.0, 1x COM RTL {20}</t>
  </si>
  <si>
    <t>A88F2AL2</t>
  </si>
  <si>
    <t>Материнская плата Esonic A88F2AL2, Socket FM2+, AMD A88, 2xDDR3-2133, D-SUB, DVI, 1xPCI-Ex16x, 1xPCI, 4xSATA3, 6 Ch Audio, Lan, 4xUSB3.0, 6xUSB2.0, 2xPS/2, mATX, RTL {20}</t>
  </si>
  <si>
    <t>PRIME H510M-K R2.0</t>
  </si>
  <si>
    <t xml:space="preserve">Материнская плата ASUS PRIME H510M-K R2.0 LGA1200 mATX 2xDDR4 PCIEx16 PCIEx1 M.2 HDMI VGA GLAN </t>
  </si>
  <si>
    <t>PRIME B660M-K D4</t>
  </si>
  <si>
    <t>Материнская плата ASUS PRIME B660M-K D4 LGA1700 mATX 2xDDR4 PCIEx16 2xPCIEx1 2xM.2 HDMI VGA GLAN (90MB1950-M1EAY0)</t>
  </si>
  <si>
    <t>PRIME B760M-K D4</t>
  </si>
  <si>
    <t>Материнская плата ASUS PRIME B760M-K D4 LGA1700 mATX 2xDDR4 PCIEx16 2xPCIEx1 2xM.2 HDMI VGA 2.5GLAN</t>
  </si>
  <si>
    <t>M378A2G43CB3-CWE</t>
  </si>
  <si>
    <t>Модуль памяти 16GB Samsung DDR4 3200 UDIMM  Desktop Non-ECC, CL22, 1.2V, 1Rx8, Bulk</t>
  </si>
  <si>
    <t>AD4S320032G22-SGN</t>
  </si>
  <si>
    <t>Модуль памяти ADATA Premier AD4S320032G22-SGN 32GB DDR4 3200 SO DIMM Non-ECC, CL22, 1.2V, RTL (933539)</t>
  </si>
  <si>
    <t>AX5U6000C3016G-DCLABK</t>
  </si>
  <si>
    <t>Модуль памяти ADATA 32GB DDR5 6000 DIMM XPG Lancer RGB 2*16, CL30-40-40</t>
  </si>
  <si>
    <t>AX5U6400C3216G-DTLABRBK</t>
  </si>
  <si>
    <t>Модуль памяти ADATA 32GB DDR5 6400 DIMM XPG Lancer Blade RGB black 1.4V, CL32-39-39</t>
  </si>
  <si>
    <t>AX5U6400C3216G-DTLABRWH</t>
  </si>
  <si>
    <t>Модуль памяти ADATA XPG Lancer Blade RGB 32GB DDR5 6400 DIMM white kit 16*2, 1.4V, CL32-39-39</t>
  </si>
  <si>
    <t>AX5U6400C3232G-DCLABK</t>
  </si>
  <si>
    <t>Модуль памяти ADATA 64GB DDR5 6400 DIMM XPG Lancer 2*32, 1.4V, CL32-39-39, On-Die ECC, Power Management IC, black</t>
  </si>
  <si>
    <t>AX5U6400C3232G-DCLARBK</t>
  </si>
  <si>
    <t>Модуль памяти ADATA 64GB ADATA DDR5 6400 DIMM XPG Lancer RGB 2*32, CL32, 1.4V</t>
  </si>
  <si>
    <t>AX5U6400C3232G-DCLARWH</t>
  </si>
  <si>
    <t>Модуль памяти ADATA 64GB DDR5 6400 DIMM XPG Lancer RGB 2*32, 1.4V, CL32-39-39, On-Die ECC, Power Management IC, white</t>
  </si>
  <si>
    <t>AX5U6400C3232G-DCLAWH</t>
  </si>
  <si>
    <t>Модуль памяти ADATA 64GB DDR5 6400 DIMM XPG Lancer 2*32, 1.4V, CL32-39-39, white</t>
  </si>
  <si>
    <t>Intel Core Ultra 9 285K</t>
  </si>
  <si>
    <t>Центральный Процессор Intel Core Ultra 9 285K OEM (Arrow Lake, C24(16EC/8PC)/T24, 3,2/5,7GHz, GPU Intel Graphics, L2 40Mb, Cache 36Mb, TDP 125/250W, S1851)</t>
  </si>
  <si>
    <t>Вентилятор для процессора ALSEYE AS-R67</t>
  </si>
  <si>
    <t>Вентилятор для процессора ALSEYE Q120S Plus(White)</t>
  </si>
  <si>
    <t>Вентилятор для процессора ALSEYE Q120DT Plus(Black)</t>
  </si>
  <si>
    <t>Вентилятор для процессора ALSEYE Q120DT Plus(White)</t>
  </si>
  <si>
    <t>Вентилятор Cooler Thermalright Core Matrix 360 White all Intel/AMD</t>
  </si>
  <si>
    <t>Жидкостная система охлаждения Thermalright Вентилятор Cooler Thermalright Frozen Magic 360 Digital Argb White V2 all Intel/AMD</t>
  </si>
  <si>
    <t>GP-GIGABYTE EAGLE 360</t>
  </si>
  <si>
    <t>Жидкостная система охлаждения Gigabyte Eagle 360 3 x 120mm ARGB Fan, LGA 1200, LGA 1700, LGA 1851, 115*, AM5, AM4</t>
  </si>
  <si>
    <t>GP-GIGABYTE EAGLE 360I</t>
  </si>
  <si>
    <t>Жидкостная система охлаждения Gigabyte Eagle 360I 3 x 120mm ARGB Fan, LGA 1200, LGA 1700, LGA 1851, 115*, AM5, AM4</t>
  </si>
  <si>
    <t>GP-GIGABYTE GME 240</t>
  </si>
  <si>
    <t>Жидкостная система охлаждения GIGABYTE Gaming GME 240 2 x 120mm ARGB Fan, LGA 1200, LGA 1700, LGA 1851, AM5, AM4</t>
  </si>
  <si>
    <t>GP-GIGABYTE GME 240I</t>
  </si>
  <si>
    <t>Жидкостная система охлаждения GIGABYTE Gaming GME 240I 2 x 120mm ARGB Fan, LGA 1200, LGA 1700, LGA 1851, AM5, AM4</t>
  </si>
  <si>
    <t>GP-GIGABYTE GME 360</t>
  </si>
  <si>
    <t>Жидкостная система охлаждения GIGABYTE Gaming GME 360 3 x 120mm ARGB Fan, LGA 1200, LGA 1700, LGA 1851, AM5, AM4</t>
  </si>
  <si>
    <t>GP-GIGABYTE GME 360I</t>
  </si>
  <si>
    <t>Жидкостная система охлаждения GIGABYTE Gaming GME 360I 3 x 120mm ARGB Fan, LGA 1200, LGA 1700, LGA 1851, AM5, AM4</t>
  </si>
  <si>
    <t>ACFAN00286A</t>
  </si>
  <si>
    <t>Вентилятор Arctic Cooling ARCTIC P8 Max Black корпусной - retail (ACFAN00286A)</t>
  </si>
  <si>
    <t>GP-ECFAN1201 ICE</t>
  </si>
  <si>
    <t>Вентилятор в корпус GIGABYTE GP-GBT EZFAN1201 ICE 1X120mm ARGB FAN. PWM, 3 Pin</t>
  </si>
  <si>
    <t>GP-ECFAN1203 ICE</t>
  </si>
  <si>
    <t>Вентилятор в корпус GIGABYTE GP-GBT EZFAN1203 ICE 3X120mm ARGB FANs set. PWM, 3 Pin</t>
  </si>
  <si>
    <t>27G440A-B</t>
  </si>
  <si>
    <t>Монитор 27" LG 27G440A-B IPS, 1920x1080, 240Hz, 1ms, 400сd/m, 1000:1, HDR10, G-Sync | 2xHDMI(2.1), DP(1.4) | HAS, Pivot, Swivel, ExPSU, Vesa 100, Black</t>
  </si>
  <si>
    <t>32GS85Q-B</t>
  </si>
  <si>
    <t>Монитор 31.5" LG 32GS85Q-B  IPS, 2560x1440, 180Hz, 1ms, 350сd/m, 1000:1, HDR10 | 2xHDMI(2.0), DP(1.4), 2xUSB3.0 | HAS, Pivot, Swivel, ExPSU, Vesa 100, Black</t>
  </si>
  <si>
    <t>Монитор 27" MSI MAG 274QPF X30MV  Rapid VA, 2560x1440, 300Hz, 0,5ms, 400сd/m, 4500:1, HDR10 | 2xHDMI(2.1), DP(1.4a) | HAS, Pivot, Swivel, ExPSU, Vesa 100, Black</t>
  </si>
  <si>
    <t>3PA5</t>
  </si>
  <si>
    <t>S32D700EAI</t>
  </si>
  <si>
    <t>Монитор 32" SAMSUNG S32D700EAI ViewFinity S7 S70D UHD  VA, 3840x2160, 60Hz, 5ms, 350сd/m, 3000:1, HDR10 | HDMI(2.0), DP(1.2) | InPSU, Vesa 100, Black</t>
  </si>
  <si>
    <t>C27-2G</t>
  </si>
  <si>
    <t>Моноблок Acer Aspire C27-2G AMD Ryzen 5 7430U/16Gb/SSD512Gb/27"/IPS/FHD/1920x1080/120Hz/NoOS/black (DQ.BPQCD.007)</t>
  </si>
  <si>
    <t>N30-100_H810</t>
  </si>
  <si>
    <t>Настольный ПК Acer Nitro 30 N30-100 Intel Core Ultra 5 225F/32Gb/SSD1Tb/RTX5070 12Gb/PSU 850W/NoOS/Black (DG.E5GCD.00K)</t>
  </si>
  <si>
    <t>Компьютер Raskat STRIKE 520 (Intel Core i514400F, RAM 32GB, SSD 1TB, NVIDIA RTX 5060 8GB, noOS, white)</t>
  </si>
  <si>
    <t>A1</t>
  </si>
  <si>
    <t>Робот Unitree A1 Quadruped robot четырехопорный робот модели А 1 комплектации Basic (A101-BV)</t>
  </si>
  <si>
    <t>Программно-аппаратный комплекс Unitree модель G1 версии Basic</t>
  </si>
  <si>
    <t>Программно-аппаратный комплекс Unitree модель G1 версии Edu Plus (включая джойстик управления и аккумулятор)</t>
  </si>
  <si>
    <t>Программно-аппаратный комплекс Unitree модель G1 версии Edu Ultimate B (в комплекте с руками Dex3-1 с тач-сенсорами)</t>
  </si>
  <si>
    <t>55 Smart TV S4</t>
  </si>
  <si>
    <t>55" Телевизор HQ-LED HAIER 55 Smart TV S4 (DH1VMZD01RU)</t>
  </si>
  <si>
    <t>QE75QN80FAUXRU</t>
  </si>
  <si>
    <t>75" Телевизор NEO Q-LED SAMSUNG QE75QN80FAUXRU</t>
  </si>
  <si>
    <t>600872-1</t>
  </si>
  <si>
    <t>600872-2</t>
  </si>
  <si>
    <t>600873-1</t>
  </si>
  <si>
    <t>600873-2</t>
  </si>
  <si>
    <t>Аксессуары / Наушники / Беспроводные наушники / JBL</t>
  </si>
  <si>
    <t>255093-3</t>
  </si>
  <si>
    <t>Беспроводные наушники JBL Tune 720BT Black</t>
  </si>
  <si>
    <t>900933-2EU</t>
  </si>
  <si>
    <t>Беспроводные наушники OnePlus Nord Buds 4 Pro (E518A) Radiant Grey EU</t>
  </si>
  <si>
    <t>900933-1EU</t>
  </si>
  <si>
    <t>Беспроводные наушники OnePlus Nord Buds 4 Pro (E518A) Raven Black EU</t>
  </si>
  <si>
    <t>Аксессуары / Наушники / Беспроводные наушники / Realme</t>
  </si>
  <si>
    <t>902050-1RUS</t>
  </si>
  <si>
    <t>Беспроводные наушники Realme Buds Air 8 Dark Grey RUS</t>
  </si>
  <si>
    <t>256012EU</t>
  </si>
  <si>
    <t>Беспроводные наушники Marshall Minor 4 Black EU</t>
  </si>
  <si>
    <t>256018EU</t>
  </si>
  <si>
    <t>Беспроводные наушники Marshall Motif 2 A.N.C. Black EU</t>
  </si>
  <si>
    <t>Смарт-часы ️Huawei Watch Ultimate 2 48mm (MCH-AL00) Black RUS</t>
  </si>
  <si>
    <t>DELL 14 Plus (Intel Core Ultra 7 258V 3700MHz/32GB/1024GB SSD/14.0"/1920x1200/Intel Arc Graphics 140V/Wi-Fi/Bluetooth/Windows 11 Home) Серый</t>
  </si>
  <si>
    <t>HP OMEN Slim 16 16t-an000 (Intel Core Ultra 7 255H 1500MHz/32Gb/1024Gb SSD/16.0/1920х1200/144Hz/Nvidia Geforce RTX 5060 8Gb/Windows 11 Home) Черный</t>
  </si>
  <si>
    <t xml:space="preserve">HP OMEN 17 17z-db100 (AMD Ryzen AI 9 365 5000 MHz/32GB/2048GB SSD/17.3"/1920x1080/144Hz/Nvidia GeForce RTX 5070 8Gb/Wi-Fi/Bluetooth/Windows 11 Home) Черный </t>
  </si>
  <si>
    <t>HONOR MagicBook X16 Plus AMD Ryzen 7 8845HS/16Gb (soldered D5)/SSD512Gb/UMA/16"/IPS/WUXGA/1920x1200/60Hz/Win11/Grey/1.79kg</t>
  </si>
  <si>
    <t>5301AJPD</t>
  </si>
  <si>
    <t>ASUS Vivobook Go 15 E1504FA-BQ4328 AMD Ryzen 5 40/16Gb (soldered D5)/SSD512Gb/UMA/15.6"/IPS/FHD/1920x1080/60Hz/NoOS/Silver/1.63kg</t>
  </si>
  <si>
    <t>ASUS Vivobook 16 X1605VA-MB2103 Intel Core i7-13620H/16Gb (soldered D4)/SSD1Tb/UMA/16"/IPS/WUXGA/1920x1200/60Hz/NoOS/Silver/1.88kg</t>
  </si>
  <si>
    <t>ASUS Vivobook S16 M3607HA-RP244 AMD Ryzen 7 260/32Gb (soldered D5)/SSD512Gb/UMA/16"/IPS/WUXGA/1920x1200/144Hz/NoOS/Grey/1.7kg</t>
  </si>
  <si>
    <t>90NR0LF1-M005S0</t>
  </si>
  <si>
    <t>ASUS TUF Gaming F16 FX608JMI-TU254 Intel Core i5-14450HX/16Gb (1*16 D5)/SSD512Gb/RTX5060 8Gb (115W)/16"/IPS/WUXGA/1920x1200/144Hz/NoOS/RJ-45/Jaeger Gray/2.2kg</t>
  </si>
  <si>
    <t>14" ASUS ExpertBook B9 B9403CVAR-PP1795X Core 7 150U/32Gb/SSD1Tb/IntelGraphics/2880x1800/OLE</t>
  </si>
  <si>
    <t>90NX05W1-M02F30</t>
  </si>
  <si>
    <t>Dyson TP12 White/Gold</t>
  </si>
  <si>
    <t>Dyson BP03 Prussian/Gold</t>
  </si>
  <si>
    <t>16533-3UK</t>
  </si>
  <si>
    <t>Honor 400 12/256GB NFC Desert Gold UK</t>
  </si>
  <si>
    <t>16533-1UK</t>
  </si>
  <si>
    <t>Honor 400 12/256GB NFC Midnight Black UK</t>
  </si>
  <si>
    <t>16528-3</t>
  </si>
  <si>
    <t>Honor 400 Lite 5G 8+256GB NFC Marrs Green RUS</t>
  </si>
  <si>
    <t>16528-1</t>
  </si>
  <si>
    <t>Honor 400 Lite 5G 8+256GB NFC Velvet Black RUS</t>
  </si>
  <si>
    <t>16551-1</t>
  </si>
  <si>
    <t>Honor X7d 8+128GB NFC Velvet Black RUS</t>
  </si>
  <si>
    <t>10564-2UK</t>
  </si>
  <si>
    <t>Huawei Mate X6 5G 12/512GB NFC Nebula Gray UK</t>
  </si>
  <si>
    <t>282180-1</t>
  </si>
  <si>
    <t>Realme C100i 4+128GB NFC Silver RUS</t>
  </si>
  <si>
    <t>47021-3HK</t>
  </si>
  <si>
    <t>Samsung Galaxy S26+ 12/512GB (SM-S9470/DS) Sky Blue HK</t>
  </si>
  <si>
    <t>47021-1HK</t>
  </si>
  <si>
    <t>Samsung Galaxy S26+ 12/512GB (SM-S9470/DS) Titanium Black HK</t>
  </si>
  <si>
    <t>47021-2HK</t>
  </si>
  <si>
    <t>Samsung Galaxy S26+ 12/512GB (SM-S9470/DS) White HK</t>
  </si>
  <si>
    <t>15961-2</t>
  </si>
  <si>
    <t>TECNO Camon 50 8+128GB NFC Malachite Green + Buds 4 Blue RUS</t>
  </si>
  <si>
    <t>15961-1</t>
  </si>
  <si>
    <t>TECNO Camon 50 8+128GB NFC Moonshadow Black + Buds 4 Black RUS</t>
  </si>
  <si>
    <t>15961-3</t>
  </si>
  <si>
    <t>TECNO Camon 50 8+128GB NFC Nebula Titanium + Buds 4 White RUS</t>
  </si>
  <si>
    <t>15956-1</t>
  </si>
  <si>
    <t>TECNO Spark Slim 8+256GB NFC Cool Black RUS</t>
  </si>
  <si>
    <t>19005-1RUS</t>
  </si>
  <si>
    <t>Xenium X280 Black RUS</t>
  </si>
  <si>
    <t>19003-1RUS</t>
  </si>
  <si>
    <t>Xenium X600 Dark Gray RUS</t>
  </si>
  <si>
    <t>19006-2RUS</t>
  </si>
  <si>
    <t>Xenium X680 Red RUS</t>
  </si>
  <si>
    <t>19010-1RUS</t>
  </si>
  <si>
    <t>Xenium X718 Black RUS</t>
  </si>
  <si>
    <t>19010-2RUS</t>
  </si>
  <si>
    <t>Xenium X718 Red RUS</t>
  </si>
  <si>
    <t>11479-2EU</t>
  </si>
  <si>
    <t>Xiaomi 17 5G 12/512GB NFC Ice Blue EU</t>
  </si>
  <si>
    <t>11445-1</t>
  </si>
  <si>
    <t>Xiaomi Redmi A3 Pro 4+128GB Midnight Black RUS</t>
  </si>
  <si>
    <t>11379-2EU</t>
  </si>
  <si>
    <t>Xiaomi Redmi Note 13 Pro 8/256GB NFC Forest Green EU</t>
  </si>
  <si>
    <t>11379-3EU</t>
  </si>
  <si>
    <t>Xiaomi Redmi Note 13 Pro 8/256GB NFC Lavender Purple EU</t>
  </si>
  <si>
    <t>11379-1EU</t>
  </si>
  <si>
    <t>Xiaomi Redmi Note 13 Pro 8/256GB NFC Midnight Black EU</t>
  </si>
  <si>
    <t>17103-1EU</t>
  </si>
  <si>
    <t>POCO F6 Pro 5G 16GB/1TB NFC Black EU</t>
  </si>
  <si>
    <t>17127-3EU</t>
  </si>
  <si>
    <t>POCO M7 8/256GB NFC Silver EU</t>
  </si>
  <si>
    <t>934090-3</t>
  </si>
  <si>
    <t>Xiaomi Redmi Pad Pro 6+128GB 5G Mint Green RUS</t>
  </si>
  <si>
    <t>Sony WF- с500</t>
  </si>
  <si>
    <t>Sony WF -c510</t>
  </si>
  <si>
    <t>Boombox 3 Squad</t>
  </si>
  <si>
    <t>JBL CHARGE 5 Squad</t>
  </si>
  <si>
    <t>JBL Flip 6 Squad</t>
  </si>
  <si>
    <t>JBL XTREME 4 Squad</t>
  </si>
  <si>
    <t>JBL Go 4 Squad</t>
  </si>
  <si>
    <t>JBL Clip 4 Squad</t>
  </si>
  <si>
    <t>JBL Clip 5 Squad</t>
  </si>
  <si>
    <t>DJI Osmo Action 5 Pro Standart</t>
  </si>
  <si>
    <t>[MWUC3] iMac M4 (8/8/16/256) Silver</t>
  </si>
  <si>
    <t>[MWUF3] iMac M4 (8/8/16/256) Blue</t>
  </si>
  <si>
    <t>[Z1E8000J1] iMac M4 (8/8/16/256) Orange</t>
  </si>
  <si>
    <t>[Z1E3000JC] iMac M4 (8/8/16/256) Yellow</t>
  </si>
  <si>
    <t>[Z1E7000KB] iMac M4 (8/8/16/256) Purple</t>
  </si>
  <si>
    <t>[MWUU3] iMac M4 (10/10/16/256) Silver</t>
  </si>
  <si>
    <t>[Z1EV000KZ] iMac M4 (10/10/16/256) Orange</t>
  </si>
  <si>
    <t>[Z1EK000L2] iMac M4 (10/10/16/256) Yellow</t>
  </si>
  <si>
    <t>[Z1ET000MF] iMac M4 (10/10/16/256) Purple</t>
  </si>
  <si>
    <t>[Z1E2000KJ] iMac M4 (8/8/16/512) Silver</t>
  </si>
  <si>
    <t>[Z1E5000JW] iMac M4 (8/8/16/512) Blue</t>
  </si>
  <si>
    <t>[Z1E4000GS] iMac M4 (8/8/16/512) Green</t>
  </si>
  <si>
    <t>[Z1E8000E8] iMac M4 (8/8/16/512) Orange</t>
  </si>
  <si>
    <t>[Z1E6000FV] iMac M4 (8/8/16/512) Pink</t>
  </si>
  <si>
    <t>[Z1E7000EQ] iMac M4 (8/8/16/512) Purple</t>
  </si>
  <si>
    <t>[Z1EP000WP] iMac M4 (10/10/16/512) Blue</t>
  </si>
  <si>
    <t>[Z1ET000MG] iMac M4 (10/10/16/512) Purple</t>
  </si>
  <si>
    <t>[Z1EH000V5] iMac M4 (10/10/16/1Tb) Silver</t>
  </si>
  <si>
    <t>[Z1EP000T5] iMac M4 (10/10/16/1Tb) Blue</t>
  </si>
  <si>
    <t>[Z1EN000FP] iMac M4 (10/10/16/1Tb) Green</t>
  </si>
  <si>
    <t>[Z1EV000TJ] iMac M4 (10/10/16/1Tb) Orange</t>
  </si>
  <si>
    <t>[Z1EL000DS] iMac M4 (10/10/16/1Tb) Yellow</t>
  </si>
  <si>
    <t>[Z1ES000DD] iMac M4 (10/10/16/1Tb) Pink</t>
  </si>
  <si>
    <t>[Z1EU000ER] iMac M4 (10/10/16/1Tb) Purple</t>
  </si>
  <si>
    <t>[MCR24] iMac M4 (10/10/24/512) Silver</t>
  </si>
  <si>
    <t>[Z1EH001Q1] iMac M4 (10/10/24/1Tb) Silver</t>
  </si>
  <si>
    <t>[Z1EQ001SN] iMac M4 (10/10/24/1Tb) Blue</t>
  </si>
  <si>
    <t>[Z1EN0015T] iMac M4 (10/10/24/1Tb) Green</t>
  </si>
  <si>
    <t>[Z1EW000UH] iMac M4 (10/10/24/1Tb) Orange</t>
  </si>
  <si>
    <t>[Z1EH001Q0] iMac M4 (10/10/32/512) Silver</t>
  </si>
  <si>
    <t>[Z1EN000FQ] iMac M4 (10/10/32/512) Green</t>
  </si>
  <si>
    <t>[Z1EH001Q2][Z1EJ000ME] iMac M4 (10/10/32/1Tb) Silver</t>
  </si>
  <si>
    <t>[Z1K5001U6] iMac M4 (10/10/32/1Tb) Blue</t>
  </si>
  <si>
    <t>[Z1K30018M] iMac M4 (10/10/32/1Tb) Green</t>
  </si>
  <si>
    <t>[Z1K8000UJ] iMac M4 (10/10/32/1Tb) Orange</t>
  </si>
  <si>
    <t>[Z1K6000Z7] iMac M4 (10/10/32/1Tb) Pink</t>
  </si>
  <si>
    <t>10299-1</t>
  </si>
  <si>
    <t>Apple iPhone 13 256GB Midnight 1sim</t>
  </si>
  <si>
    <t>10299-2</t>
  </si>
  <si>
    <t>Apple iPhone 13 256GB Blue 1sim</t>
  </si>
  <si>
    <t>10300-5</t>
  </si>
  <si>
    <t>Apple iPhone 13 512GB Red 1sim</t>
  </si>
  <si>
    <t>10377-4</t>
  </si>
  <si>
    <t>Apple iPhone 16 Pro Max 1TB Natural 1sim</t>
  </si>
  <si>
    <t>10399-1</t>
  </si>
  <si>
    <t>Apple iPhone 17 256GB Black eSIM</t>
  </si>
  <si>
    <t>10399-2</t>
  </si>
  <si>
    <t>Apple iPhone 17 256GB Blue eSIM</t>
  </si>
  <si>
    <t>10399-3</t>
  </si>
  <si>
    <t>Apple iPhone 17 256GB White eSIM</t>
  </si>
  <si>
    <t>10399-5</t>
  </si>
  <si>
    <t>Apple iPhone 17 256GB Lavender eSIM</t>
  </si>
  <si>
    <t>10399-4</t>
  </si>
  <si>
    <t>Apple iPhone 17 256GB Sage eSIM</t>
  </si>
  <si>
    <t>20301-3</t>
  </si>
  <si>
    <t>Apple iPhone 17 512GB White eSIM</t>
  </si>
  <si>
    <t>20311-1</t>
  </si>
  <si>
    <t>Apple iPhone 17 Pro 256GB Blue eSIM</t>
  </si>
  <si>
    <t>20311-3</t>
  </si>
  <si>
    <t>Apple iPhone 17 Pro 256GB Orange eSIM</t>
  </si>
  <si>
    <t>20313-3</t>
  </si>
  <si>
    <t>Apple iPhone 17 Pro 1TB Orange eSIM</t>
  </si>
  <si>
    <t>20313-2</t>
  </si>
  <si>
    <t>Apple iPhone 17 Pro 1TB Silver eSIM</t>
  </si>
  <si>
    <t>20318-1</t>
  </si>
  <si>
    <t>Apple iPhone 17 Pro Max 256GB Blue eSIM</t>
  </si>
  <si>
    <t>20318-3</t>
  </si>
  <si>
    <t>Apple iPhone 17 Pro Max 256GB Orange eSIM</t>
  </si>
  <si>
    <t>20318-2</t>
  </si>
  <si>
    <t>Apple iPhone 17 Pro Max 256GB Silver eSIM</t>
  </si>
  <si>
    <t>20319-1</t>
  </si>
  <si>
    <t>Apple iPhone 17 Pro Max 512GB Blue eSIM</t>
  </si>
  <si>
    <t>20319-3</t>
  </si>
  <si>
    <t>Apple iPhone 17 Pro Max 512GB Orange eSIM</t>
  </si>
  <si>
    <t>20319-2</t>
  </si>
  <si>
    <t>Apple iPhone 17 Pro Max 512GB Silver eSIM</t>
  </si>
  <si>
    <t>Apple iPhone 17 Pro Max 1TB Blue eSIM</t>
  </si>
  <si>
    <t>20320-3</t>
  </si>
  <si>
    <t>Apple iPhone 17 Pro Max 1TB Orange eSIM</t>
  </si>
  <si>
    <t>Apple iPhone 17 Pro Max 1TB Silver eSIM</t>
  </si>
  <si>
    <t>Apple iPhone 17 Pro Max 2TB Blue eSIM</t>
  </si>
  <si>
    <t>Apple iPhone 17 Pro Max 2TB Orange eSIM</t>
  </si>
  <si>
    <t>DEM-F600</t>
  </si>
  <si>
    <t>Увлажнитель воздуха Deerma DEM-F600</t>
  </si>
  <si>
    <t>DEM-F954W</t>
  </si>
  <si>
    <t>Умный увлажнитель DEM-F954W</t>
  </si>
  <si>
    <t>DEM-F955W</t>
  </si>
  <si>
    <t>Умный увлажнитель Deerma DEM-F955W</t>
  </si>
  <si>
    <t>D205</t>
  </si>
  <si>
    <t xml:space="preserve">Пылесос вертикальный Xiaomi Vacuum Cleaner G20 EU D205 (BHR8831EU) </t>
  </si>
  <si>
    <t>U20</t>
  </si>
  <si>
    <t>Пылесос вертикальный Dreame Cordless Vacuum Cleaner U20</t>
  </si>
  <si>
    <t>Z20-EU</t>
  </si>
  <si>
    <t>Беспроводной пылесос Dreame Cordless Vacuum Cleaner Z20-EU</t>
  </si>
  <si>
    <t>VZV77B</t>
  </si>
  <si>
    <t>Беспроводной пылесос Dreame Z30 AquaCycle</t>
  </si>
  <si>
    <t>BHR7358EU</t>
  </si>
  <si>
    <t>Аэрогриль Xiaomi Smart Air Fryer 6,5L White EU</t>
  </si>
  <si>
    <t>CP7</t>
  </si>
  <si>
    <t>Tenda CP7 Панорамная камера наклонно-поворотная, 2560x1440 15 кадр./сек, CMOS 4 Мп, Wi-Fi, ночная съемка, датчик движения, белый</t>
  </si>
  <si>
    <t>DS-2CD2023G2-IU(D) (2.8mm)</t>
  </si>
  <si>
    <t xml:space="preserve">Камера видеонаблюдения Hikvision 2 Мп IP-камера Hikvision DS-2CD2123G2-IS(D) (2.8mm)  </t>
  </si>
  <si>
    <t>DS-2CD2123G2-IU(D) (2.8mm)</t>
  </si>
  <si>
    <t xml:space="preserve">Камера видеонаблюдения 2 Мп купольная IP-камера Hikvision DS-2CD2123G2-IU (2.8mm)  </t>
  </si>
  <si>
    <t>DS-2CD2623G2-IZS(D) (2.8-12.0mm)</t>
  </si>
  <si>
    <t xml:space="preserve">Камера видеонаблюдения Hikvision 2 Мп цилиндрическая IP-камера Hikvision DS-2CD2623G2-IZS(D) (2.8-12.0mm) с AcuSense </t>
  </si>
  <si>
    <t>DS-2CD2643G2-IZS (2.8-12.0mm)</t>
  </si>
  <si>
    <t xml:space="preserve">Камера видеонаблюдения Hikvision 4 Мп IP-камера Hikvision DS-2CD2643G2-IZS (2.8-12.0mm) со смарт-подсветкой до 60 м и вариофокальным  </t>
  </si>
  <si>
    <t>DS-I203(E)(2.8mm)</t>
  </si>
  <si>
    <t>Камера видеонаблюдения Hiwatch 2 Мп купольная IP-камера HiWatch DS-I203(E) (2.8mm)</t>
  </si>
  <si>
    <t>DS-I250M(C) (2.8mm)</t>
  </si>
  <si>
    <t xml:space="preserve">Камера видеонаблюдения Hiwatch 2 Мп IP-камера HiWatch DS-I250M(C) (2.8mm) c гибридной смарт-подсветкой до 30м </t>
  </si>
  <si>
    <t>DS-I253M(C) (2.8mm)</t>
  </si>
  <si>
    <t xml:space="preserve">Камера видеонаблюдения Hiwatch 2Мп купольная IP-камера HiWatch DS-I253M(C) (2.8mm) со смарт-подсветкой до 30м </t>
  </si>
  <si>
    <t>DS-I456Z(B) (2.8-12.0mm)</t>
  </si>
  <si>
    <t>Камера видеонаблюдения Hiwatch 4Мп IP-камера HiWatch DS-I456Z(B) (2.8-12.0mm) с гибридной смарт-подсвекой до 50м</t>
  </si>
  <si>
    <t>UVC-G6-Bullet-W</t>
  </si>
  <si>
    <t>Камера видеонаблюдения Ubiquiti UniFi Protect Camera G6 Bullet 4K (8MP), 30 к/с, 109,9°, Multi-TOPS AI Engine, ИК-подсветка до 30 м</t>
  </si>
  <si>
    <t>BHR082QGL</t>
  </si>
  <si>
    <t>Фотопринтер Mi Portable Photo Printer Pro  (BHR082QGL)</t>
  </si>
  <si>
    <t>UNS350</t>
  </si>
  <si>
    <t>Блок питания 350W ExeGate UNS350  (ATX, 12cm fan, 24pin, 4pin, 3xSATA, 2xIDE)</t>
  </si>
  <si>
    <t>UN350</t>
  </si>
  <si>
    <t>Блок питания 350W ExeGate UN350 (ATX, 12cm fan, 24pin, (4+4)pin, 3xSATA, 2xIDE)</t>
  </si>
  <si>
    <t>EX219457RUS</t>
  </si>
  <si>
    <t>Блок питания Exegate Блок питания 500W ExeGate CP500 (ATX, 8cm fan, 24pin, 4+4pin, 3xSATA, 2xIDE)</t>
  </si>
  <si>
    <t>EX280577RUS</t>
  </si>
  <si>
    <t>Блок питания 500W ExeGate 80 PLUS® Bronze 500PPH (ATX, APFC, КПД 88% (80 PLUS Bronze), 12cm fan, 24pin, 2x(4+4)pin, 4xPCI-E, 6xSATA, 3xIDE, black, Color Box)</t>
  </si>
  <si>
    <t>EX280577RUS-S</t>
  </si>
  <si>
    <t>Блок питания 500W ExeGate 80 PLUS® Bronze 500PPH-S (ATX, APFC, SC, КПД 88% (80 PLUS Bronze), 12cm fan, 24pin, 2x(4+4)pin, 4xPCI-E, 6xSATA, 3xIDE, кабель 220V 1,8м с защитой от выдергивания, black, Color Box)</t>
  </si>
  <si>
    <t>EX282070RUS</t>
  </si>
  <si>
    <t>Блок питания Exegate EX282070RUS Блок питания 550W ExeGate XP550 (ATX, 12cm fan, 24pin, 4+4pin, PCIe, 3xSATA, 2xIDE, black) {10} (114548)</t>
  </si>
  <si>
    <t>PRIME-750B-BLACK</t>
  </si>
  <si>
    <t xml:space="preserve">Блок питания ПК ASUS PRIME-750B-BLACK </t>
  </si>
  <si>
    <t>EX259603RUS</t>
  </si>
  <si>
    <t>Блок питания Exegate EX259603RUS Блок питания 650W ExeGate XP650 (ATX, 12cm fan, 24pin, 4+4pin, PCIe, 3xSATA, 2xIDE, black) {10} (102132)</t>
  </si>
  <si>
    <t>EX285974RUS</t>
  </si>
  <si>
    <t>Блок питания 800W ExeGate Gaming Standard 800PGS (ATX, APFC, КПД 80% (80 PLUS), 14cm fan, 24pin, 2x(4+4)pin, 6xPCI-E, 8xSATA, 4xIDE, Cable Management, black, RTL)</t>
  </si>
  <si>
    <t>EX292142RUS</t>
  </si>
  <si>
    <t>Блок питания 600W ExeGate AB600  (ATX, 8cm fan, 24pin, (4+4)pin, PCI-E, 3xSATA, 2xIDE)</t>
  </si>
  <si>
    <t>KYBER750G-BKCEU</t>
  </si>
  <si>
    <t xml:space="preserve">Блок питания XPG KYBER 750 </t>
  </si>
  <si>
    <t>11349-01-20G</t>
  </si>
  <si>
    <t>Видеокарта Sapphire RX9070 NITRO+ OC 16GB GDDR6 256bit 2xDP 2xHDMI 3FAN RTL</t>
  </si>
  <si>
    <t>Видеокарта Afox R5 220 2GB DDR3 64bit DVI HDMI 1FAN LP RTL {30} (782340)</t>
  </si>
  <si>
    <t>RX5700XT</t>
  </si>
  <si>
    <t>Видеокарта Afox RX5700XT 8GB GDDR6 256bit 3xDP HDMI 2FAN RTL</t>
  </si>
  <si>
    <t>PB-RX9070XT-SOC</t>
  </si>
  <si>
    <t>Видеокарта Acer RX9070XT PREDATOR BIFROST OC 16GB GDDR6 256bit 3xDP HDMI 3FAN RTL</t>
  </si>
  <si>
    <t>TUF-RTX5060TI-O16G-GAMING</t>
  </si>
  <si>
    <t>Видеокарта ASUS RTX5060Ti TUF GAMING OC 16GB GDDR7 128bit 3xDP HDMI 3FAN RTL [TUF-RTX5060TI-O16G-GAMING]</t>
  </si>
  <si>
    <t>DUAL-RTX5060-O8G-EVO</t>
  </si>
  <si>
    <t>Видеокарта ASUS RTX5060 LP BRK OC 8GB GDDR7 128bit 1xDP 2xHDMI 3FAN LP RTL (RTX5060-O8G-LP-BRK)</t>
  </si>
  <si>
    <t>Geforce RTX 3070</t>
  </si>
  <si>
    <t>Видеокарта Afox RTX3070 GAMING 8GB GDDR6 256bit 3xDP HDMI 3FAN RTL</t>
  </si>
  <si>
    <t>GV-N5060EAGLE OC-8GD</t>
  </si>
  <si>
    <t>Видеокарта Gigabyte RTX5060 EAGLE OC 8GB GDDR7 128bit 3xDP HDMI 2FAN RTL</t>
  </si>
  <si>
    <t>GeForce RTX 5070 Ti</t>
  </si>
  <si>
    <t>Видеокарта INNO3D RTX5070Ti X3 OC 16GB GDDR7 256bit 3xDP HDMI 3FAN RTL</t>
  </si>
  <si>
    <t>STKP10000400</t>
  </si>
  <si>
    <t>Жесткий диск внешний Seagate Expansion Black STKP10000400 10TB 3.5" USB 3.2 Gen1, RTL {4} (040438)</t>
  </si>
  <si>
    <t>STKY2000401</t>
  </si>
  <si>
    <t>Жесткий диск внешний Seagate 2.5" 2TB One Touch Grey STKY2000401 USB 3.2 Gen1 Type-A</t>
  </si>
  <si>
    <t>STKY2000402</t>
  </si>
  <si>
    <t>Жесткий диск внешний Seagate 2.5" 2TB One Touch Blue STKY2000402 USB 3.2 Gen1 Type-A</t>
  </si>
  <si>
    <t>STKZ4000402</t>
  </si>
  <si>
    <t>Жесткий диск внешний Seagate 2.5" 4TB One Touch Blue STKZ4000402 USB 3.2 Gen1 Type-A</t>
  </si>
  <si>
    <t>WDBBGB0140HBK-EESN</t>
  </si>
  <si>
    <t>Жесткий диск внешний WD My Book (New) WDBBGB0120HBK-EESN 14TB 3,5" 5400RPM USB 3.0 (E4C)</t>
  </si>
  <si>
    <t>WDBU6Y0050BBK-WESN</t>
  </si>
  <si>
    <t>Жесткий диск внешний WD Elements Portable WDBU6Y0050BBK-WESN 5ТБ 2,5" 5400RPM USB 3.0 Black (C6B) (871899)</t>
  </si>
  <si>
    <t>WDBYVG0020BBK-WESN</t>
  </si>
  <si>
    <t>Жесткий диск внешний WD My Passport WDBYVG0020BBK-WESN 2TB 2,5" USB 3.0 black (D8B) RTL {6} (869476)</t>
  </si>
  <si>
    <t>SC730</t>
  </si>
  <si>
    <t>Твердотельный накопитель SSD ADATA 512GB SC730 SC730-512G-CACTI</t>
  </si>
  <si>
    <t>SC740</t>
  </si>
  <si>
    <t xml:space="preserve">Твердотельный накопитель SSD ADATA 1TB SC740 SC740-1000G-CBU </t>
  </si>
  <si>
    <t xml:space="preserve">Твердотельный накопитель SSD ADATA 500GB SC740 SC740-500G-CBU </t>
  </si>
  <si>
    <t>SC750</t>
  </si>
  <si>
    <t>Твердотельный накопитель SSD ADATA 1TB SC750 SC750-1000G-CCBK USB 3.2 Gen 2 Type-C, 1050/1000</t>
  </si>
  <si>
    <t>Твердотельный накопитель SSD ADATA 2TB SC750 SC750-2000G-CCBK USB 3.2 Gen 2 Type-C, 1050/1000</t>
  </si>
  <si>
    <t>Твердотельный накопитель SSD ADATA 2.5" 1TB SD620 SD620-1TCBK USB 3.2 Gen 2 Type-A, 520/460</t>
  </si>
  <si>
    <t>Твердотельный накопитель SSD ADATA 2.5" 512GB SD620 BLACK  USB 3.2 Gen 2, 520/460</t>
  </si>
  <si>
    <t>Твердотельный накопитель SSD ADATA 4TB SD810 SD810-4000G-CSG USB 3.2 Gen 2x2 Type-C,2000/2000</t>
  </si>
  <si>
    <t>Твердотельный накопитель SSD ADATA 500GB SD810 SD810-500G-CBK USB 3.2 Gen 2x2 Type-C,2000/2000</t>
  </si>
  <si>
    <t xml:space="preserve">Твердотельный накопитель SSD ADATA 500GB SD810 SD810-500G-CSG </t>
  </si>
  <si>
    <t>SDSSDE61-1T00-G25</t>
  </si>
  <si>
    <t>Твердотельный накопитель SSD SanDisk Extreme 1TB Portable SSD - up to 1050MB/s Read and 1000MB/s Write Speeds, USB 3.2 Gen 2, 2-meter drop protection and IP55 resistance</t>
  </si>
  <si>
    <t>SDSSDE61-2T00-G25</t>
  </si>
  <si>
    <t>Твердотельный накопитель SSD SanDisk Extreme 2TB Portable SSD - up to 1050MB/s Read and 1000MB/s Write Speeds, USB 3.2 Gen 2, 2-meter drop protection and IP55 resistance</t>
  </si>
  <si>
    <t>AP512GAS350-1</t>
  </si>
  <si>
    <t>Твердотельный накопитель SSD Apacer AS350 Panther AP512GAS350-1 512GB 2.5" Client SATA 6Gb/s, 560/540, IOPS 87/80K, MTBF 1.5M, 3D TLC, 32MB, 320TBW, RTL {100} (916228)</t>
  </si>
  <si>
    <t>ASU650SS-2TT-R</t>
  </si>
  <si>
    <t xml:space="preserve">Твердотельный накопитель SSD ADATA 2.5" 2TB SATA III  ASU650SS-2TT-R Ultimate SU650 3D NAND, IOPS 40000/65000
</t>
  </si>
  <si>
    <t>MZ-77E1T0BW</t>
  </si>
  <si>
    <t>Твердотельный накопитель SSD Samsung 870 EVO MZ-77E1T0BW 1TB 2.5" Client SATA 6Gb/s, 560/530, MTBF 1.5M, 3D V-NAND TLC, 1024MB, 600TBW, 0,33DWPD, RTL {10}, (527456)</t>
  </si>
  <si>
    <t>AGAMMIXS60-2T-CS</t>
  </si>
  <si>
    <t>Твердотельный накопитель SSD ADATA M.2 2280 2TB XPG GAMMIX S60 PCIe Gen4x4 with NVMe, 5000/4200, MTBF 1.5M, 3D ТLC NAND, 450TBW</t>
  </si>
  <si>
    <t>AGAMMIXS70B-1T-CS</t>
  </si>
  <si>
    <t>Твердотельный накопитель SSD ADATA XPG GAMMIX S70 BLADE 1TB M.2 2280 AGAMMIXS70B-1T-CS Client PCIe Gen4x4 with NVMe, 7400/5500, IOPS 350/720K, MTBF 2M, 3D TLC, 740TBW, 0,41DWPD, Heatsink, RTL (933065)</t>
  </si>
  <si>
    <t>AGAMMIXS70B-2T-CS</t>
  </si>
  <si>
    <t>Твердотельный накопитель SSD ADATA XPG GAMMIX S70 BLADE 2TB M.2 2280 AGAMMIXS70B-2T-CS Client PCIe Gen4x4 with NVMe, 7400/6400, IOPS 650/740K, MTBF 2M, 3D TLC, 1480TBW, 0,41DWPD, Heatsink, RTL (933072)</t>
  </si>
  <si>
    <t>ALEG-710-1TCS</t>
  </si>
  <si>
    <t>Твердотельный накопитель SSD ADATA  ALEG-710-1TCS  PCIe Gen3x4 with NVMe, 2400/1800, IOPS 180/150K, MTBF 1.5M, 3D NAND, 260TBW, 0,24DWPD, Heat Sink, RTL (937841)</t>
  </si>
  <si>
    <t>ALEG-710-2TCS</t>
  </si>
  <si>
    <t>Твердотельный накопитель SSD ADATA LEGEND 710 2TB M.2 2280 ALEG-710-2TCS Client PCIe Gen3x4 with NVMe, 2400/1800, IOPS 200/150K, MTBF 1.5M, 3D NAND, 520TBW, 0,24DWPD, Heat Sink, RTL</t>
  </si>
  <si>
    <t>ALEG-960-4TCS</t>
  </si>
  <si>
    <t>Твердотельный накопитель SSD ADATA  ALEG-960-4TCS PCIe Gen4x4 with NVMe, 7400/6800, IOPS 700/550K, MTBF 2M,3D NAND, 3120TBW, 0,43DWPD, Heat Sink, SMI SM2264, Work with PS5, RTL (938145)</t>
  </si>
  <si>
    <t>AP1TBAS2280Q4X-1</t>
  </si>
  <si>
    <t xml:space="preserve">Твердотельный накопитель SSD Apacer M.2 2280 1TB AS2280Q4X Client SSD AP1TBAS2280Q4X-1 </t>
  </si>
  <si>
    <t>AP2TBAS2280Q4U-1</t>
  </si>
  <si>
    <t>Твердотельный накопитель SSD Apacer AS2280Q4 2TB M.2 2280 AP2TBAS2280Q4U-1 Client</t>
  </si>
  <si>
    <t>AP2TBAS2280Q4X-1</t>
  </si>
  <si>
    <t>Твердотельный накопитель SSD Apacer M.2 2280 2TB AS2280Q4X Client SSD AP2TBAS2280Q4X-1</t>
  </si>
  <si>
    <t>AP4TBAS2280F4-1</t>
  </si>
  <si>
    <t>Твердотельный накопитель SSD Apacer M.2 2280 4TB AS2280F4 Client SSD AP4TBAS2280F4-1 Standard(Single)</t>
  </si>
  <si>
    <t>G440E1TB</t>
  </si>
  <si>
    <t>Твердотельный накопитель SSD Gigabyte M.2 2280 1TB Gen4 4000E SSD PCI Express 4.0x4, NVMe 1.4, 4000/3900, MTBF 1.5M, 3D NAND, 320TBW, RTL</t>
  </si>
  <si>
    <t>G440E500G</t>
  </si>
  <si>
    <t>Твердотельный накопитель SSD Gigabyte M.2 2280 500GB Gen4 4000E SSD PCI Express 4.0x4, NVMe 1.4, 3600/3000, MTBF 1.5M, 3D NAND, 300TBW, RTL</t>
  </si>
  <si>
    <t>Твердотельный накопитель SSD Samsung M.2 2280 1 TB 990 EVO PLUS PCIe 4.0 x 4 / 5.0 x 2 NVMe</t>
  </si>
  <si>
    <t>MZ-V9S1T0BW</t>
  </si>
  <si>
    <t>Твердотельный накопитель SSD Samsung M.2 2280 1TB 990 EVO PLUS</t>
  </si>
  <si>
    <t>MZ-VAP1T0CW</t>
  </si>
  <si>
    <t>Твердотельный накопитель SSD Samsung M.2 2280 1TB Samsung 9100 PRO Black Client SSD  PCIe Gen5x4 with NVMe, 14700/13300, IOPS 1850/2600K, MTBF 1.5M, 3D NAND, 1024MB, 600TBW, 0,33DWPD, RTL</t>
  </si>
  <si>
    <t>P300P256GM28</t>
  </si>
  <si>
    <t>Твердотельный накопитель SSD Patriot PCIe 3.0 x4 256GB P300P256GM28 P300 M.2 2280</t>
  </si>
  <si>
    <t>SPATIUM M560 PCIe 5.0 NVMe M.2 2TB</t>
  </si>
  <si>
    <t>Твердотельный накопитель SSD MSI M.2 2280 2TB SPATIUM M560 Client SSD S78-440Q940-P83, PCIe Gen4x4 with NVMe,  3D TLC, R/ W 4900/ 4400</t>
  </si>
  <si>
    <t>SPATIUM M580 PCIe 5.0 NVMe M.2 4TB FROZR</t>
  </si>
  <si>
    <t>Твердотельный накопитель SSD MSI M.2 2280 4000GB MSI SPATIUM M580 FROZR</t>
  </si>
  <si>
    <t>SFYRSK/1000G</t>
  </si>
  <si>
    <t>Твердотельный накопитель SSD Kingston FURY Renegade M.2 2280 SFYRSK/1000G 1TB Client SSD PCIe 4.0 NVMe, 7300/6000, IOPS 900/1000K, MTBF 1.8M, 3D TLC,1000TBW, 0.55DWPD, with HEATSINK (5 лет), RTL</t>
  </si>
  <si>
    <t>SLEG-860-1000GCS</t>
  </si>
  <si>
    <t>Твердотельный накопитель SSD ADATA M.2 2280 1TB LEGEND 860 PCI-E 4.0x4,R:6000/ W:4000MB/s</t>
  </si>
  <si>
    <t>SLEG-900-2TCS</t>
  </si>
  <si>
    <t>Твердотельный накопитель SSD ADATA LEGEND 900 2TB M.2 NVMe 1.4, PCIe 4.0 x4, 3D NAND, R/W 7000/5400MB/s</t>
  </si>
  <si>
    <t>SLEG-900P-2TCS</t>
  </si>
  <si>
    <t>Твердотельный накопитель SSD ADATA M.2 2280 2TB SLEG-900P-2TCS Legend 900 Pro  PCIe Gen4x4, RTL</t>
  </si>
  <si>
    <t>SMAR-980B-2TCS</t>
  </si>
  <si>
    <t>Твердотельный накопитель SSD ADATA M.2 2280 2TB XPG MARS 980 BLADE PCIe 5.0 x4</t>
  </si>
  <si>
    <t>SMAR-980B-4TCS</t>
  </si>
  <si>
    <t>Твердотельный накопитель SSD ADATA M.2 2280 4TB XPG MARS 980 BLADE PCIe 5.0 x4</t>
  </si>
  <si>
    <t>SMAR-980P-2TCI</t>
  </si>
  <si>
    <t>Твердотельный накопитель SSD XPG M.2 2280 2TB MARS 980 PRO PCIe 5.0 x4</t>
  </si>
  <si>
    <t>SNV3S/4000G</t>
  </si>
  <si>
    <t xml:space="preserve">Твердотельный накопитель SSD Kingston PCIe 4.0 x4 4TB SNV3S/4000G NV3 M.2 2280 </t>
  </si>
  <si>
    <t>SNV3SM3/2T0</t>
  </si>
  <si>
    <t xml:space="preserve">Твердотельный накопитель SSD Kingston NV3 SNV3SM3/2T0 2TB, M.2 2230, PCIe 4.0 x4, NVM Express, TBW 640TB </t>
  </si>
  <si>
    <t>WDS100T3B0B</t>
  </si>
  <si>
    <t>Твердотельный накопитель WD Blue SA510 M.2 2280 {10} (884701)</t>
  </si>
  <si>
    <t>WDS100T3X0E</t>
  </si>
  <si>
    <t>Твердотельный накопитель SSD WD_BLACK SN770 М.2 NVMe 1ТБ, R/W 5150/4900MB/s {10} (887333) (WDS100T3X0E)</t>
  </si>
  <si>
    <t>WDS200T3G0C</t>
  </si>
  <si>
    <t>Твердотельный накопитель SSD WD Green SN350 WDS200T3G0C M2.2280 2ТБ NVMe (QLC) (886022)</t>
  </si>
  <si>
    <t>WDS500G4B0E</t>
  </si>
  <si>
    <t>Твердотельный накопитель SSD Western Digital Blue SN5000 WDS500G4B0E 500GB</t>
  </si>
  <si>
    <t>TUF GAMING B650-PLUS WIFI</t>
  </si>
  <si>
    <t>Материнская плата ASUS TUF GAMING B650-PLUS WIFI AM5 ATX 4xDDR5 2xPCIEx16 2хPCIEx1 3xM.2 2xUSB-C DP HDMI 2.5GLAN Wi-Fi 6 (90MB1BZ0-M0EAY0)</t>
  </si>
  <si>
    <t>PRIME B850M-A WIFI</t>
  </si>
  <si>
    <t xml:space="preserve">Материнская плата ASUS PRIME B850M-A WIFI AM5 mATX 4хDDR5 2xPCIEx16 3xM.2 2хDP HDMI 2.5GLAN Wi-Fi 6 </t>
  </si>
  <si>
    <t>B760 GAMING X</t>
  </si>
  <si>
    <t>Материнская плата Gigabyte B760 GAMING X, Socket 1700, Intel®B760, 4xDDR5-4800, HDMI+DP, 3xPCI-Ex16, 4xSATA3(RAID 0/1/5/10), 3xM.2, 8Ch Audio, 2.5GLan, (4+4)xUSB2.0, (3+2)xUSB3.2, (1+1)xUSB3.2 Type-C™, ATX, RTL</t>
  </si>
  <si>
    <t>B760M DS3H GEN5</t>
  </si>
  <si>
    <t>Материнская плата Gigabyte B760M DS3H GEN5, RTL</t>
  </si>
  <si>
    <t>ROG STRIX Z890-F GAMING WIFI</t>
  </si>
  <si>
    <t>Материнская плата ASUS ROG STRIX Z890-F GAMING WIFI LGA1851 ATX 4xDDR5 2xPCIEx16 5xM.2 2xThunderbolt 2xUSB-C DP HDMI 2.5GLAN Wi-Fi 7</t>
  </si>
  <si>
    <t>PRIME Z890-P WIFI</t>
  </si>
  <si>
    <t>Материнская плата ASUS PRIME Z890-P WIFI LGA1851 ATX 4xDDR5 4xPCIEx16 4xM.2 Thunderbolt DP HDMI 2.5GLAN Wi-Fi 7</t>
  </si>
  <si>
    <t>TUF GAMING B860-PLUS WIFI</t>
  </si>
  <si>
    <t>Материнская плата ASUS TUF GAMING B860-PLUS WIFI LGA1851 ATX 4xDDR5 2xPCIEx16 PCIEx1 3xM.2 USB-C DP HDMI 2.5GLAN Wi-Fi 7</t>
  </si>
  <si>
    <t>TUF GAMING B860M-PLUS</t>
  </si>
  <si>
    <t>Материнская плата ASUS TUF GAMING B860M-PLUS LGA1851 mATX 4xDDR5 PCIEx16 PCIEx4 3xM.2 USB-C DP HDMI 2.5GLAN</t>
  </si>
  <si>
    <t>B860 EAGLE WIFI6E</t>
  </si>
  <si>
    <t>Материнская плата Gigabyte B860 EAGLE WIFI6E, RTL</t>
  </si>
  <si>
    <t>Z890 EAGLE PLUS</t>
  </si>
  <si>
    <t>Материнская плата Gigabyte Z890 EAGLE PLUS Z890, LGA1851, 4xDDR5, 3*PCI-Ex16,4*M.2,1*Type-C  2*USB3.2Gen2, 5*USB3.2Gen1, 8*USB2.0, 4*SATA3.0, 2.5G, 1*Type-C(DP), DP, ATX, RTL</t>
  </si>
  <si>
    <t>KF432C16BB2AK2/32</t>
  </si>
  <si>
    <t>Модуль памяти 32GB Kingston FURY Beast RGB KF432C16BB2AK2/32 DDR4 3200 DIMM Gaming Memory Non-ECC, CL16, 1.35V, Kit (2*16GB), RTL</t>
  </si>
  <si>
    <t>KF432C16BB2AK4/64</t>
  </si>
  <si>
    <t xml:space="preserve">Модуль памяти Kingston KF432C16BB2AK4/64 </t>
  </si>
  <si>
    <t>KF432C16BB/32</t>
  </si>
  <si>
    <t>Модуль памяти Kingston FURY Beast Black Gaming Memory KF432C16BB/32 32GB DDR4 3200 DIMM Non-ECC, CL16, 1.35V,  2Gx8, RTL, (319828)</t>
  </si>
  <si>
    <t>KF432C16BBK2/64</t>
  </si>
  <si>
    <t>Модуль памяти Kingston FURY Beast Black Gaming Memory KF432C16BBK2/64 64GB DDR4 3200 DIMM Non-ECC, CL16, 1.35V, 2Gx8 Кит 2х32 , RTL {25} (319804)</t>
  </si>
  <si>
    <t>KF432C16RB12/16</t>
  </si>
  <si>
    <t>Модуль памяти Kingston 16GB DDR4 3200 FURY Renegade Black XMP Non-ECC Unbuffered DIMM (Single Module) 2RX8 16-18-18 1.35V 288-pin 8Gbit</t>
  </si>
  <si>
    <t>KF432C16RB2K4/32</t>
  </si>
  <si>
    <t xml:space="preserve">Модуль памяти Kingston KF432C16RB2K4/32 </t>
  </si>
  <si>
    <t>KF436C18BB2A/16</t>
  </si>
  <si>
    <t>Модуль памяти Kingston 16GB DDR4 3600MHz DIMM FURY Beast Black RGB XMP CL18, 1.35V 288-pin Non-ECC</t>
  </si>
  <si>
    <t>KF436C18BBK4/64</t>
  </si>
  <si>
    <t>Модуль памяти Kingston 64GB Kingston DDR4 3600 DIMM FURY Beast Black Gaming Memory KF436C18BBK4/64 Non-ECC, CL18, 1.35V, KF436C18BBK4/64 2Gx8 (Kit of 4), RTL</t>
  </si>
  <si>
    <t>AX5U6000C3016G-DCLANRSG</t>
  </si>
  <si>
    <t>Модуль памяти ADATA 32GB LANCER RGB DDR5 DRAM Module kit 2*16gb, 6000MT/s, CL 30-40-40, 1.35V</t>
  </si>
  <si>
    <t>AX5U6000C3416G-DTLABRBK</t>
  </si>
  <si>
    <t>Модуль памяти ADATA 32GB DDR5 RGB 6000 (PC5 48000) DIMM XPG Lancer Blade kit 2*16, 1.35V, CL34</t>
  </si>
  <si>
    <t>FL.08G2C.RKH</t>
  </si>
  <si>
    <t xml:space="preserve">Модуль памяти Apacer DDR5 DIMM 5600-46 1024x16 8GB RP </t>
  </si>
  <si>
    <t>KF552C40BBA-32</t>
  </si>
  <si>
    <t>Модуль памяти Kingston 32GB DDR5 5200 DIMM FURY Beast RGB XMP Gaming Memory   KF552C40BBA-32 Non-ECC, CL40, 1.25V, 2RX8 40-40-40  288-pin 16Gbit, RTL</t>
  </si>
  <si>
    <t>FS.32G2A.PTH</t>
  </si>
  <si>
    <t>Модуль памяти Apacer 32GB DDR5 4800 SODIMM CL40, 1.2V, 2048x8,  RTL</t>
  </si>
  <si>
    <t>KVR56S46BD8-32</t>
  </si>
  <si>
    <t>Модуль памяти Kingston 32GB DDR5 5600 SODIMM  CL46 ValueRAM</t>
  </si>
  <si>
    <t>M425R1GB4BB0-CWM</t>
  </si>
  <si>
    <t xml:space="preserve">Модуль памяти Samsung 8GB Samsung DDR5 5600 SODIMM EOL Laptop Non-ECC, CL46, 1.1V, 1Rx16, Bulk
</t>
  </si>
  <si>
    <t>Celeron G5905</t>
  </si>
  <si>
    <t>Центральный Процессор Intel Celeron G5905 OEM (Comet Lake, 14nm, C2/T2, Base 3,50GHz, UHD 610, L3 4Mb, TDP 58W, S1200) OEM</t>
  </si>
  <si>
    <t>ACOTH00001A</t>
  </si>
  <si>
    <t>Радиатор SSD ARCTIC M2 Pro (Black) (ACOTH00001A)</t>
  </si>
  <si>
    <t>Assassin Spirit 120 V2</t>
  </si>
  <si>
    <t>Вентилятор для процессора Thermalright Cooler Assassin Spirit 120 V2/ PWM/ all Intel/AMD/ 6mm*4/Screws</t>
  </si>
  <si>
    <t>Peerless Assassin 120</t>
  </si>
  <si>
    <t>Вентилятор Cooler Thermalright Peerless Assassin 120/ PWM/ all Intel/AMD/ 2 fans/6mm*6/ Screws</t>
  </si>
  <si>
    <t>Peerless Assassin 120 SE</t>
  </si>
  <si>
    <t>Вентилятор Cooler Thermalright Peerless Assassin 120 SE/PWM/ all Intel/AMD/ 2 fans/ 6mm*6/ Screws</t>
  </si>
  <si>
    <t>Burst Assassin 120</t>
  </si>
  <si>
    <t>Вентилятор Cooler Thermalright Burst Assassin 120/ PWM/ all Intel/AMD/ 6mm*6/Screws</t>
  </si>
  <si>
    <t>Assassin King 120 SE</t>
  </si>
  <si>
    <t>Вентилятор для процессора Cooler Thermalright Assassin King 120 SE/ PWM/ all Intel/AMD/ 6mm*5/ Screws</t>
  </si>
  <si>
    <t>Вентилятор Cooler Thermalright Assassin King 120 SE ARGB/PWM/ all Intel/AMD/6mm*5/ Screws</t>
  </si>
  <si>
    <t>Вентилятор для процессора Thermalright Вентилятор Cooler Thermalright Assassin X 120 Refined SE V2 RGB/ PWM/ all Intel/AMD/ 6mm*4/ Screws</t>
  </si>
  <si>
    <t>Phantom Spirit 120 SE</t>
  </si>
  <si>
    <t>Вентилятор Cooler Thermalright Phantom Spirit 120 SE / PWM/ all Intel/AMD/ 2 fans/6mm*7/ Screws</t>
  </si>
  <si>
    <t>Burst Assassin 120 SE</t>
  </si>
  <si>
    <t>Вентилятор для процессора Thermalright Cooler Burst Assassin 120 SE/ PWM/ all Intel/AMD/ 6mm*6/Screws</t>
  </si>
  <si>
    <t xml:space="preserve"> Assassin 120 EVO</t>
  </si>
  <si>
    <t>Вентилятор Cooler Thermalright Burst Assassin 120 EVO DARK/PWM/ all Intel/AMD/ 2 fans/ 6mm*6/ Screws</t>
  </si>
  <si>
    <t>Royal Pretor 130</t>
  </si>
  <si>
    <t>Вентилятор Cooler Thermalright Royal Pretor 130 / PWM/ all Intel/AMD/ 2 fans/6mm*6/ Screws</t>
  </si>
  <si>
    <t>Royal Pretor 130 Black</t>
  </si>
  <si>
    <t>Вентилятор для процессора Thermalright Cooler Royal Pretor 130 Black / PWM/ all Intel/AMD/ 2 fans/6mm*6/ Screws</t>
  </si>
  <si>
    <t>Royal Knight 120</t>
  </si>
  <si>
    <t>Вентилятор Cooler Thermalright Royal Knight 120 / PWM/ all Intel/AMD/ 2 fans/ 6mm*6/ Screws</t>
  </si>
  <si>
    <t>ACFRE00124A</t>
  </si>
  <si>
    <t>Вентилятор для процессора Arctic Cooling Вентилятор для процессора Arctic Freezer 36 A-RGB (Black) - Retail (Intel: LGA 1851, LGA 1700 AMD: AM5, AM4)  (ACFRE00124A)</t>
  </si>
  <si>
    <t>ACFRE00133B</t>
  </si>
  <si>
    <t>Вентилятор для процессора Arctic Cooling ARCTIC Freezer 4U-M Rev. 2  Retail (Intel: LGA4189, LGA4677 AMD: SP6, sTR5, SP3, TR4 Ampere: Altra (LGA4926), Максимальное тепловыделение процессора (TDP):350 Вт , Количество тепловых трубок: 8 шт) (ACFRE00133B)</t>
  </si>
  <si>
    <t>ACFRE00158A</t>
  </si>
  <si>
    <t>Вентилятор для процессора Arctic Freezer 4U-SP5 socket AMD: SP5 арт. ACFRE00158A</t>
  </si>
  <si>
    <t>ACFRE00161A</t>
  </si>
  <si>
    <t>Вентилятор для процессора Arctic Freezer 8A  s.AMD  (ACFRE00161A)</t>
  </si>
  <si>
    <t>ACFRE00190A</t>
  </si>
  <si>
    <t>Вентилятор для процессора Arctic Freezer 8i  Retail (Intel Socket 1851, 1700) (ACFRE00190A)</t>
  </si>
  <si>
    <t>ACFRE00191A</t>
  </si>
  <si>
    <t>Вентилятор для процессора Arctic Freezer 8i  CO Retail (Intel Socket 1851, 1700) (ACFRE00191A)</t>
  </si>
  <si>
    <t>Delta-A40-WH1NAWN00X-GL</t>
  </si>
  <si>
    <t>Вентилятор для процессора Cooler Ocypus Delta A40 WH ARGB White 220W/ All Intel/ AMD AM*/ Screws</t>
  </si>
  <si>
    <t>Delta-A62-WH2NAWN00X-GL</t>
  </si>
  <si>
    <t xml:space="preserve">Вентилятор для процессора Cooler Ocypus Delta A62 WH ARGB White 260W/ All Intel/ AMD AM*/ 2 fans / Screws  </t>
  </si>
  <si>
    <t>DK-01</t>
  </si>
  <si>
    <t>Вентилятор ID-COOLING DK-01 LGA1700/1200/115X/AM4/AM3/+/AM2/+/FM2/+/FM1 (60шт/кор, TDP 95W, PWM, FAN 92mm) RET</t>
  </si>
  <si>
    <t>DK-07i</t>
  </si>
  <si>
    <t>Устройство охлаждения(кулер) ID-Cooling DK-07i Soc-1700 4-pin 14-26dB Al 125W 400gr Ret DK-07I</t>
  </si>
  <si>
    <t>THETA 20 PWM 1700</t>
  </si>
  <si>
    <t>Вентилятор Deepcool THETA 20 PWM 1700 (Height 66mm, Fan 100mm, 500-2400±10% rpm, &lt;31.1dB(A), 4-pin, TDP &lt; 65W,  Al, Screw, Intel LGA1700) {36} (727675)</t>
  </si>
  <si>
    <t>ETS-T50A-BK-ARGB</t>
  </si>
  <si>
    <t>Вентилятор Enermax ETS-T50A-BK-ARGB Universal, TDP 230W, 500;1600 RPM, 23.81;71.32CFM, 14;24dB(A), BLACK, ARGB, RTL {8} (724199)</t>
  </si>
  <si>
    <t>ETS-T50A-W-ARGB</t>
  </si>
  <si>
    <t>Вентилятор Enermax ETS-T50A-W-ARGB Universal, TDP 230W, 500;1600 RPM, 23.81;71.32CFM, 14;24dB(A), WHITE, ARGB, RTL {8} (724205)</t>
  </si>
  <si>
    <t>FROZN_A410_ARGB</t>
  </si>
  <si>
    <t>Вентилятор Cooler ID-Cooling FROZN A410 ARGB 220W/ Intel 1700, 12*, 115*, AMD AM5, AM4/ Screws</t>
  </si>
  <si>
    <t>FROZN_A410_BLACK</t>
  </si>
  <si>
    <t xml:space="preserve">Вентилятор для процессора ID-Cooling Вентилятор Cooler ID-Cooling FROZN A410 BLACK  220W/ Intel 1700, 12*, 115*, AMD AM5, AM4/ Screws  </t>
  </si>
  <si>
    <t>FROZN_A410_SE_ARGB_WHITE</t>
  </si>
  <si>
    <t>Вентилятор для процессора ID-Cooling FROZN A410 SE ARGB WHITE 180W/Intel 1700, 12*, 115*,AMD AM5,AM4/Screws</t>
  </si>
  <si>
    <t>FROZN_A410_TD</t>
  </si>
  <si>
    <t>Вентилятор Cooler ID-Cooling FROZN A410 TD 220W Digital Display/ Intel 1700, 12*, 115*, AMD AM5, AM4/ Screws</t>
  </si>
  <si>
    <t>FROZN_A610_ARGB</t>
  </si>
  <si>
    <t>Вентилятор Cooler ID-Cooling FROZN A610 ARGB 250W/ Intel 1700, 12*, 115*, AMD AM5, AM4/ Screws</t>
  </si>
  <si>
    <t>FROZN_A620_ARGB</t>
  </si>
  <si>
    <t>Вентилятор Cooler ID-Cooling FROZN A620 ARGB 270W/ Intel 1700, 12*, 115*, AMD AM5, AM4/ Screws</t>
  </si>
  <si>
    <t>FROZN_A620_ARGB_WHITE</t>
  </si>
  <si>
    <t>Вентилятор Cooler ID-Cooling FROZN A620 ARGB WHITE 270W/ Intel 1700, 12*, 115*, AMD AM5, AM4/ Screws</t>
  </si>
  <si>
    <t>FROZN_A620_BLACK</t>
  </si>
  <si>
    <t xml:space="preserve">Вентилятор Cooler ID-Cooling FROZN A620 BLACK 270W/ Intel 1700, 12*, 115*, AMD AM5, AM4/ Screws </t>
  </si>
  <si>
    <t>FROZN_A720_BLACK</t>
  </si>
  <si>
    <t xml:space="preserve">Вентилятор для процессора ID-Cooling Вентилятор Cooler ID-Cooling FROZN A720 BLACK 300W/ Intel 1700, 12*, 115*, AMD AM5, AM4/ Screws </t>
  </si>
  <si>
    <t>Iota-A40-BK1NNWD00X-GL</t>
  </si>
  <si>
    <t>Вентилятор для процессора Cooler Ocypus Iota A40 BK Black 220W/ All Intel/ AMD AM*/ Digital display / Screws</t>
  </si>
  <si>
    <t>Iota-A40-WH1NNWD00X-GL</t>
  </si>
  <si>
    <t>Вентилятор для процессора Cooler Ocypus Iota A40 WH White 220W/ All Intel/ AMD AM*/ Digital display / Screws</t>
  </si>
  <si>
    <t>IS-28i_BLACK</t>
  </si>
  <si>
    <t>Вентилятор для процессора ID-Cooling IS-28i BLACK 65W/PWM/ all Intel/Screws</t>
  </si>
  <si>
    <t>IS-30A_BLACK</t>
  </si>
  <si>
    <t>Вентилятор Cooler ID-Cooling IS-30A BLACK 100W/PWM/ AM4, AM5/ Screws</t>
  </si>
  <si>
    <t>IS-40-XT_BLACK</t>
  </si>
  <si>
    <t xml:space="preserve">Вентилятор Cooler ID-Cooling IS-40XT BLACK 95W/PWM/ all Intel /AMD AM4/ Low profile/Screws </t>
  </si>
  <si>
    <t>IS-50X V3</t>
  </si>
  <si>
    <t xml:space="preserve">Вентилятор ID-Cooling IS-50X_V3 130W/PWM/all Intel /AMD AM4/ Low profile/Screws </t>
  </si>
  <si>
    <t>AG400 BK ARGB</t>
  </si>
  <si>
    <t>Вентилятор Deepcool AG400 BK ARGB IntelLGA1700/1200/1151/1150/1155,AMD AM5/AM4 (727774)</t>
  </si>
  <si>
    <t>AG620 BK ARGB V2</t>
  </si>
  <si>
    <t xml:space="preserve">Вентилятор для процессора Deepcool AG620 BK ARGB V2 </t>
  </si>
  <si>
    <t>AG620 G2</t>
  </si>
  <si>
    <t>Вентилятор для процессора Deepcool AG620 G2</t>
  </si>
  <si>
    <t>AK400 WH</t>
  </si>
  <si>
    <t>Вентилятор Deepcool AK400 WH (White, Height 155mm, 6mm x 4pcs, Fan 120mm, 500;1850RPM ±10%, &lt; 29 dB(A), 4-pin PWM, TDP 220W, Al+Cu, Screw, Socket AMD AM5/AM4, Intel LGA1700/1200/115x) (R-AK400-WHNNMN-G-1) {18} (727422)</t>
  </si>
  <si>
    <t>AK620 G2</t>
  </si>
  <si>
    <t>Вентилятор для процессора Deepcool AK620 G2</t>
  </si>
  <si>
    <t>AK620 G2</t>
  </si>
  <si>
    <t>Вентилятор для процессора Deepcool AK620 G2 DIGITAL NYX</t>
  </si>
  <si>
    <t>AK700 DIGITAL NYX</t>
  </si>
  <si>
    <t>Вентилятор для процессора Deepcool AK700 DIGITAL NYX</t>
  </si>
  <si>
    <t>ASSASSIN IV</t>
  </si>
  <si>
    <t>Вентилятор Deepcool ASSASSIN IV</t>
  </si>
  <si>
    <t>ASSASSIN 4S</t>
  </si>
  <si>
    <t>Вентилятор для процессора ASSASSIN 4S R-ASN4S-BKGPMN-G</t>
  </si>
  <si>
    <t>ASSASSIN 4S WH</t>
  </si>
  <si>
    <t xml:space="preserve">Вентилятор для процессора Deepcool ASSASSIN 4S WH R-ASN4S-WHGPMN-G
 </t>
  </si>
  <si>
    <t>SE-224-XTS</t>
  </si>
  <si>
    <t>Кулер ID-COOLING SE-224-XTS LGA1700/1200/115X/AM5/AM4 (10шт/кор, TDP 220W, PWM, 4 тепл.трубки прямого контакта, FAN 120mm) RET</t>
  </si>
  <si>
    <t>SE-224-XTS_ARGB</t>
  </si>
  <si>
    <t>Кулер Cooler ID-Cooling SE-224-XTS_ARGB 220W/ PWM/ LGA1700, 115*/AM4, AM5/ Screws</t>
  </si>
  <si>
    <t>SE-903-XT V2 ARGB</t>
  </si>
  <si>
    <t>Вентилятор Cooler ID-Cooling SE-903-XT V2 ARGB 130W/PWM/ all Intel /AMD AM4/ Screws</t>
  </si>
  <si>
    <t>SE-904-XT ARGB BLACK</t>
  </si>
  <si>
    <t>Вентилятор Cooler ID-Cooling SE-904-XT ARGB 180W/PWM/ all Intel /AMD AM4/ Screws</t>
  </si>
  <si>
    <t>TUF GAMING LC II 360 ARGB</t>
  </si>
  <si>
    <t>Жидкостная система охлаждения ASUS TUF GAMING LC II 360 ARGB/AIO COOLER,TUF GAMING FAN,AURA 90RC00M1-M0UAY0</t>
  </si>
  <si>
    <t>PROART LC 360</t>
  </si>
  <si>
    <t>Жидкостная система охлаждения ASUS PROART LC 360</t>
  </si>
  <si>
    <t>TUF GAMING LC III 360 ARGB</t>
  </si>
  <si>
    <t>Жидкостная система охлаждения ASUS TUF GAMING LC III 360 ARGB</t>
  </si>
  <si>
    <t>TUF GAMING LC III 360 ARGB WHT</t>
  </si>
  <si>
    <t>Жидкостная система охлаждения ASUS TUF GAMING LC III 360 ARGB WHT</t>
  </si>
  <si>
    <t>TUF GAMING LC III 240 ARGB</t>
  </si>
  <si>
    <t>Жидкостная система охлаждения ASUS TUF GAMING LC III 240 ARGB /AIO COOLER,2IN1 ARGB FAN</t>
  </si>
  <si>
    <t>ACFRE00178A</t>
  </si>
  <si>
    <t>Жидкостная система охлаждения Arctic Cooling Liquid Freezer III Pro 240 Multi Compatible All-In-One CPU Water Cooler  (ACFRE00178A)</t>
  </si>
  <si>
    <t>ACFRE00179A</t>
  </si>
  <si>
    <t>Жидкостная система охлаждения Arctic Cooling  Liquid Freezer III Pro 280 Multi Compatible All-In-One CPU Water Cooler  (ACFRE00179A)</t>
  </si>
  <si>
    <t>ACFRE00180A</t>
  </si>
  <si>
    <t>Жидкостная система охлаждения Arctic Cooling Liquid Freezer III Pro 360 Multi Compatible  All-In-One CPU Water Cooler  (ACFRE00180A)</t>
  </si>
  <si>
    <t>ACFRE00181A</t>
  </si>
  <si>
    <t>Жидкостная система охлаждения Arctic Cooling  Liquid Freezer III Pro 420 Multi Compatible All-In-One CPU Water Cooler  (ACFRE00181A)</t>
  </si>
  <si>
    <t>ACFRE00183A</t>
  </si>
  <si>
    <t>Жидкостная система охлаждения Arctic Cooling  Liquid Freezer III Pro 280 A-RGB Multi Compatible All-In-One CPU Water Cooler  (ACFRE00183A)</t>
  </si>
  <si>
    <t>ACFRE00185A</t>
  </si>
  <si>
    <t>Жидкостная система охлаждения Arctic Cooling  Liquid Freezer III Pro 420 A-RGB Multi Compatible All-In-One CPU Water Cooler  (ACFRE00185A)</t>
  </si>
  <si>
    <t>ACFRE00186A</t>
  </si>
  <si>
    <t>Жидкостная система охлаждения Cooling Arctic Liquid Freezer III Pro 240 A-RGB (White)  Multi Compatible All-In-One CPU Water Cooler  (ACFRE00186A)</t>
  </si>
  <si>
    <t>ACFRE00187A</t>
  </si>
  <si>
    <t>Жидкостная система охлаждения Cooling Arctic Liquid Freezer III Pro 280 A-RGB (White) Multi Compatible All-In-One CPU Water Cooler  (ACFRE00187A)</t>
  </si>
  <si>
    <t>ACFRE00188A</t>
  </si>
  <si>
    <t>Жидкостная система охлаждения Arctic Cooling  Liquid Freezer III Pro 360 ARGB White Multi Compatible All-In-One CPU Water Cooler (ACFRE00188A)</t>
  </si>
  <si>
    <t>ACFRE00189A</t>
  </si>
  <si>
    <t>Жидкостная система охлаждения Arctic Cooling Liquid Freezer III Pro 420 Multi Compatible All-In-One CPU Water Cooler  (ACFRE00189A)</t>
  </si>
  <si>
    <t>ACFAN00118A</t>
  </si>
  <si>
    <t>Вентилятор корпусной ARCTIC Cooling P12 (black/black) - retail (ACFAN00118A) RTL {72} (701372)</t>
  </si>
  <si>
    <t>ACFAN00130A</t>
  </si>
  <si>
    <t>Вентилятор корпусной ARCTIC Cooling P12 Silent (black/black)   (ACFAN00130A)</t>
  </si>
  <si>
    <t>ACFAN00136A</t>
  </si>
  <si>
    <t>Вентилятор Arctic Cooling для корпуса  P14 Value Pack Black/Black 5 штук (ACFAN00136A) (701594)</t>
  </si>
  <si>
    <t>ACFAN00154A</t>
  </si>
  <si>
    <t>Вентилятор корпусной ARCTIC Cooling P8 PWM PST Value Pack (Black/Black) - retail (ACFAN00154A) (702072)</t>
  </si>
  <si>
    <t>ACFAN00185A</t>
  </si>
  <si>
    <t>Вентилятор корпусной ARCTIC Cooling S4028-6K 250 - 6000 rpm Dual Ball Bearing  4-Pin Fan-Connector (ACFAN00185A)</t>
  </si>
  <si>
    <t>ACFAN00187A</t>
  </si>
  <si>
    <t>Вентилятор корпусной ARCTIC Cooling P12 SLIM PWM PST  (ACFAN00187A) (703130)</t>
  </si>
  <si>
    <t>ACFAN00264A</t>
  </si>
  <si>
    <t>Вентилятор корпусной ARCTIC Cooling S4028-15K 1400-15000rpm Dual Ball Bearing  4-Pin Fan-Connector (ACFAN00264A)</t>
  </si>
  <si>
    <t>ACFAN00274A</t>
  </si>
  <si>
    <t>Вентилятор корпусной ARCTIC Cooling S4028-15K 5-Pack 1400-15000rpm rpm Dual Ball Bearing  4-Pin Fan-Connector (ACFAN00274A)</t>
  </si>
  <si>
    <t>ACFAN00279A</t>
  </si>
  <si>
    <t>Вентилятор Arctic Cooling ARCTIC S8038-10K  Вентилятор корпусной 500–10 000 rpm, 173.30 м3/h 4-pin арт. ACFAN00279A</t>
  </si>
  <si>
    <t>ACFAN00288A</t>
  </si>
  <si>
    <t>Вентилятор Arctic Cooling ARCTIC S8038-7K  корпусной 500–7 000 rpm, 118.93 м3/h 4-pin арт. ACFAN00288A</t>
  </si>
  <si>
    <t>ACFAN00291A</t>
  </si>
  <si>
    <t>Вентилятор Arctic Cooling ARCTIC S8038-10K (4 Pack) Вентилятор корпусной арт. ACFAN00291A</t>
  </si>
  <si>
    <t>ACFAN00292A</t>
  </si>
  <si>
    <t>Вентилятор Arctic Cooling ARCTIC S8038-7K корпусной (4 Pack) арт. ACFAN00292A</t>
  </si>
  <si>
    <t>ACFAN00295A</t>
  </si>
  <si>
    <t>Вентилятор корпусной ARCTIC P8 SLIM PWM PST Black (ACFAN00295A)</t>
  </si>
  <si>
    <t>ACFAN00296A</t>
  </si>
  <si>
    <t>Вентилятор для процессора корпусной Arctic Cooling  S12038-4K  Dual Ball Bearing with Brass Housing/ 106 cfm / 600–4000 rpm (ACFAN00296A)</t>
  </si>
  <si>
    <t>ACFAN00297A</t>
  </si>
  <si>
    <t>Вентилятор корпусной ARCTIC P9 Silent Black - retail (ACFAN00297A)</t>
  </si>
  <si>
    <t>ACFAN00298A</t>
  </si>
  <si>
    <t>Вентилятор корпусной ARCTIC P9 PWM PST Black - retail (ACFAN00298A)</t>
  </si>
  <si>
    <t>ACFAN00299A</t>
  </si>
  <si>
    <t>Вентилятор корпусной ARCTIC P9 PWM PST CO Black - retail (ACFAN00299A)</t>
  </si>
  <si>
    <t>ACFAN00303A</t>
  </si>
  <si>
    <t>Вентилятор для процессора корпусной Arctic Cooling S12038-4K 3 Pack S12038-4K Dual Ball Bearing with Brass Housing/ 106 cfm / 600–4000 rpm  (ACFAN00303A)</t>
  </si>
  <si>
    <t>ACFAN00306A</t>
  </si>
  <si>
    <t>Вентилятор корпусной ARCTIC P12 Pro PST - retail (ACFAN00306A)</t>
  </si>
  <si>
    <t>ACFAN00307A</t>
  </si>
  <si>
    <t>Вентилятор корпусной ARCTIC P12 Pro PST - 5 Pack - retail (ACFAN00307A)</t>
  </si>
  <si>
    <t>ACFAN00308A</t>
  </si>
  <si>
    <t>Вентилятор корпусной ARCTIC P12 Pro PST (White) - retail (ACFAN00308A)</t>
  </si>
  <si>
    <t>ACFAN00309A</t>
  </si>
  <si>
    <t>Вентилятор корпусной ARCTIC P12 Pro A-RGB - retail (ACFAN00309A)</t>
  </si>
  <si>
    <t>ACFAN00310A</t>
  </si>
  <si>
    <t>Вентилятор корпусной ARCTIC P12 Pro A-RGB - 3 Pack retail (ACFAN00310A)</t>
  </si>
  <si>
    <t>ACFAN00312A</t>
  </si>
  <si>
    <t>Вентилятор корпусной ARCTIC P12 Pro PST CO - retail (ACFAN00312A)</t>
  </si>
  <si>
    <t>ACFAN00313A</t>
  </si>
  <si>
    <t>Вентилятор корпусной ARCTIC P14 Pro - retail (ACFAN00313A)</t>
  </si>
  <si>
    <t>ACFAN00314A</t>
  </si>
  <si>
    <t>Вентилятор корпусной ARCTIC P14 Pro PST - retail (ACFAN00314A)</t>
  </si>
  <si>
    <t>ACFAN00315A</t>
  </si>
  <si>
    <t>Вентилятор корпусной ARCTIC P14 Pro A-RGB - retail (ACFAN00315A)</t>
  </si>
  <si>
    <t>ACFAN00316A</t>
  </si>
  <si>
    <t>Вентилятор корпусной ARCTIC P14 Pro PST CO (ACFAN00316A)</t>
  </si>
  <si>
    <t>ACFAN00317A</t>
  </si>
  <si>
    <t>Вентилятор корпусной ARCTIC P14 Pro PST (White) - retail (ACFAN00317A)</t>
  </si>
  <si>
    <t>ACFAN00318A</t>
  </si>
  <si>
    <t>Вентилятор корпусной ARCTIC P14 Pro A-RGB (White) - retail (ACFAN00318A)</t>
  </si>
  <si>
    <t>ACFAN00320A</t>
  </si>
  <si>
    <t>Вентилятор корпусной ARCTIC P14 Pro A-RGB - 3 Pack retail (ACFAN00320A)</t>
  </si>
  <si>
    <t>ACFAN00322A</t>
  </si>
  <si>
    <t>Вентилятор корпусной ARCTIC P12 Pro Reverse A-RGB - retail (ACFAN00322A)</t>
  </si>
  <si>
    <t>ACFAN00323A</t>
  </si>
  <si>
    <t>Вентилятор корпусной ARCTIC 14 Pro Reverse A-RGB (ACFAN00323A)</t>
  </si>
  <si>
    <t>ACFAN00324A</t>
  </si>
  <si>
    <t>Вентилятор корпусной ARCTIC P14 Pro Reverse A-RGB White (ACFAN00324A)</t>
  </si>
  <si>
    <t>ACFAN00327A</t>
  </si>
  <si>
    <t>Вентилятор корпусной ARCTIC P14 Pro Reverse A-RGB 3 штуки (ACFAN00327A)</t>
  </si>
  <si>
    <t>ACFAN00328A</t>
  </si>
  <si>
    <t>Вентилятор корпусной ARCTIC P14 Pro Reverse A-RGB (White) 3 Pack (ACFAN00328A)</t>
  </si>
  <si>
    <t>ACFAN00329A</t>
  </si>
  <si>
    <t>Вентилятор корпусной ARCTIC P14 Pro Reverse  retail  арт. (ACFAN00329A)</t>
  </si>
  <si>
    <t>ACFAN00330A</t>
  </si>
  <si>
    <t>Вентилятор корпусной ARCTIC P14 PRO Reverse Value Pack 3 шт. (ACFAN00330A)</t>
  </si>
  <si>
    <t>ACFAN00332A</t>
  </si>
  <si>
    <t>Вентилятор корпусной ARCTIC P12 PRO Reverse Value Pack 3 шт. (ACFAN00332A)</t>
  </si>
  <si>
    <t>ACFAN00333A</t>
  </si>
  <si>
    <t>Вентилятор корпусной ARCTIC P12 Pro Reverse A-RGB - 3 Pack - retail (ACFAN00333A)</t>
  </si>
  <si>
    <t>ACFAN00334A</t>
  </si>
  <si>
    <t>Вентилятор корпусной ARCTIC P12 PRO Reverse A-RGB White Value Pack 3 шт. (ACFAN00334A)</t>
  </si>
  <si>
    <t xml:space="preserve"> AF-125-K</t>
  </si>
  <si>
    <t>Вентилятор в корпус Fan ID-Cooling AF-125-K FDB / Black / PWM</t>
  </si>
  <si>
    <t>Halo 4.0-B kit</t>
  </si>
  <si>
    <t xml:space="preserve">Вентилятор в корпус ALSEYE Halo 4.0-B kit </t>
  </si>
  <si>
    <t>AT-120-K</t>
  </si>
  <si>
    <t>Вентилятор в корпус ID-Cooling Fan AT-120-K 2 ball bearing / Black / PWM</t>
  </si>
  <si>
    <t>DK-03</t>
  </si>
  <si>
    <t xml:space="preserve">Вентилятор для процессора ID-Cooling DK-03 100W/ Intel 775,115*/AMD </t>
  </si>
  <si>
    <t>EX283395RUS</t>
  </si>
  <si>
    <t>Вентилятор Exegate Вентилятор ExeGate ExtraPower EP12025SM (EX283395RUS) 120x120x25 мм, Sleeve bearing (подшипник скольжения), Molex, 1800RPM, 25dBA</t>
  </si>
  <si>
    <t>SE-214-XT DF</t>
  </si>
  <si>
    <t xml:space="preserve">Вентилятор для процессора ID-Cooling SE-214-XT DF ARGB Black 180W/PWM/ ARGB/ all Intel /AMD AM4/ Screws </t>
  </si>
  <si>
    <t>SE-224-XTS_BLACK</t>
  </si>
  <si>
    <t xml:space="preserve">Вентилятор Cooler ID-Cooling SE-224-XTS BLACK 220W/ PWM/ LGA1700, 115*/AM4, AM5/ Screws </t>
  </si>
  <si>
    <t>SE-802-SD</t>
  </si>
  <si>
    <t xml:space="preserve">Вентилятор Cooler ID-Cooling SE-802-SD V3 95W/Intel 775,115*,1200,1700/AMD </t>
  </si>
  <si>
    <t xml:space="preserve">V277UGbmiipx </t>
  </si>
  <si>
    <t>Монитор 27" ACER V277UGbmiipx  Black (IPS, 2560x1440, 1 / 4ms, 350cd, 120Hz, 2xHDMI(2.0) + 1xDP(1.2) + SPK + Audio Out, Speakers 2Wx2, Internal, sync: FreeSync, hdr: HDR 10, Vesa:100x100, 90% DCI-P3)</t>
  </si>
  <si>
    <t>C27B-GMTL</t>
  </si>
  <si>
    <t>Моноблок Acer Aspire C27B Intel Core Ultra 5 115U/16Gb/SSD512Gb/27"/IPS/FHD/1920x1080/120Hz/NoOS/black (DQ.BT7CD.001)</t>
  </si>
  <si>
    <t>N70X3D-100_B850</t>
  </si>
  <si>
    <t>Настольный ПК Acer Nitro 70 N70X3D-100 AMD Ryzen 9 9950X3D/32Gb/SSD1Tb/RTX5080 16Gb/PSU 1200W/NoOS/Black (DG.E5ACD.006)</t>
  </si>
  <si>
    <t>Настольный ПК Acer Nitro 70 N70X3D-100 AMD Ryzen 7 9800X3D/32Gb/SSD1Tb/RTX5070 12Gb/PSU 1200W/NoOS/Black (DG.E5ACD.007)</t>
  </si>
  <si>
    <t>Настольный ПК Acer Nitro 70 N70X3D-100 AMD Ryzen 7 9800X3D/32Gb/SSD1Tb/RTX5080 16Gb/PSU 1200W/NoOS/Black (DG.E5ACD.008)</t>
  </si>
  <si>
    <t>Настольный ПК Acer Nitro 70 N70X3D-100 AMD Ryzen 9 9900X3D/32Gb/SSD1Tb/RTX5070 12Gb/PSU 1200W/NoOS/Black (DG.E5ACD.009)</t>
  </si>
  <si>
    <t>Настольный ПК Acer Nitro 30 N30-100 Intel Core Ultra 7 265F/32Gb/SSD1Tb/RTX5070 12Gb/PSU 850W/NoOS/Black (DG.E5GCD.00L)</t>
  </si>
  <si>
    <t>Компьютер Raskat STANDART 507 (Intel Core i5-12450H, RAM 16GB, SSD 1TB, noOS)</t>
  </si>
  <si>
    <t>MA4000fx</t>
  </si>
  <si>
    <t>МФУ Kyocera Ecosys MA4000fx A4, лазерное, монохромное, 40стр/мин, 1200dpi, 1200МГц, 1500Мб, 512Гб, 50АПД,  250+100, USB/Ethernet  (110C1B3NL0)</t>
  </si>
  <si>
    <t>5951C020</t>
  </si>
  <si>
    <t>Canon i-Sensys MF461dw А4, МФУ, лазерное, черно-белое , 36стр/мин, 1200dpi, 1200МГц, 1024Мб, 4Гб, 50АПД,  250+100, WiFi/AirPrint/USB/Ethernet, 3000стр/картридж, (5951C020)</t>
  </si>
  <si>
    <t>BM1800W</t>
  </si>
  <si>
    <t>Pantum BM1800W A4, МФУ, лазерный, черно-белый, 18 стр/мин, 600x600dpi, 800МГц, 128Мб, WiFi/USB, 700стр/картридж, белый корпус (картридж TL-C2318H)(BМ1800W)</t>
  </si>
  <si>
    <t>BM5100FDN</t>
  </si>
  <si>
    <t xml:space="preserve">Pantum BM5100FDN A4, МФУ, лазерное, черно-белое, 40стр/мин, 1200x1200dpi, 1,2ГГц, 512Мб, дуплекс, факс, 50АПД,  250tray, USB/Ethernet, 3000 стр/картридж, белый корпус (BM5100FDN) </t>
  </si>
  <si>
    <t>M2022NW</t>
  </si>
  <si>
    <t>МФУ G&amp;G M2022NW A4, лазерное, черно-белое, 22стр/мин, 1200x1200dpi, 800МГц, 256Мб, WiFi/USB/Ethernet, 1600стр/картридж, белый корпус (аналог Pantum M6506NW, картридж GT202T)(M2022NW)</t>
  </si>
  <si>
    <t>Катюша M348</t>
  </si>
  <si>
    <t>МФУ Катюша M348, обязателен выбор опции РТМ348 или СВМ348 (лазерное P/S/C/F, А3, 48 стр/мин, 1200 dpi, цветной сканер А4-А3 до 70 стр/мин, факс Super G3, 2 Гб RAM, LAN, USB, Wi-Fi, подача 1100 листов, вывод 600 листов, ADF 90 листов) (525369)</t>
  </si>
  <si>
    <t>HP LaserJet M111a (RMN: SHNGC-1700-00)</t>
  </si>
  <si>
    <t>Принтер HP  LaserJet M111a A4, лазерный, черно-белый, 20стр/мин, 600dpi, 500МГц, 16Мб, USB , 500стр/картридж, (7MD67A)(677021)</t>
  </si>
  <si>
    <t>BP1800W</t>
  </si>
  <si>
    <t>Pantum BP1800W  A4, принтер, лазерный, черно-белый, 18 стр/мин, 600x600dpi, 800МГц, 64Мб, WiFi/USB, 700стр/картридж, белый корпус (картридж TL-C2318H)(BP1800W)</t>
  </si>
  <si>
    <t>P2022W</t>
  </si>
  <si>
    <t>Принтер G&amp;G P2022W  A4, лазерный, черно-белый, 22 стр/мин, 1200x1200dpi, 800МГц, 126Мб, WiFi/USB, 1600стр/картридж, белый корпус (аналог Pantum P2500W, картридж GT202T)(P2022W)</t>
  </si>
  <si>
    <t>P2500W</t>
  </si>
  <si>
    <t>Pantum P2500W A4, принтер, лазерный, черно-белый, 22стр/мин, 1200x1200dpi, 600МГц, 128Мб, WiFi/USB, 1600стр/картридж, чёрный корпус(P2500W)(022453)</t>
  </si>
  <si>
    <t>32A4S RU</t>
  </si>
  <si>
    <t>32" Телевизор LED HISENSE 32A4S RU</t>
  </si>
  <si>
    <t>32LQ63006LA.ARUG</t>
  </si>
  <si>
    <t>32" Телевизор LED LG 32LQ63006LA.ARUG</t>
  </si>
  <si>
    <t>32S4K</t>
  </si>
  <si>
    <t>32" Телевизор Q-LED HD TCL 32S4K-UZ</t>
  </si>
  <si>
    <t>32S5K</t>
  </si>
  <si>
    <t>32" Телевизор Q-LED FHD TCL 32S5K-UZ</t>
  </si>
  <si>
    <t>43E7S RU</t>
  </si>
  <si>
    <t>43" Телевизор Q-LED HISENSE 43E7S RU</t>
  </si>
  <si>
    <t>50E7Q</t>
  </si>
  <si>
    <t>50" Телевизор Q-LED HISENSE 50E7Q</t>
  </si>
  <si>
    <t>50E7S RU</t>
  </si>
  <si>
    <t>50" Телевизор Q-LED HISENSE 50E7S RU</t>
  </si>
  <si>
    <t>50NANO80A6B.ARUG</t>
  </si>
  <si>
    <t>50" Телевизор NANO LED LG 50NANO80A6B.ARUG</t>
  </si>
  <si>
    <t>50QNED82A6B.ARUG</t>
  </si>
  <si>
    <t>50" Телевизор Q-NED LG 50QNED82A6B.ARUG</t>
  </si>
  <si>
    <t>55NANO81A6A.ARUG</t>
  </si>
  <si>
    <t>55" Телевизор NANO LED LG 55NANO81A6A.ARUG</t>
  </si>
  <si>
    <t>65NANO80A6B.ARUG</t>
  </si>
  <si>
    <t>65" Телевизор NANO LED LG 65NANO80A6B.ARUG</t>
  </si>
  <si>
    <t>65QNED80A6A.ARUG</t>
  </si>
  <si>
    <t>65" Телевизор Q-NED LG 65QNED80A6A.ARUG</t>
  </si>
  <si>
    <t>75E7S PRO</t>
  </si>
  <si>
    <t>75" Телевизор Q-LED HISENSE 75E7S PRO</t>
  </si>
  <si>
    <t>86QNED70A6A.ARUG</t>
  </si>
  <si>
    <t>86" Телевизор Q-NED LG 86QNED70A6A.ARUG</t>
  </si>
  <si>
    <t>86QNED82A6B.ARUG</t>
  </si>
  <si>
    <t>86" Телевизор Q-NED LG 86QNED82A6B.ARUG</t>
  </si>
  <si>
    <t>65 MiniLED M7</t>
  </si>
  <si>
    <t>65" Телевизор m-LED HAIER 65 MiniLED M7 (DH1ZW4E00RU)</t>
  </si>
  <si>
    <t>OLED55G5RLA.ARUG</t>
  </si>
  <si>
    <t>55" Телевизор OLED LG OLED55G5RLA.ARUG</t>
  </si>
  <si>
    <t>OLED65G5RLA.ARUG</t>
  </si>
  <si>
    <t>65" Телевизор OLED LG OLED65G5RLA.ARUG</t>
  </si>
  <si>
    <t>QE65QN90FAUXRU</t>
  </si>
  <si>
    <t>65" Телевизор NEO Q-LED SAMSUNG QE65QN90FAUXRU</t>
  </si>
  <si>
    <t>QE65QN990FUXRU</t>
  </si>
  <si>
    <t>65" Телевизор NEO Q-LED SAMSUNG QE65QN990FUXRU</t>
  </si>
  <si>
    <t>QE75QN900FUXRU</t>
  </si>
  <si>
    <t>75" Телевизор NEO Q-LED SAMSUNG QE75QN900FUXRU</t>
  </si>
  <si>
    <t>QE85QN70FAUXRU</t>
  </si>
  <si>
    <t>85" Телевизор NEO Q-LED SAMSUNG QE85QN70FAUXRU</t>
  </si>
  <si>
    <t>QE85QN80FAUXRU</t>
  </si>
  <si>
    <t>85" Телевизор NEO Q-LED SAMSUNG QE85QN80FAUXRU</t>
  </si>
  <si>
    <t>UE32F6000FUXRU</t>
  </si>
  <si>
    <t>32" Телевизор LED SAMSUNG UE32F6000FUXRU</t>
  </si>
  <si>
    <t>UE43U8000FUXRU</t>
  </si>
  <si>
    <t>43" Телевизор LED SAMSUNG UE43U8000FUXRU</t>
  </si>
  <si>
    <t>UE50U8000FUXRU</t>
  </si>
  <si>
    <t>50" Телевизор LED SAMSUNG UE50U8000FUXRU</t>
  </si>
  <si>
    <t>Электрическая зубная щетка Xiaomi Smart Electric Toothbrush T501 White EU (MES607)</t>
  </si>
  <si>
    <t>20956A</t>
  </si>
  <si>
    <t>Адаптер UGREEN CM511 (20956A) Revodok 6-in-1 USB-C to HDMI&amp;USB 3.0*3 &amp; SD/TF Adapter. Цвет: серый</t>
  </si>
  <si>
    <t>45155_</t>
  </si>
  <si>
    <t>Хаб UGREEN CM888 (45155) UNO 7-in-1 4K@60Hz USB-C+3*USB-A+Ethernet+PD 100W+HDMI Hub. Цвет: серый</t>
  </si>
  <si>
    <t>CAB015bt1MWH</t>
  </si>
  <si>
    <t>Кабель Belkin BoostCharge 240W PD 3.1 USB-C To USB-C Braided Cable. Длина: 1м. Цвет: белый</t>
  </si>
  <si>
    <t>ST-YH8KCM</t>
  </si>
  <si>
    <t>Кабель Satechi USB-C To HDMI 2.1 8K Cable. Цвет: серый космос</t>
  </si>
  <si>
    <t>15707_</t>
  </si>
  <si>
    <t>Переключатель UGREEN CM664 (15707) Switcher HDMI2.0 KVM 4K60Hz. Цвет: серый космос/черный</t>
  </si>
  <si>
    <t>Кабель UGREEN NW122 (70654) CAT 6A Pure Copper Ethernet Cable. Диаметр 2.8. Длина: 5м. Цвет: черный</t>
  </si>
  <si>
    <t>Кабель UGREEN US316 (70428) USB-C 2.0  to USB-C 2.0 5A Data Cable. Длина 1,5м. Цвет: черный</t>
  </si>
  <si>
    <t>N500</t>
  </si>
  <si>
    <t>RAPOO Мышь проводная N500, цвет - черный (12241)</t>
  </si>
  <si>
    <t>A11300008</t>
  </si>
  <si>
    <t>Беспроводные наушники CMF by Nothing Headphone Pro - Тёмно-серый (B175)</t>
  </si>
  <si>
    <t>Беспроводные наушники realme realme Buds Clip RMA2418 Золотой</t>
  </si>
  <si>
    <t>NH.U27CD.001</t>
  </si>
  <si>
    <t>NX.JB8ER.001</t>
  </si>
  <si>
    <t>NH.U03CD.004</t>
  </si>
  <si>
    <t>NH.QZ7CD.00A</t>
  </si>
  <si>
    <t>NH.DAAEM.002</t>
  </si>
  <si>
    <t>Aquarius</t>
  </si>
  <si>
    <t>NE356153318S125SCN2TMANNN2</t>
  </si>
  <si>
    <t>90NR0LF1-M000V0</t>
  </si>
  <si>
    <t>90NR0LF1-M00AS0</t>
  </si>
  <si>
    <t>90NB17R1-M006H0</t>
  </si>
  <si>
    <t>90NB17H5-M00CM0</t>
  </si>
  <si>
    <t>90NB17E1-M002W0</t>
  </si>
  <si>
    <t>90NX0981-M005L0</t>
  </si>
  <si>
    <t>90NB10N3-M01AV0</t>
  </si>
  <si>
    <t>90NR0NA1-M00BJ0</t>
  </si>
  <si>
    <t>90NR0KS1-M009Z0</t>
  </si>
  <si>
    <t>90NR0L68-M005Y0</t>
  </si>
  <si>
    <t>90NR0LK1-M00750</t>
  </si>
  <si>
    <t>90NB16T2-M00890</t>
  </si>
  <si>
    <t>90NB16V1-M00F80</t>
  </si>
  <si>
    <t>90NB10I1-M016A0</t>
  </si>
  <si>
    <t>90NB13Y1-M01FT0</t>
  </si>
  <si>
    <t>5450-7560</t>
  </si>
  <si>
    <t>PRO14-7653</t>
  </si>
  <si>
    <t>5550-7655</t>
  </si>
  <si>
    <t>5550-7651</t>
  </si>
  <si>
    <t>Digma</t>
  </si>
  <si>
    <t>DN16N1-ADXW01</t>
  </si>
  <si>
    <t>DN16P3-8CXW01</t>
  </si>
  <si>
    <t>DN15R5-ADXW07</t>
  </si>
  <si>
    <t>DN15P3-8CXW04</t>
  </si>
  <si>
    <t>DN15P5-ADXW05</t>
  </si>
  <si>
    <t>DN15P7-ADXW04</t>
  </si>
  <si>
    <t>DN15P5-ADXW06</t>
  </si>
  <si>
    <t>DN15P7-ADXW05</t>
  </si>
  <si>
    <t>DN14P5-ADXW03</t>
  </si>
  <si>
    <t>DN14P5-ADXW04</t>
  </si>
  <si>
    <t>DN14R5-ADXW01</t>
  </si>
  <si>
    <t>DN15R5-ADXW09</t>
  </si>
  <si>
    <t>DN15R7-ADXW05</t>
  </si>
  <si>
    <t>DN16R5-ADXW04</t>
  </si>
  <si>
    <t>DN15P7-BDXW01</t>
  </si>
  <si>
    <t>1TH93KZC94AD</t>
  </si>
  <si>
    <t>A38B9ET</t>
  </si>
  <si>
    <t>9M4E6AT</t>
  </si>
  <si>
    <t>9M4E3AT</t>
  </si>
  <si>
    <t>B5EQ3UA</t>
  </si>
  <si>
    <t>A6SU3UT</t>
  </si>
  <si>
    <t>AT7K5AV</t>
  </si>
  <si>
    <t>BA0C9ET</t>
  </si>
  <si>
    <t>CW0S3AT</t>
  </si>
  <si>
    <t>CW0U5ET</t>
  </si>
  <si>
    <t>CW0V3ET</t>
  </si>
  <si>
    <t>B86Q7UA</t>
  </si>
  <si>
    <t>BM2S8UT</t>
  </si>
  <si>
    <t>A6TD8UT</t>
  </si>
  <si>
    <t>BX7V8UT</t>
  </si>
  <si>
    <t>C9SB7U8</t>
  </si>
  <si>
    <t>D0VG0ET</t>
  </si>
  <si>
    <t>D2FP5ET</t>
  </si>
  <si>
    <t>BX7Y0AT</t>
  </si>
  <si>
    <t>BX7L4UT</t>
  </si>
  <si>
    <t>816N3EA</t>
  </si>
  <si>
    <t>C25MSPA</t>
  </si>
  <si>
    <t>B4HN8UA</t>
  </si>
  <si>
    <t>B26L0PT</t>
  </si>
  <si>
    <t>B49ZPPT</t>
  </si>
  <si>
    <t>7L702ET</t>
  </si>
  <si>
    <t>53014HYK</t>
  </si>
  <si>
    <t>IRU</t>
  </si>
  <si>
    <t>Kvadra</t>
  </si>
  <si>
    <t>Y22L01CAS122R_DCFD05</t>
  </si>
  <si>
    <t>Y22L01CAS122R_BA395D</t>
  </si>
  <si>
    <t>Y22L01CAS122R_CC5A28</t>
  </si>
  <si>
    <t>82YU0080AK</t>
  </si>
  <si>
    <t>83EM003TPS</t>
  </si>
  <si>
    <t>83F0000GRK</t>
  </si>
  <si>
    <t>83K100D6UE</t>
  </si>
  <si>
    <t>83JX000GRK</t>
  </si>
  <si>
    <t>83JY0009RK</t>
  </si>
  <si>
    <t>83JQ003GRK</t>
  </si>
  <si>
    <t>83JR005YRK</t>
  </si>
  <si>
    <t>83KG0013RK</t>
  </si>
  <si>
    <t>83KF002LRK</t>
  </si>
  <si>
    <t>21HESGC100</t>
  </si>
  <si>
    <t>83KY0051RK</t>
  </si>
  <si>
    <t>83F2000BRK</t>
  </si>
  <si>
    <t>21SJ002AGQ</t>
  </si>
  <si>
    <t>21SJ0010GQ</t>
  </si>
  <si>
    <t>21SK0027GQ</t>
  </si>
  <si>
    <t>21SK0030GQ</t>
  </si>
  <si>
    <t>83JH0089RK</t>
  </si>
  <si>
    <t>83KX007VRK</t>
  </si>
  <si>
    <t>83JR0061RK</t>
  </si>
  <si>
    <t>21MAS04600</t>
  </si>
  <si>
    <t>83F1003BRK</t>
  </si>
  <si>
    <t>83F0000FRK</t>
  </si>
  <si>
    <t>21M6S1F000</t>
  </si>
  <si>
    <t>21ML0089US</t>
  </si>
  <si>
    <t>21M700AGIG</t>
  </si>
  <si>
    <t>21KC0046US</t>
  </si>
  <si>
    <t>83JE00YPPS</t>
  </si>
  <si>
    <t>83DV0072PS</t>
  </si>
  <si>
    <t>83DV0073PS</t>
  </si>
  <si>
    <t>21KC00A7US</t>
  </si>
  <si>
    <t>83DV01CTSA</t>
  </si>
  <si>
    <t>21T9006CIG</t>
  </si>
  <si>
    <t>21T9006FIG</t>
  </si>
  <si>
    <t>83JE00YLPS</t>
  </si>
  <si>
    <t>83K100DVPS</t>
  </si>
  <si>
    <t>82XQ01DNSA</t>
  </si>
  <si>
    <t>83K700PBPS</t>
  </si>
  <si>
    <t>21NS0014US</t>
  </si>
  <si>
    <t>21R1002TUS</t>
  </si>
  <si>
    <t>82XQ01CCPS</t>
  </si>
  <si>
    <t>21SKS05B00</t>
  </si>
  <si>
    <t>21SJS05R00</t>
  </si>
  <si>
    <t>21M700AXIG</t>
  </si>
  <si>
    <t>21M5S0JG00</t>
  </si>
  <si>
    <t>21SJS05S00</t>
  </si>
  <si>
    <t>21SKS05C00</t>
  </si>
  <si>
    <t>21M80024US</t>
  </si>
  <si>
    <t>X16E-R99558NQSHBRE0</t>
  </si>
  <si>
    <t>B114B-R566UMFQSPSRE1</t>
  </si>
  <si>
    <t>P15B-R576UMF1SHGRE0</t>
  </si>
  <si>
    <t>X16F-R98957T0JGRHG4E10</t>
  </si>
  <si>
    <t>9S7-15A331-033</t>
  </si>
  <si>
    <t>9S7-261121-033</t>
  </si>
  <si>
    <t>9S7-261K21-026</t>
  </si>
  <si>
    <t>9S7-1824B4-899</t>
  </si>
  <si>
    <t>9S7-15FL35-232</t>
  </si>
  <si>
    <t>9S7-13Q425-046</t>
  </si>
  <si>
    <t>9S7-1824A5-1020</t>
  </si>
  <si>
    <t>9S7-182411-1049</t>
  </si>
  <si>
    <t>9S7-182462-1050</t>
  </si>
  <si>
    <t>9S7-17UL32-040</t>
  </si>
  <si>
    <t>9S7-17UL32-041</t>
  </si>
  <si>
    <t>9S7-15PK11-030</t>
  </si>
  <si>
    <t>9S7-15PK11-031</t>
  </si>
  <si>
    <t>9S7-263111-012</t>
  </si>
  <si>
    <t>9S7-263111-013</t>
  </si>
  <si>
    <t>9S7-15T121-015</t>
  </si>
  <si>
    <t>9S7-15T121-016</t>
  </si>
  <si>
    <t>9S7-15T111-013</t>
  </si>
  <si>
    <t>9S7-17UL32-047</t>
  </si>
  <si>
    <t>9S7-17UL32-048</t>
  </si>
  <si>
    <t>9S7-15S111-1200</t>
  </si>
  <si>
    <t>9S7-15S111-1099</t>
  </si>
  <si>
    <t>9S7-15Q342-256</t>
  </si>
  <si>
    <t>Osio</t>
  </si>
  <si>
    <t>F150A-001</t>
  </si>
  <si>
    <t>C170I-002</t>
  </si>
  <si>
    <t>F160A-016</t>
  </si>
  <si>
    <t>F160A-011</t>
  </si>
  <si>
    <t>F160I-015</t>
  </si>
  <si>
    <t>NP960XGK-LG6IN</t>
  </si>
  <si>
    <t>NP960XGK-LG7IN</t>
  </si>
  <si>
    <t>NP750QHA-LG4IN</t>
  </si>
  <si>
    <t>NP750QHA-LG2IN</t>
  </si>
  <si>
    <t>NP750QHA-LG3IN</t>
  </si>
  <si>
    <t>NP960QHA-KG1IN</t>
  </si>
  <si>
    <t>NP960QHA-KG3IN</t>
  </si>
  <si>
    <t>NP750XGK-LS2US</t>
  </si>
  <si>
    <t>Tecno</t>
  </si>
  <si>
    <t>71005000523</t>
  </si>
  <si>
    <t>13.4" Asus ROG Flow Z13 GZ302EA-RU045W Ryzen Al Max+ 395/32Gb/SSD1Tb/AMDRadeonGraphics/2560x</t>
  </si>
  <si>
    <t>90NR0JY1-M002E0</t>
  </si>
  <si>
    <t>14" ASUS Zenbook 14 UM3406KA-QD130 Ryzen AI 5 340/16Gb/SSD512Gb/AMDRadeonGraphics/1920x1200/</t>
  </si>
  <si>
    <t>90NB14U1-M007L0</t>
  </si>
  <si>
    <t>15.6" Acer Aspire AL15-32P-C1KD N4500/8Gb/SSD256Gb/IntelUHD/FHD/NoOS/silver NX.JB8ER.001</t>
  </si>
  <si>
    <t>ASUS TUF Gaming F16 FX608JHR-RV166 Intel Core i5-14450HX/16Gb (1*16 D5)/SSD512Gb/RTX5050 8Gb (115W)/16"/IPS/WUXGA/1920x1200/165Hz/NoOS/RJ-45/Jaeger Gray/2.2kg</t>
  </si>
  <si>
    <t>90NR0NA1-M008P0</t>
  </si>
  <si>
    <t>MSI Modern 15 F1MG-1071XRU Intel Core 7 150U/16Gb (1*16 D4)/SSD512Gb/UMA/15.6"/IPS/FHD/1920x1080/60Hz/NoOS/RJ-45/Grey/1.7kg</t>
  </si>
  <si>
    <t>Acer Aspire Lite 16 AL16-54P-763P Intel Core i7-1355U/16Gb (soldered D5)/SSD512Gb/UMA/16"/IPS/WUXGA/1920x1200/60Hz/NoOS/RJ-45/Silver/1.6kg</t>
  </si>
  <si>
    <t>NX.DK6CD.004</t>
  </si>
  <si>
    <t>Harman/kardon</t>
  </si>
  <si>
    <t>MARSHALL</t>
  </si>
  <si>
    <t>apple</t>
  </si>
  <si>
    <t>Midnight</t>
  </si>
  <si>
    <t>10313-3</t>
  </si>
  <si>
    <t>Apple iPhone 14 256GB Starlight 1sim</t>
  </si>
  <si>
    <t>10313-2</t>
  </si>
  <si>
    <t>Apple iPhone 14 256GB Blue 1sim</t>
  </si>
  <si>
    <t>Apple iPhone 14 512GB Purple 1sim</t>
  </si>
  <si>
    <t>10366-4</t>
  </si>
  <si>
    <t>Apple iPhone 16 Pro 128GB Natural 1sim</t>
  </si>
  <si>
    <t>10377-3</t>
  </si>
  <si>
    <t>Apple iPhone 16 Pro Max 1TB Desert 1sim</t>
  </si>
  <si>
    <t>Apple iPhone 17e 256GB Pink eSIM + 1SIM</t>
  </si>
  <si>
    <t>Apple iPhone 17e 512GB White eSIM</t>
  </si>
  <si>
    <t>Apple iPhone 17e 512GB Pink eSIM + 1SIM</t>
  </si>
  <si>
    <t>10397-1</t>
  </si>
  <si>
    <t>Apple iPhone 17 256GB Black eSIM + 1SIM</t>
  </si>
  <si>
    <t>Apple iPhone 17 256GB Blue eSIM + 1SIM</t>
  </si>
  <si>
    <t>Apple iPhone 17 256GB White eSIM + 1SIM</t>
  </si>
  <si>
    <t>10397-5</t>
  </si>
  <si>
    <t>Apple iPhone 17 256GB Lavender eSIM + 1SIM</t>
  </si>
  <si>
    <t>Apple iPhone 17 256GB Sage eSIM + 1SIM</t>
  </si>
  <si>
    <t>10398-1</t>
  </si>
  <si>
    <t>Apple iPhone 17 512GB Black eSIM + 1SIM</t>
  </si>
  <si>
    <t>10398-5</t>
  </si>
  <si>
    <t>Apple iPhone 17 512GB Lavender eSIM + 1SIM</t>
  </si>
  <si>
    <t>10398-4</t>
  </si>
  <si>
    <t>Apple iPhone 17 512GB Sage eSIM + 1SIM</t>
  </si>
  <si>
    <t>20308-1</t>
  </si>
  <si>
    <t>Apple iPhone 17 Pro 256GB Blue eSIM + 1SIM</t>
  </si>
  <si>
    <t>20308-3</t>
  </si>
  <si>
    <t>Apple iPhone 17 Pro 256GB Orange eSIM + 1SIM</t>
  </si>
  <si>
    <t>20308-2</t>
  </si>
  <si>
    <t>Apple iPhone 17 Pro 256GB Silver eSIM + 1SIM</t>
  </si>
  <si>
    <t>20309-3</t>
  </si>
  <si>
    <t>Apple iPhone 17 Pro 512GB Orange eSIM + 1SIM</t>
  </si>
  <si>
    <t>20309-2</t>
  </si>
  <si>
    <t>Apple iPhone 17 Pro 512GB Silver eSIM + 1SIM</t>
  </si>
  <si>
    <t>20310-1</t>
  </si>
  <si>
    <t>Apple iPhone 17 Pro 1TB Blue eSIM + 1SIM</t>
  </si>
  <si>
    <t>20310-2</t>
  </si>
  <si>
    <t>Apple iPhone 17 Pro 1TB Silver eSIM + 1SIM</t>
  </si>
  <si>
    <t>20314-1</t>
  </si>
  <si>
    <t>Apple iPhone 17 Pro Max 256GB Blue eSIM + 1SIM</t>
  </si>
  <si>
    <t>20314-3</t>
  </si>
  <si>
    <t>Apple iPhone 17 Pro Max 256GB Orange eSIM + 1SIM</t>
  </si>
  <si>
    <t>Apple iPhone 17 Pro Max 256GB Silver eSIM + 1SIM</t>
  </si>
  <si>
    <t>Apple iPhone 17 Pro Max 512GB Blue eSIM + 1SIM</t>
  </si>
  <si>
    <t>Apple iPhone 17 Pro Max 512GB Orange eSIM + 1SIM</t>
  </si>
  <si>
    <t>Apple iPhone 17 Pro Max 512GB Silver eSIM + 1SIM</t>
  </si>
  <si>
    <t>Apple iPhone 17 Pro Max 1TB Blue eSIM + 1SIM</t>
  </si>
  <si>
    <t>20316-3</t>
  </si>
  <si>
    <t>Apple iPhone 17 Pro Max 1TB Orange eSIM + 1SIM</t>
  </si>
  <si>
    <t>Apple iPhone 17 Pro Max 2TB Orange eSIM + 1SIM</t>
  </si>
  <si>
    <t>Apple iPhone 17 Pro Max 2TB Blue eSIM + 1SIM</t>
  </si>
  <si>
    <t>Apple iPhone 17 Pro Max 2TB Silver eSIM + 1SIM</t>
  </si>
  <si>
    <t>Airpods Max Blue 2024 USB-C MWW63</t>
  </si>
  <si>
    <t>16532-2</t>
  </si>
  <si>
    <t>Honor 400 8+256GB NFC Meteor Silver RUS</t>
  </si>
  <si>
    <t>16532-1</t>
  </si>
  <si>
    <t>Honor 400 8+256GB NFC Midnight Black RUS</t>
  </si>
  <si>
    <t>16535-1</t>
  </si>
  <si>
    <t>Honor 400 Pro 12+256GB NFC Midnight Black RUS</t>
  </si>
  <si>
    <t>16537-1</t>
  </si>
  <si>
    <t>Honor X6c 6+256GB NFC Midnight Black RUS</t>
  </si>
  <si>
    <t>282181-1</t>
  </si>
  <si>
    <t>Realme Note 80 4+64GB NFC Black RUS</t>
  </si>
  <si>
    <t>282181-2</t>
  </si>
  <si>
    <t>Realme Note 80 4+64GB NFC Blue RUS</t>
  </si>
  <si>
    <t>47004-1IN</t>
  </si>
  <si>
    <t>Samsung Galaxy S24 8/128GB (SM-S921E/DS) Onyx Black IN</t>
  </si>
  <si>
    <t>11917-3MY</t>
  </si>
  <si>
    <t>Samsung Galaxy S25 Ultra 12/512GB (SM-S938B/DS) Titanium Silver Blue MY</t>
  </si>
  <si>
    <t>281366-3</t>
  </si>
  <si>
    <t>281366-1</t>
  </si>
  <si>
    <t>281140-1AE</t>
  </si>
  <si>
    <t>Samsung Galaxy Tab S8 Ultra 14.6" 5G 12/256GB (SM-X906) Graphite AE</t>
  </si>
  <si>
    <t>15958-1</t>
  </si>
  <si>
    <t>TECNO Spark Go 3 4+128GB NFC Ink Black RUS</t>
  </si>
  <si>
    <t>17101-2EU</t>
  </si>
  <si>
    <t>POCO F6 Pro 5G 12/512GB NFC White EU</t>
  </si>
  <si>
    <t>997001-2EU</t>
  </si>
  <si>
    <t>Xiaomi Pad 8 Pro 8/256GB Wi-Fi Blue EU</t>
  </si>
  <si>
    <t>994009-1</t>
  </si>
  <si>
    <t>Xiaomi Redmi Pad 2 8+256GB LTE Graphite Gray RUS</t>
  </si>
  <si>
    <t>Стилус Onyx Boox Pen 2 Pro Black EU</t>
  </si>
  <si>
    <t>Аксессуары / Аксессуары и гаджеты / Harman Kardon</t>
  </si>
  <si>
    <t>50308-1</t>
  </si>
  <si>
    <t>Беспроводная колонка Harman Kardon Onyx Studio 9 Black</t>
  </si>
  <si>
    <t>50308-2</t>
  </si>
  <si>
    <t>Беспроводная колонка Harman Kardon Onyx Studio 9 Grey</t>
  </si>
  <si>
    <t>Экшн-камера Insta 360 X4 - 8K 360 Action Cam Black EU</t>
  </si>
  <si>
    <t>Сетевое зарядное устройство Samsung (2025) EP-TA845 45W Type-C + Cable Black</t>
  </si>
  <si>
    <t>Сетевое зарядное устройство Samsung (2025) EP-TA845 45W Type-C + Cable White</t>
  </si>
  <si>
    <t>Сетевое зарядное устройство Samsung EP-T6530 65W Trio USB-C X2, USB-A + Cable Black</t>
  </si>
  <si>
    <t>Сетевое зарядное устройство Samsung EP-T6530 65W Trio USB-C X2, USB-A + Cable White</t>
  </si>
  <si>
    <t>Сетевое зарядное устройство Samsung EP-T6530 65W Trio USB-C X2, USB-A Black</t>
  </si>
  <si>
    <t>Сетевое зарядное устройство Samsung EP-T6530 65W Trio USB-C X2, USB-A White</t>
  </si>
  <si>
    <t>Умная колонка Яндекс Станция  3 Zigbee 50Вт (YNDX-00060BLK) Black RUS</t>
  </si>
  <si>
    <t>Умная колонка Яндекс Станция  3 Zigbee 50Вт (YNDX-00060GRY) Grey RUS</t>
  </si>
  <si>
    <t>Умная колонка Яндекс Станция  3 Zigbee 50Вт (YNDX-00060PPL) Purple RUS</t>
  </si>
  <si>
    <t>900974-1RUS</t>
  </si>
  <si>
    <t>Умная колонка Яндекс Станция Лайт 2 без часов (YNDX-00028GRN) Green RUS</t>
  </si>
  <si>
    <t>600345-2RUS</t>
  </si>
  <si>
    <t>Умная колонка Яндекс Станция Мини 3 Pro (YNDX-00059BLU) Blue RUS</t>
  </si>
  <si>
    <t>Беспроводные наушники Nothing Ear 3 (2024) White СN</t>
  </si>
  <si>
    <t>202633-1</t>
  </si>
  <si>
    <t>Беспроводные наушники SONY (WF-1000XM5) Black</t>
  </si>
  <si>
    <t>202635-1</t>
  </si>
  <si>
    <t>Беспроводные наушники SONY (WF-1000XM6) Black</t>
  </si>
  <si>
    <t>202635-2</t>
  </si>
  <si>
    <t>Беспроводные наушники SONY (WF-1000XM6) Silver</t>
  </si>
  <si>
    <t>202601</t>
  </si>
  <si>
    <t>Беспроводные наушники SONY (WH-1000XM4) Black</t>
  </si>
  <si>
    <t>202601-1</t>
  </si>
  <si>
    <t>Беспроводные наушники SONY (WH-1000XM4) Blue</t>
  </si>
  <si>
    <t>202601-2</t>
  </si>
  <si>
    <t>Беспроводные наушники SONY (WH-1000XM4) Silver</t>
  </si>
  <si>
    <t>202602-1</t>
  </si>
  <si>
    <t>Беспроводные наушники SONY (WH-1000XM5) Black</t>
  </si>
  <si>
    <t>202602-2</t>
  </si>
  <si>
    <t>Беспроводные наушники SONY (WH-1000XM5) Blue</t>
  </si>
  <si>
    <t>202602-4</t>
  </si>
  <si>
    <t>Беспроводные наушники SONY (WH-1000XM5) Pink</t>
  </si>
  <si>
    <t>202602-3</t>
  </si>
  <si>
    <t>Беспроводные наушники SONY (WH-1000XM5) Silver</t>
  </si>
  <si>
    <t>202602-1CN</t>
  </si>
  <si>
    <t>Беспроводные наушники SONY (WH-1000XM5SA) Black CN</t>
  </si>
  <si>
    <t>202609-1</t>
  </si>
  <si>
    <t>Беспроводные наушники SONY (WH-1000XM6) Black</t>
  </si>
  <si>
    <t>202609-3</t>
  </si>
  <si>
    <t>Беспроводные наушники SONY (WH-1000XM6) Blue</t>
  </si>
  <si>
    <t>202609-2</t>
  </si>
  <si>
    <t>Беспроводные наушники SONY (WH-1000XM6) Silver</t>
  </si>
  <si>
    <t>911002-1EU</t>
  </si>
  <si>
    <t>Смарт-часы Garmin Venu 3s Soft Gold French Gray Silicone EU</t>
  </si>
  <si>
    <t>911001-1EU</t>
  </si>
  <si>
    <t>Смарт-часы Garmin Venu 3s Soft Gold Ivory EU</t>
  </si>
  <si>
    <t>900813-1RUS</t>
  </si>
  <si>
    <t>DEM-SJS300W</t>
  </si>
  <si>
    <t>Умный увлажнитель DEM-SJS300W 4.4L mihome с uv</t>
  </si>
  <si>
    <t>DEM-M502N</t>
  </si>
  <si>
    <t>Массажер для шеи Deerma DEM-M502N</t>
  </si>
  <si>
    <t>DX700 Pro</t>
  </si>
  <si>
    <t>Пылесос Xiaomi Deerma DX700 Pro</t>
  </si>
  <si>
    <t>Наушники FREEBUDS PRO 5 55038660 GREY HUAWEI</t>
  </si>
  <si>
    <t>Наушники FREEBUDS PRO 5 55038661 WHITE HUAWEI</t>
  </si>
  <si>
    <t>Наушники FREEBUDS PRO 5 55038662 SAND HUAWEI</t>
  </si>
  <si>
    <t>Наушники FREEBUDS PRO 5 55038979 BLUE HUAWEI</t>
  </si>
  <si>
    <t>TUF-RX9070XT-O16G-GAMING</t>
  </si>
  <si>
    <t>Видеокарта ASUS RX9070XT TUF GAMING OC 16GB GDDR6 256bit 3xDP HDMI 3FAN RTL [TUF-RX9070XT-O16G-GAMING]</t>
  </si>
  <si>
    <t>Видеокарта Gigabyte RTX5060Ti EAGLE OC 16GB GDDR7 128 bit 3xDP HDMI 2FAN RTL</t>
  </si>
  <si>
    <t>GV-N5080GAMING-16GD</t>
  </si>
  <si>
    <t>Видеокарта Gigabyte RTX5080 GAMING 16GB GDDR7 256bit 3xDP HDMI 3FAN RTL</t>
  </si>
  <si>
    <t>GeForce RTX 5060 8G VENTUS 3X OC</t>
  </si>
  <si>
    <t>Видеокарта MSI RTX5060 VENTUS 3X OC 8GB GDDR7 128bit 3xDP HDMI 3FAN RTL</t>
  </si>
  <si>
    <t>Видеокарта Zotac RTX5060Ti TWIN EDGE OC 16GB GDDR7 128bit 3xDP HDMI 2FAN MEDIUM PACK</t>
  </si>
  <si>
    <t>SPATIUM M450 PCIe 4.0 NVMe M.2 500GB V1</t>
  </si>
  <si>
    <t>Твердотельный накопитель SSD MSI M.2 2280 500GB SPATIUM M450 V1 S78-440K380-P83</t>
  </si>
  <si>
    <t>EX298296RUS</t>
  </si>
  <si>
    <t>Планка портов в корпус Type-C ExeGate BrctUSB3-1C (USB 3.2 Gen1 20pin (IDC 20pin F) --&gt; USB 3.2 Gen1 Type-Cf, кабель 30см)</t>
  </si>
  <si>
    <t>TUF GAMING B650-PLUS</t>
  </si>
  <si>
    <t>Материнская плата ASUS TUF GAMING B650-PLUS AM5 ATX 4xDDR5 2xPCIEx16 2xPCIEx1 3xM.2 2xUSB-C DP HDMI 2.5GLAN (90MB1BY0-M0EAY0)</t>
  </si>
  <si>
    <t>TUF GAMING B650E-E WIFI</t>
  </si>
  <si>
    <t>Материнская плата ASUS TUF GAMING B650E-E WIFI AM5 ATX 4xDDR5 2хPCIEx16 PCIEx1 3xM.2 USB-C DP HDMI 2.5GLAN Wi-Fi 6E</t>
  </si>
  <si>
    <t>X870 EAGLE WIFI7</t>
  </si>
  <si>
    <t>Материнская плата Gigabyte X870 EAGLE WIFI7, RTL</t>
  </si>
  <si>
    <t>PRIME H610M-D D4</t>
  </si>
  <si>
    <t>Материнская плата ASUS PRIME H610M-D D4 LGA1700 micro-ATX 2xDDR4 PCIEx16 PCIEx1 M.2 VGA HDMI GLAN (540489)</t>
  </si>
  <si>
    <t>PRIME H610M-K</t>
  </si>
  <si>
    <t>Материнская плата ASUS PRIME H610M-K LGA1700 mATX 2xDDR5 PCIEx16 PCIEx1 M.2 HDMI VGA GLAN</t>
  </si>
  <si>
    <t>B760M DS3H WIFI6E GEN5</t>
  </si>
  <si>
    <t>Материнская плата Gigabyte B760M DS3H WF6E GEN5, RTL</t>
  </si>
  <si>
    <t>H610M-H2/M.2 D5</t>
  </si>
  <si>
    <t>Материнская плата ASRock H610M-H2/M.2 D5, Socket 1700, Intel®H610, 2xDDR5-4800, HDMI+HDMI, 1xPCI-Ex16, 1xPCI-Ex1, 4xSATA3, 1xM.2, 8Ch Audio, GLan, (4+2)xUSB2.0, (2+2)xUSB3.2, 1xPS/2, mATX, RTL</t>
  </si>
  <si>
    <t>Ryzen 5 5500</t>
  </si>
  <si>
    <t>Центральный Процессор AMD RYZEN 5 5500 OEM (Cezanne, 7nm, C6/T12, Base 3,60GHz, Turbo 4,20GHz, Without Graphics, L3 16Mb, TDP 65W, SAM4)</t>
  </si>
  <si>
    <t>RYZEN 3 3200G</t>
  </si>
  <si>
    <t>Центральный Процессор AMD RYZEN 3 3200G OEM (Picasso, 12nm, C4/T4/GPU8, Base 3,60GHz, Turbo 4,00GHz, Vega 8, L3 4Mb, TDP 65W, SAM4)</t>
  </si>
  <si>
    <t>RYZEN 7 7700</t>
  </si>
  <si>
    <t>Центральный Процессор AMD RYZEN 7 7700 OEM (Raphael, 5nm, C8/T16, Base 3,80GHz, Turbo 5,30GHz, RDNA 2 Graphics, L3 32Mb, TDP 65W, SAM5)</t>
  </si>
  <si>
    <t>RYZEN 5 7500F</t>
  </si>
  <si>
    <t>Центральный Процессор AMD RYZEN 5 7500F OEM (Raphael, 5nm, C6/T12, Base 3,70GHz, Turbo 5,00GHz, without graphics, L3 32Mb, TDP 65W, SAM5)</t>
  </si>
  <si>
    <t>AORUS PRIME 5</t>
  </si>
  <si>
    <t>Компьютер ПЭВМ т.м. «Raskat» STANDART 500 (Intel Core i5-12400, RAM 32GB, SSD 1TB, noOS, Black)</t>
  </si>
  <si>
    <t>L3250</t>
  </si>
  <si>
    <t>МФУ Epson L3250 A4, струйное, цветное, 33стр/мин, 5760x1440dpi, СНПЧ/USB/WiFi (C11CJ67503)</t>
  </si>
  <si>
    <t>L3216</t>
  </si>
  <si>
    <t>МФУ струйное Epson L3216, A4, цветная печать, 5 стр/мин, 5760x1440 dpi, USB/СНПЧ, белый корпус (C11CJ68518)</t>
  </si>
  <si>
    <t>Бионический четырехопорный робот бренда Unitree модели A1 версии Explorer</t>
  </si>
  <si>
    <t>Бионический четырехопорный робот бренда Unitree модели Go2 версии EDU Plus</t>
  </si>
  <si>
    <t>QE65QN1EFAUXRU</t>
  </si>
  <si>
    <t>65" Телевизор NEO Q-LED SAMSUNG QE65QN1EFAUXRU</t>
  </si>
  <si>
    <t>16" Infinix Inbook Y3 MAX YL61A5 Ryzen 7 5825U/16Gb/SSD512Gb/AMDRadeonGraphics/1920x1200/NoO</t>
  </si>
  <si>
    <t>ASUS Zenbook S14 UX5406SA-PV058W Intel Core Ultra 7 258V/32Gb (soldered D5)/SSD1Tb/UMA/14"/OLED/WQXGA+/2880x1800/120Hz/Win11/White/1.2kg</t>
  </si>
  <si>
    <t>ASUS TUF Gaming F17 FX707VJB-HX100 Intel Core 5 210H/16Gb (1*16 D5)/SSD512Gb/RTX3050 6Gb (65W)/17.3"/IPS/FHD/1920x1080/144Hz/NoOS/RJ-45/Grey/2.6kg</t>
  </si>
  <si>
    <t>90NR0MY5-M003R0</t>
  </si>
  <si>
    <t>Гравитон Н15И-ТП 15.6"FHD i5-1135G7/1x16GBDDR4/1TBSSD_M.2/WiFi+BT/NoOS/1YST</t>
  </si>
  <si>
    <t>Н15И-ТП_184648</t>
  </si>
  <si>
    <t>600212-3RUS</t>
  </si>
  <si>
    <t>600212-2RUS</t>
  </si>
  <si>
    <t>995002-2RUS</t>
  </si>
  <si>
    <t>900698-1RUS</t>
  </si>
  <si>
    <t>Смарт-часы ️Huawei Watch Fit SE Forest Green RUS</t>
  </si>
  <si>
    <t>902794-1RUS</t>
  </si>
  <si>
    <t>Смарт-часы ️Huawei Watch GT Runner 2 Black RUS</t>
  </si>
  <si>
    <t>902794-2RUS</t>
  </si>
  <si>
    <t>Смарт-часы ️Huawei Watch GT Runner 2 Blue RUS</t>
  </si>
  <si>
    <t>902793-2RUS</t>
  </si>
  <si>
    <t>Смарт-часы ️Huawei Watch Ultimate 2 48mm (MCH-AL00) Blue RUS</t>
  </si>
  <si>
    <t>16544-1</t>
  </si>
  <si>
    <t>Honor X9d 5G 12+256GB NFC Графитовый / Midnight Black RUS</t>
  </si>
  <si>
    <t>16544-3</t>
  </si>
  <si>
    <t>Honor X9d 5G 12+256GB NFC Терракотовый / Reddish Brown RUS</t>
  </si>
  <si>
    <t>10579-1</t>
  </si>
  <si>
    <t>Huawei Nova Y63 6+128GB NFC Black RUS</t>
  </si>
  <si>
    <t>10577-1</t>
  </si>
  <si>
    <t>Huawei Pura 80 12+256GB Black RUS</t>
  </si>
  <si>
    <t>16725-3</t>
  </si>
  <si>
    <t>Infinix GT 30 Pro 5G 12+256GB NFC Blade White RUS</t>
  </si>
  <si>
    <t>282170-1</t>
  </si>
  <si>
    <t>Realme C85 8+256GB NFC Swan Black RUS</t>
  </si>
  <si>
    <t>281328-1</t>
  </si>
  <si>
    <t>Samsung Galaxy A07 4+64GB Black RUS</t>
  </si>
  <si>
    <t>281306-1AE</t>
  </si>
  <si>
    <t>Samsung Galaxy A36 5G 8/256GB Awesome Black AE</t>
  </si>
  <si>
    <t>281306-2AE</t>
  </si>
  <si>
    <t>Samsung Galaxy A36 5G 8/256GB Awesome White AE</t>
  </si>
  <si>
    <t>281308-3MY</t>
  </si>
  <si>
    <t>Samsung Galaxy A56 5G 12/256GB Awesome Olive MY</t>
  </si>
  <si>
    <t>11991-1AE</t>
  </si>
  <si>
    <t>Samsung Galaxy S24 Ultra 12/512GB (SM-S928B/DS) Titanium Black AE</t>
  </si>
  <si>
    <t>11991-4AE</t>
  </si>
  <si>
    <t>Samsung Galaxy S24 Ultra 12/512GB (SM-S928B/DS) Titanium Gray AE</t>
  </si>
  <si>
    <t>15930-4</t>
  </si>
  <si>
    <t>TECNO Camon 40 Pro 5G 8+256GB NFC Sandy Titanium RUS</t>
  </si>
  <si>
    <t>17103-2EU</t>
  </si>
  <si>
    <t>POCO F6 Pro 5G 16GB/1TB NFC White EU</t>
  </si>
  <si>
    <t>17136-1EU</t>
  </si>
  <si>
    <t>POCO M8 Pro 5G 12/512GB NFC Black EU</t>
  </si>
  <si>
    <t>iPad Air 11 (M4) 2026 128 Wi-Fi Grey</t>
  </si>
  <si>
    <t>iPad Air 11 (M4) 2026 128 Wi-Fi Starlight</t>
  </si>
  <si>
    <t>iPad Air 11 (M4) 2026 128 Wi-Fi Blue</t>
  </si>
  <si>
    <t>iPad Air 11 (M4) 2026 128 Wi-Fi Purple</t>
  </si>
  <si>
    <t>iPad Air 11 (M4) 2026 128 LTE Grey</t>
  </si>
  <si>
    <t>iPad Air 11 (M4) 2026 128 LTE Starlight</t>
  </si>
  <si>
    <t>iPad Air 11 (M4) 2026 128 LTE Blue</t>
  </si>
  <si>
    <t>iPad Air 11 (M4) 2026 128 LTE Purple</t>
  </si>
  <si>
    <t>iPad Air 11 (M4) 2026 256 Wi-Fi Blue</t>
  </si>
  <si>
    <t>iPad Air 11 (M4) 2026 256 Wi-Fi Purple</t>
  </si>
  <si>
    <t>Pad Air 11 (M4) 2026 512 Wi-Fi Blue</t>
  </si>
  <si>
    <t>iPad Air 11 (M4) 2026 512 Wi-Fi Purple</t>
  </si>
  <si>
    <t>iPad Air 13 (M4) 2026 128 Wi-Fi Grey</t>
  </si>
  <si>
    <t>iPad Air 13 (M4) 2026 128 Wi-Fi Starlight</t>
  </si>
  <si>
    <t>iPad Air 13 (M4) 2026 128 Wi-Fi Purple</t>
  </si>
  <si>
    <t>iPad Air 13 (M4) 2026 128 Wi-Fi Blue</t>
  </si>
  <si>
    <t>iPad Air 13 (M4) 2026 128 LTE Grey</t>
  </si>
  <si>
    <t>iPad Air 13 (M4) 2026 128 LTE Blue</t>
  </si>
  <si>
    <t>iPad Air 13 (M4) 2026 256 Wi-Fi Grey</t>
  </si>
  <si>
    <t>iPad Air 13 (M4) 2026 256 Wi-Fi Starlight</t>
  </si>
  <si>
    <t>iPad Air 13 (M4) 2026 256 Wi-Fi Purple</t>
  </si>
  <si>
    <t>iPad Air 11 M3 (2025) 128 LTE Gray</t>
  </si>
  <si>
    <t>iPad Air 11 M3 (2025) 256 LTE Grey</t>
  </si>
  <si>
    <t>iPad Air 11 M3 (2025) 256 LTE Starlight</t>
  </si>
  <si>
    <t>iPad Air 11 M3 (2025) 256 LTE Blue</t>
  </si>
  <si>
    <t>iPad Air 11 (M2) 2024 128 LTE Starlight</t>
  </si>
  <si>
    <t>iPad Air 11 (M2) 2024 128 LTE Blue</t>
  </si>
  <si>
    <t>iPad Air 11 (M2) 2024 128 LTE Purple</t>
  </si>
  <si>
    <t>iPad Air 11 (M2) 2024 256 LTE Blue</t>
  </si>
  <si>
    <t>iPad Air 11 (M2) 2024 512 Wi-Fi Starlight</t>
  </si>
  <si>
    <t>iPad Air 11 (M2) 2024 1Tb LTE Grey</t>
  </si>
  <si>
    <t>iPad Air 11 (M2) 2024 1Tb LTE Starlight</t>
  </si>
  <si>
    <t>iPad Air 11 (M2) 2024 1Tb LTE Blue</t>
  </si>
  <si>
    <t>iPad Air 11 (M2) 2024 1Tb LTE Purple</t>
  </si>
  <si>
    <t>iPad Air 13 (M2) 2024 256 Wi-Fi Grey</t>
  </si>
  <si>
    <t>iPad Air 13 (M2) 2024 256 LTE Grey</t>
  </si>
  <si>
    <t>iPad Air 13 (M2) 2024 256 LTE Starlight</t>
  </si>
  <si>
    <t>iPad Air 13 (M2) 2024 256 LTE Blue</t>
  </si>
  <si>
    <t>iPad Air 13 (M2) 2024 256 LTE Purple</t>
  </si>
  <si>
    <t>iPad Air 13 (M2) 2024 512 Wi-Fi Starlight</t>
  </si>
  <si>
    <t>iPad Air 13 (M2) 2024 512 Wi-Fi Blue</t>
  </si>
  <si>
    <t>iPad Air 13 (M2) 2024 512 LTE Grey</t>
  </si>
  <si>
    <t>iPad Air 13 (M2) 2024 512 LTE Starlight</t>
  </si>
  <si>
    <t>iPad Air 13 (M2) 2024 512 LTE Blue</t>
  </si>
  <si>
    <t>iPad Air 13 (M2) 2024 512 LTE Purple</t>
  </si>
  <si>
    <t>iPad Air 13 (M2) 2024 1Tb Wi-Fi Starlight</t>
  </si>
  <si>
    <t>iPad Air 13 (M2) 2024 1Tb Wi-Fi Blue</t>
  </si>
  <si>
    <t>iPad Air 13 (M2) 2024 1Tb Wi-Fi Purple</t>
  </si>
  <si>
    <t>iPad Air 13 (M2) 2024 1Tb LTE Grey</t>
  </si>
  <si>
    <t>iPad Air 13 (M2) 2024 1Tb LTE Starlight</t>
  </si>
  <si>
    <t>iPad Air 13 (M2) 2024 1Tb LTE Purple</t>
  </si>
  <si>
    <t>iPad Air 13 (M2) 2024 1Tb LTE Blue</t>
  </si>
  <si>
    <t>iPad Pro 11 M4 (2024) 512 WiFi Black</t>
  </si>
  <si>
    <t>iPad Pro 11 M4 (2024) 512 WiFi Silver</t>
  </si>
  <si>
    <t>iPad Pro 11 M4 (2024) 512 LTE Black</t>
  </si>
  <si>
    <t>iPad Pro 11 M4 (2024) 512 LTE Silver</t>
  </si>
  <si>
    <t>iPad Pro 13 (2024) 5G 256GB Black M4</t>
  </si>
  <si>
    <t>iPad Pro 13 (2024) 5G 256GB Silver M4</t>
  </si>
  <si>
    <t>iPad Pro 13 512 M4 (2024)Wi-Fi Black</t>
  </si>
  <si>
    <t>Pad Pro 13 512 M4 (2024)Wi-Fi Silver</t>
  </si>
  <si>
    <t>iPad Pro 13 (2024) 5G 512GB Black M4</t>
  </si>
  <si>
    <t>iPad Pro 13 (2024) 5G 512GB Silver M4</t>
  </si>
  <si>
    <t>Apple Pencil 2</t>
  </si>
  <si>
    <t>Apple Pencil Pro</t>
  </si>
  <si>
    <t>Индия, Pink</t>
  </si>
  <si>
    <t>США, Black</t>
  </si>
  <si>
    <t>США, Гонконг, Starlight</t>
  </si>
  <si>
    <t>США, Silver</t>
  </si>
  <si>
    <t>США, Starlight</t>
  </si>
  <si>
    <t>Z1CY0019Z Air 13 Midnight (M4, 32GB, 512GB)</t>
  </si>
  <si>
    <t>Z1H800133 Air 13 Sky Blue (M4, 32GB, 512GB)</t>
  </si>
  <si>
    <t>Z1H8000Y7 Air 13 Sky Blue (M4, 32GB, 1TB)</t>
  </si>
  <si>
    <t>Silver</t>
  </si>
  <si>
    <t>Z1LR000S3 MacBook Air 15 M5 10/10 16GB 2TB Silver</t>
  </si>
  <si>
    <t>Z1LU000RC MacBook Air 15 M5 10/10 16GB 2TB Starlight</t>
  </si>
  <si>
    <t>Z1M1000RN MacBook Air 15 M5 10/10 16GB 2TB Sky Blue</t>
  </si>
  <si>
    <t>Z1LX000SF MacBook Air 15 M5 10/10 16GB 2TB Midnight</t>
  </si>
  <si>
    <t>Z1LS000V6 MacBook Air 15 M5 10/10 24GB 2TB Silver</t>
  </si>
  <si>
    <t>Z1LV000SG MacBook Air 15 M5 10/10 24GB 2TB Starlight</t>
  </si>
  <si>
    <t>Z1M2000VW MacBook Air 15 M5 10/10 24GB 2TB Sky Blue</t>
  </si>
  <si>
    <t>Z1LY000LJ MacBook Air 15 M5 10/10 24GB 2TB Midnight</t>
  </si>
  <si>
    <t>Z1LR000S5 MacBook Air 15 M5 10/10 16GB 4TB Silver</t>
  </si>
  <si>
    <t>Z1LU000RE MacBook Air 15 M5 10/10 16GB 4TB Starlight</t>
  </si>
  <si>
    <t>Z1M1000RQ MacBook Air 15 M5 10/10 16GB 4TB Sky Blue</t>
  </si>
  <si>
    <t>Z1LX000SH MacBook Air 15 M5 10/10 16GB 4TB Midnight</t>
  </si>
  <si>
    <t>Z1LS000V8 MacBook Air 15 M5 10/10 24GB 4TB Silver</t>
  </si>
  <si>
    <t>Z1LV000SJ MacBook Air 15 M5 10/10 24GB 4TB Starlight</t>
  </si>
  <si>
    <t>Z1M2000VY MacBook Air 15 M5 10/10 24GB 4TB Sky Blue</t>
  </si>
  <si>
    <t>Z1LY000YJ MacBook Air 15 M5 10/10 24GB 4TB Midnight</t>
  </si>
  <si>
    <t>Z1MK000VU MacBook Pro 14 M5 Max 18/40 128GB 8TB Silver</t>
  </si>
  <si>
    <t>Z1MK000VA MacBook Pro 14 M5 Max 18/40 128GB 8TB Space Black</t>
  </si>
  <si>
    <t>Z1MN001D5 MacBook Pro 14 M5 Max 18/40 128GB 8TB Nano Space Black</t>
  </si>
  <si>
    <t>MEQJ4 MacBook Pro 14 M5 10/10 16 1TB Space black NANO-TEXTURE</t>
  </si>
  <si>
    <t>Z1MY0002B MacBook Pro 16 M5 Max 18/40 64GB 2TB Silver</t>
  </si>
  <si>
    <t>Z1N200028 MacBook Pro 16 M5 Max 18/40 64GB 2TB Space Black</t>
  </si>
  <si>
    <t>Z1N20002F MacBook Pro 16 M5 Max 18/40 128GB 8TB Space Black</t>
  </si>
  <si>
    <t>Яндекс Станция Лайт 1- Pink</t>
  </si>
  <si>
    <t>Микрофоны JBL Partybox (2шт)</t>
  </si>
  <si>
    <t>Микрофоны JBL SET 2шт</t>
  </si>
  <si>
    <t>Beats Pill kardashyan</t>
  </si>
  <si>
    <t>бокс-чехол для наушников Marshal Major 4/5</t>
  </si>
  <si>
    <t>GoPro Hero 12 (кейс+SunDisk 64GB)</t>
  </si>
  <si>
    <t>Apple mouse white</t>
  </si>
  <si>
    <t>Apple iPhone 14 512GB Midnight eSIM</t>
  </si>
  <si>
    <t>10376-3</t>
  </si>
  <si>
    <t>Apple iPhone 16 Pro Max 512GB Desert 1sim</t>
  </si>
  <si>
    <t>20312-1</t>
  </si>
  <si>
    <t>Apple iPhone 17 Pro 512GB Blue eSIM</t>
  </si>
  <si>
    <t>Apple Watch Ultra 3 49 Black Black Charcoal Loop M/L MF1H4</t>
  </si>
  <si>
    <t>P3EUWHT</t>
  </si>
  <si>
    <t>Сетевое зарядное устройство Sudio P3 2*USB-C&amp;1*USB-A 65W Charger EU. Цвет: белый</t>
  </si>
  <si>
    <t>10517_</t>
  </si>
  <si>
    <t>Кабель UGREEN AV104 (10517) 2RCA Male to 2RCA Male Cable. Длина: 1,5 м. Цвет: черный</t>
  </si>
  <si>
    <t>00-00022798</t>
  </si>
  <si>
    <t>Кабель GoPower GP07L USB (m)-Lightning (m) 2.4A силикон черный (1/200/800)</t>
  </si>
  <si>
    <t>25839_</t>
  </si>
  <si>
    <t>Кабель UGREEN CM556 (25839) USB-C to DisplayPort 8K Cable. Длина: 3м. Цвет: серый</t>
  </si>
  <si>
    <t>20519EU</t>
  </si>
  <si>
    <t>Удлинитель UGREEN CM455 (20519EU) HDMI Over Ethernet Extender 1080P 70м EU. Цвет: серый космос</t>
  </si>
  <si>
    <t>OWSU1200HDL</t>
  </si>
  <si>
    <t>ОКТАВА Радиосистема с микрофоном OWSU1200HD01L01</t>
  </si>
  <si>
    <t>Портативный проектор Wanbo Projector X5 Air (Android 9.0,2+32G,1080P,Auto-Focus, 1100ANSI, EU, WPA31)</t>
  </si>
  <si>
    <t>K-75S20M2</t>
  </si>
  <si>
    <t>SONY Телевизор 75" Bravia 2 II LED K-75S20M2 E51 Цвет: черный (вилка EU)</t>
  </si>
  <si>
    <t>K-75S30</t>
  </si>
  <si>
    <t>SONY Телевизор 75" Bravia 3 LED K-75S30 E51 Цвет: черный (вилка EU)</t>
  </si>
  <si>
    <t>BHR5062GL</t>
  </si>
  <si>
    <t>Фильтр для XIAOMI Mi Smart Air Purifier 4 Pro Filter</t>
  </si>
  <si>
    <t>BHR5860EU</t>
  </si>
  <si>
    <t>Очиститель воздуха Xiaomi Smart Air Purifier 4 Compact EU</t>
  </si>
  <si>
    <t>BHR5272GL</t>
  </si>
  <si>
    <t>Фильтр для Xiaomi Smart Air Purifier 4 Lite</t>
  </si>
  <si>
    <t>BHR6359EU</t>
  </si>
  <si>
    <t>Очиститель воздуха Xiaomi Smart Air Purifier Elite EU</t>
  </si>
  <si>
    <t>Умный вентилятор Xiaomi Smart Standing Air Circulation Fan EU</t>
  </si>
  <si>
    <t>BHR5856EU</t>
  </si>
  <si>
    <t>Умный вентилятор Xiaomi Smart Standing Fan 2 Pro EU</t>
  </si>
  <si>
    <t>GK4</t>
  </si>
  <si>
    <t>ОКТАВА ОДМ.012.04.00.000 Гарнитура проводная ГК-4 (стерео)</t>
  </si>
  <si>
    <t>F4BLK</t>
  </si>
  <si>
    <t>Беспроводная портативная колонка Sudio F4 Portable Bluetooth Speaker 20W. Цвет: черный</t>
  </si>
  <si>
    <t>F4WHT</t>
  </si>
  <si>
    <t>Беспроводная портативная колонка Sudio F4 Portable Bluetooth Speaker 20W. Цвет: белый</t>
  </si>
  <si>
    <t>F5BLK</t>
  </si>
  <si>
    <t>Беспроводная портативная колонка Sudio F5 Portable Bluetooth Speaker.Цвет: черный</t>
  </si>
  <si>
    <t>F5BLU</t>
  </si>
  <si>
    <t>Беспроводная портативная колонка Sudio F5 Portable Bluetooth Speaker.Цвет: синий</t>
  </si>
  <si>
    <t>F5WHT</t>
  </si>
  <si>
    <t>Беспроводная портативная колонка Sudio F5 Portable Bluetooth Speaker 30W.Цвет: белый</t>
  </si>
  <si>
    <t>F5PROBLK</t>
  </si>
  <si>
    <t>Беспроводная портативная колонка Sudio F5 Pro Portable Bluetooth Speaker 30W. Цвет: черный</t>
  </si>
  <si>
    <t>F5PROBLU</t>
  </si>
  <si>
    <t>Беспроводная портативная колонка Sudio F5 Pro Portable Bluetooth Speaker 30W. Цвет: синий</t>
  </si>
  <si>
    <t>F5PROWHT</t>
  </si>
  <si>
    <t>Беспроводная портативная колонка Sudio F5 Pro Portable Bluetooth Speaker 30W. Цвет: белый</t>
  </si>
  <si>
    <t>BHR8784GL</t>
  </si>
  <si>
    <t>Смарт-часы Redmi Watch 5 Active (полуночные черные)</t>
  </si>
  <si>
    <t>BHR8789GL</t>
  </si>
  <si>
    <t>Смарт-часы Redmi Watch 5 Lite Black (черные)</t>
  </si>
  <si>
    <t>BHR089REU</t>
  </si>
  <si>
    <t>DVB4465GL</t>
  </si>
  <si>
    <t>Меш-система Xiaomi Mesh System AX3000 NE (1 шт.) RU</t>
  </si>
  <si>
    <t>DEM-VX100</t>
  </si>
  <si>
    <t>Моющий беспроводной вертикальный пылесос DEERMA DEM-VX100 (VXPD141)</t>
  </si>
  <si>
    <t>DS-I253L(D) (2.8mm)</t>
  </si>
  <si>
    <t>Камера видеонаблюдения Hiwatch 2Мп купольная ColorVu IP-камера HiWatch DS-I253L(D) (2.8mm) с гибридной смарт-подсветкой до 30м IP Камера, купольная</t>
  </si>
  <si>
    <t>CW100 Dual</t>
  </si>
  <si>
    <t>CW300</t>
  </si>
  <si>
    <t>DS-I252L(B) (2.8mm)</t>
  </si>
  <si>
    <t>Камера видеонаблюдения Hiwatch DS-I252L(B)  2Мп купольная ColorVu IP-камера (2.8mm) с гибридной смарт-подсветкой до 30м</t>
  </si>
  <si>
    <t>DS-I258Z(B) (2.8-12mm)</t>
  </si>
  <si>
    <t>Камера видеонаблюдения 2Мп купольная IP-камера HiWatch DS-I258Z(B) (2.8-12mm) с поддержкой PoE 2Мп купольная IP-камера HiWatch DS-I258Z(B) (2.8-12mm) с поддержкой PoE</t>
  </si>
  <si>
    <t>DS-I414 (2.8mm)</t>
  </si>
  <si>
    <t>Камера видеонаблюдения Hiwatch HiWatch DS-I414 (2.8mm) IP Камера, кубическая</t>
  </si>
  <si>
    <t>DS-I452L(B) (2.8mm)</t>
  </si>
  <si>
    <t>Камера видеонаблюдения 4Мп купольная ColorVu IP-камера HiWatch DS-I452L(B) (2.8mm) с гибридной смарт-подсветкой до 30м</t>
  </si>
  <si>
    <t>DS-I453L(D) (2.8mm)</t>
  </si>
  <si>
    <t>Камера видеонаблюдения 4Мп купольная IP-камера СolorVu HiWatch DS-I453L(D) (2.8mm)</t>
  </si>
  <si>
    <t>BHR08JPGL</t>
  </si>
  <si>
    <t>Беспроводные наушники Xiaomi REDMI Buds 8 Active Blue</t>
  </si>
  <si>
    <t>Беспроводные наушники Xiaomi REDMI Buds 8 Active Black</t>
  </si>
  <si>
    <t>Беспроводные наушники Xiaomi REDMI Buds 8 Active White</t>
  </si>
  <si>
    <t>Buds 6</t>
  </si>
  <si>
    <t>Беспроводные наушники Redmi Buds 6 зелёный</t>
  </si>
  <si>
    <t>ES261569RUS</t>
  </si>
  <si>
    <t>Блок питания Exegate БП 500W ExeGate UNS500 ATX, 12cm fan, 24p, 4p, PCIe, 3SATA, 2IDE, FDD (102965) {10}</t>
  </si>
  <si>
    <t>EX221640RUS</t>
  </si>
  <si>
    <t>Блок питания Exegate EX221640RUS  450W 450PPX RTL, ATX, black, APFC, 14cm, 24p+(4+4)p, PCI-E, 4*IDE, 5*SATA, FDD</t>
  </si>
  <si>
    <t>EX219465RUS</t>
  </si>
  <si>
    <t>Блок питания Exegate EX219465RUS Блок питания 600W ExeGate XP600 (ATX, 12cm fan, 24pin, 4+4pin, PCIe, 3xSATA, 2xIDE, black) {10} (856270)</t>
  </si>
  <si>
    <t>EX292239RUS</t>
  </si>
  <si>
    <t>Блок питания 800W ExeGate M800 (SFX, APFC, КПД 87% (80 PLUS Silver), 8cm fan, 24pin, (4+4)pin, 2xPCI-E, 3xSATA, 2xIDE, black)</t>
  </si>
  <si>
    <t>EX297232RUS</t>
  </si>
  <si>
    <t xml:space="preserve">Блок питания ПК Exegate EX297232RUS </t>
  </si>
  <si>
    <t>Radeon RX 5500</t>
  </si>
  <si>
    <t>Видеокарта Afox RX5500 8GB GDDR6 128bit 2xDP HDMI 2FAN RTL</t>
  </si>
  <si>
    <t>GeForce RTX 5070 12G SHADOW 3X OC</t>
  </si>
  <si>
    <t>Видеокарта MSI RTX5070 SHADOW 3X OC 12GB GDDR7 192bit 3xDP HDMI 3FAN RTL</t>
  </si>
  <si>
    <t>Видеокарта Zotac RTX5060Ti AMP 8GB GDDR7 128bit 3xDP HDMI 2FAN MEDIUM PACK</t>
  </si>
  <si>
    <t>WD201KFGX</t>
  </si>
  <si>
    <t xml:space="preserve">Жесткий диск WD 20TB 3.5" 7200 RPM, SATA 6 Gb/s, CMR, 512 MB Cache </t>
  </si>
  <si>
    <t>ASX8200PNP-512GT-C</t>
  </si>
  <si>
    <t>Твердотельный накопитель SSD ADATA 512GB XPG SX8200 Pro Client M.2 2280 ASX8200PNP-512GT-C PCIe Gen3x4 with NVMe, 3350/2350, IOPS 390/380K, MTBF 2M, 3D TLC, 320TBW, NVMe 1.3, Heat Sink, RTL (469458)</t>
  </si>
  <si>
    <t>R3MP30960G8</t>
  </si>
  <si>
    <t>Твердотельный накопитель SSD AMD Radeon R3 Series  M2.2280 960GB</t>
  </si>
  <si>
    <t>SKC3000S/1024G</t>
  </si>
  <si>
    <t>Твердотельный накопитель SSD Kingston KC3000 M.2 2280 SKC3000S/1024G 1024GB Client SSD PCIe 4.0 NVMe, 7000/6000, IOPS 900/1000K, MTBF 1.8M, 3D TLC, 800TBW, 0.71DWPD, with Heat Spreader (5 лет), RTL (324433)</t>
  </si>
  <si>
    <t>AP201 ASUS PRIME CASE TG WHITE</t>
  </si>
  <si>
    <t>PRIME A520M-R</t>
  </si>
  <si>
    <t>Материнская плата ASUS PRIME A520M-R AM4 mATX 2xDDR4 PCIEx16 PCIEx1 M.2 HDMI GLAN</t>
  </si>
  <si>
    <t>A520M K V2</t>
  </si>
  <si>
    <t>Материнская плата Gigabyte A520M K V2, RTL</t>
  </si>
  <si>
    <t>B860M AORUS ELITE WIFI6E</t>
  </si>
  <si>
    <t>Материнская плата Gigabyte B860M AORUS ELITE WIFI6E, RTL</t>
  </si>
  <si>
    <t xml:space="preserve">B860M GAMING X WIFI6E </t>
  </si>
  <si>
    <t>Материнская плата Gigabyte B860M GAMING X WIFI6E,</t>
  </si>
  <si>
    <t>H810M GAMING WIFI6E</t>
  </si>
  <si>
    <t>Материнская плата MSI H810M GAMING WIFI6E H810, LGA1851, 2*DDR5, 1*PCIEx16, 2*PCIEx1, 1*M.2, 2*TypeC, 4*USB3.2Gen1, 8*USB2.0, 4*SATA3.0, 2.5G, DP, HDMI, M-ATX, RTL</t>
  </si>
  <si>
    <t>DL.08G2K.KAM</t>
  </si>
  <si>
    <t>Модуль памяти Apacer 8GB Apacer DDR3 1600 DIMM DL.08G2K.KAM Non-ECC, CL11, 1.5V, AU08GFA60CATBGC, 2R, 512x8, RTL (886903)</t>
  </si>
  <si>
    <t>R7416G2606S2S-U</t>
  </si>
  <si>
    <t>Модуль памяти AMD Radeon R7 Performance Series Black R7416G2606S2S-U 16GB DDR4 2666 SO DIMM Non-ECC, CL16, 1.2V, RTL (182361) {100}</t>
  </si>
  <si>
    <t>AD5U560016G-S</t>
  </si>
  <si>
    <t>Модуль памяти ADATA 16GB DDR5 5600 U-DIMM CL46-45-45, 1.1V, 288-Pin, On-Die ECC (AD5U560016G-S)</t>
  </si>
  <si>
    <t>RYZEN 7 7800X3D</t>
  </si>
  <si>
    <t>Центральный Процессор AMD RYZEN 7 7800X3D (Raphael, 5nm, C8/T16, Base 4,2GHz, Turbo 5,0GHz, RDNA 2 Graphics, L3 96Mb, TDP 120W, SAM5)</t>
  </si>
  <si>
    <t>AMD Ryzen 9 9950X</t>
  </si>
  <si>
    <t>Центральный Процессор AMD RYZEN 9 9950X OEM (Granite Ridge AM5, 4nm, C16/T32, Base 4,30GHz, Turbo 5,70GHz, GPU Radeon Graphics, L3 64Mb, TDP 170W, SAM5)</t>
  </si>
  <si>
    <t>AS2UN-R83</t>
  </si>
  <si>
    <t>Вентилятор ALSEYE AS2UN-R83 Narrow, LGA 3647, TDP 205W, 2U active</t>
  </si>
  <si>
    <t>DX360_MAX</t>
  </si>
  <si>
    <t>Вентилятор Cooler ID-Cooling DX360 MAX ARGB (Black) 350W all Intel/AMD</t>
  </si>
  <si>
    <t>SST-XE360-SP5</t>
  </si>
  <si>
    <t>Высокопроизводительный тройной 120 мм жидкостный кулер All-In-One для AMD Socket SP5</t>
  </si>
  <si>
    <t>Термопрокладка PSYXI PSP03 100x100x1.0 мм 11.0 Вт/мК</t>
  </si>
  <si>
    <t>24B36X</t>
  </si>
  <si>
    <t>Монитор 23.8" AOC 24B36X Black  IPS, 1920x1080, 144Hz, 4ms, 300сd/m, 1000:1 | DP(1.4) , HDMI(1.4) | ExPSU, Vesa 100, Black</t>
  </si>
  <si>
    <t>24E1N1100D</t>
  </si>
  <si>
    <t>Монитор 23.8" PHILIPS 24E1N1100D  IPS, 1920x1080, 100Hz, 4ms, 250сd/m, 1500:1 | VGA, DVI, HDMI(1.4) | InPSU, Vesa 100, Black</t>
  </si>
  <si>
    <t>24GS60F-B</t>
  </si>
  <si>
    <t>Монитор 23.8" LG 24GS60F-B  IPS, 1920x1080, 180Hz, 1ms, 300сd/m, 1000:1, HDR10 | HDMI(2.0), DP(1.4) | ExPSU, Vesa 100, Black</t>
  </si>
  <si>
    <t>24MR400-B</t>
  </si>
  <si>
    <t>Монитор 23.8" LG 24MR400-B  IPS, 1920x1080, 100Hz, 5ms, 250сd/m, 1300:1,  | VGA, HDMI(1.4) | ExPSU, Vesa 100, Black</t>
  </si>
  <si>
    <t>27B30H3</t>
  </si>
  <si>
    <t>Монитор 27" AOC 27B30H3  IPS, 1920x1080, 120Hz, 4ms, 300сd/m, 1000:1 | VGA , HDMI(1.4) | ExPSU, Vesa 100, Black</t>
  </si>
  <si>
    <t>27U411A-B</t>
  </si>
  <si>
    <t>Монитор 27" LG 27U411A-B  IPS, 1920x1080, 120Hz, 5ms, 250сd/m, 1500:1, HDR10 | VGA, HDMI(2.0) | ExPSU, Vesa 100, Black</t>
  </si>
  <si>
    <t>29U531A-W</t>
  </si>
  <si>
    <t>Монитор 29" LG 29U531A-W  IPS, 2560x1080, 100Hz, 5ms, 350сd/m, 1000:1, HDR | HDMI(1.4), DP(1.2), Type-C(PD-15W) | ExPSU, Speakers, Vesa 100, White</t>
  </si>
  <si>
    <t>3CF1</t>
  </si>
  <si>
    <t>Монитор 26.5" MSI MAG 271QP QD-OLED X28  QD-OLED, 2560x1440, 280Hz, 0,03ms, 250сd/m, 1500000:1, HDR10 | 2xHDMI(2.1), DP(1.4a), Type-C(PD-15W) | HAS, Pivot, Swivel, InPSU, , Vesa 100, Black</t>
  </si>
  <si>
    <t>3DD0</t>
  </si>
  <si>
    <t>Монитор 34" MSI MPG 341CQPX QD-OLED Curved QD-OLED, 3440x1440, 240Hz, 0,03ms, 250сd/m, 1500000:1, HDR10 | 2xHDMI(2.1), DP(1.4a), Type-C(PD-98W), 2xUSB2.0 | HAS, Swivel, InPSU, Vesa 100, Black</t>
  </si>
  <si>
    <t>3PC8</t>
  </si>
  <si>
    <t>Монитор 27" MSI PRO MP275QPDG  IPS, 2560x1440, 100Hz, 4ms, 250сd/m, 1300:1, HDR | 2xHDMI(2.0b), DP(1.2a), Type-C(PD-98W), 4xUSB3.2 | HAS, Pivot, Swivel, InPSU, Speakers, Cam, Vesa 100, Black</t>
  </si>
  <si>
    <t>C34G55TWWI</t>
  </si>
  <si>
    <t>Монитор 34" SAMSUNG C34G55TWWI Odyssey G5 Black (VA, 3440x1440, HDMI+DP, 4 ms, 178°/178°, 250 cd/m, 2500:1, 165Hz, Curved)</t>
  </si>
  <si>
    <t>S34DG852SI</t>
  </si>
  <si>
    <t>Монитор 34" SAMSUNG S34DG852SI Odyssey OLED G8 G85SD UWQHD Silver (OLED, 3440x1440, HDMI+HDMI+DP, USB Hub, 0.03 ms, 178°/178°, 250 cd/m, 1000000:1, 175Hz, Spk, Curved 1800R)</t>
  </si>
  <si>
    <t>Q27B3CF2</t>
  </si>
  <si>
    <t>Монитор 27" AOC Q27B3CF2  IPS, 2560x1440, 100Hz, 4ms, 350сd/m, 1500:1 | HDMI(1.4), Type-C(PD-65W), 2xUSB 3.2 | HAS, InPSU, Speakers, Vesa 100, Black</t>
  </si>
  <si>
    <t>SH272UG0bmiphux</t>
  </si>
  <si>
    <t>Монитор 27" ACER SH272UG0bmiphux Black (IPS, 2560x1440, 1 / 4ms, 250cd, 120Hz, 1xHDMI(2.0) + 1xDP(1.4) + 1xType-C(65W) + SPK + Audio out, Speakers 1Wx2, sync: FreeSync, hdr: HDR 10, hadj 100, Vesa:75x75)</t>
  </si>
  <si>
    <t>SH272UG0bmiiphx</t>
  </si>
  <si>
    <t>Монитор 27" ACER SH272UG0bmiiphx  Black ( IPS, 2560x1440, 1 / 4ms, 250cd, 120Hz, 2xHDMI(2.0) + 1xDP(1.2) + SPK + Audio Out, Speakers 1Wx2, External, sync: FreeSync, hdr: HDR 10, hadj 100, Vesa:75x75, 72% NTSC)</t>
  </si>
  <si>
    <t>М55И-А-3.0</t>
  </si>
  <si>
    <t>Моноблок Гравитон М55И 23,8" FHD i5-12500/2x8GB/1xSSD512GB/Wi-Fi+BT/K+M/NoOS/3YST</t>
  </si>
  <si>
    <t>Компьютер ПЭВМ т.м. «Raskat» STANDART 307 (Intel Core i3-12100, RAM 16GB, SSD 256GB, noOS)</t>
  </si>
  <si>
    <t>Компьютер ПЭВМ т.м. "Raskat" STANDART 500 (Intel Core i5-14500, RAM 32GB, SSD 512GB, noOS, Black)</t>
  </si>
  <si>
    <t>Компьютер Raskat STANDART 507 (Intel Core i5-12400, RAM 16GB, SSD 512GB, noOS)</t>
  </si>
  <si>
    <t>Strike 920</t>
  </si>
  <si>
    <t>Компьютер Raskat Strike 920 (AMD Ryzen 9 7900X, B850, RAM 64Gb, M.2 2280 SSD 2Tb, NVIDIA RTX 4070 Super 12Gb, 850W, W11Pro)</t>
  </si>
  <si>
    <t>110C0D3NL1</t>
  </si>
  <si>
    <t>Kyocera Ecosys MA2600cwfx A4, МФУ, лазерное, цветное, 26стр/мин, АПД 50, 1200dpi, 1,2ГГц, 1024Мб, fax, WiFI/USB/Ethernet (110C0D3NL1)</t>
  </si>
  <si>
    <t xml:space="preserve">MA2101cwfx </t>
  </si>
  <si>
    <t>МФУ Kyocera Ecosys MA2101cwfx  A4, лазерное, цветное, 21стр/мин, АПД 50, 1200x1200 dpi, 1ГГц, 1024Мб, fax, WiFI/USB/Ethernet (110C223NL1)</t>
  </si>
  <si>
    <t>5951C023</t>
  </si>
  <si>
    <t>Canon i-Sensys MF465dw А4, МФУ, лазерное, черно-белое , 40стр/мин, 1200dpi, 1200МГц, 1000Мб, 4Гб, 50АПД,  250+100, WiFi/AirPrint/USB/Ethernet, 3000стр/картридж, (5951C007BA/5951C007)</t>
  </si>
  <si>
    <t>M6550NW</t>
  </si>
  <si>
    <t>Pantum M6550NW A4, МФУ, лазерное, черно-белое, 22стр/мин, 1200x1200dpi, 600МГц, 128Мб, 35АПД, WiFi/USB/Ethernet, 1600стр/картридж, чёрный корпус (M6550NW)(002967)</t>
  </si>
  <si>
    <t>Canon i-Sensys LBP6030B A4, принтер, лазерный, черно-белый, 18стр/мин, 600dpi, 32Мб,  USB, 700стр/картридж, (8468B006)(996615)</t>
  </si>
  <si>
    <t>43NANO81A6A.ARUG</t>
  </si>
  <si>
    <t>43" Телевизор NANO LED LG 43NANO81A6A.ARUG</t>
  </si>
  <si>
    <t>UE55U8000FUXRU</t>
  </si>
  <si>
    <t>55" Телевизор LED SAMSUNG UE55U8000FUXRU</t>
  </si>
  <si>
    <t>801557GB</t>
  </si>
  <si>
    <t>Экшн-камера Insta 360 Ace Pro Black GB</t>
  </si>
  <si>
    <t>Экшн-камера Insta 360 X5 - 8K 360 Essentials Bundle GB</t>
  </si>
  <si>
    <t>255028-1RUS</t>
  </si>
  <si>
    <t>Домашняя аудиосистема JBL PARTYBOX Club 120 White RUS</t>
  </si>
  <si>
    <t>Умная колонка Яндекс Станция Midi с Zigbee 24Вт (YNDX-00054) Emerald RUS</t>
  </si>
  <si>
    <t>Умная колонка Яндекс Станция Midi с Zigbee 24Вт (YNDX-00054) Orange RUS</t>
  </si>
  <si>
    <t>600212-4RUS</t>
  </si>
  <si>
    <t>Умная колонка Яндекс Станция Midi с Zigbee 24Вт (YNDX-00054) Pink RUS</t>
  </si>
  <si>
    <t>995002-3RUS</t>
  </si>
  <si>
    <t>600611-1AE</t>
  </si>
  <si>
    <t>Беспроводные наушники Samsung Galaxy Buds 3 Pro (SM-R630) Silver AE</t>
  </si>
  <si>
    <t>995001-1KZ</t>
  </si>
  <si>
    <t>Беспроводные наушники Samsung Galaxy Buds 4 (SM-R540) White KZ</t>
  </si>
  <si>
    <t>996028RUS</t>
  </si>
  <si>
    <t>Пылесос вертикальный беспроводной Tineco Pure One S70 (VS230800RU) Silver RUS</t>
  </si>
  <si>
    <t>996027-1RUS</t>
  </si>
  <si>
    <t>Робот-пылесос Roborock S8 Pro Plus Black RUS</t>
  </si>
  <si>
    <t>900994-1RUS</t>
  </si>
  <si>
    <t>Смарт-часы ️Huawei Watch Fit 4 Pro Bronze/Green RUS</t>
  </si>
  <si>
    <t>Смарт-часы ️Huawei Watch Fit 4 Pro Light Silver/Blue RUS</t>
  </si>
  <si>
    <t>Смарт-часы ️Huawei Watch Kids 4 Pro Pink RUS</t>
  </si>
  <si>
    <t>900040-1AE</t>
  </si>
  <si>
    <t>Смарт-часы Samsung Galaxy Watch 8 40mm (SM-L320) Wi Fi Graphite AE</t>
  </si>
  <si>
    <t>21FBA0R7CD</t>
  </si>
  <si>
    <t>Lenovo ThinkPad P16 G2 Intel Core i7-14700HX/16Gb/SSD512Gb/RTX2000 8Gb/16"/IPS/WUXGA/1920x1200/60Hz/Win11Pro/Storm Grey (21FBA0R7CD)</t>
  </si>
  <si>
    <t>и (предзаказ, наличные и б/н с НДС 22%)</t>
  </si>
  <si>
    <t>90NR0P83-M000Y0</t>
  </si>
  <si>
    <t>NX.DT8CD.006</t>
  </si>
  <si>
    <t>14" ASUS ROG Zephyrus G14 GU405AW-SY024W Core Ultra 9 386H/32Gb/SSD1Tb/RTX5080/2.8K/OLED/Win</t>
  </si>
  <si>
    <t>15.6" Acer Aspire Lite 15 AL15-49P-R73X Ryzen 5 7430U/8GB/SSD512Gb/AMDRadeonGraphics/FHD/NoO</t>
  </si>
  <si>
    <t>15.6" HP VICTUS 15-fa2082wm Core i5-13420H/16GB/SSD512Gb/RTX4050/FHD/win11/grey B5EQ3UA</t>
  </si>
  <si>
    <t xml:space="preserve">Samsung Galaxy Book 6 Pro 14 NP940XJG-KG2HK (Intel Ultra 7 356H 4400MHz/16Gb/1024Gb SSD/14.0"/2880x1800/Touch/Intel Graphics/Wi-Fi 7/Bluetooth/Windows 11) Серый </t>
  </si>
  <si>
    <t xml:space="preserve">Samsung Galaxy Book 6 Pro 14 NP940XJG-KG4HK (Intel Ultra X7 358H 5000MHz/32Gb/1024Gb SSD/14.0"/2880x1800/Touch/Intel Arc Graphics B390/Wi-Fi 7/Bluetooth/Windows 11) Серый </t>
  </si>
  <si>
    <t>Samsung Galaxy Book 6 Pro 16 NP960XJG-KG3HK (Intel Ultra X7 358H 5000MHz/32Gb/1024Gb SSD/16.0"/2880x1800/Touch/Intel Arc Graphics B390/Wi-Fi 7/Bluetooth/Windows 11) Серый</t>
  </si>
  <si>
    <t xml:space="preserve">Samsung Galaxy Book 6 Ultra 16 NP960UJH-XG3HK (Intel Ultra 7 356H 4400MHz/32Gb/1024Gb SSD/16.0"/2880x1800/Touch/NVIDIA GeForce RTX 5060 8Gb/Wi-Fi 7/Bluetooth/Windows 11) Серый </t>
  </si>
  <si>
    <t>10300-3</t>
  </si>
  <si>
    <t>Apple iPhone 13 512GB Starlight 1sim</t>
  </si>
  <si>
    <t>10312-6</t>
  </si>
  <si>
    <t>Apple iPhone 14 128GB Yellow 1sim</t>
  </si>
  <si>
    <t>Apple iPhone 14 Pro Max:</t>
  </si>
  <si>
    <t>Apple iPhone 14 Pro Max 128GB Deep Purple 1sim</t>
  </si>
  <si>
    <t>Apple iPhone 16e:</t>
  </si>
  <si>
    <t>10390-1</t>
  </si>
  <si>
    <t>Apple iPhone 16e 128GB Black 1sim</t>
  </si>
  <si>
    <t>10390-2</t>
  </si>
  <si>
    <t>Apple iPhone 16e 128GB White 1sim</t>
  </si>
  <si>
    <t>10375-1</t>
  </si>
  <si>
    <t>Apple iPhone 16 Pro Max 256GB Black 1sim</t>
  </si>
  <si>
    <t>10377-2</t>
  </si>
  <si>
    <t>Apple iPhone 16 Pro Max 1TB White 1sim</t>
  </si>
  <si>
    <t>Apple iPhone 17e 512GB White eSIM + 1SIM</t>
  </si>
  <si>
    <t>20323-2</t>
  </si>
  <si>
    <t>Apple iPhone 17 Air 512GB Blue eSIM</t>
  </si>
  <si>
    <t>Apple iPhone 17 Pro 1TB Blue eSIM</t>
  </si>
  <si>
    <t>Apple watch SE 3 40 Starlight 2025 S/M MEH34</t>
  </si>
  <si>
    <t>Белый</t>
  </si>
  <si>
    <t>Черный</t>
  </si>
  <si>
    <t>Гонконг, Grey</t>
  </si>
  <si>
    <t>Гонконг, Starlight</t>
  </si>
  <si>
    <t>Гонконг, Blue</t>
  </si>
  <si>
    <t>Гонконг, Purple</t>
  </si>
  <si>
    <t>США, Grey</t>
  </si>
  <si>
    <t>США, Blue</t>
  </si>
  <si>
    <t>США, Gray</t>
  </si>
  <si>
    <t>Grey</t>
  </si>
  <si>
    <t>Blue</t>
  </si>
  <si>
    <t>Purple</t>
  </si>
  <si>
    <t>iPad Air 11 (M2) 2024 128 LTE Grey</t>
  </si>
  <si>
    <t>США, Purple</t>
  </si>
  <si>
    <t>Мексика, ОАЭ, Starlight</t>
  </si>
  <si>
    <t>iPad Air 11 (M2) 2024 512 LTE Grey</t>
  </si>
  <si>
    <t>iPad Air 11 (M2) 2024 512 LTE Starlight</t>
  </si>
  <si>
    <t>iPad Air 11 (M2) 2024 512 LTE Blue</t>
  </si>
  <si>
    <t>iPad Air 11 (M2) 2024 512 LTE Purple</t>
  </si>
  <si>
    <t>США, Канада, Grey</t>
  </si>
  <si>
    <t>США, Гонконг, ОАЭ, Blue</t>
  </si>
  <si>
    <t>США, Гонконг, Blue</t>
  </si>
  <si>
    <t>США, Гонконг, Purple</t>
  </si>
  <si>
    <t>США, ОАЭ, Бразилия, Grey</t>
  </si>
  <si>
    <t>США, ОАЭ, Purple</t>
  </si>
  <si>
    <t>Black</t>
  </si>
  <si>
    <t>США, Pink</t>
  </si>
  <si>
    <t>США, Yellow</t>
  </si>
  <si>
    <t>Индия, Grey</t>
  </si>
  <si>
    <t>Индия, Starlight</t>
  </si>
  <si>
    <t>Индия, Purple</t>
  </si>
  <si>
    <t>США, Индия, Grey</t>
  </si>
  <si>
    <t>США, Индия, Purple</t>
  </si>
  <si>
    <t>США, Индия, Pink</t>
  </si>
  <si>
    <t>Коробки с дыркой</t>
  </si>
  <si>
    <t>серый, уценка</t>
  </si>
  <si>
    <t>черный, мятые боксы</t>
  </si>
  <si>
    <t>tan, green forest, burgundy</t>
  </si>
  <si>
    <t>для бега, плавания</t>
  </si>
  <si>
    <t>черный, с АКБ</t>
  </si>
  <si>
    <t>черный, белый, black/brass</t>
  </si>
  <si>
    <t>Switch 2 c игрой Mario cart</t>
  </si>
  <si>
    <t>Switch 2</t>
  </si>
  <si>
    <t>Switch Lite 32g</t>
  </si>
  <si>
    <t>серый, желтый, розовый, зеленый</t>
  </si>
  <si>
    <t>Switch OLED Neon</t>
  </si>
  <si>
    <t>Switch OLED White</t>
  </si>
  <si>
    <t>SteamDeck</t>
  </si>
  <si>
    <t>SteamDeck oled 1тб</t>
  </si>
  <si>
    <t>SteamDeck oled 512g</t>
  </si>
  <si>
    <t>Xbox</t>
  </si>
  <si>
    <t>Xbox series X 1 tb disk</t>
  </si>
  <si>
    <t>Xbox series X digital white</t>
  </si>
  <si>
    <t>Xbox джойстик</t>
  </si>
  <si>
    <t>белый, черный, розовый</t>
  </si>
  <si>
    <t>Xbox Lunar Shift</t>
  </si>
  <si>
    <t>Xbox Doom Dark Ages</t>
  </si>
  <si>
    <t>Xbox Nocturnal Vapor</t>
  </si>
  <si>
    <t>PlayStation</t>
  </si>
  <si>
    <t>PS PORTAL white</t>
  </si>
  <si>
    <t>PlayStation Pro</t>
  </si>
  <si>
    <t>PlayStation Pro rev.2</t>
  </si>
  <si>
    <t>PS5 Disc Drive (дисковод)</t>
  </si>
  <si>
    <t>Руль Logitech g29</t>
  </si>
  <si>
    <t>Руль Logitech G923</t>
  </si>
  <si>
    <t>Руль Moza r3 Bumble</t>
  </si>
  <si>
    <t>КПП для руля Logitech</t>
  </si>
  <si>
    <t>Подставка ps5 орига</t>
  </si>
  <si>
    <t>Зарядка twin</t>
  </si>
  <si>
    <t>Наушники Sony pulse 3d</t>
  </si>
  <si>
    <t>Наушники Sony Explore</t>
  </si>
  <si>
    <t>Dualsence Edge white</t>
  </si>
  <si>
    <t>Dualsence Edge black</t>
  </si>
  <si>
    <t>Dualsence ps5</t>
  </si>
  <si>
    <t>PS5 Cobalt blue</t>
  </si>
  <si>
    <t>PS5 Volcanic red</t>
  </si>
  <si>
    <t>PS5 Chroma Pearl</t>
  </si>
  <si>
    <t>PS5 Chroma Teal</t>
  </si>
  <si>
    <t>PS5 Blue Indigo</t>
  </si>
  <si>
    <t>PS5 Sterling</t>
  </si>
  <si>
    <t>Vr2</t>
  </si>
  <si>
    <t>Vr2 + Horizon</t>
  </si>
  <si>
    <t>Vr2 sense зарядка беспроводная</t>
  </si>
  <si>
    <t>Oculus quest 3s 128</t>
  </si>
  <si>
    <t>Oculus quest 3 512g</t>
  </si>
  <si>
    <t>Oculus quest 3s 128 Xbox</t>
  </si>
  <si>
    <t>короб рваный</t>
  </si>
  <si>
    <t>Osmo pocket 4</t>
  </si>
  <si>
    <t>NEW</t>
  </si>
  <si>
    <t>Dyson V16 DS60 Piston Animal Submarine SV53A Wash (без подставки)</t>
  </si>
  <si>
    <t>Dyson Пылесос моющий G1 Wash</t>
  </si>
  <si>
    <t>Fenix 8 pro</t>
  </si>
  <si>
    <t>010-03199-11 Garmin Fenix 8 pro 51 mm Silver</t>
  </si>
  <si>
    <t>010-03199-01 Garmin Fenix 8 pro 51 mm Black</t>
  </si>
  <si>
    <t>010-03198-40 Garmin Fenix 8 pro 47 mm + band</t>
  </si>
  <si>
    <t>010-03198-01 Garmin Fenix 8 pro 47 mm Black</t>
  </si>
  <si>
    <t>010-03198-11 Garmin Fenix 8 pro 47 mm Silver</t>
  </si>
  <si>
    <t>Fenix 8</t>
  </si>
  <si>
    <t>010-02905-40 Garmin Fenix 8 51 mm Amoled Sapphire + Band</t>
  </si>
  <si>
    <t>010-02905-11 Garmin Fenix 8 51 mm Amoled Sapphire Orange</t>
  </si>
  <si>
    <t>Оранжевый</t>
  </si>
  <si>
    <t>010-02905-21 Garmin Fenix 8 51 mm Amoled Sapphire Black</t>
  </si>
  <si>
    <t>010-02907-11 Garmin Fenix 8 51 mm Solar Black</t>
  </si>
  <si>
    <t>010-02907-21 Garmin Fenix 8 51 mm Solar Yellow</t>
  </si>
  <si>
    <t>Желтый</t>
  </si>
  <si>
    <t>010-02904-40 Garmin Fenix 8 47 mm Amoled Sapphire + Band</t>
  </si>
  <si>
    <t>010-02906-11 Garmin Fenix 8 47 mm Solar Black</t>
  </si>
  <si>
    <t>010-02906-21 Garmin Fenix 8 47 mm Solar Yellow</t>
  </si>
  <si>
    <t>010-02904-21 Garmin Fenix 8 47 mm Amoled Sapphire Black</t>
  </si>
  <si>
    <t>010-02904-11 Garmin Fenix 8 47 mm Amoled Sapphire Orange</t>
  </si>
  <si>
    <t>010-02903-40 Garmin Fenix 8 43 mm Amoled Sapphire Gold + band</t>
  </si>
  <si>
    <t>Золотой</t>
  </si>
  <si>
    <t>010-02903-11 Garmin Fenix 8 43 mm Amoled Sapphire Gold</t>
  </si>
  <si>
    <t>010-02903-21 Garmin Fenix 8 43 mm Amoled Sapphire Black</t>
  </si>
  <si>
    <t>Tactix</t>
  </si>
  <si>
    <t>010-04553-11 GARMIN TACTIX 8 51 MM Amoled Cerakote GREEN</t>
  </si>
  <si>
    <t>Зеленый</t>
  </si>
  <si>
    <t>010-04553-01 GARMIN TACTIX 8 51 MM Amoled Cerakote BLACK</t>
  </si>
  <si>
    <t>010-03407-11 GARMIN TACTIX 8 51 MM SOLAR ELITE</t>
  </si>
  <si>
    <t>010-03407-01 GARMIN TACTIX 8 51 MM SOLAR</t>
  </si>
  <si>
    <t>010-03406-01 GARMIN TACTIX 8 51 MM amoled</t>
  </si>
  <si>
    <t>010-03405-01 GARMIN TACTIX 8 47 MM amoled</t>
  </si>
  <si>
    <t>Quatix</t>
  </si>
  <si>
    <t>Venu</t>
  </si>
  <si>
    <t>010-03014-03 Garmin Venu 4 45 mm black + band</t>
  </si>
  <si>
    <t>010-03014-00 Garmin Venu 4 45 mm Black</t>
  </si>
  <si>
    <t>010-03014-01 Garmin Venu 4 45 mm Gray</t>
  </si>
  <si>
    <t>Серый</t>
  </si>
  <si>
    <t>010-03014-02 Garmin Venu 4 45 mm Citron</t>
  </si>
  <si>
    <t>Лимонный</t>
  </si>
  <si>
    <t>010-03013-03 Garmin Venu 4 41 mm gold + band</t>
  </si>
  <si>
    <t>010-03013-00 Garmin Venu 4 41 mm gold</t>
  </si>
  <si>
    <t>010-03013-01 Garmin Venu 4 41 mm perwinkle</t>
  </si>
  <si>
    <t>Барвинковый</t>
  </si>
  <si>
    <t>010-03013-02 Garmin Venu 4 41 mm black</t>
  </si>
  <si>
    <t>010-02785-02 Garmin Venu 3s soft gold french grey</t>
  </si>
  <si>
    <t>Золотой, Серый</t>
  </si>
  <si>
    <t>010-02980-03 Garmin Venu X1 moss (green)</t>
  </si>
  <si>
    <t>010-02980-02 Garmin Venu X1 Black</t>
  </si>
  <si>
    <t>010-02980-09 Garmin Venu X1 Gold</t>
  </si>
  <si>
    <t>Forerunner</t>
  </si>
  <si>
    <t>010-02969-10 GARMIN FORERUNNER 970 BLACK</t>
  </si>
  <si>
    <t>010-02969-11 GARMIN FORERUNNER 970 WHITE</t>
  </si>
  <si>
    <t>010-02970-00 GARMIN FORERUNNER 570 42MM SLATE GRAY BLACK BAND</t>
  </si>
  <si>
    <t>Серый, Черный</t>
  </si>
  <si>
    <t>010-02970-02 GARMIN FORERUNNER 570 42MM MANGO BAND</t>
  </si>
  <si>
    <t>Манго</t>
  </si>
  <si>
    <t>010-02971-00 GARMIN FORERUNNER 570 47MM black</t>
  </si>
  <si>
    <t>010-02971-01 GARMIN FORERUNNER 570 47MM yellow</t>
  </si>
  <si>
    <t>010-02971-02 GARMIN FORERUNNER 570 47MM INDIGO</t>
  </si>
  <si>
    <t>Индиго</t>
  </si>
  <si>
    <t>010-02562-14 GARMIN FORERUNNER 55 BLACK</t>
  </si>
  <si>
    <t>010-02562-12 GARMIN FORERUNNER 55 AQUA</t>
  </si>
  <si>
    <t>Аква</t>
  </si>
  <si>
    <t>010-02809-10 GARMIN FORERUNNER 965 carbon gray (black)</t>
  </si>
  <si>
    <t>MK3I</t>
  </si>
  <si>
    <t>010-02752-11 Garmin MK3i 51 mm carbon gray DLC</t>
  </si>
  <si>
    <t>010-02752-14 Garmin MK3i 51 mm carbon gray DLC + titan band</t>
  </si>
  <si>
    <t>010-02753-04 Garmin MK3i 43 mm carbon gray (white)</t>
  </si>
  <si>
    <t>Серый, Белый</t>
  </si>
  <si>
    <t>010-02753-11 Garmin MK3i 43 mm carbon gray DLC</t>
  </si>
  <si>
    <t>010-02753-14 Garmin MK3i 43 mm bronze</t>
  </si>
  <si>
    <t>Бронзовый</t>
  </si>
  <si>
    <t>Lily</t>
  </si>
  <si>
    <t>010-02839-01 Garmin Lily 2 lilac</t>
  </si>
  <si>
    <t>Сиреневый</t>
  </si>
  <si>
    <t>010-02839-02 Garmin Lily 2 classic cream gold</t>
  </si>
  <si>
    <t>Кремовый, Золотой</t>
  </si>
  <si>
    <t>010-02839-03 Garmin Lily 2 classic dark bronze</t>
  </si>
  <si>
    <t>010-02891-01 Garmin Lily 2 active purple</t>
  </si>
  <si>
    <t>Фиолетовый</t>
  </si>
  <si>
    <t>Marq</t>
  </si>
  <si>
    <t>010-02648-41 Garmin MARQ gen 2 ATHLETE</t>
  </si>
  <si>
    <t>010-02722-11 Garmin MARQ gen 2 ATHLETE carbon edition</t>
  </si>
  <si>
    <t>010-02648-31 Garmin MARQ gen 2 adventure</t>
  </si>
  <si>
    <t>010-03393-31 Garmin MARQ gen 2 adventure damascuc steel edition</t>
  </si>
  <si>
    <t>Vivoactive</t>
  </si>
  <si>
    <t>Instinct</t>
  </si>
  <si>
    <t>010-02935-00 Garmin Instinct 3 50 Solar Black WITH CHARCOAL BAND</t>
  </si>
  <si>
    <t>Черный, Угольный</t>
  </si>
  <si>
    <t>010-03020-00 Garmin Instinct 3 50 Amoled Black</t>
  </si>
  <si>
    <t>010-02936-00 Garmin Instinct 3 45 Amoled Black</t>
  </si>
  <si>
    <t>010-03020-50 Garmin Instinct 3 50 amoled Black TACTICAL</t>
  </si>
  <si>
    <t>010-02935-03 Garmin Instinct 3 50 Solar white</t>
  </si>
  <si>
    <t>010-02934-03 Garmin Instinct 3 45 Solar white</t>
  </si>
  <si>
    <t>010-03398-00 GARMIN INSTINCT CROSSOVER AMOLED CHARCOAL black</t>
  </si>
  <si>
    <t>Угольный, Черный</t>
  </si>
  <si>
    <t>010-03398-01 GARMIN INSTINCT CROSSOVER AMOLED bronze</t>
  </si>
  <si>
    <t>010-03398-02 GARMIN INSTINCT CROSSOVER AMOLED tactical</t>
  </si>
  <si>
    <t>Enduro</t>
  </si>
  <si>
    <t>010-02751-01 Garmin Enduro 3 51 mm solar</t>
  </si>
  <si>
    <t>HRM</t>
  </si>
  <si>
    <t>Garmin HRM 600 XS-S</t>
  </si>
  <si>
    <t>010-13383-01 Garmin HRM 600 M-XL</t>
  </si>
  <si>
    <t>010-13388-01 Garmin HRM 200 XS-S</t>
  </si>
  <si>
    <t>Dash Cam</t>
  </si>
  <si>
    <t>010-02860-10 Garmin Dash Cam x310</t>
  </si>
  <si>
    <t>010-02859-10 Garmin Dash Cam x210</t>
  </si>
  <si>
    <t>010-02900-10 Garmin Dash Cam x110</t>
  </si>
  <si>
    <t>010-02899-10 Garmin Dash Cam mini 3</t>
  </si>
  <si>
    <t>XERO</t>
  </si>
  <si>
    <t>010-02618-11 Garmin XERO C1</t>
  </si>
  <si>
    <t>ALPHA</t>
  </si>
  <si>
    <t>010-04347-51 Garmin Alpha 300</t>
  </si>
  <si>
    <t>010-04149-01 Garmin Alpha T20</t>
  </si>
  <si>
    <t>010-04149-21 Garmin Alpha TT25</t>
  </si>
  <si>
    <t>Navigator</t>
  </si>
  <si>
    <t>Garmin GPSMAP 276cx</t>
  </si>
  <si>
    <t>010-02920-01 Garmin GPSMAP H1</t>
  </si>
  <si>
    <t>010-02635-00 Garmin GPSMAP 79S</t>
  </si>
  <si>
    <t>010-02451-01 Garmin GPSMAP 65</t>
  </si>
  <si>
    <t>010-02257-01 Garmin ertex 32x</t>
  </si>
  <si>
    <t>010-02256-01 Garmin ertex 22x</t>
  </si>
  <si>
    <t>010-02734-00 Garmin ertex se</t>
  </si>
  <si>
    <t>EDGE</t>
  </si>
  <si>
    <t>010-02890-01 Garmin EDGE 1050</t>
  </si>
  <si>
    <t>VIVOSMART</t>
  </si>
  <si>
    <t>010-02645-14 Garmin vivosmart 5 black L</t>
  </si>
  <si>
    <t>Смартфоны наличные. Предоплата 100%</t>
  </si>
  <si>
    <t>17813-2</t>
  </si>
  <si>
    <t>Blackview BL7000 5G 8+256GB NFC Orange RUS</t>
  </si>
  <si>
    <t>16536-3UK</t>
  </si>
  <si>
    <t>Honor 400 Pro 12/512GB NFC Tidal Blue UK</t>
  </si>
  <si>
    <t>16556-4EU</t>
  </si>
  <si>
    <t>Honor X9d 5G 8/512GB NFC Бежевый / Sunrise Gold EU</t>
  </si>
  <si>
    <t>10581-2</t>
  </si>
  <si>
    <t>Huawei Nova 14i 8+256GB NFC Blue RUS</t>
  </si>
  <si>
    <t>10577-3</t>
  </si>
  <si>
    <t>Huawei Pura 80 12+256GB Gold RUS</t>
  </si>
  <si>
    <t>10577-2</t>
  </si>
  <si>
    <t>Huawei Pura 80 12+256GB White RUS</t>
  </si>
  <si>
    <t>13117-2EU</t>
  </si>
  <si>
    <t>Nothing Phone 3a Pro 12/256GB Gray EU</t>
  </si>
  <si>
    <t>17703-1EU</t>
  </si>
  <si>
    <t>OnePlus 13 5G (CPH2653) 16/512GB NFC Black Eclipse EU</t>
  </si>
  <si>
    <t>17725-2EU</t>
  </si>
  <si>
    <t>OnePlus 15R 5G (CPH2769) 12/256GB NFC Mint Breeze EU</t>
  </si>
  <si>
    <t>281327-1AE</t>
  </si>
  <si>
    <t>Samsung Galaxy A07 6/128GB Black AE</t>
  </si>
  <si>
    <t>281327-2AE</t>
  </si>
  <si>
    <t>Samsung Galaxy A07 6/128GB Light Violet AE</t>
  </si>
  <si>
    <t>281295-1AE</t>
  </si>
  <si>
    <t>Samsung Galaxy A16 4/128GB Blue Black AE</t>
  </si>
  <si>
    <t>281295-2AE</t>
  </si>
  <si>
    <t>Samsung Galaxy A16 4/128GB Light Gray AE</t>
  </si>
  <si>
    <t>294501-1</t>
  </si>
  <si>
    <t>Samsung Galaxy A17 4+128GB Black RUS</t>
  </si>
  <si>
    <t>47020-3MY</t>
  </si>
  <si>
    <t>Samsung Galaxy A37 5G 12/256GB Awesome Lavander MY</t>
  </si>
  <si>
    <t>47013-4AE</t>
  </si>
  <si>
    <t>Samsung Galaxy A37 5G 8/128GB Awesome GrayGreen AE</t>
  </si>
  <si>
    <t>281308-2MY</t>
  </si>
  <si>
    <t>Samsung Galaxy A56 5G 12/256GB Awesome Lightgray MY</t>
  </si>
  <si>
    <t>281307-1AE</t>
  </si>
  <si>
    <t>Samsung Galaxy A56 5G 8/256GB Awesome Graphite AE</t>
  </si>
  <si>
    <t>281358-1IN</t>
  </si>
  <si>
    <t>Samsung Galaxy M17 5G 6/128GB Black IN</t>
  </si>
  <si>
    <t>281358-2IN</t>
  </si>
  <si>
    <t>Samsung Galaxy M17 5G 6/128GB Silver IN</t>
  </si>
  <si>
    <t>11979-3AE</t>
  </si>
  <si>
    <t>Samsung Galaxy S23 FE 8/256GB (SM-S711B/DS) Violet AE</t>
  </si>
  <si>
    <t>11912-4IN</t>
  </si>
  <si>
    <t>Samsung Galaxy S25 12/256GB (SM-S931B/DS) Mint IN</t>
  </si>
  <si>
    <t>47000-4</t>
  </si>
  <si>
    <t>Samsung Galaxy S25 FE 8+256GB (SM-S731B/DS) White RUS</t>
  </si>
  <si>
    <t>11916-5AE</t>
  </si>
  <si>
    <t>Samsung Galaxy S25 Ultra 12/256GB (SM-S938B/DS) Titanium Jetblack AE</t>
  </si>
  <si>
    <t>281322-3</t>
  </si>
  <si>
    <t>Samsung Galaxy Tab S10 FE 10.9" 5G 8+128GB (SM-X526) Blue RUS</t>
  </si>
  <si>
    <t>281322-1</t>
  </si>
  <si>
    <t>Samsung Galaxy Tab S10 FE 10.9" 5G 8+128GB (SM-X526) Gray RUS</t>
  </si>
  <si>
    <t>281321-2AE</t>
  </si>
  <si>
    <t>Samsung Galaxy Tab S10 FE 10.9" Wi-Fi 12/256GB (SM-X520) Sliver AE</t>
  </si>
  <si>
    <t>281318-1AE</t>
  </si>
  <si>
    <t>Samsung Galaxy Tab S10 FE 10.9" Wi-Fi 8/128GB (SM-X520) Gray AE</t>
  </si>
  <si>
    <t>281318-2AE</t>
  </si>
  <si>
    <t>Samsung Galaxy Tab S10 FE 10.9" Wi-Fi 8/128GB (SM-X520) Sliver AE</t>
  </si>
  <si>
    <t>15933-1</t>
  </si>
  <si>
    <t>TECNO POVA 7 Neo 8+128GB NFC Geek Black RUS</t>
  </si>
  <si>
    <t>15933-2</t>
  </si>
  <si>
    <t>TECNO POVA 7 Neo 8+128GB NFC Magic Silver RUS</t>
  </si>
  <si>
    <t>15945-3</t>
  </si>
  <si>
    <t>TECNO Spark 40C 4+128GB NFC Veil White RUS</t>
  </si>
  <si>
    <t>15945-2</t>
  </si>
  <si>
    <t>TECNO Spark 40C 4+128GB Titanium Gray RUS</t>
  </si>
  <si>
    <t>11429-1ID</t>
  </si>
  <si>
    <t>Xiaomi 15 5G 12/512GB Black ID</t>
  </si>
  <si>
    <t>11429-3ID</t>
  </si>
  <si>
    <t>Xiaomi 15 5G 12/512GB White ID</t>
  </si>
  <si>
    <t>11455-3EU</t>
  </si>
  <si>
    <t>Xiaomi 15T Pro 5G 12/256GB NFC Mocha Gold EU</t>
  </si>
  <si>
    <t>11451-1</t>
  </si>
  <si>
    <t>Xiaomi Redmi 15 8+256GB NFC Midnight Black RUS</t>
  </si>
  <si>
    <t>11436-1</t>
  </si>
  <si>
    <t>Xiaomi Redmi A5 3+64GB Midnight Black RUS</t>
  </si>
  <si>
    <t>11381-3EU</t>
  </si>
  <si>
    <t>Xiaomi Redmi Note 13 Pro+ 5G 12/512GB NFC Aurora Purple EU</t>
  </si>
  <si>
    <t>11444-2EU</t>
  </si>
  <si>
    <t>Xiaomi Redmi Note 14 Pro 5G 12/256GB NFC Coral Green EU</t>
  </si>
  <si>
    <t>11434-2TW</t>
  </si>
  <si>
    <t>Xiaomi Redmi Note 14 Pro+ 5G 12/256GB NFC Frost Blue TW</t>
  </si>
  <si>
    <t>11434-3TW</t>
  </si>
  <si>
    <t>Xiaomi Redmi Note 14 Pro+ 5G 12/256GB NFC Lavender Purple TW</t>
  </si>
  <si>
    <t>17131-1UK</t>
  </si>
  <si>
    <t>POCO F8 Pro 5G 12/512GB NFC Black UK</t>
  </si>
  <si>
    <t>17143-1EU</t>
  </si>
  <si>
    <t>POCO M8 5G 12/512GB NFC Black EU</t>
  </si>
  <si>
    <t>17143-2EU</t>
  </si>
  <si>
    <t>POCO M8 5G 12/512GB NFC Green EU</t>
  </si>
  <si>
    <t>17143-3EU</t>
  </si>
  <si>
    <t>POCO M8 5G 12/512GB NFC Silver EU</t>
  </si>
  <si>
    <t>994006-3</t>
  </si>
  <si>
    <t>Xiaomi Redmi Pad 2 8+256GB Wi-Fi Lavender Purple RUS</t>
  </si>
  <si>
    <t>994014-1</t>
  </si>
  <si>
    <t>Xiaomi Redmi Pad 2 Pro 6+128GB Wi-Fi Graphite Gray RUS</t>
  </si>
  <si>
    <t>994014-2</t>
  </si>
  <si>
    <t>Xiaomi Redmi Pad 2 Pro 6+128GB Wi-Fi Silver RUS</t>
  </si>
  <si>
    <t>MPV03HN/A</t>
  </si>
  <si>
    <t>IPHONE 14 128GB Purple</t>
  </si>
  <si>
    <t>MTUW3AA/A</t>
  </si>
  <si>
    <t>IPHONE 15 Pro 128GB White Titanium</t>
  </si>
  <si>
    <t>MXVU3HN/A</t>
  </si>
  <si>
    <t>IPHONE 16 PLUS 128GB BLACK</t>
  </si>
  <si>
    <t>MXVW3QN/A</t>
  </si>
  <si>
    <t>IPHONE 16 PLUS 128GB PINK</t>
  </si>
  <si>
    <t>MXVV3HN/A</t>
  </si>
  <si>
    <t>IPHONE 16 PLUS 128GB WHITE</t>
  </si>
  <si>
    <t>MYWK3J/A</t>
  </si>
  <si>
    <t>IPHONE 16 Pro Max 256 Natural Titanium</t>
  </si>
  <si>
    <t>MG6V4HN/A</t>
  </si>
  <si>
    <t>17 512GB Sage SIM+eSIM</t>
  </si>
  <si>
    <t>MG6P4HN/A</t>
  </si>
  <si>
    <t>17 512GB Space Black SIM+eSIM</t>
  </si>
  <si>
    <t>MG184LL/A</t>
  </si>
  <si>
    <t>Air 256 Black (eSim)</t>
  </si>
  <si>
    <t>MG2F4J/A</t>
  </si>
  <si>
    <t>Air 512 Blue (eSim)</t>
  </si>
  <si>
    <t>Air 1TB White (eSim)</t>
  </si>
  <si>
    <t>S11 42 Space Gray(S/M)</t>
  </si>
  <si>
    <t>S11 42 Rose Gold(S/M)</t>
  </si>
  <si>
    <t>UL 3 Black / Black AL(S)</t>
  </si>
  <si>
    <t>UL 3 Black / Black AL(L)</t>
  </si>
  <si>
    <t>MWW63ZM/A</t>
  </si>
  <si>
    <t>AirPods Max Blue USB-C</t>
  </si>
  <si>
    <t>MWW73ZM/A</t>
  </si>
  <si>
    <t>AirPods Max Orange USB-C</t>
  </si>
  <si>
    <t>Аксессуары / Аксессуары и гаджеты / Dyson</t>
  </si>
  <si>
    <t>810321-1</t>
  </si>
  <si>
    <t>Беспроводные наушники Dyson OnTrac Ceramic Cinnabar</t>
  </si>
  <si>
    <t>Аксессуары / Аксессуары и гаджеты / Fujifilm</t>
  </si>
  <si>
    <t>812995-1</t>
  </si>
  <si>
    <t>Фотоаппарат Моментальной Печати Fujifilm Instax Wide Evo Black</t>
  </si>
  <si>
    <t>Аксессуары / Аксессуары и гаджеты / Kingston</t>
  </si>
  <si>
    <t>Аксессуары / Наушники / Беспроводные наушники / Bose</t>
  </si>
  <si>
    <t>904119-4</t>
  </si>
  <si>
    <t>Беспроводные наушники Bose QuietComfort Ultra Headphones 2nd Gen White</t>
  </si>
  <si>
    <t>Аксессуары / ТВ и приставки</t>
  </si>
  <si>
    <t>68446</t>
  </si>
  <si>
    <t>Саундбар Xiaomi Desktop Speaker 2.0 Black</t>
  </si>
  <si>
    <t>440332-2AE</t>
  </si>
  <si>
    <t>Фитнес-браслет Samsung Galaxy Fit 3 40mm (SM-R390) Pink Gold AE</t>
  </si>
  <si>
    <t>Apple iPhone 14 512GB Midnight 1sim</t>
  </si>
  <si>
    <t>Apple iPhone 17e:</t>
  </si>
  <si>
    <t>20311-2</t>
  </si>
  <si>
    <t>Apple iPhone 17 Pro 256GB Silver eSIM</t>
  </si>
  <si>
    <t>Apple Watch S11 42 Jet Black Al Black SB S/M GPS MEQT4</t>
  </si>
  <si>
    <t>Apple Watch S11 46 Rose Gold M/L MEV74</t>
  </si>
  <si>
    <t>TECNO MegaBook K16SDA AMD Ryzen 5 7430U/8Gb (1*8 D4)/SSD512Gb/16"/IPS/WUXGA/1920x1200/60Hz/Win11/RJ-45/Grey/1.75kg</t>
  </si>
  <si>
    <t>ASUS ROG Strix G18 G815JPR-S9042 Intel Core i9-14900HX/32Gb (2*16 D5)/SSD1Tb/RTX5070 8Gb (115W)/18"/IPS/WQXGA/2560x1600/240Hz/NoOS/RJ-45/Grey/3.2kg</t>
  </si>
  <si>
    <t>ASUS TUF Gaming F16 FX608JMR-RV114 Intel Core i7-14650HX/16Gb (1*16 D5)/SSD1Tb/RTX5060 8Gb (115W)/16"/IPS/WUXGA/1920x1200/165Hz/NoOS/RJ-45/Grey/2.2kg</t>
  </si>
  <si>
    <t>CWI558-P51N5N1PDMXX</t>
  </si>
  <si>
    <t>9S7-13S131-069</t>
  </si>
  <si>
    <t>CWI570-931E1N1PDMHX</t>
  </si>
  <si>
    <t>90NR0MI1-M002J0</t>
  </si>
  <si>
    <t>10.51" Chuwi MiniBook X N150/16Gb/SSD512Gb/IntelGraphics/1920x1200/Touch/Win11Pro/grey CWI55</t>
  </si>
  <si>
    <t>13.3" MSI Modern 13 F1MOG-069XRU Core 5 120U/16Gb/SSD512Gb/IntelGraphics/FHD/NoOS/grey 9S7-1</t>
  </si>
  <si>
    <t>14" Chuwi CoreBook X Core i9-13900HK/16Gb/SSD1Tb/IntelUHD/2K/Win11Pro/grey CWI570-931E1N1PDM</t>
  </si>
  <si>
    <t>16" Asus TUF Gaming F16 FX608JM Core i5-13450HX/16Gb/SSD1Tb/RTX5060/1920x1200/NoOS/grey 90NR</t>
  </si>
  <si>
    <t>NX.D33CD.003</t>
  </si>
  <si>
    <t>NH.QV2CD.009</t>
  </si>
  <si>
    <t>90NR0QK7-M006P0</t>
  </si>
  <si>
    <t>90NB16K1-M00FA0</t>
  </si>
  <si>
    <t>90NB16K1-M00FT0</t>
  </si>
  <si>
    <t>90NB16K1-M00HK0</t>
  </si>
  <si>
    <t>90NB0ZR2-M07420</t>
  </si>
  <si>
    <t>90NB0ZR2-M07440</t>
  </si>
  <si>
    <t>90NB1762-M004J0</t>
  </si>
  <si>
    <t>90NB1762-M004K0</t>
  </si>
  <si>
    <t>90NB16J1-M00770</t>
  </si>
  <si>
    <t>90NB1731-M00810</t>
  </si>
  <si>
    <t>90NB14W1-M02010</t>
  </si>
  <si>
    <t>90NB1711-M007R0</t>
  </si>
  <si>
    <t>90NB17W1-M003U0</t>
  </si>
  <si>
    <t>PRO14PL-5653</t>
  </si>
  <si>
    <t>PRO14PL-5656</t>
  </si>
  <si>
    <t>PRO14PL-5657</t>
  </si>
  <si>
    <t>PRO16-5653</t>
  </si>
  <si>
    <t>DN15R5-ADXW10</t>
  </si>
  <si>
    <t>1WH93KZC94DD</t>
  </si>
  <si>
    <t>3THK3KZ894SD</t>
  </si>
  <si>
    <t>3VHK3KZ893SD</t>
  </si>
  <si>
    <t>3THK3KZ893SD</t>
  </si>
  <si>
    <t>C2BP3AT</t>
  </si>
  <si>
    <t>A38BGET</t>
  </si>
  <si>
    <t>A38BHET</t>
  </si>
  <si>
    <t>83F50023RK</t>
  </si>
  <si>
    <t>21US006FGQ</t>
  </si>
  <si>
    <t>21Q60008GQ</t>
  </si>
  <si>
    <t>9S7-159K21-084</t>
  </si>
  <si>
    <t>NP750XGJ-LG7IN</t>
  </si>
  <si>
    <t>Acer Aspire 7 A715-59G-51DK Core i5 13420H 16Gb SSD512Gb NVIDIA GeForce RTX 3050 6Gb 15.6" IPS FHD (1920x1080) без ОС black WiFi BT Cam 4810mAh (NH.QX6CD.003)</t>
  </si>
  <si>
    <t>Acer Aspire Lite AL15-42P-R7EF Ryzen 5 7430U 16Gb SSD1Tb AMD Radeon Graphics 15.6" IPS FHD (1920x1080) без ОС silver WiFi BT Cam (NX.D33CD.003)</t>
  </si>
  <si>
    <t>Acer Aspire Lite AL16-54P-763P Core i7 1355U 16Gb SSD512Gb Intel Graphics 16" IPS WUXGA (1920x1200) без ОС silver WiFi BT Cam 5100mAh (NX.DK6CD.004)</t>
  </si>
  <si>
    <t>Acer Nitro Lite 16 NL16-71G-578S Core i5 13420H 16Gb SSD512Gb NVIDIA GeForce RTX 3050 6Gb 16" IPS WUXGA (1920x1200) без ОС black WiFi BT Cam (NH.DAAEM.002)</t>
  </si>
  <si>
    <t>Acer Nitro Lite NL16-71G-539D Core 5 210H 16Gb SSD512Gb NVIDIA GeForce RTX4050 6Gb 16" IPS WUXGA (1920x1200) без ОС black WiFi BT Cam 4574mAh (NH.DAECD.002)</t>
  </si>
  <si>
    <t>Acer Nitro V 15 ANV15-52-54UP Core 5 210H 16Gb SSD1Tb NVIDIA GeForce RTX5050 8Gb 15.6" IPS FHD (1920x1080) без ОС black WiFi BT Cam (NH.QZ7CD.00A)</t>
  </si>
  <si>
    <t>Acer Nitro V 15 ANV15-52-57BB Core i5 13420H 16Gb SSD512Gb NVIDIA GeForce RTX5050 8Gb 15.6" IPS FHD (1920x1080) Windows 11 Home black WiFi BT Cam (NH.U1PAA.004)</t>
  </si>
  <si>
    <t>Acer Nitro V 15 ANV15-52-57D8 Core 5 210H 16Gb SSD512Gb NVIDIA GeForce RTX4050 6Gb 15.6" IPS FHD (1920x1080) без ОС black WiFi BT Cam (NH.QV2CD.009)</t>
  </si>
  <si>
    <t>Acer Nitro V 16S ANV16S-41-R4WA Ryzen 7 260 16Gb SSD1Tb NVIDIA GeForce RTX 5060 8Gb 16" IPS WUXGA (1920x1200) без ОС black WiFi BT Cam (NH.U03CD.004)</t>
  </si>
  <si>
    <t>Acer Nitro V 16S ANV16S-71-55X8 Core 5 210H 16Gb SSD512Gb NVIDIA GeForce RTX5050 8Gb 16" IPS WUXGA (1920x1200) без ОС black WiFi BT Cam (NH.U27CD.001)</t>
  </si>
  <si>
    <t>Acer Nitro V 17 AI ANV17-41-R6A6 Ryzen 7 260 16Gb SSD1Tb NVIDIA GeForce RTX 5060 8Gb 17.3" IPS FHD (1920x1080) без ОС black WiFi BT Cam (NH.QYVCD.005)</t>
  </si>
  <si>
    <t>Acer Predator Helios Neo 16S AI PHN16S-71-72PG Core Ultra 7 255HX 32Gb SSD1Tb NVIDIA GeForce RTX 5070 8Gb 16" OLED WQXGA (2560x1600) без ОС black WiFi BT Cam (NH.QZFCD.001)</t>
  </si>
  <si>
    <t>Acer Predator Helios Neo 16S AI PHN16S-71-90EB Core Ultra 9 275HX 32Gb SSD2Tb NVIDIA GeForce RTX 5070 8Gb 16" OLED WQXGA (2560x1600) без ОС black WiFi BT Cam (NH.QZFCD.002)</t>
  </si>
  <si>
    <t>Acer Swift Air 16 SFA16-61M-R0MH Ryzen AI 5 330 16Gb SSD512Gb AMD Radeon 820M 16" OLED WUXGA (1920x1200) без ОС silver WiFi BT Cam (NX.DJACD.001)</t>
  </si>
  <si>
    <t>Acer Swift Air 16 SFA16-61M-R721 Ryzen AI 7 350 16Gb SSD1Tb AMD Radeon 860M 16" OLED WUXGA (1920x1200) без ОС silver WiFi BT Cam (NX.DJBCD.002)</t>
  </si>
  <si>
    <t>Acer Swift Air 16 SFA16-61M-R8TC Ryzen AI 5 330 16Gb SSD1Tb AMD Radeon 820M 16" OLED WUXGA (1920x1200) без ОС silver WiFi BT Cam (NX.DJBCD.001)</t>
  </si>
  <si>
    <t>Aquarius Cmp NE356 Ryzen 5 6600H 8Gb SSD256Gb 16" WUXGA без ОС WiFi BT (NE356153318S125SCN2TMANNN2)</t>
  </si>
  <si>
    <t>Asus Expertbook PM3 PM3606CKA-PL0159 Ryzen AI 5 330 16Gb SSD512Gb AMD Radeon 820M 16" IPS WQXGA (2560x1600) без ОС grey WiFi BT Cam (90NX0981-M005L0)</t>
  </si>
  <si>
    <t>Asus ProArt P16 H7606WR-SE005X Ryzen AI 9 HX 370 32Gb SSD2Tb NVIDIA GeForce RTX5070Ti 12Gb 16" OLED Touch 4K (3840x2400) Windows 11 Pro black WiFi BT Cam (90NB17D1-M000K0)</t>
  </si>
  <si>
    <t>Asus ProArt P16 H7606WW-SE009X Ryzen AI 9 HX 370 64Gb SSD2Tb NVIDIA GeForce RTX5080 16Gb 16" OLED Touch 4K (3840x2400) Windows 11 Pro black WiFi BT Cam (90NB17F1-M00250)</t>
  </si>
  <si>
    <t>Asus ProArt P16 H7606WX-SE042X Ryzen AI 9 HX 370 64Gb SSD2Tb NVIDIA GeForce RTX 5090 24Gb 16" OLED Touch 4K (3840x2400) Windows 11 Pro black WiFi BT Cam (90NB17E1-M002W0)</t>
  </si>
  <si>
    <t>Asus ROG Strix G16 G614PP-S5119 Ryzen 9 8940HX 32Gb SSD1Tb NVIDIA GeForce RTX 5070 8Gb 16" IPS 2.5K (2560x1600) без ОС grey WiFi BT Cam (90NR0L68-M005Y0)</t>
  </si>
  <si>
    <t>Asus ROG Strix G16 G614PW-TS133 Ryzen 9 8940HX 32Gb SSD1Tb NVIDIA GeForce RTX5080 16Gb 16" IPS 2.5K (2560x1600) без ОС grey WiFi BT Cam (90NR0QK7-M006P0)</t>
  </si>
  <si>
    <t>Asus ROG Strix G16 G615LR-S5162 Core Ultra 7 255HX 16Gb SSD1Tb NVIDIA GeForce RTX5070Ti 12Gb 16" IPS WQXGA (2560x1600) без ОС grey WiFi BT Cam (90NR0LR1-M00670)</t>
  </si>
  <si>
    <t>Asus ROG Strix G18 G815JPR-S9042 Core i9 14900HX 32Gb SSD1Tb NVIDIA GeForce RTX 5070 8Gb 18" IPS WQXGA (2560x1600) без ОС grey WiFi BT Cam (90NR0LM1-M001Z0)</t>
  </si>
  <si>
    <t>Asus ROG Strix G18 G815LP-S9141 Core Ultra 7 255HX 32Gb SSD1Tb NVIDIA GeForce RTX 5070 8Gb 18" IPS WQXGA (2560x1600) без ОС grey WiFi BT Cam (90NR0LK1-M00750)</t>
  </si>
  <si>
    <t>Asus ROG Strix Scar 18 G835LW-SA037 Core Ultra 9 275HX 32Gb SSD1Tb NVIDIA GeForce RTX5080 16Gb 18" IPS WQXGA (2560x1600) без ОС black WiFi BT Cam (90NR0LI1-M001C0)</t>
  </si>
  <si>
    <t>Asus ROG Strix Scar 18 G835LX-SA022W Core Ultra 9 275HX 32Gb SSD1Tb NVIDIA GeForce RTX 5090 24Gb 18" IPS WQXGA (2560x1600) Windows 11 Home black WiFi BT Cam (90NR0LF1-M000V0)</t>
  </si>
  <si>
    <t>Asus ROG Strix Scar 18 G835LX-SA126W Core Ultra 9 275HX 64Gb SSD2Tb NVIDIA GeForce RTX 5090 24Gb 18" IPS WQXGA (2560x1600) Windows 11 Home black WiFi BT Cam (90NR0LF1-M005S0)</t>
  </si>
  <si>
    <t>Asus ROG Strix Scar 18 G835LX-SA186W Core Ultra 9 275HX 64Gb SSD2Tb NVIDIA GeForce RTX 5090 24Gb 18" IPS WQXGA (2560x1600) Windows 11 Home black WiFi BT Cam Bag (90NR0LF1-M00AS0)</t>
  </si>
  <si>
    <t>Asus TUF Gaming A15 FA506NCQ-HN031 Ryzen 7 170 16Gb SSD512Gb NVIDIA GeForce RTX 3050 4Gb 15.6" IPS FHD (1920x1080) без ОС black WiFi BT Cam (90NR0QE7-M001A0)</t>
  </si>
  <si>
    <t>Asus TUF Gaming A16 FA607NUQ-RL024 Ryzen 7 170 16Gb SSD512Gb NVIDIA GeForce RTX4050 6Gb 16" IPS WUXGA (1920x1200) без ОС grey WiFi BT Cam (90NR0QF3-M001T0)</t>
  </si>
  <si>
    <t>Asus TUF Gaming A16 FA608UHI-TU128 Ryzen 7 260 16Gb SSD512Gb NVIDIA GeForce RTX5050 8Gb 16" IPS WUXGA (1920x1200) без ОС grey WiFi BT Cam (90NR0KS1-M009Z0)</t>
  </si>
  <si>
    <t>Asus TUF Gaming A16 FA608UMI-TU172 Ryzen 7 260 16Gb SSD512Gb NVIDIA GeForce RTX 5060 8Gb 16" IPS WUXGA (1920x1200) без ОС grey WiFi BT Cam (90NR0KV1-M00BC0)</t>
  </si>
  <si>
    <t>Asus TUF Gaming A18 FA808UM-S8050 Ryzen 7 260 16Gb SSD512Gb NVIDIA GeForce RTX 5060 8Gb 18" IPS FHD+ (1920x1200) без ОС grey WiFi BT Cam (90NR0NN1-M00310)</t>
  </si>
  <si>
    <t>Asus TUF Gaming A18 FA808UP-S8051 Ryzen 7 260 32Gb SSD1Tb NVIDIA GeForce RTX 5070 8Gb 18" IPS FHD+ (1920x1200) без ОС grey WiFi BT Cam (90NR0NL1-M002U0)</t>
  </si>
  <si>
    <t>Asus TUF Gaming F16 FX608JHI-TU216 Core i5 14450HX 16Gb SSD512Gb NVIDIA GeForce RTX5050 8Gb 16" IPS WUXGA (1920x1200) без ОС grey WiFi BT Cam (90NR0NA1-M00BJ0)</t>
  </si>
  <si>
    <t>Asus TUF Gaming F16 FX608JMI-TU254 Core i5 14450HX 16Gb SSD512Gb NVIDIA GeForce RTX 5060 8Gb 16" IPS WUXGA (1920x1200) без ОС grey WiFi BT Cam (90NR0NB1-M00DM0)</t>
  </si>
  <si>
    <t>Asus TUF Gaming F16 FX608JPR-QT093 Core i7 14650HX 32Gb SSD1Tb NVIDIA GeForce RTX 5070 8Gb 16" IPS WQXGA (2560x1600) без ОС grey WiFi BT Cam (90NR0NG1-M00690)</t>
  </si>
  <si>
    <t>Asus TUF Gaming F17 FX707VJB-HX100 Core 5 210H 16Gb SSD512Gb NVIDIA GeForce RTX 3050 6Gb 17.3" IPS FHD (1920x1080) без ОС grey WiFi BT Cam (90NR0MY5-M003R0)</t>
  </si>
  <si>
    <t>Asus TUF Gaming F17 FX707VUR-HX225 Core 5 210H 16Gb SSD512Gb NVIDIA GeForce RTX4050 6Gb 17.3" IPS FHD (1920x1080) без ОС grey WiFi BT Cam (90NR0CS5-M00E30)</t>
  </si>
  <si>
    <t>Asus V16 V3607VM-TK198 Core 5 210H 16Gb SSD1Tb NVIDIA GeForce RTX 5060 8Gb 16" IPS WUXGA (1920x1200) без ОС black WiFi BT Cam (90NB16K1-M00FA0)</t>
  </si>
  <si>
    <t>Asus V16 V3607VM-TK207 Core 5 210H 32Gb SSD512Gb NVIDIA GeForce RTX 5060 8Gb 16" IPS WUXGA (1920x1200) без ОС black WiFi BT Cam (90NB16K1-M00FT0)</t>
  </si>
  <si>
    <t>Asus V16 V3607VM-TK220 Core 5 210H 16Gb SSD512Gb NVIDIA GeForce RTX 5060 8Gb 16" IPS WUXGA (1920x1200) без ОС black WiFi BT Cam (90NB16K1-M00HK0)</t>
  </si>
  <si>
    <t>Asus VivoBook 14 X1404VA-I712512 Core i7 1355U 12Gb SSD512Gb Intel UHD Graphics 14" IPS FHD (1920x1080) Windows 11 Home Multi Language blue WiFi BT Cam (90NB10I1-M016A0)</t>
  </si>
  <si>
    <t>Asus Vivobook 15 F1504VA-BQ250 Core 5 120U 8Gb SSD512Gb Intel Graphics 15.6" WVA FHD (1920x1080) Windows 11 Home silver WiFi BT Cam (90NB13Y1-M01FT0)</t>
  </si>
  <si>
    <t>Asus Vivobook 15 X1502VA-BQ1384 Core i5 13420H 16Gb SSD512Gb Intel UHD Graphics 15.6" IPS FHD (1920x1080) без ОС silver WiFi BT Cam (90NB10T2-M01YV0)</t>
  </si>
  <si>
    <t>Asus Vivobook 15 X1502VA-BQ924 Core i7 13620H 16Gb SSD512Gb Intel UHD Graphics 15.6" IPS FHD (1920x1080) без ОС blue WiFi BT Cam (90NB10T1-M01890)</t>
  </si>
  <si>
    <t>Asus VivoBook 16 F1605VA-WS74 Core i7 1355U 16Gb SSD512Gb Intel Iris Xe graphics 16" IPS WUXGA (1920x1200) Windows 11 Home black WiFi BT Cam (90NB10N3-M01AV0)</t>
  </si>
  <si>
    <t>Asus Vivobook 17 X1704VA-AU1107 Core 7 150U 16Gb SSD1Tb Intel Graphics 17.3" IPS FHD (1920x1080) без ОС silver WiFi BT Cam (90NB13X1-M00MT0)</t>
  </si>
  <si>
    <t>Asus Vivobook 17 X1704VA-AU1108 Core 7 150U 16Gb SSD512Gb Intel Graphics 17.3" IPS FHD (1920x1080) без ОС blue WiFi BT Cam (90NB13X2-M00MU0)</t>
  </si>
  <si>
    <t>Asus Vivobook 17 X1704VA-AU982 Core 5 120U 16Gb SSD512Gb Intel Graphics 17.3" IPS FHD (1920x1080) без ОС blue WiFi BT Cam (90NB13X2-M00ML0)</t>
  </si>
  <si>
    <t>Asus Vivobook Go 15 E1504FA-BQ4328 Ryzen 5 40 16Gb SSD512Gb AMD Radeon 610M 15.6" IPS FHD (1920x1080) без ОС silver WiFi BT Cam (90NB0ZR1-M077D0)</t>
  </si>
  <si>
    <t>Asus Vivobook Go 15 E1504FA-BQ5031W Ryzen 5 40 8Gb SSD512Gb AMD Radeon 610M 15.6" IPS FHD (1920x1080) Windows 11 Home black WiFi BT Cam (90NB0ZR2-M07420)</t>
  </si>
  <si>
    <t>Asus Vivobook Go 15 E1504FA-BQ5032 Ryzen 5 40 8Gb SSD512Gb AMD Radeon 610M 15.6" IPS FHD (1920x1080) без ОС black WiFi BT Cam (90NB0ZR2-M07440)</t>
  </si>
  <si>
    <t>Asus VivoBook S14 S3407AA-SF075 Core Ultra 7 355 32Gb SSD1Tb Intel Graphics 14" OLED WUXGA (1920x1200) без ОС grey WiFi BT Cam (90NB1762-M004J0)</t>
  </si>
  <si>
    <t>Asus VivoBook S14 S3407AA-SF076 Core Ultra 5 325 16Gb SSD512Gb Intel Graphics 14" OLED WUXGA (1920x1200) без ОС grey WiFi BT Cam (90NB1762-M004K0)</t>
  </si>
  <si>
    <t>Asus VivoBook S14 S3407CA-LY098 Core Ultra 5 225H 16Gb SSD512Gb Intel Graphics 14" IPS WUXGA (1920x1200) без ОС silver WiFi BT Cam (90NB16J1-M00770)</t>
  </si>
  <si>
    <t>Asus VivoBook S16 M3607HA-RP236 Ryzen 7 260 16Gb SSD512Gb AMD Radeon 780M 16" IPS WUXGA (1920x1200) без ОС grey WiFi BT Cam (90NB16F1-M00EH0)</t>
  </si>
  <si>
    <t>Asus VivoBook S16 M3607HA-RP244 Ryzen 7 260 32Gb SSD512Gb AMD Radeon 780M 16" IPS WUXGA (1920x1200) без ОС grey WiFi BT Cam (90NB16F1-M00ES0)</t>
  </si>
  <si>
    <t>Asus VivoBook S16 M3607KA-SH117 Ryzen AI 5 330 32Gb SSD512Gb AMD Radeon 820M 16" OLED WUXGA (1920x1200) без ОС silver WiFi BT Cam (90NB16T2-M00890)</t>
  </si>
  <si>
    <t>Asus VivoBook S16 S3607AA-SH097 Core Ultra 5 325 16Gb SSD1Tb Intel Graphics 16" OLED WUXGA (1920x1200) без ОС silver WiFi BT Cam (90NB1731-M00810)</t>
  </si>
  <si>
    <t>Asus Zenbook 14 UM3406GA-QD009 Ryzen AI 7 445 32Gb SSD1Tb AMD Radeon 840M 14" OLED WUXGA (1920x1200) без ОС black WiFi BT Cam Bag (90NB17R1-M00650)</t>
  </si>
  <si>
    <t>Asus Zenbook 14 UM3406GA-QD093X Ryzen AI 7 445 32Gb SSD1Tb AMD Radeon 840M 14" OLED WUXGA (1920x1200) Windows 11 Pro black WiFi BT Cam Bag (90NB17R1-M008W0)</t>
  </si>
  <si>
    <t>Asus Zenbook 14 UM3406GA-QD118 Ryzen AI 5 430 16Gb SSD1Tb AMD Radeon 840M 14" OLED WUXGA (1920x1200) без ОС black WiFi BT Cam Bag (90NB17R1-M006D0)</t>
  </si>
  <si>
    <t>Asus Zenbook 14 UM3406GA-QD130 Ryzen AI 5 430 32Gb SSD512Gb AMD Radeon 840M 14" OLED WUXGA (1920x1200) без ОС black WiFi BT Cam Bag (90NB17R1-M006H0)</t>
  </si>
  <si>
    <t>Asus Zenbook 14 UX3405CA-ST1336 Core Ultra 7 255H 16Gb SSD1Tb Intel Arc 140T 14" OLED 3K (2880x1800) без ОС blue WiFi BT Cam Bag (90NB14W1-M01Z50)</t>
  </si>
  <si>
    <t>Asus Zenbook 14 UX3405CA-ST1353 Core Ultra 7 255H 32Gb SSD1Tb Intel Arc 140T 14" OLED 3K (2880x1800) без ОС blue WiFi BT Cam Bag (90NB14W1-M01ZR0)</t>
  </si>
  <si>
    <t>Asus Zenbook 14 UX3405CA-ST1359 Core Ultra 5 225H 16Gb SSD1Tb Intel Arc 130T 14" OLED 3K (2880x1800) без ОС blue WiFi BT Cam Bag (90NB14W1-M02010)</t>
  </si>
  <si>
    <t>Asus Zenbook 14 UX3407NA-QD100W Snapdragon X2 Elite 32Gb SSD1Tb Qualcomm Adreno 14" OLED WUXGA (1920x1200) Windows 11 Home beige WiFi BT Cam Bag (90NB1711-M007R0)</t>
  </si>
  <si>
    <t>Asus Zenbook A16 UX3607OA-SQ020W Snapdragon X2 Elite Extreme 48Gb SSD1Tb Qualcomm Adreno 16" OLED 3K (2880x1800) Windows 11 Home beige WiFi BT Cam Bag (90NB17W1-M003U0)</t>
  </si>
  <si>
    <t>Asus ZenBook Duo UX8407AA-SN279X Core Ultra 9 386H 32Gb SSD1Tb Intel Graphics 14" OLED Touch 3K (2880x1800) Windows 11 Pro dk.grey WiFi BT Cam (90NB16V1-M00F80)</t>
  </si>
  <si>
    <t>Asus Zenbook S 16 OLED UM5606GA-SS179W Ryzen AI 9 465 32Gb SSD1Tb AMD Radeon 880M 16" OLED 3K (2880x1800) Windows 11 Home grey WiFi BT Cam Bag (90NB17H5-M00CL0)</t>
  </si>
  <si>
    <t>Asus Zenbook S 16 OLED UM5606GA-SS261W Ryzen AI 9 465 32Gb SSD2Tb AMD Radeon 880M 16" OLED 3K (2880x1800) Windows 11 Home grey WiFi BT Cam Bag (90NB17H5-M00CM0)</t>
  </si>
  <si>
    <t>Dell Latitude 5450 Core Ultra 7 155U 16Gb SSD512Gb Intel Graphics 14" WVA FHD (1920x1080) Linux grey WiFi BT Cam (5450-7560)</t>
  </si>
  <si>
    <t>Dell Latitude 5550 Core i7 1355U 16Gb SSD512Gb Intel Iris Xe graphics 15.6" IPS FHD (1920x1080) Linux grey WiFi BT Cam (5550-7655)</t>
  </si>
  <si>
    <t>Dell Latitude 5550 Core i7 1355U 16Gb SSD512Gb Intel Iris Xe graphics 15.6" IPS FHD (1920x1080) Windows 11 Pro grey WiFi BT Cam (5550-7651)</t>
  </si>
  <si>
    <t>Dell Pro 14 Core Ultra 7 255U 16Gb SSD512Gb Intel Graphics 14" IPS FHD+ (1920x1200) Linux grey WiFi BT Cam (PRO14-7653)</t>
  </si>
  <si>
    <t>Dell Pro 14 Plus Core Ultra 5 235U 16Gb SSD512Gb Intel Graphics 14" IPS FHD+ (1920x1200) Linux grey WiFi BT Cam (PRO14PL-5653)</t>
  </si>
  <si>
    <t>Dell Pro 14 Plus Core Ultra 5 236V 16Gb SSD512Gb Intel Arc 130V 14" IPS FHD+ (1920x1200) Linux grey WiFi BT Cam (PRO14PL-5656)</t>
  </si>
  <si>
    <t>Dell Pro 14 Plus Core Ultra 7 266V 16Gb SSD1Tb Intel Graphics 14" IPS FHD+ (1920x1200) Linux grey WiFi BT Cam (PRO14PL-5657)</t>
  </si>
  <si>
    <t>Dell Pro 16 Core Ultra 5 235U 16Gb SSD512Gb Intel Graphics 16" IPS FHD+ (1920x1200) Linux silver WiFi BT Cam (PRO16-5653)</t>
  </si>
  <si>
    <t>Digma EVE C5805 N-series N100 16Gb SSD512Gb Intel UHD Graphics 16" IPS WUXGA (1920x1200) Windows 11 Pro dk.grey WiFi BT Cam 6000mAh (DN16N1-ADXW01)</t>
  </si>
  <si>
    <t>Digma Pro Breve Ryzen 5 7430U 16Gb SSD512Gb AMD Radeon Graphics 15.6" IPS FHD (1920x1080) Windows 11 Pro silver WiFi BT Cam 4500mAh (DN15R5-ADXW09)</t>
  </si>
  <si>
    <t>Digma Pro Breve Ryzen 7 7730U 16Gb SSD512Gb AMD Radeon Graphics 15.6" IPS FHD (1920x1080) Windows 11 Pro silver WiFi BT Cam 4500mAh (DN15R7-ADXW05)</t>
  </si>
  <si>
    <t>Digma Pro Cursus Ryzen 5 3500U 16Gb SSD512Gb AMD Radeon Vega 8 15.6" IPS FHD (1920x1080) Windows 11 Pro grey WiFi BT Cam 5500mAh (DN15R5-ADXW10)</t>
  </si>
  <si>
    <t>Digma Pro Fortis M Core i3 1215U 8Gb SSD256Gb Intel UHD Graphics 15.6" IPS FHD (1920x1080) Windows 11 Pro grey WiFi BT Cam 4250mAh (DN15P3-8CXW04)</t>
  </si>
  <si>
    <t>Digma Pro Fortis M Core i5 1235U 16Gb SSD512Gb Intel Iris Xe graphics 14.1" IPS FHD (1920x1080) Windows 11 Pro grey WiFi BT Cam 4000mAh (DN14P5-ADXW03)</t>
  </si>
  <si>
    <t>Digma Pro Fortis M Core i5 1235U 16Gb SSD512Gb Intel Iris Xe graphics 15.6" IPS FHD (1920x1080) Windows 11 Pro grey WiFi BT Cam 4250mAh (DN15P5-ADXW05)</t>
  </si>
  <si>
    <t>Digma Pro Fortis M Core i5 1334U 16Gb SSD512Gb Intel Iris Xe graphics 14.1" IPS FHD (1920x1080) Windows 11 Pro grey WiFi BT Cam 4000mAh (DN14P5-ADXW04)</t>
  </si>
  <si>
    <t>Digma Pro Fortis M Core i5 1334U 16Gb SSD512Gb Intel Iris Xe graphics 15.6" IPS FHD (1920x1080) Windows 11 Pro grey WiFi BT Cam 4250mAh (DN15P5-ADXW06)</t>
  </si>
  <si>
    <t>Digma Pro Fortis M Core i7 1255U 16Gb SSD512Gb Intel Iris Xe graphics 15.6" IPS FHD (1920x1080) Windows 11 Pro grey WiFi BT Cam 4250mAh (DN15P7-ADXW04)</t>
  </si>
  <si>
    <t>Digma Pro Fortis M Core i7 1255U 32Gb SSD512Gb Intel Iris Xe graphics 15.6" IPS FHD (1920x1080) Windows 11 Pro grey WiFi BT Cam 4250mAh (DN15P7-BDXW01)</t>
  </si>
  <si>
    <t>Digma Pro Fortis M Core i7 1355U 16Gb SSD512Gb Intel Iris Xe graphics 15.6" IPS FHD (1920x1080) Windows 11 Pro grey WiFi BT Cam 4250mAh (DN15P7-ADXW05)</t>
  </si>
  <si>
    <t>Digma Pro Fortis M Ryzen 5 7430U 16Gb SSD512Gb AMD Radeon Graphics 14.1" IPS FHD (1920x1080) Windows 11 Pro grey WiFi BT Cam 4250mAh (DN14R5-ADXW01)</t>
  </si>
  <si>
    <t>Digma Pro Fortis M Ryzen 5 7430U 16Gb SSD512Gb AMD Radeon Graphics 15.6" IPS FHD (1920x1080) Windows 11 Pro grey WiFi BT Cam 4250mAh (DN15R5-ADXW07)</t>
  </si>
  <si>
    <t>Digma Pro Pactos Core i3 1215U 8Gb SSD256Gb Intel UHD Graphics 16" IPS WUXGA (1920x1200) Windows 11 Pro dk.grey WiFi BT Cam 5500mAh (DN16P3-8CXW01)</t>
  </si>
  <si>
    <t>Digma Pro Pactos Ryzen 5 7430U 16Gb SSD512Gb AMD Radeon Graphics 16" IPS WUXGA (1920x1200) Windows 11 Pro dk.grey WiFi BT Cam 5500mAh (DN16R5-ADXW04)</t>
  </si>
  <si>
    <t>Gigabyte Aero X16 1TH Ryzen AI 7 350 16Gb SSD1Tb NVIDIA GeForce RTX5050 8Gb 16" IPS QHD+ (2560x1600) без ОС grey WiFi BT Cam (1TH93KZC94AD)</t>
  </si>
  <si>
    <t>Gigabyte Aero X16 1VH Ryzen AI 7 350 16Gb SSD1Tb NVIDIA GeForce RTX5060 8Gb 16" IPS QHD+ (2560x1600) без ОС grey WiFi BT Cam (1VH93KZC94AD)</t>
  </si>
  <si>
    <t>Gigabyte Aero X16 1WH Ryzen AI 7 350 16Gb SSD1Tb NVIDIA GeForce RTX 5070 8Gb 16" IPS QHD+ (2560x1600) без ОС silver WiFi BT Cam (1WH93KZC94DD)</t>
  </si>
  <si>
    <t>Gigabyte Aero X16 1WH Ryzen AI 7 350 32Gb SSD1Tb NVIDIA GeForce RTX 5070 8Gb 16" IPS QHD+ (2560x1600) Windows 11 Home silver WiFi BT Cam (1WH93KZC64DH)</t>
  </si>
  <si>
    <t>Gigabyte GAMING A16 GA63H Ryzen 7 260 16Gb SSD1Tb NVIDIA GeForce RTX 5060 8Gb 16" IPS FHD+ (1920x1200) FreeDOS black WiFi BT Cam (3VHK3KZ894SD)</t>
  </si>
  <si>
    <t>Gigabyte GAMING A16 GA63H Ryzen 7 260 16Gb SSD1Tb NVIDIA GeForce RTX5050 8Gb 16" IPS FHD+ (1920x1200) FreeDOS black WiFi BT Cam (3THK3KZ894SD)</t>
  </si>
  <si>
    <t>Gigabyte GAMING A16 GA63H Ryzen 7 260 16Gb SSD512Gb NVIDIA GeForce RTX 5060 8Gb 16" IPS FHD+ (1920x1200) FreeDOS black WiFi BT Cam (3VHK3KZ893SD)</t>
  </si>
  <si>
    <t>Gigabyte GAMING A16 GA63H Ryzen 7 260 16Gb SSD512Gb NVIDIA GeForce RTX5050 8Gb 16" IPS FHD+ (1920x1200) FreeDOS black WiFi BT Cam (3THK3KZ893SD)</t>
  </si>
  <si>
    <t>Honor MagicBook X14 Plus 2025 FermiB-5611 Core 5 220H 16Gb SSD1Tb Intel Iris Xe graphics 14" IPS WQXGA (2880x1800) Windows 11 Home grey space WiFi BT Cam (5301ALWA)</t>
  </si>
  <si>
    <t>HP 15-fd0127dx Core 7 150U 16Gb SSD512Gb Intel Graphics 15.6" IPS Touch FHD (1920x1080) Windows 11 Home English silver WiFi BT Cam (B4HN8UA)</t>
  </si>
  <si>
    <t>HP EliteBook 660 G11 Core Ultra 5 125U 16Gb SSD512Gb Intel Graphics 16" IPS WUXGA (1920x1200) Windows 11 Pro silver WiFi BT Cam (C9SB7U8)</t>
  </si>
  <si>
    <t>HP EliteBook 860 G11 Core Ultra 5 125U 16Gb SSD512Gb Intel Graphics 16" IPS WUXGA (1920x1200) Windows 11 Pro silver WiFi BT Cam (A6TD8UT)</t>
  </si>
  <si>
    <t>HP EliteBook Ultra G1q Snapdragon X Elite X1E-78-100 32Gb SSD1Tb Qualcomm Adreno 14" IPS Touch 2.2K (2240x1400) Windows 11 Pro 64 dk.blue WiFi BT Cam (9M4E3AT)</t>
  </si>
  <si>
    <t>HP EliteBook Ultra G1q8 Snapdragon X Plus X1P-42-100 16Gb SSD512Gb Qualcomm Adreno 14" IPS 2.2K (2240x1400) Windows 11 Pro 64 dk.blue WiFi BT Cam (9M4E6AT)</t>
  </si>
  <si>
    <t>HP EliteBook X Flip G1i Core Ultra 7 258V 32Gb SSD1Tb Intel Arc 140V 14" IPS Touch WUXGA (1920x1200) Windows 11 Pro 64 dk.blue WiFi BT Cam (BA0C9ET)</t>
  </si>
  <si>
    <t>HP EliteBook X Flip G1i Core Ultra 7 258V 32Gb SSD1Tb Intel Arc 140V 14" IPS Touch WUXGA (1920x1200) Windows 11 Pro 64 dk.blue WiFi BT Cam (CW0U5ET)</t>
  </si>
  <si>
    <t>HP EliteBook X Flip G1i Core Ultra 7 258V 32Gb SSD2Tb Intel Arc 140V 14" IPS Touch WUXGA (1920x1200) Windows 11 Pro 64 dk.blue WiFi BT Cam (CW0V3ET)</t>
  </si>
  <si>
    <t>HP EliteBook x360 830 G11 Core Ultra 7 155U 16Gb SSD512Gb Intel Graphics 13.3" IPS Touch WUXGA (1920x1200) Windows 11 Pro silver WiFi BT Cam (A6SU3UT)</t>
  </si>
  <si>
    <t>HP OmniBook 5 Flip 14-fp0023dx Core 7 150U 16Gb SSD512Gb Intel Graphics 14" IPS Touch FHD+ (1920x1200) Windows 11 Home silver WiFi BT Cam (B86Q7UA)</t>
  </si>
  <si>
    <t>HP ProBook 4 G1a Ryzen 5 230 16Gb SSD256Gb AMD Radeon 760M 16" IPS FHD (1920x1200) Windows 11 Pro silver WiFi BT Cam (BM2S8UT)</t>
  </si>
  <si>
    <t>HP ProBook 4 G1i Core i5 1334U 16Gb SSD512Gb Intel Iris Xe graphics 14" IPS WUXGA (1920x1200) Windows 11 Pro silver WiFi BT Cam (BX7Y0AT)</t>
  </si>
  <si>
    <t>HP ProBook 4 G1i Core Ultra 5 225U 16Gb SSD512Gb Intel Graphics 16" IPS WUXGA (1920x1200) без ОС silver WiFi BT Cam (D0VG0ET)</t>
  </si>
  <si>
    <t>HP ProBook 4 G1i Core Ultra 7 255U 16Gb SSD512Gb Intel Graphics 16" IPS WUXGA (1920x1200) без ОС silver WiFi BT Cam (AT7K5AV)</t>
  </si>
  <si>
    <t>HP ProBook 4 G1iR Core i5 1334U 16Gb SSD512Gb Intel Iris Xe graphics 16" IPS WUXGA (1920x1200) Windows 11 Pro 64 silver WiFi BT Cam (C2BP3AT)</t>
  </si>
  <si>
    <t>HP ProBook 4 G1iR Core i5 1334U 16Gb SSD512Gb Intel Iris Xe graphics 16" IPS WUXGA (1920x1200) без ОС silver WiFi BT Cam (CW0S3AT)</t>
  </si>
  <si>
    <t>HP ProBook 440 G10 Core i7 1355U 16Gb SSD512Gb Intel Iris Xe graphics 14" IPS FHD (1920x1080) FreeDOS silver WiFi BT Cam (816N3EA)</t>
  </si>
  <si>
    <t>HP ProBook 440 G11 Core Ultra 5 125U 16Gb SSD512Gb Intel Graphics 14" IPS WUXGA (1920x1200) FreeDOS silver WiFi BT Cam (A38B9ET)</t>
  </si>
  <si>
    <t>HP ProBook 450 G10 Core i7 1355U 16Gb SSD512Gb Intel Iris Xe graphics 15.6" IPS FHD (1920x1080) FreeDOS silver WiFi BT Cam (7L702ET)</t>
  </si>
  <si>
    <t>HP ProBook 460 G11 Core Ultra 5 125U 16Gb SSD512Gb Intel Graphics 16" IPS WUXGA (1920x1200) FreeDOS silver WiFi BT Cam (A38BGET)</t>
  </si>
  <si>
    <t>HP ProBook 460 G11 Core Ultra 5 125U 8Gb SSD512Gb Intel Graphics 16" IPS WUXGA (1920x1200) FreeDOS silver WiFi BT Cam Bag (B26L0PT)</t>
  </si>
  <si>
    <t>HP ProBook 460 G11 Core Ultra 7 155U 16Gb SSD512Gb Intel Graphics 16" IPS WUXGA (1920x1200) FreeDOS silver WiFi BT Cam (A38BHET)</t>
  </si>
  <si>
    <t>HP ProBook 460 G11 Core Ultra 7 155U 16Gb SSD512Gb Intel Graphics 16" IPS WUXGA (1920x1200) FreeDOS silver WiFi BT Cam (D2FP5ET)</t>
  </si>
  <si>
    <t>HP ProBook 460 G11 Core Ultra 7 155U 8Gb SSD512Gb Intel Graphics 16" IPS WUXGA (1920x1200) FreeDOS silver WiFi BT Cam Bag (B49ZPPT)</t>
  </si>
  <si>
    <t>HP Victus 15-fa2082wm Core i5 13420H 16Gb SSD512Gb NVIDIA GeForce RTX4050 6Gb 15.6" IPS FHD (1920x1080) Windows 11 Home Multi Language silver WiFi BT Cam (B5EQ3UA)</t>
  </si>
  <si>
    <t>HP Victus 15-fa2309tx Core i7 13620H 24Gb SSD1Tb NVIDIA GeForce RTX5050 8Gb 15.6" IPS FHD (1920x1080) Windows 11 Home English silver WiFi BT Cam (C25MSPA)</t>
  </si>
  <si>
    <t>HP ZBook 8 G1ak Ryzen AI 7 PRO 350 32Gb SSD1Tb AMD Radeon 860M 14" IPS WUXGA (1920x1200) Windows 11 Pro 64 silver WiFi BT Cam (BX7L4UT)</t>
  </si>
  <si>
    <t>HP ZBook 8 G1i Core Ultra 7 265H 32Gb SSD1Tb NVIDIA RTX 500 Ada 4Gb 16" IPS WQUXGA (3840x2400) Windows 11 Pro 64 silver WiFi BT Cam (BX7V8UT)</t>
  </si>
  <si>
    <t>Huawei MateBook 14 FlemingH Core Ultra 5 125H 16Gb SSD512Gb Intel Arc 14" OLED Touch 2K (2880x1920) без ОС grey WiFi BT Cam (53014HYB)</t>
  </si>
  <si>
    <t>Huawei MateBook 14 FLMH-X Core Ultra 5 125H 16Gb SSD1Tb Intel Arc 14" OLED Touch 2K (2880x1920) без ОС green WiFi BT Cam (53014QLH)</t>
  </si>
  <si>
    <t>Huawei MateBook D 16 MCLG-X Core i7 13700H 16Gb SSD1Tb Intel Iris Xe graphics 16" IPS (1920x1200) без ОС grey space WiFi BT Cam (53014HYK)</t>
  </si>
  <si>
    <t>Huawei MateBook D 16 MCLG-X MitchellG-W5611D Core i5 13420H 16Gb SSD1Tb Intel UHD Graphics 16" IPS (1920x1200) без ОС silver WiFi BT Cam (53014MUA)</t>
  </si>
  <si>
    <t>Huawei MateBook D 16 MCLG-X MitchellG-W5651 Core i5 13420H 16Gb SSD512Gb Intel UHD Graphics 16" IPS (1920x1200) без ОС silver WiFi BT Cam (53014QLA)</t>
  </si>
  <si>
    <t>Huawei MateBook GT 14 EnzoH-W5211T Core Ultra 5 125H 32Gb SSD1Tb Intel Arc 14.2" OLED Touch (2880x1920) без ОС grey space WiFi BT Cam (53014NQC)</t>
  </si>
  <si>
    <t>Huawei MateBook GT 14 EnzoH-W5611T Core Ultra 5 125H 16Gb SSD1Tb Intel Arc 14.2" OLED Touch (2880x1920) без ОС grey space WiFi BT Cam (53014NQD)</t>
  </si>
  <si>
    <t>IRU Planio 14ING N-series N100 8Gb SSD256Gb Intel UHD Graphics 14" IPS FHD (1920x1080) FreeDOS black WiFi BT Cam 6000mAh (2058902)</t>
  </si>
  <si>
    <t>IRU Planio 14ING N-series N100 8Gb SSD512Gb Intel UHD Graphics 14" IPS FHD (1920x1080) FreeDOS black WiFi BT Cam 6000mAh (2058899)</t>
  </si>
  <si>
    <t>IRU Planio 14INPR N-series N100 16Gb SSD512Gb Intel UHD Graphics 14" IPS FHD (1920x1080) Windows 11 Pro grey WiFi BT Cam 5000mAh (2078485)</t>
  </si>
  <si>
    <t>IRU Planio 15ING Celeron N4500 16Gb SSD512Gb Intel UHD Graphics 15.6" IPS FHD (1920x1080) FreeDOS black WiFi BT Cam 6000mAh (2140843)</t>
  </si>
  <si>
    <t>IRU Planio 15ING Celeron N4500 16Gb SSD512Gb Intel UHD Graphics 15.6" IPS FHD (1920x1080) Windows 11 Pro 64 black WiFi BT Cam 6000mAh (2140840)</t>
  </si>
  <si>
    <t>IRU Planio 15ING Celeron N4500 8Gb SSD256Gb Intel UHD Graphics 15.6" IPS FHD (1920x1080) FreeDOS black WiFi BT Cam 6000mAh (2140829)</t>
  </si>
  <si>
    <t>IRU Planio 15ING Celeron N4500 8Gb SSD256Gb Intel UHD Graphics 15.6" IPS FHD (1920x1080) Windows 11 Pro 64 black WiFi BT Cam 6000mAh (2140835)</t>
  </si>
  <si>
    <t>IRU Planio 15ING Celeron N4500 8Gb SSD512Gb Intel UHD Graphics 15.6" IPS FHD (1920x1080) Windows 11 Pro 64 black WiFi BT Cam 6000mAh (2140838)</t>
  </si>
  <si>
    <t>IRU Planio 15ING N-series N100 16Gb SSD512Gb Intel UHD Graphics 15.6" IPS FHD (1920x1080) FreeDOS black WiFi BT Cam 6000mAh (2140844)</t>
  </si>
  <si>
    <t>IRU Planio 15ING N-series N100 16Gb SSD512Gb Intel UHD Graphics 15.6" IPS FHD (1920x1080) Windows 11 Pro 64 black WiFi BT Cam 6000mAh (2140847)</t>
  </si>
  <si>
    <t>IRU Planio 15ING N-series N100 8Gb SSD256Gb Intel UHD Graphics 15.6" IPS FHD (1920x1080) FreeDOS black WiFi BT Cam 6000mAh (2058911)</t>
  </si>
  <si>
    <t>IRU Planio 15ING N-series N100 8Gb SSD256Gb Intel UHD Graphics 15.6" IPS FHD (1920x1080) Windows 11 Pro Multi Language 64 black WiFi BT Cam 6000mAh (2059104)</t>
  </si>
  <si>
    <t>IRU Planio 15ING N-series N100 8Gb SSD512Gb Intel UHD Graphics 15.6" IPS FHD (1920x1080) FreeDOS black WiFi BT Cam 6000mAh (2058904)</t>
  </si>
  <si>
    <t>IRU Planio 15ING N-series N100 8Gb SSD512Gb Intel UHD Graphics 15.6" IPS FHD (1920x1080) Windows 11 Pro 64 black WiFi BT Cam 6000mAh (2059105)</t>
  </si>
  <si>
    <t>IRU Planio 15INP N-series N100 8Gb SSD256Gb Intel UHD Graphics 15.6" IPS FHD (1920x1080) FreeDOS grey WiFi BT Cam 5000mAh (2023738)</t>
  </si>
  <si>
    <t>IRU Strato 15ALI Core i3 1215U 8Gb SSD256Gb Intel UHD Graphics 15.6" IPS FHD (1920x1080) FreeDOS black WiFi BT Cam 6000mAh (2058924)</t>
  </si>
  <si>
    <t>IRU Strato 15ALI Core i3 1215U 8Gb SSD256Gb Intel UHD Graphics 15.6" IPS FHD (1920x1080) Windows 11 Pro Multi Language 64 black WiFi BT Cam 6000mAh (2059106)</t>
  </si>
  <si>
    <t>IRU Strato 15ALI Core i5 1235U 8Gb SSD256Gb Intel Iris Xe graphics 15.6" IPS FHD (1920x1080) Windows 11 Pro Multi Language 64 black WiFi BT Cam 6000mAh (2059113)</t>
  </si>
  <si>
    <t>IRU Strato 15ALI Core i7 1255U 16Gb SSD512Gb Intel Iris Xe graphics 15.6" IPS FHD (1920x1080) FreeDOS black 6000mAh (2058955)</t>
  </si>
  <si>
    <t>IRU Strato 15ALID4 Core i3 1315U 16Gb SSD512Gb Intel UHD Graphics 15.6" IPS FHD (1920x1080) Windows 11 Pro black WiFi BT Cam 6000mAh (2168018)</t>
  </si>
  <si>
    <t>IRU Strato 15ALID4 Core i3 1315U 16Gb SSD512Gb Intel UHD Graphics 15.6" IPS FHD (1920x1080) без ОС black WiFi BT Cam 6000mAh (2168017)</t>
  </si>
  <si>
    <t>IRU Strato 15ALID4 Core i3 1315U 8Gb SSD256Gb Intel UHD Graphics 15.6" IPS FHD (1920x1080) Windows 11 Pro black WiFi BT Cam 6000mAh (2168020)</t>
  </si>
  <si>
    <t>IRU Strato 15ALID4 Core i3 1315U 8Gb SSD256Gb Intel UHD Graphics 15.6" IPS FHD (1920x1080) без ОС black WiFi BT Cam 6000mAh (2168022)</t>
  </si>
  <si>
    <t>IRU Strato 15ALID4 Core i5 1334U 16Gb SSD512Gb Intel UHD Graphics 15.6" IPS FHD (1920x1080) Windows 11 Pro black WiFi BT Cam 6000mAh (2168024)</t>
  </si>
  <si>
    <t>IRU Strato 15ALID4 Core i5 1334U 16Gb SSD512Gb Intel UHD Graphics 15.6" IPS FHD (1920x1080) без ОС black WiFi BT Cam 6000mAh (2168023)</t>
  </si>
  <si>
    <t>IRU Strato 15ALID4 Core i5 1334U 8Gb SSD256Gb Intel UHD Graphics 15.6" IPS FHD (1920x1080) Windows 11 Pro black WiFi BT Cam 6000mAh (2168025)</t>
  </si>
  <si>
    <t>IRU Strato 15ALID4 Core i5 1334U 8Gb SSD256Gb Intel UHD Graphics 15.6" IPS FHD (1920x1080) без ОС black WiFi BT Cam 6000mAh (2168026)</t>
  </si>
  <si>
    <t>IRU Strato 15ALID4 Core i5 13500H 16Gb SSD512Gb Intel UHD Graphics 15.6" IPS FHD (1920x1080) Windows 11 Pro black WiFi BT Cam 6000mAh (2168039)</t>
  </si>
  <si>
    <t>IRU Strato 15ALID4 Core i5 13500H 16Gb SSD512Gb Intel UHD Graphics 15.6" IPS FHD (1920x1080) без ОС black WiFi BT Cam 6000mAh (2168038)</t>
  </si>
  <si>
    <t>IRU Strato 15ALID4 Core i5 13500H 8Gb SSD256Gb Intel UHD Graphics 15.6" IPS FHD (1920x1080) Windows 11 Pro black WiFi BT Cam 6000mAh (2168041)</t>
  </si>
  <si>
    <t>IRU Strato 15ALID4 Core i5 13500H 8Gb SSD256Gb Intel UHD Graphics 15.6" IPS FHD (1920x1080) без ОС black WiFi BT Cam 6000mAh (2168043)</t>
  </si>
  <si>
    <t>IRU Strato 15ALID4 Core i7 1280P 16Gb SSD512Gb Intel UHD Graphics 15.6" IPS FHD (1920x1080) Windows 11 Pro black WiFi BT Cam 6000mAh (2168046)</t>
  </si>
  <si>
    <t>IRU Strato 15ALID4 Core i7 1280P 16Gb SSD512Gb Intel UHD Graphics 15.6" IPS FHD (1920x1080) без ОС black WiFi BT Cam 6000mAh (2168045)</t>
  </si>
  <si>
    <t>IRU Strato 15ALID4 Core i7 13700H 16Gb SSD512Gb Intel UHD Graphics 15.6" IPS FHD (1920x1080) без ОС black WiFi BT Cam 6000mAh (2168047)</t>
  </si>
  <si>
    <t>IRU Strato 15ALID5 Core i3 1315U 16Gb SSD512Gb Intel UHD Graphics 15.6" IPS FHD (1920x1080) FreeDOS black WiFi BT Cam 6000mAh (2148024)</t>
  </si>
  <si>
    <t>IRU Strato 15ALID5 Core i3 1315U 16Gb SSD512Gb Intel UHD Graphics 15.6" IPS FHD (1920x1080) Windows 11 Pro black WiFi BT Cam 6000mAh (2150070)</t>
  </si>
  <si>
    <t>IRU Strato 15ALID5 Core i3 1315U 8Gb SSD256Gb Intel UHD Graphics 15.6" IPS FHD (1920x1080) FreeDOS black WiFi BT Cam 6000mAh (2147988)</t>
  </si>
  <si>
    <t>IRU Strato 15ALID5 Core i3 1315U 8Gb SSD256Gb Intel UHD Graphics 15.6" IPS FHD (1920x1080) Windows 11 Pro black WiFi BT Cam 6000mAh (2150069)</t>
  </si>
  <si>
    <t>IRU Strato 15ALID5 Core i5 1235U 16Gb SSD512Gb Intel UHD Graphics 15.6" IPS FHD (1920x1080) FreeDOS black WiFi BT Cam 6000mAh (2148030)</t>
  </si>
  <si>
    <t>IRU Strato 15ALID5 Core i5 1235U 16Gb SSD512Gb Intel UHD Graphics 15.6" IPS FHD (1920x1080) Windows 11 Pro black WiFi BT Cam 6000mAh (2150073)</t>
  </si>
  <si>
    <t>IRU Strato 15ALID5 Core i5 1235U 8Gb SSD256Gb Intel UHD Graphics 15.6" IPS FHD (1920x1080) FreeDOS black WiFi BT Cam 6000mAh (2148029)</t>
  </si>
  <si>
    <t>IRU Strato 15ALID5 Core i5 1235U 8Gb SSD256Gb Intel UHD Graphics 15.6" IPS FHD (1920x1080) Windows 11 Pro black WiFi BT Cam 6000mAh (2150071)</t>
  </si>
  <si>
    <t>IRU Strato 15ALID5 Core i5 13420H 16Gb SSD512Gb Intel UHD Graphics 15.6" IPS FHD (1920x1080) FreeDOS black WiFi BT Cam 6000mAh (2148031)</t>
  </si>
  <si>
    <t>IRU Strato 15ALID5 Core i5 13420H 16Gb SSD512Gb Intel UHD Graphics 15.6" IPS FHD (1920x1080) Windows 11 Pro black WiFi BT Cam 6000mAh (2150074)</t>
  </si>
  <si>
    <t>IRU Strato 15ALID5 Core i7 13620H 16Gb SSD512Gb Intel UHD Graphics 15.6" IPS FHD (1920x1080) FreeDOS black WiFi BT Cam 6000mAh (2148035)</t>
  </si>
  <si>
    <t>IRU Strato 15ALID5 Core i7 13620H 16Gb SSD512Gb Intel UHD Graphics 15.6" IPS FHD (1920x1080) Windows 11 Pro black WiFi BT Cam 6000mAh (2150076)</t>
  </si>
  <si>
    <t>IRU Strato 16ALMR Core i5 12450H 16Gb SSD256Gb Intel UHD Graphics 16" IPS FHD (1920x1200) Windows 11 Pro grey WiFi BT Cam 5400mAh (2142315)</t>
  </si>
  <si>
    <t>IRU Strato 16ALMR Core i5 12450H 16Gb SSD512Gb Intel UHD Graphics 16" IPS FHD (1920x1200) Windows 11 Pro grey WiFi BT Cam 5400mAh (2142318)</t>
  </si>
  <si>
    <t>IRU Strato 16ALMR Core i5 12450H 16Gb SSD512Gb Intel UHD Graphics 16" IPS WQXGA (2560x1600) Windows 11 Pro silver WiFi BT Cam 5400mAh (2159330)</t>
  </si>
  <si>
    <t>IRU Strato 16ALMR Core i7 12650H 16Gb SSD512Gb Intel UHD Graphics 16" IPS FHD (1920x1200) Windows 11 Pro grey WiFi BT Cam 5400mAh (2142319)</t>
  </si>
  <si>
    <t>IRU Strato 16ALMR Core i7 12650H 32Gb SSD512Gb Intel UHD Graphics 16" IPS FHD (1920x1200) Windows 11 Pro grey WiFi BT Cam 5400mAh (2164683)</t>
  </si>
  <si>
    <t>IRU Tactio 14ALH Core i3 1215U 16Gb SSD512Gb Intel UHD Graphics 14" IPS FHD (1920x1080) FreeDOS grey WiFi BT Cam 4000mAh (2058889)</t>
  </si>
  <si>
    <t>IRU Tactio 14ALH Core i3 1215U 16Gb SSD512Gb Intel UHD Graphics 14" IPS FHD (1920x1080) Windows 11 Pro Multi Language 64 grey WiFi BT Cam 4000mAh (2059060)</t>
  </si>
  <si>
    <t>IRU Tactio 14ALH Core i3 1215U 8Gb SSD256Gb Intel UHD Graphics 14" IPS FHD (1920x1080) FreeDOS grey WiFi BT Cam 4000mAh (2058897)</t>
  </si>
  <si>
    <t>IRU Tactio 14ALH Core i5 1235U 16Gb SSD512Gb Intel UHD 14" IPS FHD (1920x1080) FreeDOS grey WiFi BT Cam 4000mAh (2058884)</t>
  </si>
  <si>
    <t>IRU Tactio 14ALH Core i5 1235U 16Gb SSD512Gb Intel UHD 14" IPS FHD (1920x1080) Windows 11 Pro Multi Language 64 grey WiFi BT Cam 4000mAh (2059068)</t>
  </si>
  <si>
    <t>IRU Tactio 14ALH Core i5 1235U 8Gb SSD256Gb Intel UHD 14" IPS FHD (1920x1080) FreeDOS grey WiFi BT Cam 4000mAh (2058896)</t>
  </si>
  <si>
    <t>IRU Tactio 14RLH Ryzen 5 7430U 16Gb SSD512Gb AMD Radeon Graphics 14" IPS FHD (1920x1080) FreeDOS grey WiFi BT Cam 4000mAh (2084813)</t>
  </si>
  <si>
    <t>IRU Tactio 14RLH Ryzen 5 7430U 16Gb SSD512Gb AMD Radeon Graphics 14" IPS FHD (1920x1080) Windows 11 Pro 64 grey WiFi BT Cam 4000mAh (2084815)</t>
  </si>
  <si>
    <t>IRU Tactio 15ALG Core i3 1215U 16Gb SSD512Gb Intel UHD Graphics 15.6" IPS FHD (1920x1080) Windows 11 Pro 64 black WiFi BT Cam 4500mAh (2019268)</t>
  </si>
  <si>
    <t>IRU Tactio 15ALG Core i3 1215U 8Gb SSD256Gb Intel UHD Graphics 15.6" IPS FHD (1920x1080) Windows 11 Pro 64 black WiFi BT Cam 4500mAh (2019263)</t>
  </si>
  <si>
    <t>IRU Tactio 15ALG Core i3 1215U 8Gb SSD256Gb Intel UHD Graphics 15.6" IPS FHD (1920x1080) без ОС black WiFi BT Cam 4500mAh (2023565)</t>
  </si>
  <si>
    <t>IRU Tactio 15ALG Core i5 1235U 16Gb SSD512Gb Intel Iris Xe graphics 15.6" IPS FHD (1920x1080) Windows 11 Pro 64 black WiFi BT Cam 4500mAh (2019269)</t>
  </si>
  <si>
    <t>IRU Tactio 15ALG Core i5 1235U 16Gb SSD512Gb Intel Iris Xe graphics 15.6" IPS FHD (1920x1080) без ОС black WiFi BT Cam 4500mAh (2023571)</t>
  </si>
  <si>
    <t>IRU Tactio 15ALG Core i5 1235U 8Gb SSD256Gb Intel Iris Xe graphics 15.6" IPS FHD (1920x1080) Windows 11 Pro 64 black WiFi BT Cam 4500mAh (2044618)</t>
  </si>
  <si>
    <t>IRU Tactio 15ALG Core i5 1235U 8Gb SSD512Gb Intel Iris Xe graphics 15.6" IPS FHD (1920x1080) Windows 11 Pro 64 black WiFi BT Cam 4500mAh (2019270)</t>
  </si>
  <si>
    <t>IRU Tactio 15ALG Core i5 12600H 16Gb SSD512Gb Intel Iris Xe graphics 15.6" IPS FHD (1920x1080) Windows 11 Pro 64 black WiFi BT Cam 4500mAh (2126372)</t>
  </si>
  <si>
    <t>IRU Tactio 15ALG Core i5 12600H 16Gb SSD512Gb Intel Iris Xe graphics 15.6" IPS FHD (1920x1080) без ОС black WiFi BT Cam 4500mAh (2126364)</t>
  </si>
  <si>
    <t>IRU Tactio 15ALG Core i5 1335U 16Gb SSD512Gb Intel Iris Xe graphics 15.6" IPS FHD (1920x1080) Windows 11 Pro 64 black WiFi BT Cam 4500mAh (2125433)</t>
  </si>
  <si>
    <t>IRU Tactio 15ALGR Core i5 1235U 16Gb SSD512Gb Intel UHD Graphics 15.6" IPS FHD (1920x1080) без ОС black WiFi BT Cam 4500mAh (2173257)</t>
  </si>
  <si>
    <t>IRU Tactio 15ALGR Core i5 1335U 16Gb SSD512Gb Intel UHD Graphics 15.6" IPS FHD (1920x1080) без ОС black WiFi BT Cam 4500mAh (2173258)</t>
  </si>
  <si>
    <t>IRU Tactio 15BHR Ryzen 7 7730U 16Gb SSD512Gb AMD Radeon Graphics 15.6" IPS FHD (1920x1080) Windows 11 Pro grey WiFi BT Cam 4350mAh (2139186)</t>
  </si>
  <si>
    <t>IRU Tactio 15PHC Ryzen 5 7430U 8Gb SSD256Gb AMD Radeon Graphics 15.6" IPS FHD (1920x1080) Windows 11 Pro Multi Language black WiFi BT Cam 4350mAh (2045999)</t>
  </si>
  <si>
    <t>IRU Tactio 15PHR Ryzen 5 7430U 16Gb SSD512Gb AMD Radeon Graphics 15.6" IPS FHD (1920x1080) FreeDOS black WiFi BT Cam 4000mAh (2150146)</t>
  </si>
  <si>
    <t>IRU Tactio 15PHR Ryzen 5 7430U 16Gb SSD512Gb AMD Radeon Graphics 15.6" IPS FHD (1920x1080) Windows 11 Pro 64 black WiFi BT Cam 4000mAh (2150148)</t>
  </si>
  <si>
    <t>IRU Tactio 15PHR Ryzen 5 7430U 8Gb SSD256Gb AMD Radeon Graphics 15.6" IPS FHD (1920x1080) FreeDOS black WiFi BT Cam 4000mAh (2150143)</t>
  </si>
  <si>
    <t>IRU Tactio 15PHR Ryzen 5 7430U 8Gb SSD256Gb AMD Radeon Graphics 15.6" IPS FHD (1920x1080) Windows 11 Pro 64 black WiFi BT Cam 4000mAh (2150145)</t>
  </si>
  <si>
    <t>IRU Tactio 15PHR Ryzen 7 5825U 16Gb SSD512Gb AMD Radeon Graphics 15.6" IPS FHD (1920x1080) FreeDOS black WiFi BT Cam 4000mAh (2150137)</t>
  </si>
  <si>
    <t>IRU Tactio 15PHR Ryzen 7 5825U 16Gb SSD512Gb AMD Radeon Graphics 15.6" IPS FHD (1920x1080) Windows 11 Pro 64 black WiFi BT Cam 4000mAh (2150142)</t>
  </si>
  <si>
    <t>IRU Tactio 16ALB Core i5 1235U 16Gb SSD256Gb Intel UHD Graphics 16" IPS WUXGA (1920x1200) Windows 11 Pro grey WiFi BT Cam 4830mAh (2110207)</t>
  </si>
  <si>
    <t>IRU Tactio 16ALB Core i5 1235U 16Gb SSD512Gb Intel UHD Graphics 16" IPS WUXGA (1920x1200) Windows 11 Pro grey WiFi BT Cam 4830mAh (2110204)</t>
  </si>
  <si>
    <t>IRU Калибр 14TLH Core i3 1115G4 8Gb SSD256Gb Intel UHD Graphics 14.1" IPS FHD (1920x1080) FreeDOS grey WiFi BT Cam 4500mAh (1909150)</t>
  </si>
  <si>
    <t>IRU Калибр 15ALC Core i5 12500H 32Gb SSD512Gb NVIDIA GeForce RTX 3050 4Gb 15.6" IPS FHD (1920x1080) без ОС black WiFi BT Cam 3465mAh (1993718)</t>
  </si>
  <si>
    <t>Kvadra Nau LP16 Core Ultra 7 155U 16Gb SSD512Gb Intel Graphics 16" IPS FHD+ (1920x1200) 4G без ОС graphite WiFi BT Cam (Y22L01CAS122R_CC5A28)</t>
  </si>
  <si>
    <t>Kvadra Nau LP16 Core Ultra 7 155U 16Gb SSD512Gb Intel Graphics 16" IPS FHD+ (1920x1200) без ОС graphite WiFi BT Cam (Y22L01CAS122R_BA395D)</t>
  </si>
  <si>
    <t>Kvadra Nau LP16 Core Ultra 7 155U 16Gb SSD512Gb Intel Graphics 16" IPS FHD+ (1920x1200) без ОС graphite WiFi BT Cam (Y22L01CAS122R_DCFD05)</t>
  </si>
  <si>
    <t>Lenovo IdeaPad 5 14IRH9 Core i5 13420H 16Gb SSD512Gb Intel UHD Graphics 14" IPS Touch WUXGA (1920x1200) без ОС grey WiFi BT Cam (83KX007VRK)</t>
  </si>
  <si>
    <t>Lenovo IdeaPad 5 14IRH9 Core i5 13420H 16Gb SSD512Gb Intel UHD Graphics 14" OLED Touch WUXGA (1920x1200) без ОС grey WiFi BT Cam (83KX007YRK)</t>
  </si>
  <si>
    <t>Lenovo IdeaPad Slim 3 15AMN8 Ryzen 3 30 8Gb SSD256Gb AMD Radeon 610M 15.6" IPS FHD (1920x1080) без ОС grey WiFi BT Cam (82XQ01CCPS)</t>
  </si>
  <si>
    <t>Lenovo IdeaPad Slim 3 15AMN8 Ryzen 5 40 16Gb SSD512Gb AMD Radeon 610M 15.6" IPS FHD (1920x1080) без ОС grey WiFi BT Cam (82XQ01DNSA)</t>
  </si>
  <si>
    <t>Lenovo IdeaPad Slim 3 15ARP10 Ryzen 7 170 16Gb SSD512Gb AMD Radeon 680M 15.3" IPS WUXGA (1920x1200) без ОС grey WiFi BT Cam (83K700PBPS)</t>
  </si>
  <si>
    <t>Lenovo IdeaPad Slim 3 15IRH10 Core i5 13420H 16Gb SSD512Gb Intel UHD Graphics 15.3" IPS WUXGA (1920x1200) без ОС grey WiFi BT Cam (83K100D6UE)</t>
  </si>
  <si>
    <t>Lenovo IdeaPad Slim 3 15IRH10 Core i5 13420H 16Gb SSD512Gb Intel UHD Graphics 15.3" IPS WUXGA (1920x1200) без ОС grey WiFi BT Cam (83K100DVPS)</t>
  </si>
  <si>
    <t>Lenovo IdeaPad Slim 3 15IRH8 Core i7 13620H 16Gb SSD512Gb Intel UHD Graphics 15.6" IPS FHD (1920x1080) без ОС grey WiFi BT Cam (83EM003TPS)</t>
  </si>
  <si>
    <t>Lenovo Legion 5 15AKP10 Ryzen AI 7 350 32Gb SSD1Tb NVIDIA GeForce RTX 5070 8Gb 15.1" OLED WQXGA (2560x1600) без ОС black WiFi BT Cam (83F1003BRK)</t>
  </si>
  <si>
    <t>Lenovo Legion 5 15IAX10 Core Ultra 7 255HX 16Gb SSD512Gb NVIDIA GeForce RTX 5060 8Gb 15.1" OLED WQXGA (2560x1600) без ОС black WiFi BT Cam (83F0000GRK)</t>
  </si>
  <si>
    <t>Lenovo Legion 5 15IAX10 Core Ultra 7 255HX 32Gb SSD1Tb NVIDIA GeForce RTX 5070 8Gb 15.1" OLED WQXGA (2560x1600) без ОС black WiFi BT Cam (83F0000FRK)</t>
  </si>
  <si>
    <t>Lenovo Legion 7 16IAX10 Core Ultra 9 275HX 32Gb SSD1Tb NVIDIA GeForce RTX 5060 8Gb 16" OLED WQXGA (2560x1600) без ОС white WiFi BT Cam (83KY0051RK)</t>
  </si>
  <si>
    <t>Lenovo Legion Pro 5 16AFR10 Ryzen 9 9955HX 32Gb SSD1Tb NVIDIA GeForce RTX 5070 8Gb 16" OLED WQXGA (2560x1600) без ОС black WiFi BT Cam (83F2000BRK)</t>
  </si>
  <si>
    <t>Lenovo Legion Pro 7 16IAX10H Core Ultra 9 275HX 64Gb SSD1Tb NVIDIA GeForce RTX5080 16Gb 16" OLED WQXGA (2560x1600) без ОС black WiFi BT Cam (83F50023RK)</t>
  </si>
  <si>
    <t>Lenovo LOQ 15ARP9 Ryzen 5 7235HS 16Gb SSD512Gb NVIDIA GeForce RTX4050 6Gb 15.6" IPS FHD (1920x1080) без ОС grey WiFi BT Cam (83JC00LBRK)</t>
  </si>
  <si>
    <t>Lenovo LOQ 15IRX10 Core i7 13700HX 16Gb SSD512Gb NVIDIA GeForce RTX5050 8Gb 15.6" IPS FHD (1920x1080) без ОС grey WiFi BT Cam (83JE00YPPS)</t>
  </si>
  <si>
    <t>Lenovo LOQ 15IRX10 Core i7 14700HX 16Gb SSD512Gb NVIDIA GeForce RTX 5060 8Gb 15.6" IPS FHD (1920x1080) без ОС grey WiFi BT Cam (83JE00YLPS)</t>
  </si>
  <si>
    <t>Lenovo LOQ 15IRX9 Core i5 13450HX 16Gb SSD512Gb NVIDIA GeForce RTX 3050 6Gb 15.6" IPS FHD (1920x1080) без ОС grey WiFi BT Cam (83DV0073PS)</t>
  </si>
  <si>
    <t>Lenovo LOQ 15IRX9 Core i7 13650HX 16Gb SSD512Gb NVIDIA GeForce RTX 3050 6Gb 15.6" IPS FHD (1920x1080) без ОС grey WiFi BT Cam (83DV0072PS)</t>
  </si>
  <si>
    <t>Lenovo LOQ 15IRX9 Core i7 13650HX 16Gb SSD512Gb NVIDIA GeForce RTX4050 6Gb 15.6" IPS FHD (1920x1080) без ОС grey WiFi BT Cam (83DV01CTSA)</t>
  </si>
  <si>
    <t>Lenovo LOQ 17IRX10 Core i5 13450HX 16Gb SSD512Gb NVIDIA GeForce RTX5050 8Gb 17.3" IPS FHD (1920x1080) без ОС grey WiFi BT Cam (83JH0089RK)</t>
  </si>
  <si>
    <t>Lenovo Thinkbook 14 G8 IAL Core Ultra 5 225U 16Gb SSD512Gb Intel Graphics 14" IPS WUXGA (1920x1200) без ОС grey WiFi BT Cam (21SJS05R00)</t>
  </si>
  <si>
    <t>Lenovo Thinkbook 14 G8 IAL Core Ultra 5 225U 16Gb SSD512Gb Intel Graphics 14" IPS WUXGA (1920x1200) без ОС grey WiFi BT Cam Bag (21SJ002AGQ)</t>
  </si>
  <si>
    <t>Lenovo Thinkbook 14 G8 IAL Core Ultra 7 255H 16Gb SSD512Gb Intel Arc 140T 14" IPS WUXGA (1920x1200) без ОС grey WiFi BT Cam (21SJS05S00)</t>
  </si>
  <si>
    <t>Lenovo Thinkbook 14 G8 IAL Core Ultra 7 255H 16Gb SSD512Gb Intel Arc 140T 14" IPS WUXGA (1920x1200) без ОС grey WiFi BT Cam Bag (21SJ0010GQ)</t>
  </si>
  <si>
    <t>Lenovo Thinkbook 16 G8 IAL Core Ultra 5 225U 16Gb SSD512Gb Intel Graphics 16" IPS WUXGA (1920x1200) без ОС grey WiFi BT Cam (21SKS05B00)</t>
  </si>
  <si>
    <t>Lenovo Thinkbook 16 G8 IAL Core Ultra 5 225U 16Gb SSD512Gb Intel Graphics 16" IPS WUXGA (1920x1200) без ОС grey WiFi BT Cam Bag (21SK0027GQ)</t>
  </si>
  <si>
    <t>Lenovo Thinkbook 16 G8 IAL Core Ultra 7 255H 16Gb SSD512Gb Intel Arc 140T 16" IPS WUXGA (1920x1200) без ОС grey WiFi BT Cam (21SKS05C00)</t>
  </si>
  <si>
    <t>Lenovo Thinkbook 16 G8 IAL Core Ultra 7 255H 16Gb SSD512Gb Intel Arc 140T 16" IPS WUXGA (1920x1200) без ОС grey WiFi BT Cam Bag (21SK0030GQ)</t>
  </si>
  <si>
    <t>Lenovo Thinkbook 16 G9 IRL Core 7 240H 32Gb SSD1Tb Intel Graphics 16" IPS WUXGA (1920x1200) Windows 11 Pro grey WiFi BT Cam (21US006FGQ)</t>
  </si>
  <si>
    <t>Lenovo ThinkPad E14 G6 Core Ultra 5 125U 16Gb SSD512Gb Intel Graphics 14" IPS WUXGA (1920x1200) без ОС black WiFi BT Cam (21M700AGIG)</t>
  </si>
  <si>
    <t>Lenovo ThinkPad E14 G6 Core Ultra 5 125U 16Gb SSD512Gb Intel Graphics 14" IPS WUXGA (1920x1200) без ОС black WiFi BT Cam (21M80024US)</t>
  </si>
  <si>
    <t>Lenovo ThinkPad E14 G6 Core Ultra 7 155H 16Gb SSD512Gb Intel Graphics 14" IPS WUXGA (1920x1200) без ОС black WiFi BT Cam (21M700AXIG)</t>
  </si>
  <si>
    <t>Lenovo ThinkPad E14 G7 Core 5 210H 16Gb SSD512Gb Intel Graphics 14" IPS WUXGA (1920x1200) Windows 11 Pro black WiFi BT Cam (21T9002HUS)</t>
  </si>
  <si>
    <t>Lenovo ThinkPad E14 G7 Core 5 210H 16Gb SSD512Gb Intel Graphics 14" IPS WUXGA (1920x1200) без ОС black WiFi BT Cam (21T9006CIG)</t>
  </si>
  <si>
    <t>Lenovo ThinkPad E14 G7 Core 7 240H 16Gb SSD512Gb Intel Graphics 14" IPS WUXGA (1920x1200) без ОС black WiFi BT Cam (21T9006FIG)</t>
  </si>
  <si>
    <t>Lenovo ThinkPad E16 G2 Core Ultra 5 125U 16Gb SSD512Gb Intel Graphics 16" IPS WUXGA (1920x1200) без ОС black WiFi BT Cam (21MAS04600)</t>
  </si>
  <si>
    <t>Lenovo ThinkPad E16 G2 Ryzen 7 7735HS 16Gb SSD512Gb AMD Radeon 680M 16" IPS WUXGA (1920x1200) без ОС black WiFi BT Cam (21M5S09E00)</t>
  </si>
  <si>
    <t>Lenovo ThinkPad E16 G2 Ryzen 7 7735HS 16Gb SSD512Gb AMD Radeon 680M 16" IPS WUXGA (1920x1200) без ОС black WiFi BT Cam (21M5S0JG00)</t>
  </si>
  <si>
    <t>Lenovo ThinkPad E16 G2 Ryzen 7 7735U 16Gb SSD512Gb AMD Radeon 680M 16" IPS WUXGA (1920x1200) без ОС black WiFi BT Cam (21M6S1F000)</t>
  </si>
  <si>
    <t>Lenovo ThinkPad T14 G4 Core i5 1335U 16Gb SSD1Tb Intel Iris Xe graphics 14" IPS WUXGA (1920x1200) Windows 11 Pro 64 black WiFi BT Cam (21HESGC100)</t>
  </si>
  <si>
    <t>Lenovo ThinkPad T14 G5 Core Ultra 7 155U 16Gb SSD512Gb Intel Graphics 14" IPS WUXGA (1920x1200) Windows 11 Pro 64 grey WiFi BT Cam (21ML0089US)</t>
  </si>
  <si>
    <t>Lenovo ThinkPad T14s G6 Core Ultra 7 255U 16Gb SSD512Gb Intel Graphics 14" IPS WUXGA (1920x1200) Windows 11 Pro black WiFi BT Cam (21R1002TUS)</t>
  </si>
  <si>
    <t>Lenovo ThinkPad X1 Carbon G12 Core Ultra 7 155U 32Gb SSD512Gb Intel Graphics 14" IPS Touch WUXGA (1920x1200) Windows 11 Pro 64 black WiFi BT Cam (21KC00A7US)</t>
  </si>
  <si>
    <t>Lenovo ThinkPad X1 Carbon G12 Core Ultra 7 155U 32Gb SSD512Gb Intel Graphics 14" IPS WUXGA (1920x1200) Windows 11 Pro 64 black WiFi BT Cam (21KC0046US)</t>
  </si>
  <si>
    <t>Lenovo ThinkPad X1 Carbon G13 Aura Core Ultra 7 258V 32Gb SSD512Gb Intel Arc 140V 14" OLED 2.8K (2880x1800) Windows 11 Pro 64 black WiFi BT Cam (21NS0014US)</t>
  </si>
  <si>
    <t>Lenovo ThinkPad X9-15 G1 Aura Core Ultra 7 258V 32Gb SSD1Tb Intel Arc 140V 15.3" OLED Touch 2.8K (2880x1800) Windows 11 Pro grey WiFi BT Cam (21Q60008GQ)</t>
  </si>
  <si>
    <t>Lenovo V15 G4 AMN Ryzen 3 7320U 8Gb SSD256Gb AMD Radeon 610M 15.6" TN FHD (1920x1080) без ОС black WiFi BT Cam (82YU0080AK)</t>
  </si>
  <si>
    <t>Lenovo V15 G4 AMN Ryzen 5 7520U 16Gb SSD512Gb AMD Radeon 610M 15.6" TN FHD (1920x1080) без ОС grey WiFi BT Cam (83CQA01BIN)</t>
  </si>
  <si>
    <t>Lenovo V15 G5 IRL Core i7 13620H 16Gb SSD512Gb Intel UHD Graphics 15.6" TN FHD (1920x1080) без ОС grey WiFi BT Cam (83HF00EMIG)</t>
  </si>
  <si>
    <t>Lenovo Yoga 7 14AKP10 Ryzen AI 5 340 24Gb SSD1Tb AMD Radeon 840M 14" OLED Touch WUXGA (1920x1200) Windows 11 Home beige WiFi BT Cam (83JR005YRK)</t>
  </si>
  <si>
    <t>Lenovo Yoga 7 14AKP10 Ryzen AI 7 350 24Gb SSD1Tb AMD Radeon 860M 14" OLED Touch WUXGA (1920x1200) Windows 11 Home beige WiFi BT Cam (83JR0061RK)</t>
  </si>
  <si>
    <t>Lenovo Yoga 7 14ILL10 Core Ultra 5 226V 16Gb SSD512Gb Intel Arc 130V 14" OLED Touch WUXGA (1920x1200) без ОС grey WiFi BT Cam (83JQ003GRK)</t>
  </si>
  <si>
    <t>Lenovo Yoga Pro 7 14AKP10 Ryzen AI 7 350 32Gb SSD1Tb AMD Radeon 860M 14.5" OLED 3K (2944x1840) без ОС turquoise WiFi BT Cam (83KG0013RK)</t>
  </si>
  <si>
    <t>Lenovo Yoga Pro 7 14IAH10 Core Ultra 9 285H 32Gb SSD1Tb Intel Arc 140T 14.5" OLED Touch 3K (3000x1876) Windows 11 Home grey WiFi BT Cam (83KF002LRK)</t>
  </si>
  <si>
    <t>Lenovo Yoga Slim7 14AKP10 Ryzen AI 5 340 16Gb SSD1Tb AMD Radeon 840M 14" OLED 2.8K (2880x1800) Windows 11 Home turquoise WiFi BT Cam (83JY0009RK)</t>
  </si>
  <si>
    <t>Lenovo Yoga Slim7 14ILL10 Core Ultra 5 226V 16Gb SSD1Tb Intel Arc 130V 14" OLED 2.8K (2880x1800) Windows 11 Home grey WiFi BT Cam (83JX000GRK)</t>
  </si>
  <si>
    <t>Maibenben B114B-R566UM Ryzen 5 6600H 16Gb SSD512Gb AMD Radeon 660M 14.5" IPS 3K (3072x1920) Windows 11 Pro silver WiFi BT Cam 5151mAh (B114B-R566UMFQSPSRE1)</t>
  </si>
  <si>
    <t>Maibenben P15B-R576UM Ryzen 5 7640HS 16Gb SSD512Gb AMD Radeon 760M 15.3" IPS FHD+ (1920x1200) Windows 11 Home grey WiFi BT Cam 5921mAh (P15B-R576UMF1SHGRE0)</t>
  </si>
  <si>
    <t>Maibenben X16E-R99558 Ryzen 9 9955HX 32Gb SSD2Tb NVIDIA GeForce RTX5080 16Gb 16" IPS QHD (2560x1600) Windows 11 Home black WiFi BT Cam 6450mAh (X16E-R99558NQSHBRE0)</t>
  </si>
  <si>
    <t>Maibenben X16F-R98957T Ryzen 9 8940HX 32Gb SSD1Tb NVIDIA GeForce RTX5070Ti 12Gb 16" IPS QHD+ (2560x1600) Windows 11 Home grey WiFi BT Cam 5200mAh (X16F-R98957T0JGRHG4E10)</t>
  </si>
  <si>
    <t>MSI Crosshair 18 HX AI A2XWGKG-022XRU Core Ultra 9 275HX 32Gb SSD1Tb NVIDIA GeForce RTX 5070 8Gb 18" IPS QHD+ (2560x1600) FreeDOS black WiFi BT Cam (9S7-184111-022)</t>
  </si>
  <si>
    <t>MSI Cyborg 15 B13WGKG-662CA Core i7 13620H 32Gb SSD1Tb NVIDIA GeForce RTX 5070 8Gb 15.6" IPS FHD (1920x1080) Windows 11 Home Multi Language black WiFi BT Cam</t>
  </si>
  <si>
    <t>MSI Cyborg 15 B2RWFKG-071US Core 7 240H 16Gb SSD512Gb NVIDIA GeForce RTX 5060 8Gb 15.6" IPS FHD (1920x1080) Windows 11 Home Multi Language black WiFi BT Cam (9S7-15Q342-256)</t>
  </si>
  <si>
    <t>MSI Cyborg 15 C2WE-016XRU Core 7 240H 16Gb SSD1Tb NVIDIA GeForce RTX5050 8Gb 15.6" IPS FHD (1920x1080) FreeDOS grey WiFi BT Cam (9S7-15T121-016)</t>
  </si>
  <si>
    <t>MSI Cyborg 15 C2WF-014XRU Core 7 240H 16Gb SSD1Tb NVIDIA GeForce RTX 5060 8Gb 15.6" IPS FHD (1920x1080) FreeDOS grey WiFi BT Cam (9S7-15T121-014)</t>
  </si>
  <si>
    <t>MSI Cyborg 15 C2WF-015XRU Core 5 210H 16Gb SSD1Tb NVIDIA GeForce RTX 5060 8Gb 15.6" IPS FHD (1920x1080) FreeDOS grey WiFi BT Cam (9S7-15T121-015)</t>
  </si>
  <si>
    <t>MSI Cyborg 15 Max C2WG-013XRU Core 7 240H 16Gb SSD1Tb NVIDIA GeForce RTX 5070 8Gb 15.6" IPS FHD (1920x1080) FreeDOS grey WiFi BT Cam (9S7-15T111-013)</t>
  </si>
  <si>
    <t>MSI Cyborg 17 B2RWEKG-280XRU Core 5 210H 16Gb SSD1Tb NVIDIA GeForce RTX5050 8Gb 17.3" IPS FHD (1920x1080) FreeDOS black WiFi BT Cam (9S7-17U332-280)</t>
  </si>
  <si>
    <t>MSI Cyborg 17 B2RWFKG-284XRU Core 5 210H 16Gb SSD1Tb NVIDIA GeForce RTX 5060 8Gb 17.3" IPS FHD (1920x1080) FreeDOS black WiFi BT Cam (9S7-17U332-284)</t>
  </si>
  <si>
    <t>MSI Cyborg 17 B2RWGKG-286XRU Core 7 240H 32Gb SSD1Tb NVIDIA GeForce RTX 5070 8Gb 17.3" IPS FHD (1920x1080) FreeDOS black WiFi BT Cam (9S7-17U332-286)</t>
  </si>
  <si>
    <t>MSI Cyborg A17 AI B2HWEKG-041XRU Ryzen 7 260 16Gb SSD1Tb NVIDIA GeForce RTX5050 8Gb 17.3" IPS FHD (1920x1080) FreeDOS black WiFi BT Cam (9S7-17UL32-041)</t>
  </si>
  <si>
    <t>MSI Cyborg A17 AI B2HWEKG-047XRU Ryzen 7 260 16Gb SSD512Gb NVIDIA GeForce RTX5050 8Gb 17.3" IPS FHD (1920x1080) FreeDOS black WiFi BT Cam (9S7-17UL32-047)</t>
  </si>
  <si>
    <t>MSI Cyborg A17 AI B2HWFKG-040XRU Ryzen 7 260 16Gb SSD1Tb NVIDIA GeForce RTX 5060 8Gb 17.3" IPS FHD (1920x1080) FreeDOS black WiFi BT Cam (9S7-17UL32-040)</t>
  </si>
  <si>
    <t>MSI Cyborg A17 AI B2HWFKG-048XRU Ryzen 7 260 16Gb SSD512Gb NVIDIA GeForce RTX 5060 8Gb 17.3" IPS FHD (1920x1080) FreeDOS black WiFi BT Cam (9S7-17UL32-048)</t>
  </si>
  <si>
    <t>MSI Katana 15 HX B14WFK-617XRU Core i7 14650HX 16Gb SSD1Tb NVIDIA GeForce RTX 5060 8Gb 15.6" IPS FHD (1920x1080) FreeDOS black WiFi BT Cam (9S7-1587C1-617)</t>
  </si>
  <si>
    <t>MSI Katana 15 HX B14WGK-226XRU Core i7 14650HX 32Gb SSD1Tb NVIDIA GeForce RTX 5070 8Gb 15.6" IPS FHD (1920x1080) FreeDOS black WiFi BT Cam (9S7-1587C1-226)</t>
  </si>
  <si>
    <t>MSI Katana 17 HX B14WFK-275XRU Core i5 14450HX 32Gb SSD1Tb NVIDIA GeForce RTX 5060 8Gb 17.3" IPS FHD (1920x1080) FreeDOS black WiFi BT Cam (9S7-17L791-275)</t>
  </si>
  <si>
    <t>MSI Katana 17 HX B14WFK-276XRU Core i7 14650HX 32Gb SSD1Tb NVIDIA GeForce RTX 5060 8Gb 17.3" IPS QHD (2560x1440) FreeDOS black WiFi BT Cam (9S7-17L791-276)</t>
  </si>
  <si>
    <t>MSI Modern 14 F1MG-816XRU Core 5 120U 16Gb SSD512Gb Intel Graphics 14" IPS FHD (1920x1080) FreeDOS silver WiFi BT Cam (9S7-14S113-816)</t>
  </si>
  <si>
    <t>MSI Modern 15 F1MG-1071XRU Core 7 150U 16Gb SSD512Gb Intel Graphics 15.6" IPS FHD (1920x1080) FreeDOS grey WiFi BT Cam (9S7-15S111-1071)</t>
  </si>
  <si>
    <t>MSI Modern 15 F1MG-1099RU Core 7 150U 16Gb SSD512Gb Intel Graphics 15.6" IPS FHD (1920x1080) Windows 11 Pro grey WiFi BT Cam (9S7-15S111-1099)</t>
  </si>
  <si>
    <t>MSI Modern 15 F1MG-1200RU Core 5 120U 16Gb SSD512Gb Intel Graphics 15.6" IPS FHD (1920x1080) Windows 11 Pro grey WiFi BT Cam (9S7-15S111-1200)</t>
  </si>
  <si>
    <t>MSI Prestige 13 AI+ A3MG-046RU Core Ultra 9 386H 32Gb SSD1Tb Intel Graphics 13.3" OLED 2.8K (2880x1800) Windows 11 Pro grey WiFi BT Cam (9S7-13Q425-046)</t>
  </si>
  <si>
    <t>MSI Prestige 14 AI+ Evo C2VMG-044RU Core Ultra 7 258V 32Gb SSD1Tb Intel Arc 140V 14" OLED 2.8K (2880x1800) Windows 11 Pro grey WiFi BT Cam (9S7-14N321-044)</t>
  </si>
  <si>
    <t>MSI Prestige 16 AI+ Evo B2VMG-033RU Core Ultra 7 258V 32Gb SSD1Tb Intel Arc 140V 16" IPS QHD+ (2560x1600) Windows 11 Home grey WiFi BT Cam (9S7-15A331-033)</t>
  </si>
  <si>
    <t>MSI Pulse A16 AI+ C3HWFKG-031XRU Ryzen AI 7 350 32Gb SSD1Tb NVIDIA GeForce RTX 5060 8Gb 16" IPS QHD+ (2560x1600) FreeDOS black WiFi BT Cam (9S7-15PK11-031)</t>
  </si>
  <si>
    <t>MSI Pulse A16 AI+ C3HWGKG-030XRU Ryzen AI 7 350 32Gb SSD1Tb NVIDIA GeForce RTX 5070 8Gb 16" IPS QHD+ (2560x1600) FreeDOS black WiFi BT Cam (9S7-15PK11-030)</t>
  </si>
  <si>
    <t>MSI Raider 16 HX AI A2XWHG-814XRU Core Ultra 7 255HX 32Gb SSD1Tb NVIDIA GeForce RTX5070Ti 12Gb 16" IPS QHD+ (2560x1600) FreeDOS black WiFi BT Cam (9S7-15M361-814)</t>
  </si>
  <si>
    <t>MSI Raider 16 Max HX B2WI-030RU Core Ultra 9 290HX Plus 32Gb SSD2Tb NVIDIA GeForce RTX5080 16Gb 16" OLED QHD+ (2560x1600) Windows 11 Home black WiFi BT Cam (9S7-265111-030)</t>
  </si>
  <si>
    <t>MSI Raider 16 Max HX B2WJ-031RU Core Ultra 9 290HX Plus 32Gb SSD2Tb NVIDIA GeForce RTX 5090 24Gb 16" OLED QHD+ (2560x1600) Windows 11 Home black WiFi BT Cam (9S7-265111-031)</t>
  </si>
  <si>
    <t>MSI Raider 18 Max HX A2WI-1048RU Core Ultra 9 290HX Plus 32Gb SSD2Tb NVIDIA GeForce RTX5080 16Gb 18" IPS UHD+ (3840x2400) Windows 11 Home black WiFi BT Cam (9S7-182462-1048)</t>
  </si>
  <si>
    <t>MSI Raider 18 Max HX A2WJ-1050RU Core Ultra 9 290HX Plus 64Gb SSD2Tb NVIDIA GeForce RTX 5090 24Gb 18" IPS UHD+ (3840x2400) Windows 11 Home black WiFi BT Cam (9S7-182462-1050)</t>
  </si>
  <si>
    <t>MSI Raider A18 HX A9WJG-216RU Ryzen 9 9955HX3D 64Gb SSD2Tb NVIDIA GeForce RTX 5090 24Gb 18" IPS UHD+ (3840x2400) Windows 11 Home black WiFi BT Cam (9S7-182L72-216)</t>
  </si>
  <si>
    <t>MSI Stealth 16 AI+ B3WH-013RU Core Ultra 9 386H 32Gb SSD1Tb NVIDIA GeForce RTX5070Ti 12Gb 16" OLED QHD+ (2560x1600) Windows 11 Home black WiFi BT Cam (9S7-263111-013)</t>
  </si>
  <si>
    <t>MSI Stealth 16 AI+ B3WI-012RU Core Ultra 9 386H 32Gb SSD1Tb NVIDIA GeForce RTX5080 16Gb 16" OLED QHD+ (2560x1600) Windows 11 Home black WiFi BT Cam (9S7-263111-012)</t>
  </si>
  <si>
    <t>MSI Stealth 18 HX A2WI-083RU Core Ultra 9 290HX Plus 32Gb SSD2Tb NVIDIA GeForce RTX5080 16Gb 18" IPS UHD+ (3840x2400) Windows 11 Home black WiFi BT Cam (9S7-183341-083)</t>
  </si>
  <si>
    <t>MSI Stealth 18 HX AI A2XWJG-052RU Core Ultra 9 275HX 64Gb SSD2Tb NVIDIA GeForce RTX5090 24Gb 18" IPS UHD+ (3840x2400) Windows 11 Home black WiFi BT Cam (9S7-183341-052)</t>
  </si>
  <si>
    <t>MSI Stealth A16 AI+ A3XWHG-232XRU Ryzen AI 9 HX 370 32Gb SSD2Tb NVIDIA GeForce RTX5070Ti 12Gb 16" OLED QHD+ (2560x1600) FreeDOS black WiFi BT Cam (9S7-15FL35-232)</t>
  </si>
  <si>
    <t>MSI Stealth HX AI A2XWIG-051RU Core Ultra 9 275HX 64Gb SSD2Tb NVIDIA GeForce RTX5080 16Gb 18" IPS UHD+ (3840x2400) Windows 11 Home black WiFi BT Cam (9S7-183341-051)</t>
  </si>
  <si>
    <t>MSI Summit A16 AI+ A3HMTG-084RU Ryzen AI 9 365 32Gb SSD2Tb AMD Radeon 880M 16" IPS Touch QHD+ (2560x1600) Windows 11 Home black WiFi BT Cam (9S7-159K21-084)</t>
  </si>
  <si>
    <t>MSI Titan 18 HX A2WJ-1049RU Core Ultra 9 290HX Plus 64Gb SSD2Tb NVIDIA GeForce RTX 5090 24Gb 18" IPS UHD+ (3840x2400) Windows 11 Home black WiFi BT Cam (9S7-182411-1049)</t>
  </si>
  <si>
    <t>MSI Titan Dragon Edition 18 HX A2XWIG-1020RU Core Ultra 9 285HX 64Gb SSD4Tb NVIDIA GeForce RTX5080 16Gb 18" IPS UHD+ (3840x2400) Windows 11 Home black WiFi BT Cam (9S7-1824A5-1020)</t>
  </si>
  <si>
    <t>MSI Vector 18 HX AI A2XWHG-899XRU Core Ultra 9 285HX 64Gb SSD1Tb NVIDIA GeForce RTX5070Ti 12Gb 18" IPS QHD+ (2560x1600) FreeDOS grey space WiFi BT Cam (9S7-1824B4-899)</t>
  </si>
  <si>
    <t>MSI Vector 18 HX AI A2XWIG-890RU Core Ultra 9 275HX 32Gb SSD2Tb NVIDIA GeForce RTX5080 16Gb 18" IPS QHD+ (2560x1600) Windows 11 Home grey space WiFi BT Cam (9S7-1824B4-890)</t>
  </si>
  <si>
    <t>MSI Venture A16 AI+ A3HMG-026XRU Ryzen AI 7 350 16Gb SSD1Tb AMD Radeon 860M 16" OLED 2K (2048x1280) без ОС grey WiFi BT Cam (9S7-261K21-026)</t>
  </si>
  <si>
    <t>MSI VenturePro 16 AI A2HVEG-033XRU Core Ultra 7 255H 16Gb SSD1Tb NVIDIA GeForce RTX4050 6Gb 16" OLED 2K (2048x1280) FreeDOS grey WiFi BT Cam (9S7-261121-033)</t>
  </si>
  <si>
    <t>Osio CyberLine C170i-002 Core i5 12600H 16Gb SSD512Gb NVIDIA GeForce RTX4050 6Gb 17.3" IPS FHD (1920x1080) без ОС dk.grey WiFi BT Cam 3410mAh</t>
  </si>
  <si>
    <t>Osio FocusLine F150A-001 Ryzen 5 5560U 8Gb SSD256Gb AMD Radeon Graphics 15.6" IPS FHD (1920x1080) без ОС grey WiFi BT Cam 6000mAh</t>
  </si>
  <si>
    <t>Osio FocusLine F160a-011 Ryzen 7 5700U 16Gb SSD1Tb AMD Radeon Graphics 16.1" IPS FHD (1920x1080) Windows 11 Home 64 grey WiFi BT Cam 6000mAh</t>
  </si>
  <si>
    <t>Osio FocusLine F160a-016 Ryzen 5 5560U 16Gb SSD1Tb AMD Radeon Graphics 16.1" IPS FHD (1920x1080) без ОС grey WiFi BT Cam 6000mAh</t>
  </si>
  <si>
    <t>Osio FocusLine F160i-015 Core i5 1235U 16Gb SSD512Gb Intel Iris Xe graphics 16.1" IPS FHD (1920x1080) без ОС grey WiFi BT Cam 6000mAh</t>
  </si>
  <si>
    <t>Samsung Galaxy Book 4 NP750 Core 7 150U 16Gb SSD512Gb Intel Graphics 15.6" PLS FHD (1920x1080) Windows 11 Home Multi Language silver WiFi BT Cam (NP750XGK-LS2US)</t>
  </si>
  <si>
    <t>Samsung Galaxy Book 4 NP750 Core i5 1335U 16Gb SSD512Gb Intel Iris Xe graphics 15.6" IPS FHD (1920x1080) Windows 11 Home Multi Language grey WiFi BT Cam (NP750XGJ-LG7IN)</t>
  </si>
  <si>
    <t>Samsung Galaxy Book 4 Pro NP960 Core Ultra 5 125H 16Gb SSD512Gb Intel Arc 16" AMOLED Touch 3K (2880x1800) Windows 11 Home Multi Language grey WiFi BT Cam (NP960XGK-LG6IN)</t>
  </si>
  <si>
    <t>Samsung Galaxy Book 4 Pro NP960 Core Ultra 7 155U 16Gb SSD512Gb Intel Arc 16" AMOLED Touch 3K (2880x1800) Windows 11 Home Multi Language grey WiFi BT Cam (NP960XGK-LG7IN)</t>
  </si>
  <si>
    <t>Samsung Galaxy Book 5 360 NP750 Core Ultra 7 256V 16Gb SSD1Tb Intel Arc 140V 15.6" AMOLED Touch FHD (1920x1080) Windows 11 Home English grey WiFi BT Cam (NP750QHA-LG3IN)</t>
  </si>
  <si>
    <t>Samsung Galaxy Book 5 360 NP750 Core Ultra 7 256V 16Gb SSD512Gb Intel Arc 140V 15.6" AMOLED Touch FHD (1920x1080) Windows 11 Home Multi Language grey WiFi BT Cam (NP750QHA-LG2IN)</t>
  </si>
  <si>
    <t>Samsung Galaxy Book 5 360 NP750 Core Ultra 7 258V 32Gb SSD1Tb Intel Arc 140V 15.6" AMOLED Touch FHD (1920x1080) Windows 11 Home English grey WiFi BT Cam (NP750QHA-LG4IN)</t>
  </si>
  <si>
    <t>Samsung Galaxy Book 5 Pro 360 NP960 Core Ultra 5 226V 16Gb SSD512Gb Intel Arc 130V 16" AMOLED Touch 2.8K (2880x1800) Windows 11 Home Multi Language grey WiFi BT Cam (NP960QHA-KG3IN)</t>
  </si>
  <si>
    <t>Samsung Galaxy Book 5 Pro 360 NP960 Core Ultra 7 256V 16Gb SSD512Gb Intel Arc 140V 16" AMOLED Touch 2.8K (2880x1800) Windows 11 Home English grey WiFi BT Cam (NP960QHA-KG1IN)</t>
  </si>
  <si>
    <t>Tecno MegaBook K15SDA Ryzen 5 7430U 8Gb SSD512Gb AMD Radeon Graphics 15.6" IPS FHD (1920x1080) Windows 11 Home grey WiFi BT Cam 6060mAh (71005000619)</t>
  </si>
  <si>
    <t>Tecno MegaBook K15SFA Ryzen 5 7535HS 8Gb SSD512Gb AMD Radeon 660M 15.6" IPS FHD (1920x1080) Windows 11 Home grey WiFi BT Cam 6060mAh (71005000517)</t>
  </si>
  <si>
    <t>Tecno MegaBook K15SRA Core i5 13420H 8Gb SSD512Gb Intel UHD Graphics 15.6" IPS FHD (1920x1080) Windows 11 Home grey WiFi BT Cam 6060mAh (71005000465)</t>
  </si>
  <si>
    <t>Tecno MegaBook K16SAA Core i5 13420H 8Gb SSD512Gb Intel UHD Graphics 16" IPS WUXGA (1920x1200) Windows 11 Home grey WiFi BT Cam 6060mAh (71005000618)</t>
  </si>
  <si>
    <t>Tecno MegaBook K16SDA Ryzen 5 7430U 8Gb SSD512Gb AMD Radeon Graphics 16" IPS WUXGA (1920x1200) Windows 11 Home grey WiFi BT Cam 6060mAh (71005000523)</t>
  </si>
  <si>
    <t>Tecno MegaBook K16SFA Ryzen 5 7535HS 8Gb SSD512Gb AMD Radeon 660M 16" IPS WUXGA (1920x1200) Windows 11 Home grey WiFi BT Cam 6060mAh (71005000518)</t>
  </si>
  <si>
    <t>Magic Keyboard Black iPad Pro 11</t>
  </si>
  <si>
    <t>Magic Keyboard White iPad Pro 11</t>
  </si>
  <si>
    <t>США, White</t>
  </si>
  <si>
    <t>Magic Keyboard Black iPad Pro 13</t>
  </si>
  <si>
    <t>Magic Keyboard White iPad Pro 13</t>
  </si>
  <si>
    <t>MGDN4 MacBook Pro 14 M5 Pro 15/16 24GB 1TB Silver</t>
  </si>
  <si>
    <t>MGDR4 MacBook Pro 14 M5 Pro 15/16 24GB 1TB Space Black</t>
  </si>
  <si>
    <t>MJLW4 MacBook Pro 14 Black M5 Pro 15/16 24GB, 2TB</t>
  </si>
  <si>
    <t>MGDP4 MacBook Pro 14 M5 Pro 18/20 24GB 2TB Silver</t>
  </si>
  <si>
    <t>MGDT4 MacBook Pro 14 M5 Pro 18/20 24GB 2TB Space Black</t>
  </si>
  <si>
    <t>MGDQ4 MacBook Pro 14 M5 Max 18/32 36GB 2TB Silver</t>
  </si>
  <si>
    <t>MDE04 MacBook Pro 14 M5 16/512 (2025) Black</t>
  </si>
  <si>
    <t>MDE14 MacBook Pro 14 М5 10/10 16/1TB Space Black</t>
  </si>
  <si>
    <t>MDE34 MacBook Pro 14 М5 10/10 24/1TB Space Black</t>
  </si>
  <si>
    <t>MDE64 MacBook Pro 14 М5 10/10 24/1TB Silver</t>
  </si>
  <si>
    <t>MGEA4 MacBook Pro 16 M5 Pro 18C/20C/24Gb/1Tb Black</t>
  </si>
  <si>
    <t>MGE44 MacBook Pro 16 M5 Pro 18C/20C/24Gb/1Tb Silver</t>
  </si>
  <si>
    <t>MGEC4 MacBook Pro 16 M5 Pro 18C/20C/48Gb/1Tb Black</t>
  </si>
  <si>
    <t>MGE64 MacBook Pro 16 M5 Pro 18C/20C/48Gb/1Tb Silver</t>
  </si>
  <si>
    <t>MGE74 MacBook Pro 16 M5 Max 18/32 36GB 2TB Silver</t>
  </si>
  <si>
    <t>MGED4 MacBook Pro 16 M5 Max 18/32 36GB 2TB Space Black</t>
  </si>
  <si>
    <t>MGE94 MacBook Pro 16 M5 Max 18/40 48GB 2TB Silver</t>
  </si>
  <si>
    <t>MGEE4 MacBook Pro 16 M5 Max 18/40 48GB 2TB Space Black</t>
  </si>
  <si>
    <t>Выпрямители HS07</t>
  </si>
  <si>
    <t>Go+ play mini 3</t>
  </si>
  <si>
    <t>Смартфоны и кнопочные телефоны</t>
  </si>
  <si>
    <t>Apple (iPhone, Watch, Airpods, СЗУ и провода)</t>
  </si>
  <si>
    <t>Гаджеты и МБТ. Выгодно!</t>
  </si>
  <si>
    <t>Уцененный товар</t>
  </si>
  <si>
    <t>Apple (iPad, MacBook, iMac, Apple Display, CUSTOM, Pencil, Keyboard)</t>
  </si>
  <si>
    <t>МБТ Xiaomi</t>
  </si>
  <si>
    <t>Телевизоры Xiaomi</t>
  </si>
  <si>
    <t>Audio, приставки, колонки</t>
  </si>
  <si>
    <r>
      <t>Телевизоры Xiaomi.</t>
    </r>
    <r>
      <rPr>
        <sz val="14"/>
        <color rgb="FFFF0000"/>
        <rFont val="Calibri"/>
        <family val="2"/>
        <charset val="204"/>
        <scheme val="minor"/>
      </rPr>
      <t xml:space="preserve"> В наличии на складе</t>
    </r>
  </si>
  <si>
    <t xml:space="preserve">Телевизоры (безнал с НДС 22%) </t>
  </si>
  <si>
    <t>16525-1</t>
  </si>
  <si>
    <t>Honor Magic 7 5G 12+256GB NFC Black RUS</t>
  </si>
  <si>
    <t>10581-1</t>
  </si>
  <si>
    <t>Huawei Nova 14i 8+256GB NFC Black RUS</t>
  </si>
  <si>
    <t>10574-2</t>
  </si>
  <si>
    <t>Huawei Nova Y73 8+128GB NFC Blue RUS</t>
  </si>
  <si>
    <t>14075-2RUS</t>
  </si>
  <si>
    <t>Nokia 105 DS TA-1416 Blue RUS</t>
  </si>
  <si>
    <t>14075-1RUS</t>
  </si>
  <si>
    <t>Nokia 105 DS TA-1416 Charcoal RUS</t>
  </si>
  <si>
    <t>14060-1RUS</t>
  </si>
  <si>
    <t>Nokia 106 DS TA-1564 Charcoal RUS</t>
  </si>
  <si>
    <t>17720-1EU</t>
  </si>
  <si>
    <t>OnePlus 15 5G (CPH2747) 16/512GB NFC Infinite Black EU</t>
  </si>
  <si>
    <t>17720-2EU</t>
  </si>
  <si>
    <t>OnePlus 15 5G (CPH2747) 16/512GB NFC Sand Storm EU</t>
  </si>
  <si>
    <t>17728-2CN</t>
  </si>
  <si>
    <t>OnePlus 15 5G (PLK110) 16GB/1TB NFC Sand Storm CN</t>
  </si>
  <si>
    <t>17732-3CN</t>
  </si>
  <si>
    <t>OnePlus 15T 5G (PLZ110) 16/512GB NFC Brown CN</t>
  </si>
  <si>
    <t>17732-1CN</t>
  </si>
  <si>
    <t>OnePlus 15T 5G (PLZ110) 16/512GB NFC Green CN</t>
  </si>
  <si>
    <t>17732-2CN</t>
  </si>
  <si>
    <t>OnePlus 15T 5G (PLZ110) 16/512GB NFC White CN</t>
  </si>
  <si>
    <t>17733-3CN</t>
  </si>
  <si>
    <t>OnePlus 15T 5G (PLZ110) 16GB/1TB NFC Brown CN</t>
  </si>
  <si>
    <t>17724-2EU</t>
  </si>
  <si>
    <t>OnePlus Nord CE5 5G (CPH2719) 8/256GB NFC Marble Mist EU</t>
  </si>
  <si>
    <t>Электроника / OPPO</t>
  </si>
  <si>
    <t>17303-1</t>
  </si>
  <si>
    <t>OPPO A5 Pro 8+256GB NFC Mocha Brown RUS</t>
  </si>
  <si>
    <t>17303-2</t>
  </si>
  <si>
    <t>OPPO A5 Pro 8+256GB NFC Olive Green RUS</t>
  </si>
  <si>
    <t>281295-3AE</t>
  </si>
  <si>
    <t>Samsung Galaxy A16 4/128GB Light Green AE</t>
  </si>
  <si>
    <t>47013-3</t>
  </si>
  <si>
    <t>Samsung Galaxy A37 5G 8+128GB Awesome Lavander RUS</t>
  </si>
  <si>
    <t>281354-1EU</t>
  </si>
  <si>
    <t>Samsung Galaxy M56 5G 8/256GB Black EU</t>
  </si>
  <si>
    <t>281354-2EU</t>
  </si>
  <si>
    <t>Samsung Galaxy M56 5G 8/256GB Green EU</t>
  </si>
  <si>
    <t>47002-4IN</t>
  </si>
  <si>
    <t>Samsung Galaxy S25 FE 8/128GB (SM-S731B/DS) Navy IN</t>
  </si>
  <si>
    <t>284000-2KZ</t>
  </si>
  <si>
    <t>Samsung Galaxy Z Fold 7 12/256GB (SM-F966B) Silver Shadow KZ</t>
  </si>
  <si>
    <t>15948-1</t>
  </si>
  <si>
    <t>TECNO Spark Go 2 3+64GB Ink Black RUS</t>
  </si>
  <si>
    <t>16027-1</t>
  </si>
  <si>
    <t>Vivo Y04 4+256GB Gold RUS</t>
  </si>
  <si>
    <t>11481-1UK</t>
  </si>
  <si>
    <t>Xiaomi 17 Ultra 5G 16GB/1TB NFC Black UK</t>
  </si>
  <si>
    <t>11467-1</t>
  </si>
  <si>
    <t>Xiaomi Redmi Note 15 Pro 12+512GB NFC Black RUS</t>
  </si>
  <si>
    <t>11467-3</t>
  </si>
  <si>
    <t>Xiaomi Redmi Note 15 Pro 12+512GB NFC Titanium RUS</t>
  </si>
  <si>
    <t>17100-3EU</t>
  </si>
  <si>
    <t>POCO F6 5G 12/512GB NFC Titanium EU</t>
  </si>
  <si>
    <t>17116-2EU</t>
  </si>
  <si>
    <t>POCO F7 Pro 5G 12/256GB NFC Blue EU</t>
  </si>
  <si>
    <t>17126-2KZ</t>
  </si>
  <si>
    <t>POCO M7 6/128GB NFC Blue KZ</t>
  </si>
  <si>
    <t>17126-3KZ</t>
  </si>
  <si>
    <t>POCO M7 6/128GB NFC Silver KZ</t>
  </si>
  <si>
    <t>17134-1</t>
  </si>
  <si>
    <t>POCO M8 5G 8+256GB NFC Black RUS</t>
  </si>
  <si>
    <t>17135-3EU</t>
  </si>
  <si>
    <t>POCO M8 Pro 5G 8/256GB NFC Silver EU</t>
  </si>
  <si>
    <t>90NX0801-M08U20</t>
  </si>
  <si>
    <t>90NX07N1-M02MC0</t>
  </si>
  <si>
    <t>90NX07N1-M02MD0</t>
  </si>
  <si>
    <t>90NX0881-M02N60</t>
  </si>
  <si>
    <t>B8AX0EA</t>
  </si>
  <si>
    <t>D3NU2AT</t>
  </si>
  <si>
    <t>Acer Aspire Lite AL15-32P-C1KD Celeron N4500 8Gb SSD256Gb Intel UHD Graphics 15.6" IPS FHD (1920x1080) без ОС grey WiFi BT Cam 6000mAh (NX.JB8ER.001)</t>
  </si>
  <si>
    <t>Asus ExpertBook B1 B1503CVA-S77757 Core 7 150U 8Gb SSD512Gb Intel UHD Graphics 15.6" IPS FHD (1920x1080) без ОС grey WiFi BT Cam (90NX0801-M08U20)</t>
  </si>
  <si>
    <t>Asus Expertbook B3 Flip B3402FVA-I516512B7D Core 5 120U 16Gb SSD512Gb Intel UHD Graphics 14" IPS FHD (1920x1080) без ОС black WiFi BT Cam (90NX07N1-M02MC0)</t>
  </si>
  <si>
    <t>Asus Expertbook B3 Flip B3402FVA-I716512B7D Core 7 150U 16Gb SSD512Gb Intel UHD Graphics 14" IPS FHD (1920x1080) без ОС black WiFi BT Cam (90NX07N1-M02MD0)</t>
  </si>
  <si>
    <t>Asus ExpertBook P1 P1503CVA-I58512BDD Core 5 210H 8Gb SSD512Gb Intel UHD Graphics 15.6" IPS FHD (1920x1080) без ОС grey WiFi BT Cam (90NX0881-M02N60)</t>
  </si>
  <si>
    <t>HP 15-fc0024ny Ryzen 7 7730U 16Gb SSD512Gb AMD Radeon Graphics 15.6" IPS FHD (1920x1080) FreeDOS silver WiFi BT Cam (B8AX0EA)</t>
  </si>
  <si>
    <t>HP ProBook 440 G11 Core Ultra 5 125U 16Gb SSD512Gb Intel Graphics 14" IPS WUXGA (1920x1200) FreeDOS silver WiFi BT Cam (D3NU2AT)</t>
  </si>
  <si>
    <t>IRU Strato 15ALI Core i5 1235U 8Gb SSD256Gb Intel Iris Xe graphics 15.6" IPS FHD (1920x1080) FreeDOS black WiFi BT Cam 6000mAh (2058943)</t>
  </si>
  <si>
    <t>IRU Strato 15ALID4 Core i5 13420H 16Gb SSD512Gb Intel UHD Graphics 15.6" IPS FHD (1920x1080) Windows 11 Pro black WiFi BT Cam 6000mAh (2168028)</t>
  </si>
  <si>
    <t>Lenovo IdeaPad 5 14IRH9 Core i5 13420H 16Gb SSD1Tb Intel UHD Graphics 14" IPS Touch WUXGA (1920x1200) без ОС grey WiFi BT Cam (83KX007XRK)</t>
  </si>
  <si>
    <t>Lenovo Thinkbook 16 G7 ARP Ryzen 7 7735HS 16Gb SSD512Gb AMD Radeon 680M 16" IPS WUXGA (1920x1200) без ОС grey WiFi BT Cam (21MW009QSA)</t>
  </si>
  <si>
    <t>MSI Cyborg 17 B2RWEKG-279XRU Core 7 240H 16Gb SSD1Tb NVIDIA GeForce RTX5050 8Gb 17.3" IPS FHD (1920x1080) FreeDOS black WiFi BT Cam (9S7-17U332-279)</t>
  </si>
  <si>
    <t>HONOR MagicBook X16 Intel Core i3-1315U/8Gb (soldered D4)/SSD512Gb/UMA/16"/IPS/WUXGA/1920x1200/60Hz/NoOS/Grey/1.68kg</t>
  </si>
  <si>
    <t>ASUS ROG Strix Scar 18 G835LX-SA126W Intel Core Ultra 9 275HX/64Gb (2*32 D5)/SSD2Tb/RTX5090 24Gb (175W)/18"/IPS/MiniLED/WQXGA/2560x1600/240Hz/Win11/RJ-45/Black/3.2kg</t>
  </si>
  <si>
    <t>90NX0981-M00BX0</t>
  </si>
  <si>
    <t>16" ASUS ExpertBook P3 PM3606CKA-PL0338 Ryzen AI 7 350/64Gb/SSD1Tb/AMDRadeonGraphics/2560x16</t>
  </si>
  <si>
    <t>16" ASUS ROG Strix G16 G614PW-TS133 Ryzen 9 8940HX/32Gb/SSD1Tb/RTX5080/2560x1600/NoOS/grey 9</t>
  </si>
  <si>
    <t>17.3" ASUS TUF Gaming F17 FX707VJB-HX100 Core 5 210H/16Gb/SSD512Gb/RTX3050/FHD/NoOS/grey 90N</t>
  </si>
  <si>
    <t>17.3" MSI Katana 17 B13UCR-1612XRU Core i5-13420H/16Gb/SSD1Tb/RTX3050/FHD/NoOS/black 9S7-17L</t>
  </si>
  <si>
    <t>35525B</t>
  </si>
  <si>
    <t>Внешний аккумулятор UGREEN PB722 (35525B) 25000mAh 200W Fast Charging Power Bank. Цвет: серый</t>
  </si>
  <si>
    <t>45763_</t>
  </si>
  <si>
    <t>Внешний аккумулятор UGREEN PB761 (45763) 10000mAh MIni Magnetic Wireless 30W Power Bank Qi2. Цвет: серый</t>
  </si>
  <si>
    <t>35042_</t>
  </si>
  <si>
    <t>Сетевое зарядное устройство UGREEN X553 (35042) Nexode S 65W USB-A+2*USB-C GaN Tech Fast Charger EU. Цвет: серый</t>
  </si>
  <si>
    <t>35501_</t>
  </si>
  <si>
    <t>Кабель UGREEN L509 (35501) UNO Type C 2.0 Male To Type C 2.0 Male 5A Data Cable. Длина: 1м. Цвет: черный/серый</t>
  </si>
  <si>
    <t>Кабель UGREEN US286 (10306) USB-C 2.0 Male To USB-C 2.0 Male 3A Data Cable. Длина: 2м. Цвет: черный</t>
  </si>
  <si>
    <t>Кабель UGREEN US316 (70427) USB-C 2.0  to USB-C 2.0 5A Data Cable. Длина 1 м. Цвет: черный</t>
  </si>
  <si>
    <t>CAB014BT3MBK</t>
  </si>
  <si>
    <t>Кабель Belkin BoostCharge 100W USB-C to USB-C 2.0 Braided Cable. Длина: 3м. Цвет: черный</t>
  </si>
  <si>
    <t>CAB014BT3MWH</t>
  </si>
  <si>
    <t>Кабель Belkin BoostCharge 100W USB-C to USB-C 2.0 Braided Cable. Длина: 3м. Цвет: белый</t>
  </si>
  <si>
    <t>CAB003bt1MBK</t>
  </si>
  <si>
    <t>Кабель Belkin BoostCharge USB-C To USB-C Cable. Длина: 1м. Цвет: черный</t>
  </si>
  <si>
    <t>50737_</t>
  </si>
  <si>
    <t>Адаптер UGREEN CM199 (50737) USB Type C to 10/100/1000M Ethernet Adapter. Цвет: серый космос</t>
  </si>
  <si>
    <t>Кабель UGREEN CM204 (60813) USB-A to RJ45 Console Cable. Длина: 3м Цвет: черный</t>
  </si>
  <si>
    <t>Переключатель UGREEN CM332 (80125) HDMI Switcher 3 In 1 Out  4K@30HZ. Цвет: серый</t>
  </si>
  <si>
    <t>35625_</t>
  </si>
  <si>
    <t>Конвертер UGREEN CM639 (35625) 8-in-1 4K@60Hz USB-C to 2*USB-A 3.2+2*USB-C 3.2+2*HDMI+DP+PD port Converter. Цвет: серый</t>
  </si>
  <si>
    <t>20222_</t>
  </si>
  <si>
    <t>Адаптер UGREEN CR104 (20222) USB 2.0 A To DB9 RS-232 Male Adapter Cable. Длина 2 м. Цвет: серый</t>
  </si>
  <si>
    <t>65907_</t>
  </si>
  <si>
    <t>Кабель зарядный UGREEN L532 (65907) USB-C to USB-C PD Fast Charging Cable 240W Max. Длина: 1м. Цвет: серый космос</t>
  </si>
  <si>
    <t>80420_</t>
  </si>
  <si>
    <t>Кабель UGREEN NW150 (80420) CAT7 Shielded Round Cable with Braided Modular Plugs. Длина: 0,5м. Цвет: черный</t>
  </si>
  <si>
    <t>50152_</t>
  </si>
  <si>
    <t>Кабель UGREEN US261 (50152) USB 2.0 C M/M Round Cable Nickel Plating Aluminum Shell. Длина: 2м. Цвет: серо-черный</t>
  </si>
  <si>
    <t>50194_</t>
  </si>
  <si>
    <t>Кабель сетевой круглый UGREEN NW101 (50194) Cat 6 U/UTP Pure Copper Ethernet Round Cable. Длина: 5м. Цвет: черный</t>
  </si>
  <si>
    <t>70333_</t>
  </si>
  <si>
    <t>Кабель UGREEN NW122 (70333) CAT 6A Pure Copper Ethernet Cable OD2.8. Длина: 1,5м. Цвет: черный</t>
  </si>
  <si>
    <t>SDSDXXD-1T00-GN4IN</t>
  </si>
  <si>
    <t>Карта памяти SanDisk 1TB Extreme PRO SDXC card + RescuePRO. Цвет: черный</t>
  </si>
  <si>
    <t>30285_</t>
  </si>
  <si>
    <t>Подставка UGREEN LP106 (30285) Adjustable Portable Stand Multi-Angl. Цвет: белый</t>
  </si>
  <si>
    <t>50747_</t>
  </si>
  <si>
    <t>Подставка UGREEN LP106 (50747) Adjustable Portable Stand Multi-Angle. Цвет: черный</t>
  </si>
  <si>
    <t>20119_</t>
  </si>
  <si>
    <t>Адаптер UGREEN US381 (20119) USB3.0 A/F to A/F Adapter Aluminum Case. Цвет: серый</t>
  </si>
  <si>
    <t>50903_</t>
  </si>
  <si>
    <t>Органайзер для путешествий UGREEN LP152 (50903) Travel Storage Case. Цвет: серый</t>
  </si>
  <si>
    <t>Проектор Wanbo Projector Mozart 1 Pro (Android 11, 2+16G, 1080P, 1200 ANSI, Auto-Focus, белый, EU, WPB84)</t>
  </si>
  <si>
    <t>BHR08XEEU</t>
  </si>
  <si>
    <t>Очиститель воздуха Mijia Smart Air Purifier Max EU</t>
  </si>
  <si>
    <t>Умный испарительный увлажнитель воздуха Mijia Smart Evaporative Humidifier Pro EU</t>
  </si>
  <si>
    <t>RAPOO Веб-камера C280-BL, цвет - черный (19990)</t>
  </si>
  <si>
    <t>V500PRO-2024</t>
  </si>
  <si>
    <t>RAPOO Игровая механическая клавиатура проводная V500PRO-2024, цвет - желтый/синий</t>
  </si>
  <si>
    <t>8210M</t>
  </si>
  <si>
    <t>RAPOO Клавиатура+мышь беспроводная 8210M-BL, цвет - черный (13580)</t>
  </si>
  <si>
    <t>Чехол-клавиатура для планшета Redmi Pad Pro Keyboard (Russia)</t>
  </si>
  <si>
    <t>AIMOTO Fun Умные часы 4G. Цвет: белый</t>
  </si>
  <si>
    <t>AIMOTO Детские Умные часы Aimoto Infinity 4G с AMOLED-экраном. Цвет: розовый</t>
  </si>
  <si>
    <t>5504AATL</t>
  </si>
  <si>
    <t>Беспроводные наушники HONOR CHOICE black ORL-ME00</t>
  </si>
  <si>
    <t>5504AATM</t>
  </si>
  <si>
    <t>Беспроводные наушники HONOR CHOICE OWS ORL-ME00 Golden</t>
  </si>
  <si>
    <t>Беспроводные наушники realme Buds T200 Lite RMA2415-A Чёрный</t>
  </si>
  <si>
    <t>Беспроводные наушники realme Buds T200 RMA2410 Серый</t>
  </si>
  <si>
    <t>Беспроводные наушники realme Buds T200 RMA2410 Фиолетовый</t>
  </si>
  <si>
    <t>Беспроводные наушники realme Buds T200x RMA2415-A Белый</t>
  </si>
  <si>
    <t>Беспроводные наушники realme Buds T200x RMA2415-A Голубой</t>
  </si>
  <si>
    <t>BHR8776GL</t>
  </si>
  <si>
    <t>Беспроводные наушники Redmi Buds 6 Play - черные</t>
  </si>
  <si>
    <t>BHR8773GL</t>
  </si>
  <si>
    <t>Беспроводные наушники Redmi Buds 6 Play - белые</t>
  </si>
  <si>
    <t>Беспроводные наушники REDMI Buds 8 Active White</t>
  </si>
  <si>
    <t>Беспроводные наушники REDMI Buds 8 Lite (Чёрные)</t>
  </si>
  <si>
    <t>Беспроводные наушники REDMI Buds 8 Pro Glacier Blue</t>
  </si>
  <si>
    <t>Беспроводные наушники REDMI Buds 8 Pro Obsidian Black</t>
  </si>
  <si>
    <t>BHR8790GL</t>
  </si>
  <si>
    <t>Смарт-часы Redmi Watch 5 Active (матовое серебро)</t>
  </si>
  <si>
    <t>BHR8791GL</t>
  </si>
  <si>
    <t>Смарт-часы Redmi Watch 5 Lite Light Gold (светло-золотой)</t>
  </si>
  <si>
    <t>Фитнес-браслет Xiaomi Smart Band 10 Mystic Rose, model: M2459B1</t>
  </si>
  <si>
    <t>BHR08L3GL</t>
  </si>
  <si>
    <t>Фитнес-браслет Xiaomi Smart Band 9 Active Фиолетовый</t>
  </si>
  <si>
    <t>Hobot-368</t>
  </si>
  <si>
    <t>HOBOT Робот для мойки окон 368</t>
  </si>
  <si>
    <t>BHR8124EU</t>
  </si>
  <si>
    <t>Робот-пылесос Xiaomi Robot Vacuum X20+ EU</t>
  </si>
  <si>
    <t>DEM-T30W combo</t>
  </si>
  <si>
    <t>Вертикальный пылесос беспроводной Deerma DEM-T30W combo (2 щетка+3 hepa</t>
  </si>
  <si>
    <t>DOVE-T100</t>
  </si>
  <si>
    <t>Гарнитура Huawei FREEBUDS 6I PURPLE ORCA-T100</t>
  </si>
  <si>
    <t>Гарнитура Huawei FREEBUDS 6I WHITE ORCA-T100</t>
  </si>
  <si>
    <t>Умные часы GT 6 ATM-B19 55020FWF BLACK HUAWEI</t>
  </si>
  <si>
    <t>YNDX-00054EMD</t>
  </si>
  <si>
    <t>Яндекс Станция Миди, модель YNDX-00054 (изумрудный)</t>
  </si>
  <si>
    <t>YNDX00054ORG</t>
  </si>
  <si>
    <t>Умный динамик, Яндекс Станция Миди, модель YNDX-00054 (оранжевый)</t>
  </si>
  <si>
    <t>YNDX00054PNK</t>
  </si>
  <si>
    <t>Умный динамик, Яндекс Станция Миди, модель YNDX-00054 (малиновый)</t>
  </si>
  <si>
    <t>SFX-0850AH8FLP</t>
  </si>
  <si>
    <t>Блок питания ПК Thermaltake Toughpower SFX 850 /0850W/Fully Modular/Non Light/Full Range/Analog/80 Plus Platinum/EU/100% JP CAP/All Flat Cables/Gen 5</t>
  </si>
  <si>
    <t>ZM800-TXII</t>
  </si>
  <si>
    <t>Блок питания Zalman MegaMax800W V2, 80+STD.230V</t>
  </si>
  <si>
    <t>Видеокарта Ninja (Sinotex) Ninja Radeon RX 550 (512SP) 2GB GDDR5 128BIT DVI HDMI DP (AKRX55025F) RTL {25}</t>
  </si>
  <si>
    <t>GV-N5080AORUSX WB-16GD</t>
  </si>
  <si>
    <t>Видеокарта Gigabyte RTX5080 XTREME WATERFORCE WB 16GB GDDR7 256bit 3xDP HDMI LIQUID RTL</t>
  </si>
  <si>
    <t>GTX1660 Super</t>
  </si>
  <si>
    <t>Видеокарта Ninja (Sinotex) GTX1660 SUPER 6GB 192bit GDDR6 DVI DP HDMI 2FAN RTL</t>
  </si>
  <si>
    <t>PTPL4TBPECB</t>
  </si>
  <si>
    <t xml:space="preserve">Твердотельный накопитель SSD Patriot USB-C 4TB PTPL4TBPECB Lite Transporter 2.5" черный </t>
  </si>
  <si>
    <t>Жесткий диск Seagate 3.5" 8TB SkyHawk Surveillance HDD ST8000VX009 SATA 6Gb/s, 5400rpm 256MB, 24x7,</t>
  </si>
  <si>
    <t>CC-SATAM-DATA</t>
  </si>
  <si>
    <t>Кабель Cablexpert Кабель интерфейсный SATAIII Cablexpert CC-SATAM-DATA, 50см, 7pin/7pin, защелка, пакет {400}  (093385)</t>
  </si>
  <si>
    <t>MEG Z890 ACE</t>
  </si>
  <si>
    <t>Материнская плата MSI MEG Z890 ACE Z890, LGA1851, 4*DDR5, 3*PCIEx16, 5*M.2, 3*TypeC, 11*USB3.2Gen2, 4*USB3.2Gen1, 4*USB2.0, 4*SATA3.0, 10G, 2*Type-C(DP), HDMI, ATX, RTL</t>
  </si>
  <si>
    <t>Z890 STEEL LEGEND WIFI</t>
  </si>
  <si>
    <t>Материнская плата ASRock Z890 STEEL LEGEND WIFI, RTL</t>
  </si>
  <si>
    <t>KVR16N11S8/4WP</t>
  </si>
  <si>
    <t>Модуль памяти Kingston 4GB DDR3 1600 DIMM KVR16N11S8/4WP Non-ECC, Unbuffered, CL11, 1.35V, 1Rx8, RTL (317480)</t>
  </si>
  <si>
    <t>R532G1601U1S-U</t>
  </si>
  <si>
    <t>Модуль памяти AMD Radeon 2GB  DDR3 1600 DIMM R5 Entertainment Series Black R532G1601U1S-U Non-ECC, CL11, 1.5V, R532G1601U1S-U RTL (180169)</t>
  </si>
  <si>
    <t>KVR16LN11/8WP</t>
  </si>
  <si>
    <t>Модуль памяти Kingston 8GB DDR3L 1600 DIMM KVR16LN11/8WP Non-ECC, Unbuffered, CL11, 1.35V, 2R, 4Gbit, RTL {25} KVR16LN11/8WP (317350)</t>
  </si>
  <si>
    <t>R7416G2606U2S-U</t>
  </si>
  <si>
    <t>Модуль памяти AMD Radeon™ R7 Performance Series Black R7416G2606U2S-U 16GB DDR4 2666 DIMM Non-ECC, CL16, 1.2V, RTL (181791)</t>
  </si>
  <si>
    <t>Модуль памяти 32GB Crucial DDR5 5600 UDIMM Pro Black Desktop Memory Non-ECC, CL46, 1.1V, DRx8, RTL</t>
  </si>
  <si>
    <t>7985WX</t>
  </si>
  <si>
    <t>Центральный Процессор AMD RYZEN Threadripper PRO 7985WX OEM (Storm Peak, 5nm, C64/T128, Base 3,2 GHz, Turbo 5,1 GHz, Without Graphics, L3 256MB, TDP 350W, sTR5)</t>
  </si>
  <si>
    <t>AK620 DIGITAL SE</t>
  </si>
  <si>
    <t>Вентилятор для процессора GamerStorm AK620 DIGITAL SE LGA1851/1700/1200/1151/1150/1155</t>
  </si>
  <si>
    <t>Жидкостная система охлаждения Thermalright Вентилятор Cooler Thermalright Frozen Magic EX 360 Black all Intel/AMD</t>
  </si>
  <si>
    <t>FX360 LCD PE BLACK</t>
  </si>
  <si>
    <t>Вентилятор Cooler ID-Cooling FX360 LCD PE BLACK LCD SCREEN 350W/ all Intel/AMD/ no LED fan</t>
  </si>
  <si>
    <t>Монитор 23.8" MSI Modern MD2412P  IPS, 1920x1080, 100Hz, 4ms, 300сd/m, 1000:1, HDR | HDMI(1.4), Type-C(PD-15W) | HAS, Pivot, Swivel, ExPSU, Speakers, Vesa 75, Black</t>
  </si>
  <si>
    <t>Монитор 27" MSI PRO MP275QPG  IPS, 2560x1440, 100Hz, 4ms, 300сd/m, 1300:1, HDR | 2xHDMI(2.0b), DP(1.2a) | HAS, Pivot, Swivel, InPSU, Speakers, Vesa 100, Black</t>
  </si>
  <si>
    <t>Монитор 23.8" MSI PRO MP242A E2  IPS, 1920x1080, 120Hz, 4ms, 300сd/m, 1500:1, HDR | VGA, HDMI(1.4), DP(1.2a) | InPSU, Speakers, Vesa 100, Black</t>
  </si>
  <si>
    <t>Q27G4SRU</t>
  </si>
  <si>
    <t>Монитор 27" AOC Q27G4SRU  IPS, 2560x1440, 300Hz, 1ms, 400сd/m, 1000:1, HDR10 | 2xHDMI(2.1), 2xDP(1.4), 2xUSB 3.2 | HAS, Pivot, Swivel, InPSU, Speakers, Vesa 100, Black/Red</t>
  </si>
  <si>
    <t>VG270UP6bmiipx</t>
  </si>
  <si>
    <t>Монитор 27" ACER VG270UP6bmiipx  Black (IPS, 2560x1440, 1ms, 250cd, 144Hz, 2xHDMI(2.0), DP(1.4), Speakers 2Wx2, FreeSync, HDR 10, Vesa:100x100)</t>
  </si>
  <si>
    <t>B327QKB1bmiiprzx</t>
  </si>
  <si>
    <t>Монитор 31.5" ACER B327QKB1bmiiprzx Black (VA, 3840x2160, 1 ms, 178°/178°, 300 cd/m, 3000:1, +2хHDMI 2.0, +DisplayPort 1.4, +4xUSB 3.2, +MM, Pivot)</t>
  </si>
  <si>
    <t>Д12И</t>
  </si>
  <si>
    <t>ПК Гравитон Д12И i5-12400/8GB/SSD256GB/FP_1xUSB3.0_1xUSB2.0_1xType-C/120W/K+M/NO OS/WR3G</t>
  </si>
  <si>
    <t xml:space="preserve"> 3WT91A#B19</t>
  </si>
  <si>
    <t>HP Laser 137fnw А4, МФУ, лазерное, черно-белое, 20стр/мин, 1200dpi, 600МГц, 128Мб, WiFi/USB/Ethernet, 500стр/картридж, (4ZB84A)</t>
  </si>
  <si>
    <t>Периферия и аксессуары</t>
  </si>
  <si>
    <t>3D печать</t>
  </si>
  <si>
    <t>BIQU ABS Resin Gray 500ML</t>
  </si>
  <si>
    <t>BIQU ABS Resin Light Blue 1000ML</t>
  </si>
  <si>
    <t>BIQU ABS Resin Gray 1000ML</t>
  </si>
  <si>
    <t>BIQU ABS Resin Light Blue 500ML</t>
  </si>
  <si>
    <t>KVM переключатели</t>
  </si>
  <si>
    <t>DKVM-4K/B3A</t>
  </si>
  <si>
    <t>Переключатель консоли (KVM) D-Link DKVM-4K/B3A 4-портовый KVM-переключатель с портами VGA и PS/2</t>
  </si>
  <si>
    <t>DKVM-CB3/B1A</t>
  </si>
  <si>
    <t>Кабель D-Link DKVM-CB3/B1A Кабель KVM длиной 3 м с разъемами VGA и PS/2 для DKVM-4K/B</t>
  </si>
  <si>
    <t>DKVM-CB5/B1A</t>
  </si>
  <si>
    <t>Кабель D-Link DKVM-CB5/B1A Кабель KVM длиной 5 м с разъемами VGA и PS/2 для DKVM-4K/B</t>
  </si>
  <si>
    <t>DKVM-CB/A4A</t>
  </si>
  <si>
    <t>Кабель D-Link DKVM-CB/A4A Кабель KVM длиной 1,8 м с разъемами VGA и PS/2 для DKVM-4K/А</t>
  </si>
  <si>
    <t>DKVM-CB/B1A</t>
  </si>
  <si>
    <t>Кабель D-Link DKVM-CB/B1A Кабель KVM длиной 1,8 м с разъемами VGA и PS/2 для DKVM-4K/B</t>
  </si>
  <si>
    <t>TK-CAT5P</t>
  </si>
  <si>
    <t>Переключатель консоли (KVM) TRENDnet CAT5 PS/2 Server Interface RTL {64}</t>
  </si>
  <si>
    <t>Аксессуары периферии</t>
  </si>
  <si>
    <t>SST-FPS01</t>
  </si>
  <si>
    <t>Аксессуары Silverstone G56FPS01BA00020</t>
  </si>
  <si>
    <t>Graphene heatsink</t>
  </si>
  <si>
    <t xml:space="preserve">Радиатор AGI Graphene heatsink </t>
  </si>
  <si>
    <t>C920</t>
  </si>
  <si>
    <t>Веб-камера Logitech HD Pro Webcam C920 960-001055/960-000998
{ USB 2.0, 1920*1080, 2Mpix foto, Mic, Black}</t>
  </si>
  <si>
    <t>C920e</t>
  </si>
  <si>
    <t>Веб-камера Logitech C920e черная, 3Mp, FHD 1080p@30fps, автофокус, угол обзора 78°, складная подставка, USB2.0, кабель 1.5м</t>
  </si>
  <si>
    <t>C925e</t>
  </si>
  <si>
    <t>Веб-камера Logitech C925e Business Webcam Black</t>
  </si>
  <si>
    <t>BRIO 300</t>
  </si>
  <si>
    <t>Веб-камера Logitech BRIO 300 Full HD Webcam Rose</t>
  </si>
  <si>
    <t>Brio 90</t>
  </si>
  <si>
    <t>Веб-камера Logitech Brio 90 графитовый 960-001581</t>
  </si>
  <si>
    <t>DS-UC100</t>
  </si>
  <si>
    <t>Веб-камера ACD-Vision UC100 CMOS 0.3МПикс, 640x480p, 30к/с, микрофон встр., кабель USB 2.0 1.5м, универс. крепление, черный корп. RTL {60} (551745)</t>
  </si>
  <si>
    <t>DS-UC400</t>
  </si>
  <si>
    <t>Веб-камера ACD-Vision UC400 CMOS 1.3МПикс, 1280x720p, 30к/с, микрофон встр., кабель USB 2.0 1.5м, шторка объектива, универс. крепление, черный корп. (551769)</t>
  </si>
  <si>
    <t>DS-UC500</t>
  </si>
  <si>
    <t>Веб-камера ACD-Vision UC500 CMOS 2МПикс, 1920x1080p, 30к/с, микрофон встр., кабель USB 2.0 1.5м, универс. крепление, черный корп. RTL {60} (551783)</t>
  </si>
  <si>
    <t>DS-UC700</t>
  </si>
  <si>
    <t>Веб-камера ACD-Vision UC700 CMOS 2МПикс (апрокс.3МПикс), 1920x1080p, 30к/с, автофокус, микрофон встр., кабель USB 2.0 1.5м, шторка объектива, универс. крепление, черный корп. RTL (551905)</t>
  </si>
  <si>
    <t>C280-BL</t>
  </si>
  <si>
    <t>Карты памяти</t>
  </si>
  <si>
    <t>TF138</t>
  </si>
  <si>
    <t>Карта памяти AGI microSDHC 32GB AGI Memory Card Choice TF138 AGI032GU1TF138-R2 UHS-I U1 Class 10, Adapter, 800/30 MB/s, RTL</t>
  </si>
  <si>
    <t>Карта памяти AGI microSDXC 64GB AGI Memory Card Choice TF138 AGI064GU1TF138-R2 UHS-I U1 Class 10, Adapter, 100/30 MB/s, RTL 2 in 1</t>
  </si>
  <si>
    <t>AP32GMCSH10UB-RA</t>
  </si>
  <si>
    <t xml:space="preserve">Карта памяти Apacer microSDHC UHS-I U1 R100 Class10 32GB w/o Adapter RP </t>
  </si>
  <si>
    <t>AUSDX512GUI3V30SA2-RA1</t>
  </si>
  <si>
    <t>Карта памяти ADATA AUSDX512GUI3V30SA2-RA1 AUSDX512GUI3V30SA2-RA1 UHS-I U3 Class 10/V30S/A2, Adapter, 100/80 MB/s, RTL (771359)</t>
  </si>
  <si>
    <t>AUSDX512GUICL10A1-RA1</t>
  </si>
  <si>
    <t xml:space="preserve">Карта памяти ADATA 512GB Premier microSDXC UHS-I Class 1 </t>
  </si>
  <si>
    <t>DHI-TF-C100/32GB</t>
  </si>
  <si>
    <t>Карта памяти Dahua 32GB DHI-TF-C100/32GB</t>
  </si>
  <si>
    <t>DHI-TF-C100/512GB</t>
  </si>
  <si>
    <t xml:space="preserve">Карта памяти Dahua 512GB DHI-TF-C100/512GB </t>
  </si>
  <si>
    <t>SDCS3/512GBSP</t>
  </si>
  <si>
    <t>Карта памяти Kingston microSDXC 512GB Canvas Select Plus Memory Card SDCS3/512GBSP UHS-I U3 Class 10/V30/A1, w/o Adapter, 150Mb/s, RTL</t>
  </si>
  <si>
    <t>SDR2/256GB</t>
  </si>
  <si>
    <t>Карта памяти Kingston SDXC 256GB Canvas React Plus Memory Card SDR2/256GB UHS-II U3 Class 10/V90, w/o Adapter, 300/260Mb/s, RTL</t>
  </si>
  <si>
    <t>Ultra</t>
  </si>
  <si>
    <t>Карта памяти SanDisk Ultra microSDHC 32GB |SDSQUNR-032G-GN3MN|</t>
  </si>
  <si>
    <t>UD256GEX3L1-C</t>
  </si>
  <si>
    <t>Карта памяти microSDXC 256GB ADATA Premier Extreme   SD7.1 Express, 800/700 MB/s</t>
  </si>
  <si>
    <t>UD512GEX3L1-C</t>
  </si>
  <si>
    <t>Карта памяти microSDXC 512GB  ADATA Premier Extreme  SD7.1 Express PCIe Gen3×1, UHS-I U3 / Class 10 / V30, 800/700 MB/s, SD-Express, Retail</t>
  </si>
  <si>
    <t>UD512GUI3V30A2SP-RA1</t>
  </si>
  <si>
    <t>Карта памяти ADATA microSDXC 512GB ADATA Speed Plus  UHS-I U3/V30/A2, до 180/160 MB/s, Durable (Water-/Shock-/X-Ray-Proof)</t>
  </si>
  <si>
    <t>Клавиатуры</t>
  </si>
  <si>
    <t>3DX-700092</t>
  </si>
  <si>
    <t>Клавиатура 3DConnexion 3DX-700092 Keyboard Pro with Numpad, US-International (QWERTY)</t>
  </si>
  <si>
    <t>XA14 ROG STRIX SCOPE II X</t>
  </si>
  <si>
    <t>Клавиатура ASUS XA14 ROG STRIX SCOPE II X NX Snow V2 ABS 100% USB</t>
  </si>
  <si>
    <t>K270</t>
  </si>
  <si>
    <t>Клавиатура беспроводная Logitech K270 |920-003058| приемник Unifying, 2 батарейки AAA, RTL</t>
  </si>
  <si>
    <t>K380 Multi-Device</t>
  </si>
  <si>
    <t>Клавиатура беспроводная Logitech K380 Multi-Device Bluetooth Keyboard Gray серая, копактная, 79 круглых клавиш, Bluetooth 3,0, подключение до 3-х устройств одновременно</t>
  </si>
  <si>
    <t>K380</t>
  </si>
  <si>
    <t>Клавиатура беспроводная Logitech K380, White, Bluetooth, оригинальная заводская РУС гравировка, [920-009589]</t>
  </si>
  <si>
    <t>K250</t>
  </si>
  <si>
    <t>Клавиатура беспроводная BT Logitech K250, Graphite [920-013452]</t>
  </si>
  <si>
    <t>IEUKEPICKEYRBLK4</t>
  </si>
  <si>
    <t>Беспроводная клавиатура Jlab Epic Keyboard c функцией подзарядки, Link USBA, RUS</t>
  </si>
  <si>
    <t>IEUKJBUDSKEYRBLK4</t>
  </si>
  <si>
    <t>Беспроводная клавиатура JBuds Keyboard
(IEUKJBUDSKEYRBLK4/KJBUDSKEYRBLK4)</t>
  </si>
  <si>
    <t>K005</t>
  </si>
  <si>
    <t xml:space="preserve">Клавиатура Raskat K005
 </t>
  </si>
  <si>
    <t>K006</t>
  </si>
  <si>
    <t>Клавиатура Raskat K006</t>
  </si>
  <si>
    <t>K-0494 RLSK</t>
  </si>
  <si>
    <t>Клавиатура Lime K-0494 RLSK USB Standart Black 104 keyboard with RUS/LAT keys and Special scroll key, Rus(red)/Lat(white),LOGO: LIME(logo color: white), brown box, cable: 1.5 m {20}</t>
  </si>
  <si>
    <t>KG001</t>
  </si>
  <si>
    <t xml:space="preserve">Клавиатура Raskat KG001
 </t>
  </si>
  <si>
    <t>KG002</t>
  </si>
  <si>
    <t xml:space="preserve">Клавиатура Raskat KG002
 </t>
  </si>
  <si>
    <t>KM002</t>
  </si>
  <si>
    <t>Клавиатура Raskat KM002</t>
  </si>
  <si>
    <t xml:space="preserve">Клавиатура Raskat KM002
 </t>
  </si>
  <si>
    <t>KM004</t>
  </si>
  <si>
    <t xml:space="preserve">Клавиатура Raskat KM004
 </t>
  </si>
  <si>
    <t>KM005</t>
  </si>
  <si>
    <t xml:space="preserve">Клавиатура Raskat KM005
 </t>
  </si>
  <si>
    <t>KM006</t>
  </si>
  <si>
    <t xml:space="preserve">Клавиатура Raskat KM006
 </t>
  </si>
  <si>
    <t>Huntsman Mini</t>
  </si>
  <si>
    <t>Клавиатура игровая Razer Huntsman Mini</t>
  </si>
  <si>
    <t>V2 PRO TKL</t>
  </si>
  <si>
    <t>Игровая клавиатура Razer DeathStalker V2 PRO TKL (Red, Linear Optical Switch), русская , RZ03-04370100-R3M1</t>
  </si>
  <si>
    <t>Ornata V3 X</t>
  </si>
  <si>
    <t>Проводная мембранная игровая клавиатура Razer Ornata V3 X, черный</t>
  </si>
  <si>
    <t>GK30</t>
  </si>
  <si>
    <t>Клавиатура MSI VIGOR GK30 (S11-04RU236-CLA)</t>
  </si>
  <si>
    <t>MS-8ZA1</t>
  </si>
  <si>
    <t>Клавиатура MSI STRIKE 600 SILENT RU (S11-04RU256-CLA)</t>
  </si>
  <si>
    <t>VIGOR GK30</t>
  </si>
  <si>
    <t>Клавиатура MSI VIGOR GK30 WHITE (S11-04RU304-CLA)</t>
  </si>
  <si>
    <t>FORGE GK600</t>
  </si>
  <si>
    <t>Клавиатура MSI FORGE GK600 TKL W SKY RU (S11-43RUP01-HH9)</t>
  </si>
  <si>
    <t>Клавиатура MSI FORGE GK600 TKL W VIOLET RU (S11-43RUQ01-HH9)</t>
  </si>
  <si>
    <t>Коврики для мыши</t>
  </si>
  <si>
    <t>QcK Heavy Large</t>
  </si>
  <si>
    <t xml:space="preserve">Коврик SteelSeriesQcK Heavy Extra Thick Micro Woven Mousepad Large </t>
  </si>
  <si>
    <t>MP-00004</t>
  </si>
  <si>
    <t>Коврик SteelSeriesQcK Prism Cloth RGB Gaming Mousepad 3XL</t>
  </si>
  <si>
    <t>MP-00002</t>
  </si>
  <si>
    <t xml:space="preserve">Коврик SteelSeriesQcK Prism Cloth RGB Gaming Mousepad M </t>
  </si>
  <si>
    <t>NC03-ROG STRIX EDGE</t>
  </si>
  <si>
    <t>Коврик ASUS NC03 ROG STRIX EDGE 400x450x2mm Mouse Pad (NC03-ROG STRIX EDGE) (90MP00T0-B0UA00) (759318)</t>
  </si>
  <si>
    <t>NC11-ROG SCABBARD II MEDIUM</t>
  </si>
  <si>
    <t>Коврик ASUS NC11-ROG SCABBARD II MEDIUM /WW,360X260X3MM</t>
  </si>
  <si>
    <t>NC16-ROG HONE ACE AIM LAB EDITION</t>
  </si>
  <si>
    <t>Коврик ASUS NC16-ROG HONE ACE AIM LAB EDITION /WW,508X420X3MM</t>
  </si>
  <si>
    <t>NC18 ROG SCABBARD II ARCTIC GRAY XXL</t>
  </si>
  <si>
    <t>Коврик ASUS NC18 ROG SCABBARD II ARCTIC GRAY XXL</t>
  </si>
  <si>
    <t>NH04 ROG MOONSTONE ACE L/WHT</t>
  </si>
  <si>
    <t>Коврик ASUS NH04 ROG MOONSTONE ACE L/WHT /500X400X3MM</t>
  </si>
  <si>
    <t>NC19 TUF GAMING P1 HATSUNE MIKU EDITION</t>
  </si>
  <si>
    <t>Коврик ASUS NC19 TUF GAMING P1 HATSUNE MIKU EDITION</t>
  </si>
  <si>
    <t>943-000460</t>
  </si>
  <si>
    <t>Коврик для мыши Logitech G840 KDA [943-000460]</t>
  </si>
  <si>
    <t>943-000786</t>
  </si>
  <si>
    <t>Коврик для мыши Logitech G240, black [943-000786]</t>
  </si>
  <si>
    <t>943-000793</t>
  </si>
  <si>
    <t>Коврик для мыши Logitech G440 Hard Gaming  Mouse Pad Black [943-000793]</t>
  </si>
  <si>
    <t>956-000053</t>
  </si>
  <si>
    <t>Коврик для мыши Logitech Desk Mat Studio Series, Pink[956-000053]</t>
  </si>
  <si>
    <t>956-000054</t>
  </si>
  <si>
    <t>Коврик для мыши Logitech Desk Mat Studio Series Lavender[956-000054]</t>
  </si>
  <si>
    <t>Black S</t>
  </si>
  <si>
    <t>Коврик для мышки Raskat Black S (350*300, резина+ткань, прошитый край)</t>
  </si>
  <si>
    <t>Black XS</t>
  </si>
  <si>
    <t>Коврик для мышки Raskat Black XS (300*250, резина+ткань, прошитый край)</t>
  </si>
  <si>
    <t>FRAGMACHINE MOUSE PAD RED</t>
  </si>
  <si>
    <t xml:space="preserve">Коврик FragMachine MOUSE PAD BLACK </t>
  </si>
  <si>
    <t xml:space="preserve">Коврик FragMachine MOUSE PAD RED </t>
  </si>
  <si>
    <t>AGILITY GD20</t>
  </si>
  <si>
    <t>Коврик MSI AGILITY GD20 (J02-VXXXXX4-EB9)</t>
  </si>
  <si>
    <t>Paladin CG - L</t>
  </si>
  <si>
    <t>Коврик для мышки Raskat Paladin CG - L (900*400*3, резина+ткань, прошитый край, ч/б рисунок)</t>
  </si>
  <si>
    <t>Paladin CG - XL</t>
  </si>
  <si>
    <t>Коврик для мышки Raskat Paladin CG - XL (1200*600*3мм, резина+ткань, прошитый край, ч/б рисунок)</t>
  </si>
  <si>
    <t>Paladin IP - L</t>
  </si>
  <si>
    <t>Коврик для мышки Raskat Paladin IP - L (900*400*3, резина+ткань, прошитый край)</t>
  </si>
  <si>
    <t>Paladin IP - M</t>
  </si>
  <si>
    <t>Коврик для мышки Raskat Paladin IP - M (450*400*3мм, резина+ткань, прошитый край)</t>
  </si>
  <si>
    <t>Paladin IP - XL</t>
  </si>
  <si>
    <t>Коврик для мышки Raskat Paladin IP - XL (1200*600*3мм, резина+ткань, прошитый край)</t>
  </si>
  <si>
    <t>Rogue SW - L</t>
  </si>
  <si>
    <t>Коврик для мышки Raskat Rogue SW - L (900*400*3, резина+ткань, прошитый край)</t>
  </si>
  <si>
    <t>Rogue SW - M</t>
  </si>
  <si>
    <t>Коврик для мышки Raskat Rogue SW - M (450*400*3мм, резина+ткань, прошитый край)</t>
  </si>
  <si>
    <t>Rogue SW - XL</t>
  </si>
  <si>
    <t>Коврик для мышки Raskat Rogue SW - XL (1200*600*3мм, резина+ткань, прошитый край)</t>
  </si>
  <si>
    <t>Ronin FF - L</t>
  </si>
  <si>
    <t>Коврик для мышки Raskat Ronin FF - L (900*400*3, резина+ткань, прошитый край)</t>
  </si>
  <si>
    <t>Ronin FF - M</t>
  </si>
  <si>
    <t>Коврик для мышки Raskat Ronin FF - M (450*400*3мм, резина+ткань, прошитый край)</t>
  </si>
  <si>
    <t>Ronin FF - XL</t>
  </si>
  <si>
    <t>Коврик для мышки Raskat Ronin FF - XL (1200*600*3мм, резина+ткань, прошитый край)</t>
  </si>
  <si>
    <t>Specter PUF - L</t>
  </si>
  <si>
    <t>Коврик для мышки Raskat Specter PUF - L (900*400*3, резина+ткань, прошитый край)</t>
  </si>
  <si>
    <t>Specter PUF - M</t>
  </si>
  <si>
    <t>Коврик для мышки Raskat Specter PUF - M (450*400*3мм, резина+ткань, прошитый край)</t>
  </si>
  <si>
    <t>Specter PUF - XL</t>
  </si>
  <si>
    <t>Коврик для мышки Raskat Specter PUF - XL (1200*600*3мм, резина+ткань, прошитый край)</t>
  </si>
  <si>
    <t>Комплекты клавиатур и мышей</t>
  </si>
  <si>
    <t>MK220</t>
  </si>
  <si>
    <t>Комплект клавиатура и мышь Logitech  MK220 |920-003169| Комплект беспроводной Logitech MK220 {8}, (029927)</t>
  </si>
  <si>
    <t>MK235</t>
  </si>
  <si>
    <t>Комплект беспроводной Logitech MK235 |920-007948| клавиатура черная, 100 клавиш с защитой от воды, |920-007948| мышь M170, черная, оптическая, 3 кнопки, 2.4GHz, USB-ресивер (064003) {8}</t>
  </si>
  <si>
    <t>MK250</t>
  </si>
  <si>
    <t>Клавиатура + Мышка беспроводные BT Logitech MK250,Graphite (920-013853)</t>
  </si>
  <si>
    <t>Raskat BX6200</t>
  </si>
  <si>
    <t>Комплект клавиатура и мышь ACD беспроводной Raskat BX6200 |ACD-BX6200-RBB| Клавиатура Raskat AX620 черная, 103 клавиши, |ACD-BX6200-RBB| защита от влаги, Мышь Raskat MX36 черная, оптическая, 1200dpi, 3 кнопки, 2.4GHz USB Nano до 10м, brown box {20}</t>
  </si>
  <si>
    <t>GKS-126</t>
  </si>
  <si>
    <t>Комплект клавиатура и мышь Гарнизон  пров.  GKS-126 черный, 104кл, 3кн, 1000DPI, кабель клав 1.5м, мышь 1,3м</t>
  </si>
  <si>
    <t>KBS-9050</t>
  </si>
  <si>
    <t>Комплект кл-ра+мышь пров. Gembird KBS-9050 черн.,104кл, 3кн., каб.1.5м (KBS-9050) (270906) {20}</t>
  </si>
  <si>
    <t>KM6300/USB KB+MOUSE/RU</t>
  </si>
  <si>
    <t>Комплект клавиатура и мышь Gigabyte GK-KM6300 RU, проводные (USB, 1.5м), 1000dpi, {20} (551179) комплект клавиатура + мышь, проводные (USB, 1.5м), 1000dpi, (20) (551179)</t>
  </si>
  <si>
    <t>FORGE K200</t>
  </si>
  <si>
    <t>Комплект клавиатура и мышь MSI FORGE K200 W COMBO RU (S11-43RU304-Y92)</t>
  </si>
  <si>
    <t>Компьютерные гарнитуры</t>
  </si>
  <si>
    <t xml:space="preserve">Беспроводная Bluetooth гарнитура EPOS
ADAPT 660 Duo, Link USB-A (PN: 1000200) </t>
  </si>
  <si>
    <t xml:space="preserve">Проводная гарнитура EPOS IMPACT SC 260 USB MS II Duo (PN: 1000579) </t>
  </si>
  <si>
    <t>IMPACT D10 USB ML Mono - EU II</t>
  </si>
  <si>
    <t xml:space="preserve">Беспроводная Dect гарнитура EPOS IMPACT
D 10 USB ML Mono - EU II (PN: 1000998)
 </t>
  </si>
  <si>
    <t xml:space="preserve">Проводная гарнитура EPOS EDU 10 (10
PCS) Stereo, в упаковке: 10 шт (PN:
1001109)
 </t>
  </si>
  <si>
    <t xml:space="preserve">Беспроводная гарнитура EPOS IMPACT 1060T ANC </t>
  </si>
  <si>
    <t xml:space="preserve">Беспроводная Bluetooth гарнитура EPOS
Adapt 560 Duo, Link USB-A (PN: 1001160) </t>
  </si>
  <si>
    <t>Проводная гарнитура EPOS IMPACT 760</t>
  </si>
  <si>
    <t>Проводная гарнитура EPOS IMPACT 460</t>
  </si>
  <si>
    <t>IMPACT 430</t>
  </si>
  <si>
    <t>Проводная гарнитура EPOS IMPACT 430
(PN: 1001252)</t>
  </si>
  <si>
    <t>Проводная гарнитура EPOS IMPACT 460T Duo  USB C/A adapter (PN: (1001253)</t>
  </si>
  <si>
    <t>IMPACT 100 UC Mono USB C/A</t>
  </si>
  <si>
    <t>Проводная гарнитура EPOS IMPACT 100 UCMono USB C/A adapter (PN: 1001419)</t>
  </si>
  <si>
    <t>IMPACT 100 UC Stereo USB-C+A</t>
  </si>
  <si>
    <t>Проводная гарнитура EPOS IMPACT 100 UC
Stereo USB-C+A (PN: 1001420)</t>
  </si>
  <si>
    <t>1553-0159</t>
  </si>
  <si>
    <t>Гарнитура проводная Jabra BIZ 1500 Mono, USB, NC, Global</t>
  </si>
  <si>
    <t>23189-999-779</t>
  </si>
  <si>
    <t>Проводная гарнитура Jabra Evolve2 30 SE, USB C/A, MS Stereo (PN: 23189-999-779)</t>
  </si>
  <si>
    <t>2399-829-109</t>
  </si>
  <si>
    <t>Гарнитура Jabra Гарнитура проводная Jabra BIZ 2300 Duo, USB, UC, 82 E-STD</t>
  </si>
  <si>
    <t>25599-999-989</t>
  </si>
  <si>
    <t>Беспроводная гарнитура Jabra Evolve2 55, Link380а MS Stereo Stand</t>
  </si>
  <si>
    <t>25599-999-999</t>
  </si>
  <si>
    <t>Беспроводная гарнитура Jabra Evolve2 55,Link380a MS Stereo</t>
  </si>
  <si>
    <t>26599-999-889</t>
  </si>
  <si>
    <t>Гарнитура Jabra Гарнитура беспроводная Jabra Evolve2 65, Link380c MS Stereo Stand Black</t>
  </si>
  <si>
    <t>26599-999-899</t>
  </si>
  <si>
    <t>Гарнитура беспроводная Jabra Evolve2 65, Link380c MS Stereo Black, / Bluetooth (USB Type-C) /</t>
  </si>
  <si>
    <t>26599-999-999</t>
  </si>
  <si>
    <t>Гарнитура беспроводная Jabra Evolve2 65, Link380a MS Stereo Black / Bluetooth (USB Type-A) / {10} (26599-999-999) (022803)</t>
  </si>
  <si>
    <t>26699-999-899</t>
  </si>
  <si>
    <t>Гарнитура беспроводная Jabra Evolve2 65 Flex, Link380c MS Stereo (PN: 26699-999-899)</t>
  </si>
  <si>
    <t>26699-999-989</t>
  </si>
  <si>
    <t>Гарнитура беспроводная Jabra Evolve2 65 Flex, Link380a MS Stereo WLC</t>
  </si>
  <si>
    <t>26699-999-999</t>
  </si>
  <si>
    <t>Гарнитура беспроводная Jabra Evolve2 65 Flex, Link380a MS Sterео (PN: 26699-999-999)</t>
  </si>
  <si>
    <t>2699-820-109</t>
  </si>
  <si>
    <t>Проводная гарнитура Jabra EVOLVE 10 Stereo (PN:2699-820-109)</t>
  </si>
  <si>
    <t>27599-999-899</t>
  </si>
  <si>
    <t>Беспроводная гарнитура Jabra Evolve2 75,
Link380c MS Stereo Black (PN:
27599-999-899)</t>
  </si>
  <si>
    <t>27599-999-999</t>
  </si>
  <si>
    <t>Гарнитура беспроводная Jabra Evolve2 75, Link380a MS Stereo Black (PN: 27599-999-999)</t>
  </si>
  <si>
    <t>28599-999-899</t>
  </si>
  <si>
    <t>Гарнитура Jabra Гарнитура беспроводная Jabra Evolve2 85, Link380c MS Stereo Black</t>
  </si>
  <si>
    <t>4099-413-279</t>
  </si>
  <si>
    <t xml:space="preserve">Проводная гарнитура Jabra Engage 40 - (Inline Link) USB-A MS Stereo (PN: 4099-413-279) </t>
  </si>
  <si>
    <t>iGame DNA</t>
  </si>
  <si>
    <t>Гарнитура Colorful iGame DNA Headset (414504040601)</t>
  </si>
  <si>
    <t>4993-823-169</t>
  </si>
  <si>
    <t>Проводная гарнитура Jabra Evolve 20, Mono
MS, USB C/A adapter (PN: 4993-823-169)</t>
  </si>
  <si>
    <t>4999-823-109</t>
  </si>
  <si>
    <t>Гарнитура проводная Jabra EVOLVE 20 MS Stereo RTL / USB-A / {48} (016970)</t>
  </si>
  <si>
    <t>4999-823-169</t>
  </si>
  <si>
    <t>Проводная гарнитура Jabra Evolve 20, Stereo
MS, USB C/A adapter (PN: 4999-823-169)</t>
  </si>
  <si>
    <t>4999-823-309</t>
  </si>
  <si>
    <t>Гарнитура проводная Jabra EVOLVE 20 SE, Stereo, MS / USB-A / (021158) {48}</t>
  </si>
  <si>
    <t>5393-823-369</t>
  </si>
  <si>
    <t>Гарнитура проводная Jabra Evolve 30 II, Mono MS, USB C/A adapter</t>
  </si>
  <si>
    <t>5399-823-369</t>
  </si>
  <si>
    <t>Гарнитура Jabra Проводная Evolve 30 II, Stereo MS, USB C/A adapter/Jack 3,5 (PN:5399-823-369)</t>
  </si>
  <si>
    <t>6693-833-399</t>
  </si>
  <si>
    <t>Беспроводная гарнитура Jabra Evolve 65 TE, Link 390a MS Mono Stand (PN: 6693-833-399)</t>
  </si>
  <si>
    <t>6699-833-309</t>
  </si>
  <si>
    <t>Беспроводная гарнитура Jabra Evolve 65 TE
- USB-A MS Stereo (PN: 6699-833-309)</t>
  </si>
  <si>
    <t>6699-833-399</t>
  </si>
  <si>
    <t>Беспроводная гарнитура Jabra Evolve 65 TE, Link 390a MS Stereo Stand</t>
  </si>
  <si>
    <t>A701 ROG DELTA II/BLK</t>
  </si>
  <si>
    <t>Гарнитура ASUS A701 ROG DELTA II BLK 318g 20 - 20000Hz 3,5mm 2.4GHz BT</t>
  </si>
  <si>
    <t>A701 ROG DELTA II/WHT</t>
  </si>
  <si>
    <t>Гарнитура ASUS A701 ROG DELTA II/WHT 318g 20 - 20000Hz 3,5mm 2.4GHz BT</t>
  </si>
  <si>
    <t>R55ES ROG CETRA TWS SPEEDNOVA/WHT</t>
  </si>
  <si>
    <t>Гарнитура ASUS R55ES ROG CETRA TWS SPEEDNOVA WHT 274g 20 ~ 40000Hz ANC 2.4Ghz BT</t>
  </si>
  <si>
    <t>A501 ROG PELTA/BLK</t>
  </si>
  <si>
    <t>Гарнитура ASUS A501 ROG PELTA BLK 309g 20 - 20000Hz 2.4GHz BT</t>
  </si>
  <si>
    <t>A501 ROG PELTA/WHT</t>
  </si>
  <si>
    <t>Гарнитура ASUS A501 ROG PELTA WHT 309g 20 - 20000Hz 2.4GHz BT</t>
  </si>
  <si>
    <t>A702 ROG KITHARA</t>
  </si>
  <si>
    <t>Гарнитура ASUS A702 ROG KITHARA BLK 420g 8 - 55000Hz 3.5/4.4/6.3mm wired</t>
  </si>
  <si>
    <t>9653-553-111</t>
  </si>
  <si>
    <t>Беспроводная гарнитура Jabra Engage 65 E, Mono</t>
  </si>
  <si>
    <t>9659-583-111</t>
  </si>
  <si>
    <t xml:space="preserve">Беспроводная гарнитура Jabra Engage 75 SE
- Stereo, EMEA (PN: 9659-583-111) </t>
  </si>
  <si>
    <t>H110</t>
  </si>
  <si>
    <t>Гарнитура Logitech H110 серая, 2х jack 3.5мм, поворотный микрофон, кабель 1.8м</t>
  </si>
  <si>
    <t>H340</t>
  </si>
  <si>
    <t>Гарнитура Logitech H340 |981-000475| черная, USB, поворотный микрофон, кабель 1.8м</t>
  </si>
  <si>
    <t>H111</t>
  </si>
  <si>
    <t>Гарнитура Logitech H111 |981-000593| 1 x 3.5мм, кабель 1.8м (057340)</t>
  </si>
  <si>
    <t>G435</t>
  </si>
  <si>
    <t>Гарнитура игровая Logitech G435 Black черная, беспроводная, накладной тип, дифузоры 40мм, 20 Гц - 20 кГц, USB Lightspeed + Bluetooth, кабель для зарядки USB-C - USB-A</t>
  </si>
  <si>
    <t>G435 LightSpeed Blue</t>
  </si>
  <si>
    <t xml:space="preserve">Гарнитура игровая Logitech G435 LightSpeed Blue </t>
  </si>
  <si>
    <t>G435 LightSpeed White</t>
  </si>
  <si>
    <t>Гарнитура игровая Logitech G435 LightSpeed White</t>
  </si>
  <si>
    <t>G PRO X2</t>
  </si>
  <si>
    <t>Гарнитура Logitech G PRO X2 Lightspeed Wireless Gaming Headset Black</t>
  </si>
  <si>
    <t>G Pro X 2 Wireless</t>
  </si>
  <si>
    <t xml:space="preserve">Гарнитура игровая беспроводная Logitech G Pro X 2 Wireless, Pink </t>
  </si>
  <si>
    <t>PRO X SE</t>
  </si>
  <si>
    <t xml:space="preserve">Гарнитура игровая проводная Logitech PRO X SE Wired Gaming Headset Black [981-001470] </t>
  </si>
  <si>
    <t>981-001471</t>
  </si>
  <si>
    <t>Гарнитура проводная игровая Logitech PRO X SE Wired Gaming Headset Black [981-001471]</t>
  </si>
  <si>
    <t>C120-AC-BK</t>
  </si>
  <si>
    <t>Гарнитура SHOKZ OpenComm2 UC 2025 Upgrade (With USB-C)(PN: C120-AC-BK)</t>
  </si>
  <si>
    <t>C120-AN-BK</t>
  </si>
  <si>
    <t>Беспроводная гарнитура SHOKZ OpenComm2 2025 Upgrade , Stereo (PN: C120-AN-BK)</t>
  </si>
  <si>
    <t>EBWRKBDSRBLK82/IEUEBWORKBUDSRBLK82</t>
  </si>
  <si>
    <t xml:space="preserve">Беспроводная гарнитура Jlab Work Buds
True Wireless Earbuds(PN:
EBWRKBDSRBLK82 /
IEUEBWORKBUDSRBLK82 </t>
  </si>
  <si>
    <t>GHNHTFALLRBLK4</t>
  </si>
  <si>
    <t xml:space="preserve">Проводная гарнитура Jlab Nightfall Wired
Headphones - Black (PN: GHNHTFALLRBLK4) </t>
  </si>
  <si>
    <t>HBGOWORKRBLK4/IEUHBGOWORKRBLK4</t>
  </si>
  <si>
    <t>Беспроводная гарнитура Jlab GO WorkWireless Duo-Black, Version 2,Link USB-C(PN:HBGOWORKRBLK4/IEUH</t>
  </si>
  <si>
    <t>HBGWRKPOPRBLK4</t>
  </si>
  <si>
    <t>Беспроводная гарнитура Jlab GO Work Pop Wireless Headphones - Black</t>
  </si>
  <si>
    <t>HBJLUXANCRMVE62</t>
  </si>
  <si>
    <t>Беспроводная гарнитура Jlab JBuds LuxANC, Mauve (PN: HBJLUXANCRMVE62)</t>
  </si>
  <si>
    <t>HBJLUXANCRSGE62</t>
  </si>
  <si>
    <t xml:space="preserve">Беспроводная гарнитура Jlab JBuds Lux
ANC, Sage (PN: HBJLUXANCRSGE62)
 </t>
  </si>
  <si>
    <t>HBJLUXANCRWHT62</t>
  </si>
  <si>
    <t xml:space="preserve">Беспроводная гарнитура Jlab JBuds Lux
ANC, Cloud White (PN: HBJLUXANCRWHT62) </t>
  </si>
  <si>
    <t>IEUHBJLUXANCRGPH62/HBJLUXANCRGPH62</t>
  </si>
  <si>
    <t xml:space="preserve">Беспроводная гарнитура Jlab JBuds Lux
ANC, Duo - Graphite (PN:
IEUHBJLUXANCRGPH62/HBJLUXANCRGPH62) </t>
  </si>
  <si>
    <t>RZ04-03760300-R3M1</t>
  </si>
  <si>
    <t xml:space="preserve">Гарнитура игровая Razer Opus X - Quartz (RZ04-03760300-R3M1) </t>
  </si>
  <si>
    <t>RZ04-03760400-R3M1</t>
  </si>
  <si>
    <t xml:space="preserve">Гарнитура игровая Razer Opus X - Green (RZ04-03760400-R3M1) </t>
  </si>
  <si>
    <t>Контроллеры, Картридеры, Bluetooth</t>
  </si>
  <si>
    <t>USB-BT400</t>
  </si>
  <si>
    <t>Адаптер беспроводной связи (Bluetooth) ASUS USB-BT400 Bluetooth 4.0 3Mbps  {20} (342489)</t>
  </si>
  <si>
    <t>BU530</t>
  </si>
  <si>
    <t>Адаптер беспроводной связи CUDY  BU530  Bluetooth 5.3 Nano USB Adapter, Nano Size, USB 2.0, Windows 11/10/8.1/7</t>
  </si>
  <si>
    <t>EX283581RUS</t>
  </si>
  <si>
    <t>Картридер USB2.0 ExeGate CR-415 3.5", мультиформатный: CF/SD/MMC/MS/MS Duo/MS pro/T flash, черный, металл</t>
  </si>
  <si>
    <t>ARGBCONTROLLER-BKBWW</t>
  </si>
  <si>
    <t>Контроллер ARGB LED Controller</t>
  </si>
  <si>
    <t>AX310</t>
  </si>
  <si>
    <t>Консоль AVER Media NEXUS, Live Streamer Control Center, RTL  AX310 (679958)</t>
  </si>
  <si>
    <t>EX283715RUS</t>
  </si>
  <si>
    <t>Контроллер ExeGate EXE-313 PCI-Ex4, 2*USB3.1 Type-C ext, разъем доп.питания {100} (117341)</t>
  </si>
  <si>
    <t>Контроллер Speed Dragon Type-C to Display port adapter (FG-CDPADP-1AB-BC01) {50/75}</t>
  </si>
  <si>
    <t>SST-ECU04-E</t>
  </si>
  <si>
    <t>Контроллер Silverstone G56ECU04E000010</t>
  </si>
  <si>
    <t>SST-ECU05</t>
  </si>
  <si>
    <t>Контроллер Silverstone G56ECU050000010</t>
  </si>
  <si>
    <t>remote Controller</t>
  </si>
  <si>
    <t xml:space="preserve">Контроллер Raskat remote Controller </t>
  </si>
  <si>
    <t>EXPAND 80</t>
  </si>
  <si>
    <t>Доп. микрофон для Sennheiser EPOSEXPAND 80 (PN: 1000229)</t>
  </si>
  <si>
    <t>AM310G2</t>
  </si>
  <si>
    <t>Микрофон AVER Media Versati Go, USB Condenser Microphone (AM310G2) RTL</t>
  </si>
  <si>
    <t>AM350</t>
  </si>
  <si>
    <t>Микрофон AVER Media Live Streamer MIC 350 (AM350) RTL</t>
  </si>
  <si>
    <t>BA311</t>
  </si>
  <si>
    <t>Кронштейн AVER Media Live Streamer ARM (BA311) RTL</t>
  </si>
  <si>
    <t>IEUMTALKGORBLK4</t>
  </si>
  <si>
    <t xml:space="preserve">Проводной микрофон Jlab TALK GO
Microphone, Black (PN: IEUMTALKGORBLK4) </t>
  </si>
  <si>
    <t>IEUMTALKPRORBLK4/MTALKPRORBLK4</t>
  </si>
  <si>
    <t>Проводной микрофон Jlab Talk PRO MixedMicrophone (PN:IEUMTALKPRORBLK4/MTALKPRORBLK4)</t>
  </si>
  <si>
    <t>MEPICTALKRBLK4</t>
  </si>
  <si>
    <t xml:space="preserve">Проводной микрофон Jlab EPIC TALK USB
Microphone Black (PN: MEPICTALKRBLK4) </t>
  </si>
  <si>
    <t>MTALKGO2RBLK4</t>
  </si>
  <si>
    <t xml:space="preserve">Проводной микрофон Jlab GO Talk Mixed
Microphone black (PN: MTALKGO2RBLK4) </t>
  </si>
  <si>
    <t>MTALKGO2RWHT4</t>
  </si>
  <si>
    <t xml:space="preserve">Проводной микрофон Jlab Go Talk Mixed
Microphone white (PN: MTALKGO2RWHT4)
 </t>
  </si>
  <si>
    <t>Мыши, презентеры</t>
  </si>
  <si>
    <t>SpaceMouse Pro</t>
  </si>
  <si>
    <t>Мышь 3DConnexion 3DX-700040 SpaceMouse Pro (RTL)</t>
  </si>
  <si>
    <t>SpaceMouse Enterprise</t>
  </si>
  <si>
    <t>Мышь 3DConnexion 3DX-700056 SpaceMouse Enterprise (RTL)</t>
  </si>
  <si>
    <t>CadMouse Pro Wireless Left</t>
  </si>
  <si>
    <t>Мышь 3DConnexion 3DX-700079 CadMouse Pro Wireless Left  (RTL)</t>
  </si>
  <si>
    <t>CadMouse Pro</t>
  </si>
  <si>
    <t>Мышь 3DConnexion 3DX-700080 / 3DX-700116 CadMouse Pro (RTL), (Right hand)</t>
  </si>
  <si>
    <t>3DX-700115</t>
  </si>
  <si>
    <t>Мышь 3DConnexion 3DX-700115 SpaceMouse Wireless (аналог 700066)</t>
  </si>
  <si>
    <t>3DX-700116</t>
  </si>
  <si>
    <t>Мышь 3DConnexion 3DX-700116 CadMouse Pro Wireless,  (RTL), (Right hand)</t>
  </si>
  <si>
    <t>SpaceMouse Pro Wireless</t>
  </si>
  <si>
    <t>Мышь 3DConnexion 3DX-700119 SpaceMouse Pro Wireless</t>
  </si>
  <si>
    <t>M-00018</t>
  </si>
  <si>
    <t>Мышь SteelSeries Rival 3 (2nd Gen) Wired Gaming Mouse Black</t>
  </si>
  <si>
    <t>P707 ROG SPATHA X</t>
  </si>
  <si>
    <t>Мышь ASUS P707 ROG SPATHA X 168g 19,000DPI 2.4GHz 12buttons(90MP0220-BMUA00)</t>
  </si>
  <si>
    <t>P514 ROG GLADIUS III</t>
  </si>
  <si>
    <t>Мышь ASUS P514 ROG GLADIUS III 79g 19,000DPI USB-C 6buttons wired (90MP0270-BMUA00) (966450)</t>
  </si>
  <si>
    <t>P306 TUF GAMING M4 WL</t>
  </si>
  <si>
    <t>Мышь ASUS P306 TUF GAMING M4 WL 77-86g 12,000DPI Bluetooth 5.1 2.4GHz 6buttons(138372) (90MP02F0-BMUA00)</t>
  </si>
  <si>
    <t>P709 ROG KERIS WL AIMPOINT</t>
  </si>
  <si>
    <t>Мышь ASUS P709 ROG KERIS WL AIMPOINT WHT 75g 36,000DPI Bluetooth 5.1 2.4GHz 5buttons</t>
  </si>
  <si>
    <t>P713 ROG HARPE ACE AIM LAB EDITION/BLK</t>
  </si>
  <si>
    <t>Мышь ASUS P713 ROG HARPE ACE AIM LAB EDITION BLK 54g 36,000DPI Bluetooth 5.1 2.4GHz 5buttons</t>
  </si>
  <si>
    <t>P713 ROG HARPE ACE AIM LAB EDITION/WHT</t>
  </si>
  <si>
    <t>Мышь ASUS P713 ROG HARPE ACE AIM LAB EDITION WHT 54g 36,000DPI Bluetooth 5.1 2.4GHz 5buttons</t>
  </si>
  <si>
    <t>P518 ROG STRIX IMPACT III</t>
  </si>
  <si>
    <t>Мышь ASUS P518 ROG STRIX IMPACT III 59g 12,000DPI 5buttons wired</t>
  </si>
  <si>
    <t>P520 ROG STRIX IMPACT III WL</t>
  </si>
  <si>
    <t>Мышь ASUS P520 ROG STRIX IMPACT III WL 57-72g 36,000DPI Bluetooth 5.1 2.4GHz 6buttons</t>
  </si>
  <si>
    <t>P714 ROG KERIS II WL ACE/BLK</t>
  </si>
  <si>
    <t>Мышь ASUS P714 ROG KERIS II WL ACE BLK 54g 42,000DPI Bluetooth 5.1 2.4GHz 5buttons</t>
  </si>
  <si>
    <t>P714 ROG KERIS II WL ACE/WHT</t>
  </si>
  <si>
    <t>Мышь ASUS P714 ROG KERIS II WL ACE /WHT 54g 42,000DPI Bluetooth 5.1 2.4GHz 5buttons</t>
  </si>
  <si>
    <t>P718 ROG HARPE ACE EXTREME</t>
  </si>
  <si>
    <t>Мышь ASUS P718 ROG HARPE ACE EXTREME 47g 42,000DPI Bluetooth 5.1 2.4GHz 5buttons</t>
  </si>
  <si>
    <t>P716 ROG HARPE ACE MINI/BLK</t>
  </si>
  <si>
    <t>Мышь ASUS P716 ROG HARPE ACE MINI/BLK 49g 42,000DPI Bluetooth 5.1 2.4GHz 5buttons</t>
  </si>
  <si>
    <t>P716 ROG HARPE ACE MINI/WHT</t>
  </si>
  <si>
    <t>Мышь ASUS P716 ROG HARPE ACE MIN WHT 49g 42,000DPI Bluetooth 5.1 2.4GHz 5buttons</t>
  </si>
  <si>
    <t>P722 ROG KERIS II ORIGIN/BLK</t>
  </si>
  <si>
    <t>Мышь ASUS P722 ROG KERIS II ORIGIN/BLK 65g 42,000DPI Bluetooth 5.1 2.4GHz 7buttons</t>
  </si>
  <si>
    <t>P722 ROG KERIS II ORIGIN/WHT</t>
  </si>
  <si>
    <t>Мышь ASUS P722 ROG KERIS II ORIGIN/WHT 65g 42,000DPI Bluetooth 5.1 2.4GHz 7buttons</t>
  </si>
  <si>
    <t>M90 Black</t>
  </si>
  <si>
    <t>Мышь Logitech M90 Black (910-001793) черная, оптическая, 1000dpi, USB, 1.8м черная, оптическая, 1000dpi, USB, 1.8м</t>
  </si>
  <si>
    <t>M705</t>
  </si>
  <si>
    <t>Мышь беспроводная Logitech M705 Marathon Mouse черная, оптическая, 1000dpi, 2.4GHz, USB-ресивер (Logitech Unifying®), 5 кнопок, под правую руку</t>
  </si>
  <si>
    <t>M185 Grey</t>
  </si>
  <si>
    <t>Мышь беспроводная Logitech M185 Grey серая, оптическая, 1000dpi, 2.4GHz,USB-ресивер Logitech Unifying® {10} (272815) 910-002252</t>
  </si>
  <si>
    <t>M185 Blue</t>
  </si>
  <si>
    <t>Мышь беспроводная Logitech M185 Blue синяя, оптическая, 1000dpi, 2.4GHz, USB-ресивер Logitech Unifying®, {10} (028852)</t>
  </si>
  <si>
    <t>M185 Red</t>
  </si>
  <si>
    <t>Мышь беспроводная Logitech M185 Red красная, оптическая, 1000dpi, 2.4GHz</t>
  </si>
  <si>
    <t>G402 Hyperion Fury</t>
  </si>
  <si>
    <t>Мышь игровая Logitech G402 Hyperion Fury черная, лазерная, 4000dpi, USB, 2м, 8 кнопок, подсветка, под правую руку</t>
  </si>
  <si>
    <t>M186</t>
  </si>
  <si>
    <t>Мышь Logitech M186 черный/серый оптическая (1000dpi) беспроводная USB2.0 для ноутбука (2but)</t>
  </si>
  <si>
    <t>M280 Wireless</t>
  </si>
  <si>
    <t>Мышь Logitech M280 Wireless Red</t>
  </si>
  <si>
    <t>Мышь Logitech M280 Wireless Grey</t>
  </si>
  <si>
    <t>M171 Black</t>
  </si>
  <si>
    <t>Мышь беспроводная Logitech M171 Black черная, оптическая, 1000dpi, 2.4 GHz, USB-ресивер</t>
  </si>
  <si>
    <t>M720</t>
  </si>
  <si>
    <t>Мышь беспроводная Logitech M720 Triathlon черная, оптическая, 1000dpi, Bluetooth + 2.4GHz, USB-ресивер (Logitech Unifying®), 8 кнопок, под правую руку</t>
  </si>
  <si>
    <t>M220 Silent</t>
  </si>
  <si>
    <t>Мышь беспроводная Logitech M220 Silent Charcoal черная, оптическая, 1000dpi, 2.4 GHz, USB-ресивер, бесшумная (066199)</t>
  </si>
  <si>
    <t>M330 Silent Plus Black</t>
  </si>
  <si>
    <t>Мышь беспроводная Logitech M330 Silent Plus Black черная, оптическая, 1000dpi, 2.4GHz,USB-ресивер, бесшумная, под правую руку (066670)</t>
  </si>
  <si>
    <t>M330</t>
  </si>
  <si>
    <t>Мышь беспроводная Logitech M330 Silent Plus Blue (1000dpi, USB, 3but) (910-004925)</t>
  </si>
  <si>
    <t>G304 Lightspeed</t>
  </si>
  <si>
    <t>Мышь Logitech Мышь игровая Logitech G304 Lightspeed Black черная, 200-12000dpi, беспроводная 2.4GHz, USB приемник LIGHTSPEED™, 6 программируемых кнопок, под обе руки</t>
  </si>
  <si>
    <t>Мышь Logitech Мышь игровая Logitech G304 Lightspeed White белая, 200-12000dpi, беспроводная 2.4GHz, USB приемник LIGHTSPEED™, 6 программируемых кнопок, под обе руки</t>
  </si>
  <si>
    <t>B220 Silent Black</t>
  </si>
  <si>
    <t>Мышь беспроводная Logitech B220 Silent Black черная, оптическая, 1000dpi, 2.4GHz, USB-ресивер, бесшумная, под любую руку, RTL</t>
  </si>
  <si>
    <t>M350 Pink</t>
  </si>
  <si>
    <t>Мышь беспроводная Logitech Pebble M350 Pink розовая, оптическая, 1000dpi, 2.4GHz, USB-ресивер, бесшумная, под обе руки</t>
  </si>
  <si>
    <t>M350</t>
  </si>
  <si>
    <t>Мышь беспроводная Logitech Pebble M350 Black черная, оптическая, 1000dpi, 2.4GHz, USB-ресивер, бесшумная, под обе руки</t>
  </si>
  <si>
    <t>G403 Hero</t>
  </si>
  <si>
    <t xml:space="preserve">Мышь игровая Logitech G403 Hero </t>
  </si>
  <si>
    <t>G703 Lightspeed</t>
  </si>
  <si>
    <t>Мышь игровая Logitech G703 Lightspeed черная, сенсор 100-25600dpi (Hero25K), беспроводная 2.4GHz + USB 1,8м, 5 программируемых кнопок + колесо прокрутки, RGB-подсветка, под правую руку</t>
  </si>
  <si>
    <t>G903</t>
  </si>
  <si>
    <t xml:space="preserve">Мышь Logitech G903 Lightspeed Wireless Gaming Mouse with HERO Sensor Black </t>
  </si>
  <si>
    <t>G102 LIGHTSYNC Black</t>
  </si>
  <si>
    <t>Мышь игровая Logitech G102 LIGHTSYNC Black |910-005808| черная, оптическая, 200-8000dpi, 2.1м USB 2.0, 6 программируемых кнопок, RGB подсветка, под обе руки</t>
  </si>
  <si>
    <t>G102 White</t>
  </si>
  <si>
    <t>Мышь игровая Logitech G102 LIGHTSYNC White белая, оптическая, 200-8000dpi, 2.1м USB2.0, 6 программируемых кнопок, RGB подсветка, под обе руки</t>
  </si>
  <si>
    <t>G102</t>
  </si>
  <si>
    <t xml:space="preserve">Мышь Logitech G102 Lightsync RGB Gaming Mouse Blue </t>
  </si>
  <si>
    <t>G102 Lightsync Lilac</t>
  </si>
  <si>
    <t xml:space="preserve">Мышь игровая Logitech G102 Lightsync Lilac (910-005857/910-005854) </t>
  </si>
  <si>
    <t>PRO X Superlight Black</t>
  </si>
  <si>
    <t>Мышь игровая Logitech PRO X Superlight Black черная, беспроводная Lightspeed, cенсор Hero 25K 100-25600dpi, 6 кнопок, облегченная 63гр, USB кабель 1,8м, под обе руки</t>
  </si>
  <si>
    <t>M190 Charcoal</t>
  </si>
  <si>
    <t>Мышь беспроводная Lgitech M190 Charcoal |910-005905| черная, оптическая, 1000dpi, 2.4GHz, USB-ресивер (091825)</t>
  </si>
  <si>
    <t>G304</t>
  </si>
  <si>
    <t xml:space="preserve">Мышь Logitech G304 Lightspeed Wireless Gaming Mouse Lilac </t>
  </si>
  <si>
    <t>M650 Signature</t>
  </si>
  <si>
    <t>Мышь Logitech Мышь беспроводная Logitech M650 Signature Off White белая, 400-4000 dpi, Bluetooth + 2.4G, 5 кнопок, АА-батарейка, полноразмерная, правый хват</t>
  </si>
  <si>
    <t>M650</t>
  </si>
  <si>
    <t>MX Master 3S</t>
  </si>
  <si>
    <t>Мышь Logitech MX Master 3S Pale Gray</t>
  </si>
  <si>
    <t>G PRO X SUPERLIGHT 2</t>
  </si>
  <si>
    <t>Игровая мышь беспроводная Logitech G PRO X SUPERLIGHT 2, черный</t>
  </si>
  <si>
    <t>G PRO X</t>
  </si>
  <si>
    <t xml:space="preserve">Мышь Logitech G PRO X Superlight 2 Wireless Gaming Mouse Pink </t>
  </si>
  <si>
    <t>Мышь игровая Logitech G PRO X SUPERLIGHT 2, беспроводная, розовый</t>
  </si>
  <si>
    <t>M350S</t>
  </si>
  <si>
    <t>Мышь беспроводная Logitech Pebble 2 M350S Rose [910-007014]</t>
  </si>
  <si>
    <t>M240 Off White</t>
  </si>
  <si>
    <t>Мышь Logitech Мышь беспроводная Logitech M240 Off White белая, оптическая, 1000dpi, Bluetooth LE, бесшумная</t>
  </si>
  <si>
    <t>G309</t>
  </si>
  <si>
    <t xml:space="preserve">Мышь игровая беспроводная Logitech G309, Black  910-007199  </t>
  </si>
  <si>
    <t>MX Anywhere 2S</t>
  </si>
  <si>
    <t>Мышь Logitech MX Anywhere 2S Bluetooth (2024) Graphite</t>
  </si>
  <si>
    <t>G Pro X Superlight 2 DEX Black</t>
  </si>
  <si>
    <t xml:space="preserve">Мышь игровая беспроводная Logitech G Pro X Superlight 2 DEX Black [910-007357] </t>
  </si>
  <si>
    <t>M196</t>
  </si>
  <si>
    <t>Мышь беспроводная Logitech M196, Graphite [910-007459]</t>
  </si>
  <si>
    <t>Мышь беспроводная Logitech M196, Off white [910-007460]</t>
  </si>
  <si>
    <t>GM-100</t>
  </si>
  <si>
    <t>Мышь Гарнизон GM-100, USB, чип- Х, черный, 1000 DPI, 2кн.+колесо-кнопка</t>
  </si>
  <si>
    <t>IEUMEPICMOUSERBLK124</t>
  </si>
  <si>
    <t>Беспроводная мышь Jlab Epic Mouse c функцией подзарядки, Link USB- A</t>
  </si>
  <si>
    <t>IEUMGOCHRGMSRBLK124</t>
  </si>
  <si>
    <t>Беспроводная мышь Jlab Go Charge Mouse c функцией подзарядки, Link USB- A</t>
  </si>
  <si>
    <t>IEUMGOMOUSERBLK124</t>
  </si>
  <si>
    <t>Беспроводная мышь Jlab Go Mouse, АА, Link USB- A</t>
  </si>
  <si>
    <t>IEUMJBERGORBLK82</t>
  </si>
  <si>
    <t>Беспроводная мышь Jlab JBuds Ergonomic Mouse с функцией подзарядки, Link USB- A</t>
  </si>
  <si>
    <t>IEUMJBMOUSERBLK124</t>
  </si>
  <si>
    <t xml:space="preserve">Беспроводная мышь Jlab JBuds Mouse с функцией подзарядки, Link USB- A </t>
  </si>
  <si>
    <t>M002WBR</t>
  </si>
  <si>
    <t xml:space="preserve">Мышь Raskat M002WBR </t>
  </si>
  <si>
    <t>M003WR</t>
  </si>
  <si>
    <t xml:space="preserve">Мышь Raskat M003WR </t>
  </si>
  <si>
    <t>M006W</t>
  </si>
  <si>
    <t xml:space="preserve">Мышь Raskat M006W </t>
  </si>
  <si>
    <t>M007WB</t>
  </si>
  <si>
    <t>Мышь Raskat M007WB</t>
  </si>
  <si>
    <t>M015</t>
  </si>
  <si>
    <t xml:space="preserve">Мышь Raskat M015 </t>
  </si>
  <si>
    <t>M018</t>
  </si>
  <si>
    <t xml:space="preserve">Мышь Raskat M018 </t>
  </si>
  <si>
    <t>M020W</t>
  </si>
  <si>
    <t xml:space="preserve">Мышь Raskat M020W </t>
  </si>
  <si>
    <t>MG006TR</t>
  </si>
  <si>
    <t>Мышь Raskat MG006TR</t>
  </si>
  <si>
    <t>MG009WR</t>
  </si>
  <si>
    <t xml:space="preserve">Мышь Raskat MG009WR </t>
  </si>
  <si>
    <t>MG027TR</t>
  </si>
  <si>
    <t>Мышь Raskat MG027TR</t>
  </si>
  <si>
    <t>DeathAdder Essential</t>
  </si>
  <si>
    <t>Мышь Razer DeathAdder Essential Ergonomic Wired черный</t>
  </si>
  <si>
    <t>Мышь Razer DeathAdder Essential белый (RZ01-03850200-R3C1)</t>
  </si>
  <si>
    <t>DeathAdder V2 X Hyperspeed</t>
  </si>
  <si>
    <t xml:space="preserve">Мышь Razer DeathAdder V2 X Hyperspeed Wireless черный </t>
  </si>
  <si>
    <t>Basilisk V3 Pro</t>
  </si>
  <si>
    <t>Беспроводная игровая мышь Razer Basilisk V3 Pro, черный</t>
  </si>
  <si>
    <t>DeathAdder V3 Pro</t>
  </si>
  <si>
    <t>Мышь Razer DeathAdder V3 Pro</t>
  </si>
  <si>
    <t>Cobra</t>
  </si>
  <si>
    <t>Мышь Razer Cobra</t>
  </si>
  <si>
    <t>Cobra Pro</t>
  </si>
  <si>
    <t>Мышь Razer Cobra Pro черный оптическая (30000dpi) беспроводная BT/Radio USB для ноутбука (8but)</t>
  </si>
  <si>
    <t>Basilisk V3</t>
  </si>
  <si>
    <t>Игровая мышь беспроводная Razer Basilisk V3 X Hyperspeed, черный</t>
  </si>
  <si>
    <t>Viper V3</t>
  </si>
  <si>
    <t>Мышь Razer Viper V3 HyperSpeed, игровая, оптическая, беспроводная, USB, черный</t>
  </si>
  <si>
    <t>GM11</t>
  </si>
  <si>
    <t>Мышь MSI CLUTCH GM11 WHITE (S12-0401970-CLA)</t>
  </si>
  <si>
    <t>Мышь MSI CLUTCH GM11 (S12-0402030-CLA)</t>
  </si>
  <si>
    <t>MS-8ZB9</t>
  </si>
  <si>
    <t>Мышь MSI FORGE GM300 (S12-0402300-HH9)</t>
  </si>
  <si>
    <t>VERSA 300 W</t>
  </si>
  <si>
    <t>Мышь MSI Versa 300 W (S12-4301260-CLA)</t>
  </si>
  <si>
    <t>MS-8ZBC</t>
  </si>
  <si>
    <t>Мышь MSI VERSA 300 ELITE W (S12-4301290-CLA)</t>
  </si>
  <si>
    <t>MS-8ZB7</t>
  </si>
  <si>
    <t>Мышь MSI VERSA PRO W (S12-4301340-CLA)</t>
  </si>
  <si>
    <t>Мышь MSI Versa 300 White (S12-4301440-CLA)</t>
  </si>
  <si>
    <t>Мышь MSI VERSA 300 ELITE W WHITE (S12-4301450-CLA)</t>
  </si>
  <si>
    <t>Рули, джойстики, геймпады для ПК и мобильных устройств</t>
  </si>
  <si>
    <t>F710</t>
  </si>
  <si>
    <t>Геймпад беспроводной LOGITECH F710, черный/серебристый [940-000172]</t>
  </si>
  <si>
    <t>G923</t>
  </si>
  <si>
    <t xml:space="preserve">Руль Logitech G923 Racing Wheel and Pedals for PS4 and PC  941-000149  </t>
  </si>
  <si>
    <t>Устройства USB</t>
  </si>
  <si>
    <t>Cruzer</t>
  </si>
  <si>
    <t>USB накопитель SanDisk Cruzer Blade USB 2.0 Flash Drive 32GB</t>
  </si>
  <si>
    <t>UC300</t>
  </si>
  <si>
    <t xml:space="preserve">USB накопитель ADATA 128GB USB 3.2 Gen1 ACHO-UC300-128G-RBK/GN </t>
  </si>
  <si>
    <t>AELI-UE800-512G-CSG</t>
  </si>
  <si>
    <t>USB накопитель ADATA Elite UE800 AELI-UE800-512G-CSG 512GB OTG USB 3.2 Gen2, USB Type-C, Grey, Retail</t>
  </si>
  <si>
    <t>UE238</t>
  </si>
  <si>
    <t xml:space="preserve">USB накопитель AGI 512GB USB 3.2 AGI512G32UE238 </t>
  </si>
  <si>
    <t>UV320</t>
  </si>
  <si>
    <t>USB накопитель ADATA 128GB USB 3.2 Gen1 AUV320-128G-RBKBL Black/blue</t>
  </si>
  <si>
    <t>USB накопитель ADATA 128GB USB 3.2 Gen1 AUV320-128G-RWHGN White/Green</t>
  </si>
  <si>
    <t>USB накопитель ADATA 256GB USB 3.2 Gen1 AUV320-256G-RWHGN White/Green</t>
  </si>
  <si>
    <t>USB накопитель ADATA 512GB USB 3.2 Gen1 AUV320-512G-RWHGN White/Green</t>
  </si>
  <si>
    <t>UC310</t>
  </si>
  <si>
    <t>USB накопитель ADATA 128GB USB 3.2 Gen1 UC310-128G-RBK Black</t>
  </si>
  <si>
    <t>USB накопитель ADATA 128GB USB 3.2 Gen1 UC310-128G-RWH White</t>
  </si>
  <si>
    <t>UR350</t>
  </si>
  <si>
    <t>USB накопитель ADATA 128GB UR350 USB 3.2 Gen1, UR350-128G-RSR/BK</t>
  </si>
  <si>
    <t>DH-TC31</t>
  </si>
  <si>
    <t>Концентратор Dahua 1-in-1 Adapter USB 3.0 Type-C to RJ45 Adapter</t>
  </si>
  <si>
    <t>DH-TC31H</t>
  </si>
  <si>
    <t>Концентратор Dahua 1-in-1 Adapter USB 3.1 Type-C to HDMI Adapter</t>
  </si>
  <si>
    <t>DH-TC32</t>
  </si>
  <si>
    <t>Концентратор Dahua 2-in-1 Adapter USB 3.1 Type-C to HDMI + VGA Docking Station</t>
  </si>
  <si>
    <t>DH-TC35</t>
  </si>
  <si>
    <t>Концентратор Dahua 5-in-1 Docking station 5 in 1 USB 3.1 Type-C to HDMI + USB 3.0 + PD Docking Station</t>
  </si>
  <si>
    <t>DH-TC37</t>
  </si>
  <si>
    <t>Концентратор Dahua 7-in-1 Docking station 7 in 1 USB 3.1 Type-C to USB 3.0 + HDMI + SD/TF + PD Docking Station</t>
  </si>
  <si>
    <t>DH-TC38</t>
  </si>
  <si>
    <t>Концентратор Dahua 8-in-1 Docking station 8 in 1 USB 3.1 Type-C to USB 3.0 + HDMI + RJ45 + SD/TF + PD Docking Station</t>
  </si>
  <si>
    <t>DH-TC39</t>
  </si>
  <si>
    <t>Концентратор Dahua 9-in-1 Docking station 9 in 1 USB 3.1 Type-C to USB 3.0 + HDMI + RJ45 + VGA + SD/TF +PD Docking Stat</t>
  </si>
  <si>
    <t>UH400</t>
  </si>
  <si>
    <t>Концентратор TP-LINK UH400 4-портовый  USB 3.0,1 разъём USB 3.0, 4 порта USB 3.0, встроенный кабель с разъёмом USB, компактный дизайн, plug &amp; play, не требуется адаптера, (091477), {80}</t>
  </si>
  <si>
    <t>UH405</t>
  </si>
  <si>
    <t>Концентратор CUDY  UH405  5-IN-1 USB-C Hub with 4K HDMI 5-IN-1 USB Hub, Aluminium housing,1 USB-C 3.0 5Gbps male connecter with 25cm cable, 1x 4K@30Hz HDMI Port, 1x 100W USB-C port for PD Charging, 1 USB-A 3.0 5Gbps Port, 2 USB-A 2.0 Data Ports,  compatible with MacBook, Mac Pro, Mac mini, iMac, Surface Pro, XP</t>
  </si>
  <si>
    <t>UH407</t>
  </si>
  <si>
    <t xml:space="preserve">Концентратор CUDY  UH407  7-IN-1 USB C Hub with 4K HDMI 7-IN-1 USB Hub, Aluminium housing, 1 USB-C 3.0 5Gbps male connecter with 25cm cable, 1x 4K@60Hz HDMI Port, 1x 100W USB-C port for PD Charging, 2 USB-A 3.0 5Gbps Data Port, 1 USB-C 3.0 5Gbps Data Port, 1 x SD Card Slot,1 x TF(MicroSD) Card Slot, compatible </t>
  </si>
  <si>
    <t>UH605</t>
  </si>
  <si>
    <t>Концентратор CUDY  UH605  5-IN-1 USB Hub with GbE 5-IN-1 USB Hub, Aluminium housing,1 USB-C 3.0 5Gbps male connecter with 25cm cable, 1 Gigabit Ethernet port, 3 USB-A 3.0 5Gbps Port, 1 USB-C power input Ports(5V/2A max),  compatible with MacBook, Mac Pro, Mac mini, iMac, Surface Pro, XPS, Flash Drive, Mob</t>
  </si>
  <si>
    <t>A-CM-DPF-01</t>
  </si>
  <si>
    <t>Кабель Cablexpert Переходник USB Cablexpert A-CM-DPF-01 USB Type-C/DisplayPort, 15см, пакет</t>
  </si>
  <si>
    <t>A-103</t>
  </si>
  <si>
    <t>USB-Hub Sipolar A-103</t>
  </si>
  <si>
    <t>Программно-аппаратный комплекс Unitree модель G1 версии Edu Ultimate B</t>
  </si>
  <si>
    <t>65E7S PRO</t>
  </si>
  <si>
    <t>65" Телевизор Q-LED HISENSE 65E7S PRO</t>
  </si>
  <si>
    <t>32 Smart TV S2 Pro</t>
  </si>
  <si>
    <t>32" Телевизор HQ-LED HAIER 32 Smart TV S2 Pro (DH1U6MD04RU)</t>
  </si>
  <si>
    <t>65 Smart TV S6</t>
  </si>
  <si>
    <t>65" Телевизор HQ-LED HAIER 65 Smart TV S6 (DH1VWQD06RU)</t>
  </si>
  <si>
    <t>L43MB-AURU</t>
  </si>
  <si>
    <t>43" Телевизор LED XIAOMI A 43 2026 (L43MB-AURU)</t>
  </si>
  <si>
    <t>Аэрогриль Xiaomi Air Fryer Essential 6L White EU (MAF13)</t>
  </si>
  <si>
    <t>Диспенсер Mi Automatic Foaming Soap Dispenser White EU (MJXSJ03XW)</t>
  </si>
  <si>
    <t>Фен Xiaomi Compact Hair Dryer H101 Pink EU (CMJ04LXEU)</t>
  </si>
  <si>
    <t>Фен Xiaomi Compact Hair Dryer H101 White EU (CMJ04LXEU)</t>
  </si>
  <si>
    <t>993001EU</t>
  </si>
  <si>
    <t>Фотоаппарат Kodak FunSaver 27 кадров Black EU</t>
  </si>
  <si>
    <t>900921-1</t>
  </si>
  <si>
    <t>Сетевое зарядное устройство Samsung EP-T4511 45W Type-C + Cable Black</t>
  </si>
  <si>
    <t>900920-1</t>
  </si>
  <si>
    <t>Сетевое зарядное устройство Samsung EP-T4511 45W Type-C Black</t>
  </si>
  <si>
    <t>Аксессуары / Аксессуары и гаджеты / Samsung / Чехол-клавиатура</t>
  </si>
  <si>
    <t>902172-1RUS</t>
  </si>
  <si>
    <t>Чехол-клавиатура Samsung Book Cover для Galaxy Tab S9/S9 FE/S10 FE/S10 Lite Black RUS</t>
  </si>
  <si>
    <t>600345-3RUS</t>
  </si>
  <si>
    <t>Умная колонка Яндекс Станция Мини 3 Pro (YNDX-00059GRY) Grey RUS</t>
  </si>
  <si>
    <t>Аксессуары / Наушники / Беспроводные наушники / Beats</t>
  </si>
  <si>
    <t>201321-2</t>
  </si>
  <si>
    <t>Беспроводные наушники Beats Powerbeats Fit Grey</t>
  </si>
  <si>
    <t>201321-3</t>
  </si>
  <si>
    <t>Беспроводные наушники Beats Powerbeats Fit Orange</t>
  </si>
  <si>
    <t>201321-4</t>
  </si>
  <si>
    <t>Беспроводные наушники Beats Powerbeats Fit Pink</t>
  </si>
  <si>
    <t>201319-1</t>
  </si>
  <si>
    <t>Беспроводные наушники Beats Studio Pro Black</t>
  </si>
  <si>
    <t>201319-3</t>
  </si>
  <si>
    <t>Беспроводные наушники Beats Studio Pro Blue</t>
  </si>
  <si>
    <t>256014-2EU</t>
  </si>
  <si>
    <t>Беспроводные наушники Marshall Major V Brown EU</t>
  </si>
  <si>
    <t>Аксессуары / Наушники / Беспроводные наушники / Xiaomi</t>
  </si>
  <si>
    <t>800739-1EU</t>
  </si>
  <si>
    <t>Беспроводные наушники Xiaomi Mi True Wireless Earphones 2S White EU</t>
  </si>
  <si>
    <t>Смарт-часы ️Huawei Watch GT6 41mm (55020FVW) Gold/Gold Milanese RUS</t>
  </si>
  <si>
    <t>Смарт-часы ️Huawei Watch GT6 46mm (55020FWD) Green/Green Woven RUS</t>
  </si>
  <si>
    <t>Смарт-часы ️Huawei Watch GT6 46mm (55020FWF) Black/Black Elast RUS</t>
  </si>
  <si>
    <t>Смарт-часы ️Huawei Watch GT6 Pro 46mm (55020FWA) Brown/Brown Woven RUS</t>
  </si>
  <si>
    <t>Смарт-часы ️Huawei Watch GT6 Pro 46mm (55020FWC) Black/Black Elast RUS</t>
  </si>
  <si>
    <t>440332-4KW</t>
  </si>
  <si>
    <t>Фитнес-браслет Samsung Galaxy Fit 3 40mm (SM-R390) Gray KW</t>
  </si>
  <si>
    <t>Apple iPhone 14 Plus 512GB Blue 1sim</t>
  </si>
  <si>
    <t>Apple iPhone 15 Pro Max 256GB Black 2Sim</t>
  </si>
  <si>
    <t>10391-2</t>
  </si>
  <si>
    <t>Apple iPhone 16e 256GB White 1sim</t>
  </si>
  <si>
    <t>10355-1</t>
  </si>
  <si>
    <t>Apple iPhone 16 256GB Black 1sim</t>
  </si>
  <si>
    <t>10355-2</t>
  </si>
  <si>
    <t>Apple iPhone 16 256GB White 1sim</t>
  </si>
  <si>
    <t>10376-4</t>
  </si>
  <si>
    <t>Apple iPhone 16 Pro Max 512GB Natural 1sim</t>
  </si>
  <si>
    <t>Apple iPhone 17e 256GB White eSIM + 1SIM</t>
  </si>
  <si>
    <t>20309-1</t>
  </si>
  <si>
    <t>Apple iPhone 17 Pro 512GB Blue eSIM + 1SIM</t>
  </si>
  <si>
    <t>Magic Keyboard MK2A3</t>
  </si>
  <si>
    <t>Magic Keyboard MK2A3RS/A</t>
  </si>
  <si>
    <t>Magic Keyboard Numeric MQ052</t>
  </si>
  <si>
    <t>Magic Keyboard с Touch ID MK293RS/A</t>
  </si>
  <si>
    <t>Magic Mouse Black USB-C</t>
  </si>
  <si>
    <t>Magic Mouse White USB-C</t>
  </si>
  <si>
    <t>MJ3D4 Pro 14 Space Black (M5, 32GB, 1TB)</t>
  </si>
  <si>
    <t>Pencil USB-C</t>
  </si>
  <si>
    <t>16519-1UK</t>
  </si>
  <si>
    <t>Honor Magic 7 Pro 5G 12/512GB NFC Black UK</t>
  </si>
  <si>
    <t>16720-1</t>
  </si>
  <si>
    <t>Infinix HOT 60i 8+256GB NFC Sleek Black RUS</t>
  </si>
  <si>
    <t>47013-2AE</t>
  </si>
  <si>
    <t>Samsung Galaxy A37 5G 8/128GB Awesome Charcoal AE</t>
  </si>
  <si>
    <t>47013-3AE</t>
  </si>
  <si>
    <t>Samsung Galaxy A37 5G 8/128GB Awesome Lavander AE</t>
  </si>
  <si>
    <t>47013-1AE</t>
  </si>
  <si>
    <t>Samsung Galaxy A37 5G 8/128GB Awesome White AE</t>
  </si>
  <si>
    <t>281308-1MY</t>
  </si>
  <si>
    <t>Samsung Galaxy A56 5G 12/256GB Awesome Graphite MY</t>
  </si>
  <si>
    <t>281307-4AE</t>
  </si>
  <si>
    <t>Samsung Galaxy A56 5G 8/256GB Awesome Pink AE</t>
  </si>
  <si>
    <t>281309-1</t>
  </si>
  <si>
    <t>Samsung Galaxy A56 5G 8+128GB Awesome Graphite RUS</t>
  </si>
  <si>
    <t>47010-6MY</t>
  </si>
  <si>
    <t>Samsung Galaxy S26+ 12/256GB (SM-S947B/DS) Silver Shadow MY</t>
  </si>
  <si>
    <t>11255-3EU</t>
  </si>
  <si>
    <t>Xiaomi 12 5G 8/256GB NFC Blue EU</t>
  </si>
  <si>
    <t>11255-2EU</t>
  </si>
  <si>
    <t>Xiaomi 12 5G 8/256GB NFC Purple EU</t>
  </si>
  <si>
    <t>11451-3</t>
  </si>
  <si>
    <t>Xiaomi Redmi 15 8+256GB NFC Sandy Purple RUS</t>
  </si>
  <si>
    <t>11451-2</t>
  </si>
  <si>
    <t>Xiaomi Redmi 15 8+256GB NFC Titan Gray RUS</t>
  </si>
  <si>
    <t>11447-3</t>
  </si>
  <si>
    <t>Xiaomi Redmi 15C 8+256GB NFC Mint Green RUS</t>
  </si>
  <si>
    <t>11436-3</t>
  </si>
  <si>
    <t>Xiaomi Redmi A5 3+64GB Lake Green RUS</t>
  </si>
  <si>
    <t>11419-2KZ</t>
  </si>
  <si>
    <t>Xiaomi Redmi Note 14 6/128GB NFC Ocean Blue KZ</t>
  </si>
  <si>
    <t>17136-2EU</t>
  </si>
  <si>
    <t>POCO M8 Pro 5G 12/512GB NFC Green EU</t>
  </si>
  <si>
    <t>17136-3EU</t>
  </si>
  <si>
    <t>POCO M8 Pro 5G 12/512GB NFC Silver EU</t>
  </si>
  <si>
    <t>17141-2EU</t>
  </si>
  <si>
    <t>POCO X8 Pro Max 5G 12/512GB NFC Blue EU</t>
  </si>
  <si>
    <t>994009-2KZ</t>
  </si>
  <si>
    <t>Xiaomi Redmi Pad 2 8/256GB LTE Mint Green KZ</t>
  </si>
  <si>
    <t>90203RUS</t>
  </si>
  <si>
    <t>Монитор Acer B277KLBbmiiprzx 27" (UM.HB7CD.B01) Black RUS</t>
  </si>
  <si>
    <t>90201RUS</t>
  </si>
  <si>
    <t>Монитор Acer EK241YGbi 24" (UM.QE1CD.G01) Black RUS</t>
  </si>
  <si>
    <t>90205RUS</t>
  </si>
  <si>
    <t>Монитор Acer EK271Gbmix 27" (UM.HE1CD.G02) Black RUS</t>
  </si>
  <si>
    <t>90202RUS</t>
  </si>
  <si>
    <t>Монитор Acer SB243YG0bi 24" (UM.QS3CD.003) Black RUS</t>
  </si>
  <si>
    <t>90204RUS</t>
  </si>
  <si>
    <t>Монитор Acer Vero V277Gbi 27" (UM.HV7CD.G01) Black RUS</t>
  </si>
  <si>
    <t>90250RUS</t>
  </si>
  <si>
    <t>Монитор AOC 24B30H3 24" (24B30H3) Black RUS</t>
  </si>
  <si>
    <t>90251RUS</t>
  </si>
  <si>
    <t>Монитор AOC 24B30HM2 24" (24B30HM2) Black RUS</t>
  </si>
  <si>
    <t>90252RUS</t>
  </si>
  <si>
    <t>Монитор AOC 24B36H 24" (24B36H) Black RUS</t>
  </si>
  <si>
    <t>90253RUS</t>
  </si>
  <si>
    <t>Монитор AOC 24B3HA2 24" (24B3HA2) Black RUS</t>
  </si>
  <si>
    <t>90254RUS</t>
  </si>
  <si>
    <t>Монитор AOC 24B3QA2 24" (24B3QA2) Black RUS</t>
  </si>
  <si>
    <t>90255RUS</t>
  </si>
  <si>
    <t>Монитор AOC 24P1 24" (24P1) Black RUS</t>
  </si>
  <si>
    <t>90258RUS</t>
  </si>
  <si>
    <t>Монитор AOC 27B30H 27" (27B30H) Black RUS</t>
  </si>
  <si>
    <t>90259RUS</t>
  </si>
  <si>
    <t>Монитор AOC 27B30H3 27" (27B30H3) Black RUS</t>
  </si>
  <si>
    <t>90260RUS</t>
  </si>
  <si>
    <t>Монитор AOC 27B36H 27" (27B36H) Black RUS</t>
  </si>
  <si>
    <t>90285RUS</t>
  </si>
  <si>
    <t>Монитор AOC 27B3CF2 27" (27B3CF2) Black RUS</t>
  </si>
  <si>
    <t>90261RUS</t>
  </si>
  <si>
    <t>Монитор AOC 27B3HA2 27" (27B3HA2) Black RUS</t>
  </si>
  <si>
    <t>90262RUS</t>
  </si>
  <si>
    <t>Монитор AOC 27G42E 27" (27G42E) Black RUS</t>
  </si>
  <si>
    <t>90263RUS</t>
  </si>
  <si>
    <t>Монитор AOC 27G4XE 27" (27G4XE) Black RUS</t>
  </si>
  <si>
    <t>90264RUS</t>
  </si>
  <si>
    <t>Монитор AOC CQ27G4X 27" (CQ27G4X) Black RUS</t>
  </si>
  <si>
    <t>90284RUS</t>
  </si>
  <si>
    <t>Монитор AOC CQ32G4VE 32" (CQ32G4VE) Black RUS</t>
  </si>
  <si>
    <t>90257RUS</t>
  </si>
  <si>
    <t>Монитор AOC Q24V4EA 24" (Q24V4EA) Black RUS</t>
  </si>
  <si>
    <t>90265RUS</t>
  </si>
  <si>
    <t>Монитор AOC Q27B30S3 27" (Q27B30S3) Black RUS</t>
  </si>
  <si>
    <t>90266RUS</t>
  </si>
  <si>
    <t>Монитор AOC Q27B36S3 27" (Q27B36S3) Black RUS</t>
  </si>
  <si>
    <t>90267RUS</t>
  </si>
  <si>
    <t>Монитор AOC Q27G4/D 27" (Q27G4/D) Black/Red RUS</t>
  </si>
  <si>
    <t>90268RUS</t>
  </si>
  <si>
    <t>Монитор AOC Q27G4X 27" (Q27G4X) Black RUS</t>
  </si>
  <si>
    <t>90269RUS</t>
  </si>
  <si>
    <t>Монитор AOC Q27G4XF 27" (Q27G4XF) Black RUS</t>
  </si>
  <si>
    <t>90207RUS</t>
  </si>
  <si>
    <t>Монитор Asus Eye Care Gaming VA27EHF 27" (90LM0550-B04170) Black RUS</t>
  </si>
  <si>
    <t>90206RUS</t>
  </si>
  <si>
    <t>Монитор Asus Eye Care VA24EQSB 24" (90LM056F-B03170) Black RUS</t>
  </si>
  <si>
    <t>90208RUS</t>
  </si>
  <si>
    <t>Монитор Asus Eye Care VA27AQSB 27" (90LM06G0-B01170) Black RUS</t>
  </si>
  <si>
    <t>90210RUS</t>
  </si>
  <si>
    <t>Монитор Asus Eye Care VP32UQ 32" (90LM06S0-B01E70) Black RUS</t>
  </si>
  <si>
    <t>90211RUS</t>
  </si>
  <si>
    <t>Монитор Digma Progress 24A501F 24" (DM24VB02) Black RUS</t>
  </si>
  <si>
    <t>90212RUS</t>
  </si>
  <si>
    <t>Монитор Hisense 24G3Q 24" (24G3Q) Black RUS</t>
  </si>
  <si>
    <t>90213RUS</t>
  </si>
  <si>
    <t>Монитор Hisense 24N3Q 24" (24N3Q) Black RUS</t>
  </si>
  <si>
    <t>90214RUS</t>
  </si>
  <si>
    <t>Монитор Hisense 24N3Q-PRO 24" (24N3Q-PRO) Black RUS</t>
  </si>
  <si>
    <t>90215RUS</t>
  </si>
  <si>
    <t>Монитор Hisense 27G3Q 27" (27G3Q) Black RUS</t>
  </si>
  <si>
    <t>90216RUS</t>
  </si>
  <si>
    <t>Монитор Hisense 27G6K-PRO 27" (27G6K-PRO) Black RUS</t>
  </si>
  <si>
    <t>90217RUS</t>
  </si>
  <si>
    <t>Монитор Hisense 27G6Q-PRO 27" (27G6Q-PRO) Black RUS</t>
  </si>
  <si>
    <t>90218RUS</t>
  </si>
  <si>
    <t>Монитор Hisense 27G7Q-PRO 27" (27G7Q-PRO) Black RUS</t>
  </si>
  <si>
    <t>90219RUS</t>
  </si>
  <si>
    <t>Монитор Hisense 27N3Q 27" (27N3Q) Black RUS</t>
  </si>
  <si>
    <t>90220RUS</t>
  </si>
  <si>
    <t>Монитор Hisense 27N3Q-PRO 27" (27N3Q-PRO) Black RUS</t>
  </si>
  <si>
    <t>90221RUS</t>
  </si>
  <si>
    <t>Монитор LG 24BA550-B 24" (24BA550-B.ARUQ) Black RUS</t>
  </si>
  <si>
    <t>90222RUS</t>
  </si>
  <si>
    <t>Монитор LG 24MR400-B 24" (24MR400-B.ARUQ) Black RUS</t>
  </si>
  <si>
    <t>90226RUS</t>
  </si>
  <si>
    <t>Монитор LG 27BA65QB-B 27" (27BA65QB-B.ARUZ) Black RUS</t>
  </si>
  <si>
    <t>90223RUS</t>
  </si>
  <si>
    <t>Монитор LG UltraFine 24U411A-B 24" (24U411A-B.ARUQ) Black RUS</t>
  </si>
  <si>
    <t>90227RUS</t>
  </si>
  <si>
    <t>Монитор LG UltraFine 27U411A-B 27" (27U411A-B.ARUQ) Black RUS</t>
  </si>
  <si>
    <t>90228RUS</t>
  </si>
  <si>
    <t>Монитор LG UltraFine 27U631A-B 27" (27U631A-B.ARUQ) Black RUS</t>
  </si>
  <si>
    <t>90229RUS</t>
  </si>
  <si>
    <t>Монитор LG UltraFine 27U730A-B 27" (27U730A-B.ARUZ) Black RUS</t>
  </si>
  <si>
    <t>90230RUS</t>
  </si>
  <si>
    <t>Монитор LG UltraFine 27UP650K-W 27" (27UP650K-W.ARUZ) Black RUS</t>
  </si>
  <si>
    <t>90232RUS</t>
  </si>
  <si>
    <t>Монитор LG UltraFine 27UP850K-W 27" (27UP850K-W) Black RUS</t>
  </si>
  <si>
    <t>90239RUS</t>
  </si>
  <si>
    <t>Монитор LG UltraFine 32U631A-B 32" (32U631A-B.ARUQ) Black RUS</t>
  </si>
  <si>
    <t>90224RUS</t>
  </si>
  <si>
    <t>Монитор LG UltraGear 24G411A-B 24" (24G411A-B.ARUZ) Black RUS</t>
  </si>
  <si>
    <t>90225RUS</t>
  </si>
  <si>
    <t>Монитор LG UltraGear 24GS60F-B 24" (24GS60F-B.ARUZ) Black RUS</t>
  </si>
  <si>
    <t>90233RUS</t>
  </si>
  <si>
    <t>Монитор LG UltraGear 27G411A-B 27" (27G411A-B.ARUZ) Black RUS</t>
  </si>
  <si>
    <t>90234RUS</t>
  </si>
  <si>
    <t>Монитор LG UltraGear 27G610A-B 27" (27G610A-B) Black RUS</t>
  </si>
  <si>
    <t>90235RUS</t>
  </si>
  <si>
    <t>Монитор LG UltraGear 27GS60F-B 27" (27GS60F-B.ARUZ) Black RUS</t>
  </si>
  <si>
    <t>90236RUS</t>
  </si>
  <si>
    <t>Монитор LG UltraGear 27GS60QC-B 27" (27GS60QC-B) Black RUS</t>
  </si>
  <si>
    <t>90237RUS</t>
  </si>
  <si>
    <t>Монитор LG UltraGear 27GS65F-B 27" (27GS65F-B.ARUZ) Black RUS</t>
  </si>
  <si>
    <t>90238RUS</t>
  </si>
  <si>
    <t>Монитор LG UltraWide 29U531A-W 29" (29U531A-W.ARUZ) Black RUS</t>
  </si>
  <si>
    <t>90301RUS</t>
  </si>
  <si>
    <t>Монитор MSI MAG 274QRFW E20 27" (9S6-3CF99T-011) Black RUS</t>
  </si>
  <si>
    <t>90302RUS</t>
  </si>
  <si>
    <t>Монитор MSI Modern MD2712PW 27" (MD2712PW) Black RUS</t>
  </si>
  <si>
    <t>90291RUS</t>
  </si>
  <si>
    <t>Монитор MSI PRO MP225 22" (MP225) Black RUS</t>
  </si>
  <si>
    <t>90292RUS</t>
  </si>
  <si>
    <t>Монитор MSI PRO MP225V 22" (MP225V) Black RUS</t>
  </si>
  <si>
    <t>90293RUS</t>
  </si>
  <si>
    <t>Монитор MSI PRO MP242A E2 24" (MP242A E2) Black RUS</t>
  </si>
  <si>
    <t>90295RUS</t>
  </si>
  <si>
    <t>Монитор MSI PRO MP242AP 24" (MP242AP) Black RUS</t>
  </si>
  <si>
    <t>90296RUS</t>
  </si>
  <si>
    <t>Монитор MSI PRO MP242L 24" (MP242L) Black RUS</t>
  </si>
  <si>
    <t>90297RUS</t>
  </si>
  <si>
    <t>Монитор MSI PRO MP243XW 24" (MP243XW) Black RUS</t>
  </si>
  <si>
    <t>90298RUS</t>
  </si>
  <si>
    <t>Монитор MSI PRO MP245V 24" (MP245V) Black RUS</t>
  </si>
  <si>
    <t>90299RUS</t>
  </si>
  <si>
    <t>Монитор MSI PRO MP252 25" (MP252) Black RUS</t>
  </si>
  <si>
    <t>90300RUS</t>
  </si>
  <si>
    <t>Монитор MSI PRO MP252L 25" (MP252L) Black RUS</t>
  </si>
  <si>
    <t>90303RUS</t>
  </si>
  <si>
    <t>Монитор MSI PRO MP271AP 27" (MP271AP) Black RUS</t>
  </si>
  <si>
    <t>90304RUS</t>
  </si>
  <si>
    <t>Монитор MSI PRO MP272L 27" (MP272L) Black RUS</t>
  </si>
  <si>
    <t>90305RUS</t>
  </si>
  <si>
    <t>Монитор MSI PRO MP341CQW 34" (MP341CQW) Black RUS</t>
  </si>
  <si>
    <t>90306RUS</t>
  </si>
  <si>
    <t>Монитор Philips 245E1S 24" (245E1S) Black RUS</t>
  </si>
  <si>
    <t>90307RUS</t>
  </si>
  <si>
    <t>Монитор Philips 24E1N1300A 24" (24E1N1300A/00) Black RUS</t>
  </si>
  <si>
    <t>90308RUS</t>
  </si>
  <si>
    <t>Монитор Philips 24E1N2100D 24" (24E1N2100D/60) Black RUS</t>
  </si>
  <si>
    <t>90309RUS</t>
  </si>
  <si>
    <t>Монитор Philips 272S1M 27" (272S1M) Black RUS</t>
  </si>
  <si>
    <t>90310RUS</t>
  </si>
  <si>
    <t>Монитор Philips 275E1S 27" (275E1S) Black RUS</t>
  </si>
  <si>
    <t>90311RUS</t>
  </si>
  <si>
    <t>Монитор Philips 27E1N1200A 27" (27E1N1200A/00) Black RUS</t>
  </si>
  <si>
    <t>90279RUS</t>
  </si>
  <si>
    <t>Монитор Samsung Essential S3 S24D300GAI 24" (LS24D300GAIXCI) Black RUS</t>
  </si>
  <si>
    <t>90270RUS</t>
  </si>
  <si>
    <t>Монитор Samsung Essential S3 S27D300GAI 27" (LS27D300GAIXCI) Black RUS</t>
  </si>
  <si>
    <t>90271RUS</t>
  </si>
  <si>
    <t>Монитор Samsung Essential S4 S27D400GAI  27" (LS27D400GAIXCI) Black RUS</t>
  </si>
  <si>
    <t>90282RUS</t>
  </si>
  <si>
    <t>Монитор Samsung Odyssey G3 S32DG300EI 32" (LS32DG300EIXCI) Black RUS</t>
  </si>
  <si>
    <t>90281RUS</t>
  </si>
  <si>
    <t>Монитор Samsung Odyssey G4 S25BG400EI 25" (LS25BG400EIXCI) Black RUS</t>
  </si>
  <si>
    <t>90283RUS</t>
  </si>
  <si>
    <t>Монитор Samsung Odyssey G5 C34G55TWWI 34" (LC34G55TWWIXCI) Black RUS</t>
  </si>
  <si>
    <t>90274RUS</t>
  </si>
  <si>
    <t>Монитор Samsung Odyssey G5 S27CG550EI 27" (LS27CG550EIXCI) Black RUS</t>
  </si>
  <si>
    <t>90273RUS</t>
  </si>
  <si>
    <t>Монитор Samsung Odyssey G5 S27DG502EI 27" (LS27DG502EIXCI) Black RUS</t>
  </si>
  <si>
    <t>90275RUS</t>
  </si>
  <si>
    <t>Монитор Samsung ViewFinity S7 S27D700EAI 27" (LS27D700EAIXCI) Black RUS</t>
  </si>
  <si>
    <t>90276RUS</t>
  </si>
  <si>
    <t>Монитор Samsung ViewFinity S8 S27B800PXI 27" (LS27B800PXIXCI) Black RUS</t>
  </si>
  <si>
    <t>90277RUS</t>
  </si>
  <si>
    <t>Монитор Samsung ViewFinity S8 S27D800EAI 27" (LS27D800EAIXCI) Black RUS</t>
  </si>
  <si>
    <t>90249RUS</t>
  </si>
  <si>
    <t>Монитор Xiaomi Curved Gaming Monitor G34WQi 2026 34" (ELA6650RU) Black RUS</t>
  </si>
  <si>
    <t>90242RUS</t>
  </si>
  <si>
    <t>Монитор Xiaomi Gaming Monitor G24i 2026 24" (ELA6656RU) Black RUS</t>
  </si>
  <si>
    <t>90244RUS</t>
  </si>
  <si>
    <t>Монитор Xiaomi Gaming Monitor G27i 2026 27" (ELA6654RU) Black RUS</t>
  </si>
  <si>
    <t>90245RUS</t>
  </si>
  <si>
    <t>Монитор Xiaomi Mini LED Gaming Monitor G Pro 27i P27QBA-RGPGL 27" (ELA5585EU) Black RUS</t>
  </si>
  <si>
    <t>90241RUS</t>
  </si>
  <si>
    <t>Монитор Xiaomi Monitor A22i A22FAB-RAGL 22" (ELA5230EU) Black RUS</t>
  </si>
  <si>
    <t>90246RUS</t>
  </si>
  <si>
    <t>Монитор Xiaomi Monitor A27i P27FBA-RAGL 27" (ELA5345EU) Black RUS</t>
  </si>
  <si>
    <t>90247RUS</t>
  </si>
  <si>
    <t>Монитор Xiaomi Monitor A27Qi 2026 27" (ELA6658RU) Black RUS</t>
  </si>
  <si>
    <t>90248RUS</t>
  </si>
  <si>
    <t>Монитор Xiaomi Monitor A27Ui 2026 27" (ELA6664RU) Black RUS</t>
  </si>
  <si>
    <t>DX700S</t>
  </si>
  <si>
    <t>Вертикальный проводной пылесос DEERMA DX700S</t>
  </si>
  <si>
    <t>DX700S Combo</t>
  </si>
  <si>
    <t>Вертикальный пылесос проводной Deerma DX700S Combo</t>
  </si>
  <si>
    <t>AF30</t>
  </si>
  <si>
    <t>Аэрогриль Dreame AF30, белый</t>
  </si>
  <si>
    <t>BHR08PMGL</t>
  </si>
  <si>
    <t>Внешний аккумулятор Xiaomi Super Slim Magnetic Power Bank 5000 Black (BHR08PMGL)</t>
  </si>
  <si>
    <t>PS850G</t>
  </si>
  <si>
    <t>Блок питания ПК Deepcool PS850G-FE</t>
  </si>
  <si>
    <t>Видеокарта Gigabyte RTX5060Ti GAMING OC 16GB GDDR7 128bit 3xDP HDMI 3FAN RTL</t>
  </si>
  <si>
    <t>Видеокарта Ninja (Sinotex) GTX1650 4GB 128bit GDDR6 DVI DP HDMI 2FAN RTL</t>
  </si>
  <si>
    <t>AELI-SE880-1TCGY</t>
  </si>
  <si>
    <t>Твердотельный накопитель SSD ADATA  AELI-SE880 1TB USB 3.2 Gen2x2 Type-C</t>
  </si>
  <si>
    <t>AELI-SE880-500GCGY</t>
  </si>
  <si>
    <t>Твердотельный накопитель SSD ADATA Drive SE880 - 500GB 512GB USB 3.2 USB-C Titanium Grey - Rugged, Highly Portable High Speed 2000MB/s Read/Write Compatibility: Windows, Mac OS, Android, Xbox One, PS4, PS5</t>
  </si>
  <si>
    <t>ST2000VN003</t>
  </si>
  <si>
    <t>Жесткий диск Seagate 3.5" 2TB IronWolf ST2000VN003 SATA 6Gb/s, 5400rpm, 256MB</t>
  </si>
  <si>
    <t>ST8000VE001</t>
  </si>
  <si>
    <t>Жесткий диск Seagate SkyHawk AI ST8000VE001 8TB 3.5" SATA 6Gb/s, 7200rpm, 256MB, 24x7, Bulk (022934)</t>
  </si>
  <si>
    <t>AP512GAS2280Q4L-1</t>
  </si>
  <si>
    <t>Твердотельный накопитель SSD Apacer M.2 2280 512GB AS2280Q4L Client SSD AP512GAS2280Q4L-1 3600/3000,  PCIe Gen4 x4, 3D NAND</t>
  </si>
  <si>
    <t>CT2000T710SSD8</t>
  </si>
  <si>
    <t xml:space="preserve">Твердотельный накопитель SSD Crucial T710 2TB PCIe Gen5 NVMe® 2280 M.2 SSD CT2000T710SSD8 </t>
  </si>
  <si>
    <t>MZ-VAP4T0CW</t>
  </si>
  <si>
    <t>Твердотельный накопитель SSD Samsung M.2 2280 4TB 9100 PRO Black Client SSD PCIe Gen5x4 with NVMe, 14800/13400, IOPS 2200/2600K, 3D NAND, 4096MB, 2400TBW, RTL</t>
  </si>
  <si>
    <t>WDS100T1R0B</t>
  </si>
  <si>
    <t>Твердотельный накопитель SSD WD Red M2.2280 1ТБ (WDS100T1R0B)</t>
  </si>
  <si>
    <t>SST-GD09B</t>
  </si>
  <si>
    <t>Корпус Silverstone SST-GD09B Grandia HTPC ATX Computer Case, Silent High Airflow Performance, black  (221280)</t>
  </si>
  <si>
    <t>VALORMESHNANOMAA-BKCWW</t>
  </si>
  <si>
    <t xml:space="preserve">Корпус для ПК XPG VALORMESHNANOMAA-BKCWW </t>
  </si>
  <si>
    <t>PRO B850M-P</t>
  </si>
  <si>
    <t>Материнская плата MSI PRO B850M-P B850, AM5, 4*DDR5, 4*PCIEx16, 3*M.2, 2*TypeC, 1*USB3.2Gen2, 6*USB3.2Gen1, 8*USB2.0, 4*SATA3.0, 5G, DP, HDMI, M-ATX, RTL</t>
  </si>
  <si>
    <t>PRO Z890-S WIFI</t>
  </si>
  <si>
    <t>Материнская плата MSI PRO Z890-S WIFI Z890, LGA1851, 4*DDR5, 4*PCIEx16, 1*PCIEx1, 3*M.2, 2*TypeC, 8*USB3.2Gen1, 4*USB2.0, 4*SATA3.0, 2.5G, Type-C(DP), DP, HDMI, ATX, RTL</t>
  </si>
  <si>
    <t>R948G3206U2S-U</t>
  </si>
  <si>
    <t>Модуль памяти AMD Radeon™  R9 Gamers Series Black R948G3206U2S-U 8GB DDR4 3200 DIMM Non-ECC, CL16, 1.35V, RTL (181876) {40}</t>
  </si>
  <si>
    <t>AH5U16G60C622NBAA-1</t>
  </si>
  <si>
    <t xml:space="preserve">Модуль памяти Apacer DDR5 DIMM 6000-38 2048x8 16GB 1.35V OC NOX RGB w/HS RP </t>
  </si>
  <si>
    <t>PSD58G520081</t>
  </si>
  <si>
    <t>Модуль памяти Patriot 8GB 5200Mhz DDR5 DIMM PSD58G520081</t>
  </si>
  <si>
    <t>Core i9-12900K</t>
  </si>
  <si>
    <t>Центральный Процессор Intel Core i9-12900K OEM (Alder Lake, Intel 7, C16(8EC/8PC)/T24, Base 2,40GHz(EC), Performance 3,20GHz(PC), Turbo 5,10GHz, Max Turbo 5,20GHz, UHD 770, L2 14Mb, Cache 30Mb, Base TDP 125W, Turbo TDP 241W, w/o cooler, S1700)</t>
  </si>
  <si>
    <t>GO27Q24</t>
  </si>
  <si>
    <t>Монитор 27" Gigabyte GO27Q24 EK Black 27" QD-OLED, 2560 x 1440, 240Hz, 10bit (1.07B), 0,03ms, 400cd/m, 1.5M:1, 2xHDMI-2.0, DP-1.4, 1xUSB2.0, USB Type-C (15W), Pivot)</t>
  </si>
  <si>
    <t>3PC0</t>
  </si>
  <si>
    <t>Монитор 23.8" MSI PRO MP245V  VA, 1920x1080, 100Hz, 4ms, 300сd/m, 4000:1,  | VGA, HDMI(1.4b) | ExPSU, Vesa 100, Black</t>
  </si>
  <si>
    <t>S27D604UAI</t>
  </si>
  <si>
    <t>Монитор 27" SAMSUNG S27D604UAI ViewFinity S6 S60UD QHD Black (IPS, 2560x1440, HDMI+DP+Type C, LAN, 5 ms, 178°/178°, 350 cd/m, 1000:1, 100Hz, Pivot)</t>
  </si>
  <si>
    <t>Моноблок "Гравитон" М53И 23,8" FHD i5-12400/2x8GB/1xSSD512GB/CVR/K+M/NoOS/3YST</t>
  </si>
  <si>
    <t>Моноблок "Гравитон" М53И 23,8" FHD i5-13400/2x8GB/1xSSD512GB/CVR/K+M/NoOS/3YST</t>
  </si>
  <si>
    <t>Моноблок "Гравитон" М73И 27" FHD i5-12400/2x8GB/1xSSD512GB/MR/HAS/K+M/NoOS/3YST</t>
  </si>
  <si>
    <t>Моноблок "Гравитон" М73И 27" QHD i5-13400/2x8GB/1xSSD512GB/MR/HAS/K+M/NoOS/3YST</t>
  </si>
  <si>
    <t>Настольный ПК AORUS PRIME 5 AP551 AMD Ryzen 7 9800X3D/32Gb/SSD2Tb/RTX5070 Ti 16Gb/PSU 850W (Gold)/NoOS/Black (AP5A7N7T-5105)</t>
  </si>
  <si>
    <t>Настольный ПК AORUS PRIME 5 AP551 AMD Ryzen 7 9800X3D/32Gb/SSD2Tb/RTX5080 16Gb/PSU 850W (Gold)/NoOS/Black (AP5A7N8-5106)</t>
  </si>
  <si>
    <t>Д33И-2,5-250</t>
  </si>
  <si>
    <t>Персональный компьютер Гравитон Д33И i5-12400/2x8GB/1xSSD512GB/FP_2xUSB2.0/RJ-45POE/250W/K+M/NoOS/3YST</t>
  </si>
  <si>
    <t>BM1800</t>
  </si>
  <si>
    <t>Pantum BM1800 A4, МФУ, лазерный, черно-белый, 18 стр/мин, 600x600dpi, 800МГц, 128Мб, USB, 700стр/картридж, белый корпус (картридж TL-C2318H)(BМ1800)</t>
  </si>
  <si>
    <t xml:space="preserve"> Smart Tank 520</t>
  </si>
  <si>
    <t>HP Smart Tank 520 А4, МФУ, струйное, цветное, 22стр/мин, 4800x1200dpi, 980МГц, 64Мб,USB (1F3W2A)</t>
  </si>
  <si>
    <t>G2430</t>
  </si>
  <si>
    <t>МФУ струйное Canon Pixma G2430, A4, цветная печать, 6 стр/мин, 4800x1200 dpi, USB/СНПЧ, чёрный корпус (5991C009AA)</t>
  </si>
  <si>
    <t>6670C007(AA)</t>
  </si>
  <si>
    <t>МФУ струйное Canon Pixma TS3640, A4, цветная печать, 4 стр/мин, 4800x1200 dpi, USB/WiFi, чёрный корпус (6670C007(AA))</t>
  </si>
  <si>
    <t>МФУ струйное Epson EcoTank L3250, A4, цветная печать, 15 стр/мин, 5760x1440 dpi, USB/WiFi/СНПЧ, чёрный корпус (C11CJ67418)</t>
  </si>
  <si>
    <t>L3210</t>
  </si>
  <si>
    <t>МФУ струйное Epson EcoTank L3210, A4, цветная печать, 5 стр/мин, 5760x1440 dpi, USB/СНПЧ, чёрный корпус (C11CJ68401/C11CJ68403/C11CJ68405)</t>
  </si>
  <si>
    <t>BP1800</t>
  </si>
  <si>
    <t>Pantum BP1800 A4, принтер, лазерный, черно-белый, 18 стр/мин, 600x600dpi, 500МГц, 32Мб, USB, 700стр/картридж, белый корпус (картридж TL-C2318H)(BP1800)</t>
  </si>
  <si>
    <t>P2500</t>
  </si>
  <si>
    <t>Pantum P2500 A4, принтер, лазерный, черно-белый, 22стр/мин, 1200x1200dpi, 600МГц, 64Мб, USB, 1600стр/картридж, чёрный корпус (P2500)(001526)(022460)</t>
  </si>
  <si>
    <t>DHI-TF-C100A-32GB</t>
  </si>
  <si>
    <t>Карта памяти Dahua 32GB DHI-TF-C100A-32GB</t>
  </si>
  <si>
    <t>DHI-TF-C100A-512GB</t>
  </si>
  <si>
    <t>Карта памяти Dahua 512GB DHI-TF-C100A-512GB</t>
  </si>
  <si>
    <t>MK540</t>
  </si>
  <si>
    <t>Комплект клавиатура и мышь Logitech  беспроводной MK540 Advanced |920-008686| клавиатура черная, мультимедийная, 114 |920-008686| клавиш с защитой от воды, мышь черная, оптическая 1000dpi, 3 кнопки, 2.4GHz, USB-ресивер (077478) {4}</t>
  </si>
  <si>
    <t>AUV220</t>
  </si>
  <si>
    <t>USB накопитель ADATA 32GB USB2.0 AUV220-32G-RBKBL Цвет Черный, Голубой</t>
  </si>
  <si>
    <t>Dinerbot T10</t>
  </si>
  <si>
    <t>Сервисный робот-доставщик Keenon Robotics модели Dinerbot T10</t>
  </si>
  <si>
    <t>Dinerbot T11</t>
  </si>
  <si>
    <t>Сервисный робот-доставщик Keenon Robotics модели Dinerbot T11</t>
  </si>
  <si>
    <t>OLED77G5RLA.ARUG</t>
  </si>
  <si>
    <t>77" Телевизор OLED LG OLED77G5RLA.ARUG</t>
  </si>
  <si>
    <t>UE65U8000FUXRU</t>
  </si>
  <si>
    <t>65" Телевизор LED SAMSUNG UE65U8000FUXRU</t>
  </si>
  <si>
    <t xml:space="preserve">Аэрогриль Xiaomi Dual Zone Air Fryer 12L Dark Grey EU </t>
  </si>
  <si>
    <t>ASUS TUF Gaming FA808UP-S8051 AMD Ryzen 7 260/32Gb (2*16 D5)/SSD1Tb/RTX5070 8Gb (115W)/18"/IPS/WUXGA/1920x1200/144Hz/NoOS/RJ-45/Grey/2.6kg</t>
  </si>
  <si>
    <t>83F2000ARK</t>
  </si>
  <si>
    <t>Asus VivoBook 14 M1407KA-LY125 Ryzen AI 5 330 16Gb SSD512Gb AMD Radeon 820M 14" IPS WUXGA (1920x1200) без ОС silver WiFi BT Cam (90NB15H3-M006A0)</t>
  </si>
  <si>
    <t>Gigabyte Gaming A16 Pro Core 7 240H 32Gb SSD1Tb NVIDIA GeForce RTX5080 16Gb 16" IPS WUXGA (2560x1600) без ОС black WiFi BT Cam (DYHG5KZCC4SD)</t>
  </si>
  <si>
    <t>Lenovo Legion Pro 5 16AFR10 Ryzen 9 9955HX 32Gb SSD1Tb NVIDIA GeForce RTX 5060 8Gb 16" OLED WQXGA (2560x1600) без ОС black WiFi BT Cam (83F2000ARK)</t>
  </si>
  <si>
    <t>MSI Cyborg 15 C2WE-017XRU Core 5 210H 16Gb SSD512Gb NVIDIA GeForce RTX5050 8Gb 15.6" IPS FHD (1920x1080) FreeDOS grey WiFi BT Cam (9S7-15T121-017)</t>
  </si>
  <si>
    <t>MSI Titan 18 HX AI A2XWJG-206RU Core Ultra 9 285HX 64Gb SSD4Tb NVIDIA GeForce RTX5090 24Gb 18" IPS UHD+ (3840x2400) Windows 11 Home black WiFi BT Cam (9S7-182421-206)</t>
  </si>
  <si>
    <t>MSI Vector 17 HX AI A2XWJG-099XRU Core Ultra 9 275HX 32Gb SSD1Tb NVIDIA GeForce RTX 5090 24Gb 17" IPS QHD+ (2560x1600) FreeDOS grey space WiFi BT Cam (9S7-17S372-099)</t>
  </si>
  <si>
    <t>802228RUS</t>
  </si>
  <si>
    <t>Точка доступа MikroTik cAP XL ac (RBCAPGI-5ACD2ND-XL) RUS</t>
  </si>
  <si>
    <t>Аксессуары / Аксессуары и гаджеты / Xiaomi / Зарядки / АЗУ Xiaomi</t>
  </si>
  <si>
    <t>800202</t>
  </si>
  <si>
    <t>АЗУ Xiaomi Car Charger 100W (CC07ZM) Black</t>
  </si>
  <si>
    <t>800200</t>
  </si>
  <si>
    <t>АЗУ Xiaomi Car Charger Roidmi 3S + FM 2USB 3.4A Black</t>
  </si>
  <si>
    <t>901048RUS</t>
  </si>
  <si>
    <t>Аэрогриль Xiaomi Dual Zone Air Fryer 10L Black MAF-D1001 (BHR07SGEU) RUS</t>
  </si>
  <si>
    <t>201321-1</t>
  </si>
  <si>
    <t>Беспроводные наушники Beats Powerbeats Fit Black</t>
  </si>
  <si>
    <t>600680-2EU</t>
  </si>
  <si>
    <t>Беспроводные наушники Samsung Galaxy Buds 3 (SM-R530) White EU</t>
  </si>
  <si>
    <t>902119-1AE</t>
  </si>
  <si>
    <t>Беспроводные наушники Samsung Galaxy Buds 3 FE (SM-R420) Black AE</t>
  </si>
  <si>
    <t>600690-1AE</t>
  </si>
  <si>
    <t>Беспроводные наушники Samsung Galaxy Buds Core (SM-R410) Black AE</t>
  </si>
  <si>
    <t>901145EU</t>
  </si>
  <si>
    <t>Пылесос вертикальный беспроводной моющий Dreame Z20 AquaCycle (VZV66A) EU</t>
  </si>
  <si>
    <t>996008RUS</t>
  </si>
  <si>
    <t>Робот-пылесос Anker Eufy Omni E28 (T2352G11) Black RUS</t>
  </si>
  <si>
    <t>901113RUS</t>
  </si>
  <si>
    <t>Робот-пылесос Dreame L30 ULTRA (RLX41CE-L30U)  Black RUS</t>
  </si>
  <si>
    <t>Робот-пылесос Xiaomi Robot Vacuum H50 (BHR08GUEU) White EU</t>
  </si>
  <si>
    <t>Робот-пылесос Xiaomi Robot Vacuum H50 Pro (BHR089NEU) White EU</t>
  </si>
  <si>
    <t>Аппаратура управления RadioMaster Boxer ELRS M2 EU</t>
  </si>
  <si>
    <t>602071EU</t>
  </si>
  <si>
    <t>Трекбол Kensington Expert Mouse Wireless Trackball EU</t>
  </si>
  <si>
    <t>Эхолот Lowrance Hook Reveal 9 TripleShot (англ. яз.) US</t>
  </si>
  <si>
    <t>995026-1EU</t>
  </si>
  <si>
    <t>Смарт-часы Garmin Instinct 2x Solar Moss Bezel with Moss Silicone Band EU</t>
  </si>
  <si>
    <t>911000-3EU</t>
  </si>
  <si>
    <t>Смарт-часы Garmin Vivoactive 5 Cream Gold EU</t>
  </si>
  <si>
    <t>911000-4EU</t>
  </si>
  <si>
    <t>Смарт-часы Garmin Vivoactive 5 Orchid EU</t>
  </si>
  <si>
    <t>900919-1RUS</t>
  </si>
  <si>
    <t>Смарт-часы ️Huawei Watch 5 42mm LTE Light Green RUS</t>
  </si>
  <si>
    <t>900599-1RUS</t>
  </si>
  <si>
    <t>Смарт-часы Xiaomi Watch 5 (BHR07WRGL) Black/Black Strap RUS</t>
  </si>
  <si>
    <t>601075-1KW</t>
  </si>
  <si>
    <t>Смарт-часы Samsung Galaxy Watch 8 44mm (SM-L330) Wi Fi Graphite KW</t>
  </si>
  <si>
    <t>800802RUS</t>
  </si>
  <si>
    <t>Смарт-часы Tecno Watch 3 Active (W03A) Black RUS</t>
  </si>
  <si>
    <t>16538-1BU</t>
  </si>
  <si>
    <t>Honor X6c 6+128GB NFC Midnight Black RUS Уценка</t>
  </si>
  <si>
    <t>16540-2BU</t>
  </si>
  <si>
    <t>Honor X7d 6+128GB NFC Meteor Silver RUS Уценка</t>
  </si>
  <si>
    <t>16541-1BU</t>
  </si>
  <si>
    <t>Honor X7d 8+256GB NFC Velvet Black RUS Уценка</t>
  </si>
  <si>
    <t>282156-1BU</t>
  </si>
  <si>
    <t>Realme Note 70 6+128GB NFC Black RUS Уценка</t>
  </si>
  <si>
    <t>281326-1BU</t>
  </si>
  <si>
    <t>Samsung Galaxy A07 4+128GB Black RUS Уценка</t>
  </si>
  <si>
    <t>281312-3BU</t>
  </si>
  <si>
    <t>Samsung Galaxy A26 5G 6+128GB Peach Pink RUS Уценка</t>
  </si>
  <si>
    <t>281313-4BU</t>
  </si>
  <si>
    <t>Samsung Galaxy A26 5G 8+256GB White RUS Уценка</t>
  </si>
  <si>
    <t>Надорвана коробка с тыльной стороны</t>
  </si>
  <si>
    <t>Повреждена коробка с тыльной стороны</t>
  </si>
  <si>
    <t>Коробка с тыльной стороны пробита в двух местах</t>
  </si>
  <si>
    <t>С тыльной стороны повреждена коробка , пломбы целые</t>
  </si>
  <si>
    <t>Коробка пробита с тыльной стороны, пломбы целые</t>
  </si>
  <si>
    <t>10326-5</t>
  </si>
  <si>
    <t>Apple iPhone 15 128GB Pink 1sim</t>
  </si>
  <si>
    <t>Apple iPhone 15 Pro 128GB Blue 2Sim</t>
  </si>
  <si>
    <t>Apple iPhone 16 Pro Max 256GB Black eSIM</t>
  </si>
  <si>
    <t>10375-3</t>
  </si>
  <si>
    <t>Apple iPhone 16 Pro Max 256GB Desert 1sim</t>
  </si>
  <si>
    <t>Apple iPhone 16 Pro Max 512GB Natural eSIM</t>
  </si>
  <si>
    <t>Apple iPhone 17e 256GB White eSIM</t>
  </si>
  <si>
    <t>Airpods Max Starlight 2024 USB-C MWW53</t>
  </si>
  <si>
    <t>Apple Watch Ultra 3 49 Natural Blue Alpine Loop L MEWP4</t>
  </si>
  <si>
    <t>Apple Watch Ultra 3 49 Natural Ti AB Ocean Band MEWH4</t>
  </si>
  <si>
    <t>Z1L1000TM MacBook Air 13 M5 10/10 16GB 2TB Silver</t>
  </si>
  <si>
    <t>Z1L4000ST MacBook Air 13 M5 10/10 16GB 2TB Starlight</t>
  </si>
  <si>
    <t>Z1LA000SZ MacBook Air 13 M5 10/10 16GB 2TB Sky Blue</t>
  </si>
  <si>
    <t>Z1L7000U1 MacBook Air 13 M5 10/10 16GB 2TB Midnight</t>
  </si>
  <si>
    <t>Z1L2000PA MacBook Air 13 M5 10/10 32GB 1TB Silver</t>
  </si>
  <si>
    <t>Z1L5000N0 MacBook Air 13 M5 10/10 32GB 1TB Starlight</t>
  </si>
  <si>
    <t>Z1LB000NC MacBook Air 13 M5 10/10 32GB 1TB Sky Blue</t>
  </si>
  <si>
    <t>Z1L8000Q6 MacBook Air 13 M5 10/10 32GB 1TB Midnight</t>
  </si>
  <si>
    <t>Z1L2000NZ MacBook Air 13 M5 10/10 24GB 2TB Silver</t>
  </si>
  <si>
    <t>Z1L5000Q1 MacBook Air 13 M5 10/10 24GB 2TB Starlight</t>
  </si>
  <si>
    <t>Z1LB000NN MacBook Air 13 M5 10/10 24GB 2TB Sky Blue</t>
  </si>
  <si>
    <t>Z1L8000Y5 MacBook Air 13 M5 10/10 24GB 2TB Midnight</t>
  </si>
  <si>
    <t>Z1L2000P1 MacBook Air 13 M5 10/10 32GB 2TB Silver</t>
  </si>
  <si>
    <t>Z1L5000T0 MacBook Air 13 M5 10/10 32GB 2TB Starlight</t>
  </si>
  <si>
    <t>Z1LB000SJ MacBook Air 13 M5 10/10 32GB 2TB Sky Blue</t>
  </si>
  <si>
    <t>Z1L8000QL MacBook Air 13 M5 10/10 32GB 2TB Midnight</t>
  </si>
  <si>
    <t>Z1L1000TP MacBook Air 13 M5 10/10 16GB 4TB Silver</t>
  </si>
  <si>
    <t>Z1L4000SV MacBook Air 13 M5 10/10 16GB 4TB Starlight</t>
  </si>
  <si>
    <t>Z1LA000T1 MacBook Air 13 M5 10/10 16GB 4TB Sky Blue</t>
  </si>
  <si>
    <t>Z1L7000UF MacBook Air 13 M5 10/10 16GB 4TB Midnight</t>
  </si>
  <si>
    <t>Z1L2000VE MacBook Air 13 M5 10/10 24GB 4TB Silver</t>
  </si>
  <si>
    <t>Z1L5000SX MacBook Air 13 M5 10/10 24GB 4TB Starlight</t>
  </si>
  <si>
    <t>Z1LB000V7 MacBook Air 13 M5 10/10 24GB 4TB Sky Blue</t>
  </si>
  <si>
    <t>Z1L8000Y7 MacBook Air 13 M5 10/10 24GB 4TB Midnight</t>
  </si>
  <si>
    <t>Z1L2000VH MacBook Air 13 M5 10/10 32GB 4TB Silver</t>
  </si>
  <si>
    <t>Z1L5000T1 MacBook Air 13 M5 10/10 32GB 4TB Starlight</t>
  </si>
  <si>
    <t>Z1LB000RQ MacBook Air 13 M5 10/10 32GB 4TB Sky Blue</t>
  </si>
  <si>
    <t>Z1L8000Y8 MacBook Air 13 M5 10/10 32GB 4TB Midnight</t>
  </si>
  <si>
    <t>16519-3UK</t>
  </si>
  <si>
    <t>Honor Magic 7 Pro 5G 12/512GB NFC Breeze Blue UK</t>
  </si>
  <si>
    <t>16538-1</t>
  </si>
  <si>
    <t>Honor X6c 6+128GB NFC Midnight Black RUS</t>
  </si>
  <si>
    <t>16538-3</t>
  </si>
  <si>
    <t>Honor X6c 6+128GB NFC Ocean Cyan RUS</t>
  </si>
  <si>
    <t>16547-1</t>
  </si>
  <si>
    <t>Honor X8d 8+128GB NFC Velvet Black RUS</t>
  </si>
  <si>
    <t>16547-2</t>
  </si>
  <si>
    <t>Honor X8d 8+128GB NFC Velvet Gray RUS</t>
  </si>
  <si>
    <t>16606-1</t>
  </si>
  <si>
    <t>Honor Pad X8A NDL-L09 11" 4+128GB LTE Gray RUS</t>
  </si>
  <si>
    <t>10574-1</t>
  </si>
  <si>
    <t>Huawei Nova Y73 8+128GB NFC Black RUS</t>
  </si>
  <si>
    <t>17720-2CN</t>
  </si>
  <si>
    <t>OnePlus 15 5G (PLK110) 16/512GB NFC Sand Storm CN</t>
  </si>
  <si>
    <t>282148-2</t>
  </si>
  <si>
    <t>Realme C71 6+128GB NFC White RUS</t>
  </si>
  <si>
    <t>281313-3</t>
  </si>
  <si>
    <t>Samsung Galaxy A26 5G 8+256GB Peach Pink RUS</t>
  </si>
  <si>
    <t>281313-4</t>
  </si>
  <si>
    <t>Samsung Galaxy A26 5G 8+256GB White RUS</t>
  </si>
  <si>
    <t>281317-4MY</t>
  </si>
  <si>
    <t>Samsung Galaxy A36 5G 12/256GB Awesome Lavender MY</t>
  </si>
  <si>
    <t>281306-2</t>
  </si>
  <si>
    <t>Samsung Galaxy A36 5G 8+256GB Awesome White RUS</t>
  </si>
  <si>
    <t>47013-2</t>
  </si>
  <si>
    <t>Samsung Galaxy A37 5G 8+128GB Awesome Charcoal RUS</t>
  </si>
  <si>
    <t>47013-4</t>
  </si>
  <si>
    <t>Samsung Galaxy A37 5G 8+128GB Awesome GrayGreen RUS</t>
  </si>
  <si>
    <t>47014-2</t>
  </si>
  <si>
    <t>Samsung Galaxy A37 5G 8+256GB Awesome Charcoal RUS</t>
  </si>
  <si>
    <t>47019-4SG</t>
  </si>
  <si>
    <t>Samsung Galaxy A57 5G 12/256GB Awesome Icyblue SG</t>
  </si>
  <si>
    <t>47016-2MY</t>
  </si>
  <si>
    <t>Samsung Galaxy A57 5G 12/512GB Awesome Gray MY</t>
  </si>
  <si>
    <t>47016-3MY</t>
  </si>
  <si>
    <t>Samsung Galaxy A57 5G 12/512GB Awesome Ice Blue MY</t>
  </si>
  <si>
    <t>47016-1MY</t>
  </si>
  <si>
    <t>Samsung Galaxy A57 5G 12/512GB Awesome Navy MY</t>
  </si>
  <si>
    <t>47004-2IN</t>
  </si>
  <si>
    <t>Samsung Galaxy S24 8/128GB (SM-S921E/DS) Amber Yellow IN</t>
  </si>
  <si>
    <t>47000-1IN</t>
  </si>
  <si>
    <t>Samsung Galaxy S25 FE 8/256GB (SM-S731B/DS) Jetblack IN</t>
  </si>
  <si>
    <t>47000-2IN</t>
  </si>
  <si>
    <t>Samsung Galaxy S25 FE 8/256GB (SM-S731B/DS) Navy IN</t>
  </si>
  <si>
    <t>47000-4IN</t>
  </si>
  <si>
    <t>Samsung Galaxy S25 FE 8/256GB (SM-S731B/DS) White IN</t>
  </si>
  <si>
    <t>11916-1AE</t>
  </si>
  <si>
    <t>Samsung Galaxy S25 Ultra 12/256GB (SM-S938B/DS) Titanium Black AE</t>
  </si>
  <si>
    <t>11914-1IN</t>
  </si>
  <si>
    <t>Samsung Galaxy S25+ 12/256GB (SM-S936B/DS) Navy IN</t>
  </si>
  <si>
    <t>47008-3IN</t>
  </si>
  <si>
    <t>Samsung Galaxy S26 12/256GB (SM-S942B/DS) Titanium Black IN</t>
  </si>
  <si>
    <t>47008-4IN</t>
  </si>
  <si>
    <t>Samsung Galaxy S26 12/256GB (SM-S942B/DS) White IN</t>
  </si>
  <si>
    <t>47012-2EU</t>
  </si>
  <si>
    <t>Samsung Galaxy S26 Ultra 16GB/1TB (SM-S948B/DS) White EU</t>
  </si>
  <si>
    <t>281321-1AE</t>
  </si>
  <si>
    <t>Samsung Galaxy Tab S10 FE 10.9" Wi-Fi 12/256GB (SM-X520) Gray AE</t>
  </si>
  <si>
    <t>284004-1AE</t>
  </si>
  <si>
    <t>Samsung Galaxy Z Flip 7 12/512GB (SM-F766B) JetBlack AE</t>
  </si>
  <si>
    <t>284007-1AE</t>
  </si>
  <si>
    <t>Samsung Galaxy Z Flip 7 FE 8/256GB (SM-F761B) Black AE</t>
  </si>
  <si>
    <t>15947-1</t>
  </si>
  <si>
    <t>TECNO Spark 40C 8+256GB Ink Black RUS</t>
  </si>
  <si>
    <t>11457-2UK</t>
  </si>
  <si>
    <t>Xiaomi 15T Pro 5G 12GB/1TB NFC Gray UK</t>
  </si>
  <si>
    <t>17100-2EU</t>
  </si>
  <si>
    <t>POCO F6 5G 12/512GB NFC Green EU</t>
  </si>
  <si>
    <t>17141-3EU</t>
  </si>
  <si>
    <t>POCO X8 Pro Max 5G 12/512GB NFC White EU</t>
  </si>
  <si>
    <t>90288RUS</t>
  </si>
  <si>
    <t>Монитор Asus Eye Care VA27DQSB 27" (90LM06H1-B01370) Black RUS</t>
  </si>
  <si>
    <t>S14B-R560UMBQSLSRE0</t>
  </si>
  <si>
    <t>14.5" Maibenben Smart S14B Ryzen 5 6600H/8Gb/SSD512Gb/AMDRadeonGraphics/3072x1920/Linux/Silv</t>
  </si>
  <si>
    <t>C68Z0AT</t>
  </si>
  <si>
    <t>D0UU5ET</t>
  </si>
  <si>
    <t>83EY0028RK</t>
  </si>
  <si>
    <t>21QX000KUS</t>
  </si>
  <si>
    <t>21QA002CGQ</t>
  </si>
  <si>
    <t>9S7-17L791-274</t>
  </si>
  <si>
    <t>Acer Nitro V 17 AI ANV17-41-R9Q9 Ryzen 7 260 16Gb SSD1Tb NVIDIA GeForce RTX 5060 8Gb 17.3" IPS QHD (2560x1440) без ОС black WiFi BT Cam (NH.QYVCD.007)</t>
  </si>
  <si>
    <t>Asus TUF Gaming F16 FX608JPR-RV098 Core i5 14450HX 16Gb SSD1Tb NVIDIA GeForce RTX 5070 8Gb 16" IPS WUXGA (1920x1200) без ОС grey WiFi BT Cam (90NR0NG1-M006N0)</t>
  </si>
  <si>
    <t>Honor MagicBook X16 BRG-385 Core i3 1315U 8Gb SSD512Gb Intel UHD Graphics 16" IPS FHD+ (1920x1200) FreeDOS grey WiFi BT Cam (5301ALXS)</t>
  </si>
  <si>
    <t>HP 250R G9 Core 5 120U 16Gb SSD1Tb Intel Graphics 15.6" IPS FHD (1920x1080) без ОС black WiFi BT Cam (C68Z0AT)</t>
  </si>
  <si>
    <t>HP ProBook 4 G1i Core Ultra 7 255U 32Gb SSD1Tb Intel Graphics 16" IPS WUXGA (1920x1200) без ОС silver WiFi BT Cam (D0UU5ET)</t>
  </si>
  <si>
    <t>IRU Tactio 16ARB Ryzen 5 5500U 16Gb SSD512Gb Intel UHD Graphics 16" IPS WUXGA (1920x1200) Windows 11 Pro grey WiFi BT Cam 4830mAh (2110097)</t>
  </si>
  <si>
    <t>Lenovo Legion 9 18IAX10 Core Ultra 9 275HX 64Gb SSD4Tb NVIDIA GeForce RTX 5090 24Gb 18" IPS WQUXGA (3840x2400) без ОС black WiFi BT Cam (83EY0028RK)</t>
  </si>
  <si>
    <t>Lenovo ThinkPad T14s G6 Core Ultra 7 268V 32Gb SSD1Tb Intel Arc 140V 14" IPS Touch WUXGA (1920x1200) Windows 11 Pro black WiFi BT Cam (21QX000KUS)</t>
  </si>
  <si>
    <t>Lenovo ThinkPad X9-14 G1 Aura Core Ultra 7 258V 32Gb SSD1Tb Intel Arc 140V 14" OLED WUXGA (1920x1200) Windows 11 Pro grey WiFi BT Cam (21QA002CGQ)</t>
  </si>
  <si>
    <t>MSI Katana 17 HX B14WGK-274XRU Core i7 14650HX 32Gb SSD1Tb NVIDIA GeForce RTX 5070 8Gb 17.3" IPS QHD (2560x1440) FreeDOS black WiFi BT Cam (9S7-17L791-274)</t>
  </si>
  <si>
    <t>Tecno MegaBook T15DA Ryzen 5 7430U 8Gb SSD512Gb AMD Radeon Graphics 15.6" IPS FHD (1920x1080) Windows 11 Home grey WiFi BT Cam 6140mAh (71003300345)</t>
  </si>
  <si>
    <t>812994-1</t>
  </si>
  <si>
    <t>Фотоаппарат Моментальной Печати Fujifilm Instax Mini Evo Black</t>
  </si>
  <si>
    <t>812994-2</t>
  </si>
  <si>
    <t>Фотоаппарат Моментальной Печати Fujifilm Instax Mini Evo Brown</t>
  </si>
  <si>
    <t>812996-1</t>
  </si>
  <si>
    <t>Фотоаппарат Моментальной Печати Fujifilm Instax Mini Evo Cinema Black</t>
  </si>
  <si>
    <t>600046RUS</t>
  </si>
  <si>
    <t>Умная колонка Яндекс Станция Дуо Макс с Алисой с Zigbee Black (YNDX-00055BLK) RUS</t>
  </si>
  <si>
    <t>600046-2RUS</t>
  </si>
  <si>
    <t>Умная колонка Яндекс Станция Дуо Макс с Алисой с Zigbee Green (YNDX-00055GRN) RUS</t>
  </si>
  <si>
    <t>600210RUS</t>
  </si>
  <si>
    <t>Умная колонка Яндекс Станция Макс Zigbee 65Вт с Алисой (YNDX-00053E) Beige RUS</t>
  </si>
  <si>
    <t>600210-3RUS</t>
  </si>
  <si>
    <t>Умная колонка Яндекс Станция Макс Zigbee 65Вт с Алисой (YNDX-00053TRQ) Turquoise RUS</t>
  </si>
  <si>
    <t>600210-2RUS</t>
  </si>
  <si>
    <t>Умная колонка Яндекс Станция Макс Zigbee 65Вт с Алисой (YNDX-00053Z) Green RUS</t>
  </si>
  <si>
    <t>994059-2RUS</t>
  </si>
  <si>
    <t>256030-1EU</t>
  </si>
  <si>
    <t>Беспроводные наушники Marshall Monitor III  A.N.C. Black EU</t>
  </si>
  <si>
    <t>902119-2AE</t>
  </si>
  <si>
    <t>Беспроводные наушники Samsung Galaxy Buds 3 FE (SM-R420) Grey AE</t>
  </si>
  <si>
    <t>901146RUS</t>
  </si>
  <si>
    <t>Пылесос вертикальный беспроводной моющий Dreame Z20 AquaCycle Station RUS</t>
  </si>
  <si>
    <t>996030RUS</t>
  </si>
  <si>
    <t>Пылесос вертикальный беспроводной моющий Tineco Floor One i7 Steam (SW142000TR) Black RUS</t>
  </si>
  <si>
    <t>996029-1RUS</t>
  </si>
  <si>
    <t>Робот-пылесос Dreame X60 Ultra Complete Black RUS</t>
  </si>
  <si>
    <t>900682RUS</t>
  </si>
  <si>
    <t>Смарт-часы ️Huawei Watch Kids 4 Pro Blue RUS</t>
  </si>
  <si>
    <t>800803RUS</t>
  </si>
  <si>
    <t>Смарт-часы Tecno Watch GT (WGT01) Black RUS</t>
  </si>
  <si>
    <t>17815-2</t>
  </si>
  <si>
    <t>Blackview Rock 2 5G 8+256GB NFC Orange RUS</t>
  </si>
  <si>
    <t>16542-2</t>
  </si>
  <si>
    <t>Honor X9d 5G 8+256GB NFC Мятный / Forest Green RUS</t>
  </si>
  <si>
    <t>16542-3</t>
  </si>
  <si>
    <t>Honor X9d 5G 8+256GB NFC Терракотовый / Reddish Brown RUS</t>
  </si>
  <si>
    <t>10583-2</t>
  </si>
  <si>
    <t>Huawei Nova 13 Pro 12+512GB NFC Green RUS</t>
  </si>
  <si>
    <t>10576-1</t>
  </si>
  <si>
    <t>Huawei Pura 80 Pro 12+512GB Black RUS</t>
  </si>
  <si>
    <t>10576-2</t>
  </si>
  <si>
    <t>Huawei Pura 80 Pro 12+512GB White RUS</t>
  </si>
  <si>
    <t>13114-2EU</t>
  </si>
  <si>
    <t>Nothing Phone 3a 12/256GB Blue EU</t>
  </si>
  <si>
    <t>13122-3EU</t>
  </si>
  <si>
    <t>Nothing Phone 4a 8/256GB White EU</t>
  </si>
  <si>
    <t>17734-2EU</t>
  </si>
  <si>
    <t>OnePlus Nord 6 5G (СPH2795) 12/512GB NFC Fresh Mint EU</t>
  </si>
  <si>
    <t>17734-1EU</t>
  </si>
  <si>
    <t>OnePlus Nord 6 5G (СPH2795) 12/512GB NFC Pitch Black EU</t>
  </si>
  <si>
    <t>282143-1UK</t>
  </si>
  <si>
    <t>Realme 14 5G 8/256GB NFC Storm Titanium UK</t>
  </si>
  <si>
    <t>294501-2</t>
  </si>
  <si>
    <t>Samsung Galaxy A17 4+128GB Gray RUS</t>
  </si>
  <si>
    <t>294501-3</t>
  </si>
  <si>
    <t>Samsung Galaxy A17 4+128GB Light Blue RUS</t>
  </si>
  <si>
    <t>294503-2MY</t>
  </si>
  <si>
    <t>Samsung Galaxy A17 8/256GB Gray MY</t>
  </si>
  <si>
    <t>294503-1</t>
  </si>
  <si>
    <t>Samsung Galaxy A17 8+256GB Black RUS</t>
  </si>
  <si>
    <t>294503-2</t>
  </si>
  <si>
    <t>Samsung Galaxy A17 8+256GB Gray RUS</t>
  </si>
  <si>
    <t>281317-1MY</t>
  </si>
  <si>
    <t>Samsung Galaxy A36 5G 12/256GB Awesome Black MY</t>
  </si>
  <si>
    <t>281306-3AE</t>
  </si>
  <si>
    <t>Samsung Galaxy A36 5G 8/256GB Awesome Lime AE</t>
  </si>
  <si>
    <t>281307-2AE</t>
  </si>
  <si>
    <t>Samsung Galaxy A56 5G 8/256GB Awesome Lightgray AE</t>
  </si>
  <si>
    <t>281307-3AE</t>
  </si>
  <si>
    <t>Samsung Galaxy A56 5G 8/256GB Awesome Olive AE</t>
  </si>
  <si>
    <t>281307-1</t>
  </si>
  <si>
    <t>Samsung Galaxy A56 5G 8+256GB Awesome Graphite RUS</t>
  </si>
  <si>
    <t>47015-3</t>
  </si>
  <si>
    <t>Samsung Galaxy A57 5G 8+128GB Awesome Lilac RUS</t>
  </si>
  <si>
    <t>294507-2</t>
  </si>
  <si>
    <t>Samsung Galaxy A57 5G 8+256GB Awesome Gray RUS</t>
  </si>
  <si>
    <t>294507-3</t>
  </si>
  <si>
    <t>Samsung Galaxy A57 5G 8+256GB Awesome Icyblue RUS</t>
  </si>
  <si>
    <t>294507-1</t>
  </si>
  <si>
    <t>Samsung Galaxy A57 5G 8+256GB Awesome Navy RUS</t>
  </si>
  <si>
    <t>11912-1IN</t>
  </si>
  <si>
    <t>Samsung Galaxy S25 12/256GB (SM-S931B/DS) Navy IN</t>
  </si>
  <si>
    <t>11912-3IN</t>
  </si>
  <si>
    <t>Samsung Galaxy S25 12/256GB (SM-S931B/DS) Silver Shadow IN</t>
  </si>
  <si>
    <t>11802-1AE</t>
  </si>
  <si>
    <t>Samsung Galaxy S25 Edge 12/256GB (SM-S937B/DS) Jetblack AE</t>
  </si>
  <si>
    <t>11802-3AE</t>
  </si>
  <si>
    <t>Samsung Galaxy S25 Edge 12/256GB (SM-S937B/DS) Titanium Icyblue AE</t>
  </si>
  <si>
    <t>11802-2AE</t>
  </si>
  <si>
    <t>Samsung Galaxy S25 Edge 12/256GB (SM-S937B/DS) Titanium Silver AE</t>
  </si>
  <si>
    <t>47001-1</t>
  </si>
  <si>
    <t>Samsung Galaxy S25 FE 8+512GB (SM-S731B/DS) Jetblack RUS</t>
  </si>
  <si>
    <t>47008-6IN</t>
  </si>
  <si>
    <t>Samsung Galaxy S26 12/256GB (SM-S942B/DS) Silver Shadow IN</t>
  </si>
  <si>
    <t>47007-4SG</t>
  </si>
  <si>
    <t>Samsung Galaxy S26 Ultra 12/256GB (SM-S948B/DS) Cobalt Violet SG</t>
  </si>
  <si>
    <t>281330-3</t>
  </si>
  <si>
    <t>Samsung Galaxy Tab S10 Lite 10.9" WiFi (SM-X400) 6+128GB Coralred RUS</t>
  </si>
  <si>
    <t>281330-1</t>
  </si>
  <si>
    <t>Samsung Galaxy Tab S10 Lite 10.9" WiFi (SM-X400) 6+128GB Gray RUS</t>
  </si>
  <si>
    <t>284001-3KZ</t>
  </si>
  <si>
    <t>Samsung Galaxy Z Fold 7 12/512GB (SM-F966B) Silver Shadow KZ</t>
  </si>
  <si>
    <t>15932-4</t>
  </si>
  <si>
    <t>TECNO Camon 40 12+256GB NFC Sandy Titanium RUS</t>
  </si>
  <si>
    <t>11454-1UK</t>
  </si>
  <si>
    <t>Xiaomi 15T 5G 12/512GB NFC Black UK</t>
  </si>
  <si>
    <t>11477-2EU</t>
  </si>
  <si>
    <t>Xiaomi 17 Ultra 5G 16/512GB NFC Starlit Green EU</t>
  </si>
  <si>
    <t>11477-3EU</t>
  </si>
  <si>
    <t>Xiaomi 17 Ultra 5G 16/512GB NFC White EU</t>
  </si>
  <si>
    <t>11400-2</t>
  </si>
  <si>
    <t>Xiaomi Redmi 13 8+256GB NFC Ocean Blue RUS</t>
  </si>
  <si>
    <t>11437-1</t>
  </si>
  <si>
    <t>Xiaomi Redmi A5 4+128GB Midnight Black RUS</t>
  </si>
  <si>
    <t>11437-2</t>
  </si>
  <si>
    <t>Xiaomi Redmi A5 4+128GB Ocean Blue RUS</t>
  </si>
  <si>
    <t>11437-4</t>
  </si>
  <si>
    <t>Xiaomi Redmi A5 4+128GB Sandy Gold RUS</t>
  </si>
  <si>
    <t>17114-4EU</t>
  </si>
  <si>
    <t>POCO M7 Pro 5G 8/256GB NFC Black EU</t>
  </si>
  <si>
    <t>994017-2EU</t>
  </si>
  <si>
    <t>POCO Pad X1 8/512GB Wi-Fi Blue EU</t>
  </si>
  <si>
    <t>90272RUS</t>
  </si>
  <si>
    <t>Монитор Samsung Odyssey G4 S27BG400EI 27" (LS27BG400EIXCI) Black RUS</t>
  </si>
  <si>
    <t>Apple iPhone 15 512GB Blue 1sim</t>
  </si>
  <si>
    <t>10367-3</t>
  </si>
  <si>
    <t>Apple iPhone 16 Pro 256GB Desert 1sim</t>
  </si>
  <si>
    <t>Apple iPhone 16 Pro Max 256GB Natural eSIM</t>
  </si>
  <si>
    <t>Apple iPhone 16 Pro Max 512GB White eSIM</t>
  </si>
  <si>
    <t>Apple iPhone 17e 256GB Pink eSIM</t>
  </si>
  <si>
    <t>20301-1</t>
  </si>
  <si>
    <t>Apple iPhone 17 512GB Black eSIM</t>
  </si>
  <si>
    <t>20312-2</t>
  </si>
  <si>
    <t>Apple iPhone 17 Pro 512GB Silver eSIM</t>
  </si>
  <si>
    <t>iPad Air 11 (M4) 2026 256 LTE Grey</t>
  </si>
  <si>
    <t>iPad Air 11 (M4) 2026 256 LTE Starlight</t>
  </si>
  <si>
    <t>iPad Air 11 (M4) 2026 256 LTE Blue</t>
  </si>
  <si>
    <t>iPad Air 11 (M4) 2026 256 LTE Purple</t>
  </si>
  <si>
    <t>iPad Air 13 (M4) 2026 256 LTE Grey</t>
  </si>
  <si>
    <t>iPad Air 13 (M4) 2026 256 LTE Blue</t>
  </si>
  <si>
    <t>iPad Air 13 (M4) 2026 256 LTE Starlight</t>
  </si>
  <si>
    <t>iPad Air 13 (M4) 2026 256 LTE Purple</t>
  </si>
  <si>
    <t>MJLV4 MacBook Pro 14 Silver M5 Pro 15/16 24GB, 2TB</t>
  </si>
  <si>
    <t>Планшет</t>
  </si>
  <si>
    <t>Acer Aspire Lite AL15-33P-32EH N-series N355 8Gb SSD512Gb Intel Graphics 15.6" IPS FHD (1920x1080) без ОС grey WiFi BT Cam (NX.D2MER.001)</t>
  </si>
  <si>
    <t>NX.D2MER.001</t>
  </si>
  <si>
    <t>Aquarius Cmp NE356 Ryzen 5 6600H 16Gb SSD512Gb 16" WUXGA без ОС WiFi BT (RCNNE356153328S151SCN2TN NNNN2)</t>
  </si>
  <si>
    <t>RCNNE356153328S151SCN2TN NNNN2</t>
  </si>
  <si>
    <t>Asus ROG Strix G16 G615LR-S5348 Core Ultra 7 255HX 32Gb SSD1Tb NVIDIA GeForce RTX5070Ti 12Gb 16" IPS WQXGA (2560x1600) без ОС grey WiFi BT Cam (90NR0LR1-M00FB0)</t>
  </si>
  <si>
    <t>Asus ROG Strix G18 G815JMR-S9063 Core i9 14900HX 16Gb SSD1Tb NVIDIA GeForce RTX 5060 8Gb 18" IPS WQXGA (2560x1600) без ОС grey WiFi BT Cam (90NR0LE1-M00360)</t>
  </si>
  <si>
    <t>Asus VivoBook S16 S3607AA-SH114 Core Ultra 7 355 32Gb SSD1Tb Intel Graphics 16" OLED WUXGA (1920x1200) без ОС silver WiFi BT Cam (90NB1731-M007X0)</t>
  </si>
  <si>
    <t>90NB1731-M007X0</t>
  </si>
  <si>
    <t>Asus Zenbook 14 UX3407QA-QD197W Snapdragon X X1-26-100 16Gb SSD512Gb Qualcomm Adreno 14" OLED WUXGA (1920x1200) Windows 11 Home beige WiFi BT Cam (90NB1501-M00850)</t>
  </si>
  <si>
    <t>90NB1501-M00850</t>
  </si>
  <si>
    <t>Dell Latitude 7450 Core Ultra 7 155U 16Gb SSD512Gb Intel Graphics 14" IPS FHD (1920x1200) Windows 11 Pro grey WiFi BT Cam (7450-7650)</t>
  </si>
  <si>
    <t>7450-7650</t>
  </si>
  <si>
    <t>Digma Pro Breve Ryzen 7 5700U 16Gb SSD512Gb AMD Radeon Graphics 15.6" IPS FHD (1920x1080) Windows 11 Pro silver WiFi BT Cam 4500mAh (DN15R7-ADXW01)</t>
  </si>
  <si>
    <t>DN15R7-ADXW01</t>
  </si>
  <si>
    <t>Digma Pro Fortis Core i3 1005G1 16Gb SSD512Gb Intel UHD Graphics 14.1" IPS FHD (1920x1080) Windows 11 Pro grey WiFi BT Cam 4000mAh (DN14P3-ADXW01)</t>
  </si>
  <si>
    <t>DN14P3-ADXW01</t>
  </si>
  <si>
    <t>Digma Pro Fortis M Ryzen 5 7430U 8Gb SSD256Gb AMD Radeon Graphics 15.6" IPS FHD (1920x1080) Windows 11 Pro grey WiFi BT Cam 4250mAh (DN15R5-8CXW04)</t>
  </si>
  <si>
    <t>DN15R5-8CXW04</t>
  </si>
  <si>
    <t>Digma Pro Pactos Ryzen 5 7530U 16Gb SSD512Gb AMD Radeon Graphics 16" IPS WUXGA (1920x1200) Windows 11 Pro dk.grey WiFi BT Cam 5500mAh (DN16R5-ADXW03)</t>
  </si>
  <si>
    <t>DN16R5-ADXW03</t>
  </si>
  <si>
    <t>Gigabyte AORUS MASTER 16 AM6H Core Ultra 9 275HX 32Gb SSD1Tb NVIDIA GeForce RTX5080 16Gb 16" OLED QHD+ (2560x1600) Windows 11 Pro black WiFi BT Cam (BYHC5KZE64SP)</t>
  </si>
  <si>
    <t>BYHC5KZE64SP</t>
  </si>
  <si>
    <t>Gigabyte GAMING A16 Core i7 13620H 32Gb SSD1Tb NVIDIA GeForce RTX 5070 8Gb 16" IPS QHD+ (2560x1600) FreeDOS grey WiFi BT Cam (CWHI3KZC64SD)</t>
  </si>
  <si>
    <t>CWHI3KZC64SD</t>
  </si>
  <si>
    <t>Honor MagicBook X14 GDG-X Core i5 12450H 16Gb SSD512Gb Intel UHD Graphics 14" IPS FHD+ (1920x1200) Windows 11 Home grey WiFi BT Cam (5301ALWU)</t>
  </si>
  <si>
    <t>5301ALWU</t>
  </si>
  <si>
    <t>Honor MagicBook X16 BRG-565 Core i5 13420H 16Gb SSD512Gb Intel UHD Graphics 16" IPS FHD+ (1920x1200) FreeDOS grey WiFi BT Cam (5301ALXN)</t>
  </si>
  <si>
    <t>HP 250R G10 Core 3 100U 8Gb SSD512Gb Intel Graphics 15.6" IPS HD (1366x768) без ОС silver WiFi BT Cam (C91W6AT)</t>
  </si>
  <si>
    <t>C91W6AT</t>
  </si>
  <si>
    <t>HP EliteBook 840 G11 Core Ultra 5 125U 16Gb SSD512Gb Intel Graphics 14" IPS WUXGA (1920x1200) Windows 11 Pro 64 silver WiFi BT Cam (A36XSET)</t>
  </si>
  <si>
    <t>A36XSET</t>
  </si>
  <si>
    <t>HP EliteBook 840 G11 Core Ultra 7 155U 16Gb SSD512Gb Intel Graphics 14" IPS WUXGA (1920x1200) Windows 11 Pro 64 silver WiFi BT Cam (9M4K1AT)</t>
  </si>
  <si>
    <t>9M4K1AT</t>
  </si>
  <si>
    <t>HP ProBook 440 G11 Core Ultra 7 155U 16Gb SSD512Gb Intel Graphics 14" IPS WUXGA (1920x1200) FreeDOS silver WiFi BT Cam (D2FP7ET)</t>
  </si>
  <si>
    <t>D2FP7ET</t>
  </si>
  <si>
    <t>Kvadra Nau LE14U Core i3 1215U 8Gb SSD256Gb Intel UHD Graphics 14.1" IPS FHD (1920x1080) без ОС dk.grey WiFi BT Cam (Y22L01P01101R_3C7D51)</t>
  </si>
  <si>
    <t>Y22L01P01101R_3C7D51</t>
  </si>
  <si>
    <t>Kvadra Nau LE15T Core i5 1335U 16Gb SSD512Gb Intel Iris Xe graphics 15.6" IPS FHD (1920x1080) без ОС graphite WiFi BT Cam (Y22L01CAS120R_5A4861)</t>
  </si>
  <si>
    <t>Y22L01CAS120R_5A4861</t>
  </si>
  <si>
    <t>Lenovo Thinkbook 14 G8 IRL Core 7 240H 16Gb SSD512Gb Intel Graphics 14" IPS WUXGA (1920x1200) Windows 11 Pro grey WiFi BT Cam (21SG00KEUS)</t>
  </si>
  <si>
    <t>21SG00KEUS</t>
  </si>
  <si>
    <t>Lenovo ThinkPad T14 G6 Core Ultra 5 225U 16Gb SSD512Gb Intel Graphics 14" IPS WUXGA (1920x1200) без ОС black WiFi BT Cam (21QC006CFW)</t>
  </si>
  <si>
    <t>21QC006CFW</t>
  </si>
  <si>
    <t>Lenovo ThinkPad T14 G6 Core Ultra 7 258V 32Gb SSD512Gb Intel Arc 140V 14" IPS WUXGA (1920x1200) Windows 11 Pro black WiFi BT Cam (21QG0059GP)</t>
  </si>
  <si>
    <t>21QG0059GP</t>
  </si>
  <si>
    <t>Lenovo Yoga 9 14ILL10 Core Ultra 7 256V 16Gb SSD1Tb Intel Arc 140V 14" OLED Touch 2.8K (2880x1800) Windows 11 Home blue WiFi BT Cam Bag (83LC0054RK)</t>
  </si>
  <si>
    <t>83LC0054RK</t>
  </si>
  <si>
    <t>MSI Prestige A16 AI+ A3HMG-083RU Ryzen AI 9 365 32Gb SSD1Tb AMD Radeon 880M 16" OLED UHD+ (3840x2400) Windows 11 Home silver WiFi BT Cam (9S7-159K32-083)</t>
  </si>
  <si>
    <t>9S7-159K32-083</t>
  </si>
  <si>
    <t>MSI Venture A16 AI+ A3HMG-027XRU Ryzen AI 5 340 16Gb SSD512Gb AMD Radeon 840M 16" OLED 2K (2048x1280) без ОС grey WiFi BT Cam (9S7-261K21-027)</t>
  </si>
  <si>
    <t>9S7-261K21-027</t>
  </si>
  <si>
    <t>15.6" MSI Cyborg 15 A13UDX-1601XRU Core i5-13420H/16Gb/SSD512Gb/RTX3050/FHD/NoOS/Black 9S7-1</t>
  </si>
  <si>
    <t>9S7-15K111-1601</t>
  </si>
  <si>
    <t>Gigabyte AERO X16 3TH AMD Ryzen 7 260/16Gb (1*16 D5)/SSD512Gb/RTX5050 8Gb (85W)/16"/IPS/WQXGA/2560x1600/165Hz/NoOS/RJ-45/Space Gray/1.9kg</t>
  </si>
  <si>
    <t>Gigabyte Gaming A18 GA83H AMD Ryzen 7 260/16Gb (1*16 D5)/SSD512Gb/RTX5050 8Gb (85W)/18"/IPS/WQXGA/2560x1600/165Hz/NoOS/RJ-45/Black/2.8kg</t>
  </si>
  <si>
    <t>Gigabyte </t>
  </si>
  <si>
    <t>Gigabyte Gaming A18 GA83H AMD Ryzen 7 260/16Gb (1*16 D5)/SSD1Tb/RTX5050 8Gb (85W)/18"/IPS/WQXGA/2560x1600/165Hz/NoOS/RJ-45/Black/2.8kg</t>
  </si>
  <si>
    <t>Gigabyte AERO X16 3VH AMD Ryzen 7 260/16Gb (1*16 D5)/SSD512Gb/RTX5060 8Gb (85W)/16"/IPS/WQXGA/2560x1600/165Hz/NoOS/RJ-45/Space Gray/1.9kg</t>
  </si>
  <si>
    <t>Gigabyte Gaming A18 GA83H AMD Ryzen 7 260/16Gb (1*16 D5)/SSD512Gb/RTX5060 8Gb (85W)/18"/IPS/WQXGA/2560x1600/165Hz/NoOS/RJ-45/Black/2.8kg</t>
  </si>
  <si>
    <t>Gigabyte AERO X16 3VH AMD Ryzen 7 260/16Gb (1*16 D5)/SSD1Tb/RTX5060 8Gb (85W)/16"/IPS/WQXGA/2560x1600/165Hz/NoOS/RJ-45/Space Gray/1.9kg</t>
  </si>
  <si>
    <t>Gigabyte Gaming A18 GA83H AMD Ryzen 7 260/16Gb (1*16 D5)/SSD1Tb/RTX5060 8Gb (85W)/18"/IPS/WQXGA/2560x1600/165Hz/NoOS/RJ-45/Black/2.8kg</t>
  </si>
  <si>
    <t>3VHK3KZC94SD</t>
  </si>
  <si>
    <t>Gigabyte Gaming A18 GA83H AMD Ryzen 7 260/16Gb (1*16 D5)/SSD1Tb/RTX5070 8Gb (85W)/18"/IPS/WQXGA/2560x1600/165Hz/NoOS/RJ-45/Black/2.8kg</t>
  </si>
  <si>
    <t>Huawei MateBook D16 Intel Core i5-13420H/16Gb (soldered D4)/SSD512Gb/UMA/16"/IPS/WUXGA/1920x1200/60Hz/NoOS/Space Grey/1.68kg</t>
  </si>
  <si>
    <t>53013YDL</t>
  </si>
  <si>
    <t>Huawei MateBook 14 Intel Core Ultra 5 125H/16Gb (soldered D5)/SSD512Gb/UMA/14.2"/OLED/Touch/WQXGA+/2880x1920/120Hz/NoOS/Space Grey/1.3kg</t>
  </si>
  <si>
    <t>ASUS Zenbook S16 UM5606GA-SS179W AMD Ryzen AI 9 HX 465/32Gb (soldered D5)//SSD1Tb/UMA/16"/OLED/WQXGA+/2880x1800/120Hz/Win11/Grey/1.5kg</t>
  </si>
  <si>
    <t>MSI Cyborg 15 B2RWGKG-1047XRU Intel Core 7 240H/32Gb (2*16 D5)/SSD1Tb/RTX5070 8Gb (60W)/15.6"/IPS/FHD/1920x1080/144Hz/NoOS/RJ-45/Black/1.95kg</t>
  </si>
  <si>
    <t>9S7-15Q342-1047</t>
  </si>
  <si>
    <t>MSI Vector 18 HX AI A2XWJG-1006XRU Intel Core Ultra 9 285HX/32Gb (2*16 D5)/SSD1Tb/RTX5090 24Gb (175W)/18"/IPS/WQXGA/2560x1600/240Hz/NoOS/RJ-45/Grey/3.6kg</t>
  </si>
  <si>
    <t>9S7-1824B4-1006</t>
  </si>
  <si>
    <t>MSI Vector 18 HX AI A2XWIG-890RU Intel Core Ultra 9 275HX/32Gb (2*16 D5)/SSD2Tb/RTX5080 16Gb (175W)/18"/IPS/WQXGA/2560x1600/240Hz/Win11/RJ-45/Grey/3.6kg</t>
  </si>
  <si>
    <t>Acer Nitro V 17 AI ANV17-41-R9Q9 AMD Ryzen 7 260/16Gb (1*16 D5)/SSD1Tb/RTX5060 8Gb (95W)/17.3"/IPS/QHD/2560x1440/165Hz/NoOS/RJ-45/Black/3.1kg</t>
  </si>
  <si>
    <t>Гравитон Н15А-Б 15.6" FHD R5 7530U/1x16GBDDR4/512GB SSD M.2/WiFi+BT/HUB/NoOS/1YST</t>
  </si>
  <si>
    <t>Н15А-Б_227802</t>
  </si>
  <si>
    <t>H12 Dual</t>
  </si>
  <si>
    <t>Пылесос вертикальный Dreame для влажной и сухой уборки Wet and Dry Vacuum H12 Dual Black</t>
  </si>
  <si>
    <t>BHR08PNGL</t>
  </si>
  <si>
    <t>Внешний аккумулятор Xiaomi Super Slim Magnetic Power Bank 5000 Purple (BHR08PNGL)</t>
  </si>
  <si>
    <t>BHR08Z2GL</t>
  </si>
  <si>
    <t xml:space="preserve">Внешний аккумулятор Xiaomi UltraThin Magnetic Power Bank 5000 15W GL Glacier Silve (BHR08Z2GL) </t>
  </si>
  <si>
    <t xml:space="preserve">Внешний аккумулятор Xiaomi Magnetic Power Bank 5000mAh GL </t>
  </si>
  <si>
    <t>BHR9350GL</t>
  </si>
  <si>
    <t>Внешний аккумулятор Xiaomi Power Bank 10000mAh 22.5W Lite GL</t>
  </si>
  <si>
    <t>BHR9822GL</t>
  </si>
  <si>
    <t xml:space="preserve">Внешний аккумулятор с кабелем Xiaomi 33W Magnetic Power Bank 10000mAh (Integrated Cable) White (BHR9822GL) </t>
  </si>
  <si>
    <t>DS-2CD2047G2H-LIU (2.8mm)</t>
  </si>
  <si>
    <t xml:space="preserve">Камера видеонаблюдения Hikvision 4 Мп ColorVu камера Hikvision DS-2CD2047G2H-LIU (2.8mm) с гибридной смарт-подсветкой до 40 м   </t>
  </si>
  <si>
    <t>Наушники Huawei FreeBuds SE 4 белый</t>
  </si>
  <si>
    <t>Портативная настольная лампа Yeelight Rechargeable atmosphere table lamp YLYTD-0015 черный</t>
  </si>
  <si>
    <t>Умный диммируемый Wi-Fi светильник TP-LINK Tapo L610</t>
  </si>
  <si>
    <t>Умный диммируемый Wi-Fi светильник TP-LINK Tapo L630</t>
  </si>
  <si>
    <t>Умная светодиодная лампочка YEELIGHT Smart LED Bulb W1 GU10 (YGYC0120001WTEU)</t>
  </si>
  <si>
    <t>Умная светодиодная лента RGB Yeelight Lightstrip Pro(2m) / YLDD005</t>
  </si>
  <si>
    <t>Умная светодиодная лента Yeelight Lightstrip Pro GEN 2 (YLFWD-0025)</t>
  </si>
  <si>
    <t>Удлинитель светодиодной ленты Yeelight Lightstrip Pro GEN 2 extension (YLFWD-0026)</t>
  </si>
  <si>
    <t>Умный дверной звонок Xiaomi Smart Doorbell 3S (BHR7068GL)</t>
  </si>
  <si>
    <t>Умный дом Viomi smart door lock Guard2 pro LBT61C</t>
  </si>
  <si>
    <t>Выключатель двухклавишный без нейтрали Aqara Smart Wall Switch H1 EU (WS-EUK02 graphite)</t>
  </si>
  <si>
    <t>Аксессуары Аксессуар для видеокарты EVGA Планка для видеокарты LOW PROFILE BRACKET</t>
  </si>
  <si>
    <t>ROG-ASTRAL-RTX5080-O16G-GAMING</t>
  </si>
  <si>
    <t>Видеокарта ASUS RTX5080 ROG ASTRAL OC 16GB GDDR7 256bit 3xDP 2xHDMI 3FAN RTL [ROG-ASTRAL-RTX5080-O16G-GAMING]</t>
  </si>
  <si>
    <t>Видеокарта Gigabyte RTX3060 VISION OC (LHR) 12GB GDDR6 192bit 2xDP 2xHDMI 3FAN RTL {10} (309350)</t>
  </si>
  <si>
    <t>GV-N506TEAGLEOC ICE-8GD</t>
  </si>
  <si>
    <t>Видеокарта Gigabyte RTX5060Ti EAGLE OC ICE 8GB GDDR7 128bit 3xDP HDMI 2FAN RTL</t>
  </si>
  <si>
    <t>Видеокарта Ninja (Sinotex) Ninja GT740 (384SP) 2GB GDDR5 128bit VGA DVI HDMI RTL {20} (NK74NP025F)</t>
  </si>
  <si>
    <t>GeForce RTX 4070 Ti GAMING X TRIO 12G</t>
  </si>
  <si>
    <t>Видеокарта MSI RTX4070Ti GAMING X TRIO 12GB GDDR6X 192bit 3xDP HDMI 3FAN RTL (027298)</t>
  </si>
  <si>
    <t>GeForce RTX 4070 Ti VENTUS 2X 12G OC</t>
  </si>
  <si>
    <t xml:space="preserve">Видеокарта MSI RTX4070Ti VENTUS 2X 12GB OC GDDR6X 192-bit DPx3 HDMI 2FAN RTL </t>
  </si>
  <si>
    <t>GeForce RTX 5050 8G GAMING</t>
  </si>
  <si>
    <t>Видеокарта MSI RTX5050 GAMING 8GB GDDR6 128bit 3xDP HDMI 2FAN RTL</t>
  </si>
  <si>
    <t>STJL1000400</t>
  </si>
  <si>
    <t>Жесткий диск внешний Seagate Basic STJL1000400 1TB 2.5" USB 3.0, Win, Grey, RTL {4} (408245)</t>
  </si>
  <si>
    <t>WDBBGB0240HBK-EESN</t>
  </si>
  <si>
    <t xml:space="preserve">Внешний жёсткий диск WD My Book (New) 24TB WDBBGB0240HBK-EESN </t>
  </si>
  <si>
    <t>Твердотельный накопитель SSD ADATA 4TB SD810 SD810-4000G-CBK USB 3.2 Gen 2x2 Type-C,2000/2000</t>
  </si>
  <si>
    <t>ST2000VX016</t>
  </si>
  <si>
    <t>Жесткий диск Seagate 3.5" 2TB SkyHawk Surveillance HDD ST2000VX016 SATA 6Gb/s, 5400rpm  256MB, Bulk</t>
  </si>
  <si>
    <t>ST6000VX008</t>
  </si>
  <si>
    <t>Жесткий диск 3.5" 6TB Seagate SkyHawk Surveillance HDD ST6000VX008 SATA 6Gb/s, 5400rpm 256MB, 24x7</t>
  </si>
  <si>
    <t>ST6000VX009</t>
  </si>
  <si>
    <t>Жесткий диск Seagate 3.5" 6TB Seagate SkyHawk Surveillance HDD ST6000VX009  SATA 6Gb/s, 5400rpm, 256MB, 24x7, Bulk {20} (004619)</t>
  </si>
  <si>
    <t>WD102PURP</t>
  </si>
  <si>
    <t>Жесткий диск Western Digital 10TB WD102PURP, Purple, DV, SATA3, Cache 512MB</t>
  </si>
  <si>
    <t>WD241KRYZ</t>
  </si>
  <si>
    <t>Жесткий диск Western Digital 3.5" 24TB WD241KRYZ Gold SATA3, Cache 298MB, 7200 rpm</t>
  </si>
  <si>
    <t>WD8002PURP</t>
  </si>
  <si>
    <t>Жесткий диск Western Digital 3.5" 8TB WD Purple Pro WD8002PURP</t>
  </si>
  <si>
    <t>ASU650SS-256GT-R</t>
  </si>
  <si>
    <t>Твердотельный накопитель SSD ADATA  SU650  ASU650SS-256GT-R 256GB 2.5" Client SATA 6Gb/s, 520/450, IOPS 40/75K, MTBF 2M, 3D NAND, DRAM less, 140TBW, 0,5DWPD, RTL {100} (931511)</t>
  </si>
  <si>
    <t>ASU800SS-1TT-C</t>
  </si>
  <si>
    <t>Твердотельный накопитель SSD ADATA Ultimate SU800 ASU800SS-1TT-C 1TB 2.5" Client SATA 6Gb/s,560/520, IOPS 80/80K, MTBF2M, 3D V-NAND TLC,1024MB, 800TBW, Adapter 2.5" (7mm to 9.5mm), Retail (967274)</t>
  </si>
  <si>
    <t>ASU800SS-256GT-C</t>
  </si>
  <si>
    <t>Твердотельный накопитель SSD ADATA Ultimate SU800 ASU800SS-256GT-C 256GB 2.5" Client SATA 6Gb/s, 560/520, IOPS 85/80K, MTBF 2M, 3D V-NAND TLC, 200TBW, Adapter 2.5" (7mm to 9.5mm), Retail (967250)</t>
  </si>
  <si>
    <t>ASU800SS-512GT-C</t>
  </si>
  <si>
    <t>Твердотельный накопитель SSD ADATA Ultimate SU800 ASU800SS-512GT-C 512GB 2.5" Client SATA 6Gb/s, 560/520, IOPS 85/85K, MTBF 2M, 3D V-NAND TLC, 400TBW, Adapter 2.5" (7mm to 9.5mm), Retail (967267)</t>
  </si>
  <si>
    <t>MZ-77E4T0</t>
  </si>
  <si>
    <t>Твердотельный накопитель SSD Samsung 870 EVO MZ-77E4T0B 4TB 2.5" Client SATA 6Gb/s,560/530,MTBF 1.5M,3D V-NAND TLC,4096MB,2400TBW, 0,33DWPD, RTL (545894) {10}</t>
  </si>
  <si>
    <t>MZ-77E500</t>
  </si>
  <si>
    <t>Твердотельный накопитель SSD Samsung 870 EVO MZ-77E500 500GB 2.5" Client SATA 6Gb/s, 560/530, MTBF 1.5M, 3D V-NAND TLC,  512MB, 300TBW, 0,33DWPD, RTL (545924)</t>
  </si>
  <si>
    <t>Твердотельный накопитель SSD Samsung 870 EVO MZ-77E500B 500GB 2.5" Client SATA 6Gb/s, 560/530, MTBF 1.5M, 3D V-NAND TLC,512MB, 300TBW, 0,33DWPD, RTL (550935) {10}</t>
  </si>
  <si>
    <t>WDS500G3B0A</t>
  </si>
  <si>
    <t>Твердотельный накопитель SSD WD Blue WDS500G3B0A 500GB 2.5" Client (884639)(463902)</t>
  </si>
  <si>
    <t>AG4732TB N</t>
  </si>
  <si>
    <t>Твердотельный накопитель SSD Gigabyte M.2 2280 2TB AORUS Client SSD AG4732TB N PCI-Express 4.0 x4, NVMe 1.4 7300/6850 RTL, without heatsink</t>
  </si>
  <si>
    <t>AP256GAS2280P4-1</t>
  </si>
  <si>
    <t>Твердотельный накопитель SSD Apacer AS2280P4 256GB M.2 2280 AP256GAS2280P4-1 Client PCIe Gen3x4 with NVMe, 2100/1300, IOPS 165/265K, MTBF 1.5M, 3D TLC, 200TBW, 0,71DWPD, RTL {200} (918239)</t>
  </si>
  <si>
    <t>CT4000P310SSD8</t>
  </si>
  <si>
    <t>Твердотельный накопитель SSD Crucial P310 4TB PCIe Gen4 NVMe 2280 M.2 SSD CT4000P310SSD8</t>
  </si>
  <si>
    <t>SGAMMIXS55-512G-C</t>
  </si>
  <si>
    <t>Твердотельный накопитель SSD ADATA M.2 2280 512GB XPG GAMMIX S55 PCIe Gen4x4 with NVMe 5000/3000, 3D ТLC NAND, 230TBW</t>
  </si>
  <si>
    <t>AEC700GU32G2-CGY</t>
  </si>
  <si>
    <t>Корпус для HDD/SSD ADATA EC700G</t>
  </si>
  <si>
    <t>EC680-CCGY</t>
  </si>
  <si>
    <t>Корпус для HDD/SSD  M.2 ADATA External SSD Enclosure EC680 USB 3.2 Gen2, NVMe/SATA, RGB, Titanium Grey, RTL</t>
  </si>
  <si>
    <t>MAG PANO 130R PZ</t>
  </si>
  <si>
    <t>Корпус для ПК MSI MAG PANO 130R PZ 2xUSB 3.2 Gen 1, 1xUSB 3.2 Gen2 Type-C, 3x120mm ARGB Reverse Blade Fan, 1x120mm ARGB Fan, 1 to 3 Fan PWM Splitter, Tempered Glass Window</t>
  </si>
  <si>
    <t>AP201/BLK/MESH</t>
  </si>
  <si>
    <t>Корпус ASUS AP201/BLK/MESH ASUS PRIME CASE MESH (90DC00G0-B39000) (771913)</t>
  </si>
  <si>
    <t>DP-CCATX-TSRBFBK</t>
  </si>
  <si>
    <t>Корпус Deepcool TESSERACT BF (ATX, Black-Blue, CPU 169mm, VGA 310mm, 1 x USB3.0, 1 x USB2.0, Audio x 1, Mic x 1, «Ext. 5.25»x 2, Int. 3.5»x4, 2.5»x3, Rear fan 120mm, W/O PSU) (712220)»</t>
  </si>
  <si>
    <t>PRIME H510M-R R2.0-SI</t>
  </si>
  <si>
    <t>Материнская плата ASUS PRIME H510M-R R2.0-SI LGA1200 mATX 2xDDR4 PCIEx16 PCIEx1 HDMI DVI VGA GLAN</t>
  </si>
  <si>
    <t>H410M S2H V2 2.1</t>
  </si>
  <si>
    <t>Материнская плата Gigabyte H410M S2H V2 2.1, RTL</t>
  </si>
  <si>
    <t>H510TI-S09</t>
  </si>
  <si>
    <t>Материнская плата MSI H510TI-S09 H510, LGA1200, 2*DDR4, 1*M.2, 4*USB3.2Gen1, 3*USB2.0, 2*SATA3.0, 1G, VGA, HDMI, Mini-ITX, BULK</t>
  </si>
  <si>
    <t>B760 GAMING PLUS WIFI</t>
  </si>
  <si>
    <t>Материнская плата MSI B760 GAMING PLUS WIFI B760, LGA1700, 4*DDR5, 5*PCIEx16, 2*M.2, 2*TypeC, 2*USB3.2Gen2, 2*USB3.2Gen1, 8*USB2.0, 4*SATA3.0, 2.5G, DP, HDMI, ATX, RTL</t>
  </si>
  <si>
    <t>PRO Z890-P WIFI</t>
  </si>
  <si>
    <t>Материнская плата MSI PRO Z890-P WIFI Z890, LGA1851, 4*DDR5, 3*PCIEx16, 4*M.2, 2*TypeC, 1*USB3.2Gen2, 6*USB3.2Gen1, 8*USB2.0, 4*SATA3.0, 5G, Type-C(DP), DP, HDMI, ATX, RTL</t>
  </si>
  <si>
    <t>R534G1601U1S-UO</t>
  </si>
  <si>
    <t>Модуль памяти AMD Radeon 4GB  DDR3 1600 DIMM R3 Value Series Black R534G1601U1S-UO Non-ECC, CL11, 1.5V, Bulk R534G1601U1S-UO (180053)</t>
  </si>
  <si>
    <t>R538G1601U2S-UO</t>
  </si>
  <si>
    <t>Модуль памяти AMD Radeon 8GB  DDR3 1600 DIMM R5 Entertainment Series Black R538G1601U2S-UO Non-ECC, CL11, 1.5V, R538G1601U2S-UO Bulk (180060)</t>
  </si>
  <si>
    <t>KVR16S11S8/4WP</t>
  </si>
  <si>
    <t>Модуль памяти Kingston 4GB  DDR3 1600 SODIMM KVR16S11S8/4WP Non-ECC, Unbuffered, CL11, 1.5V, 1Rx8, RTL (317305)</t>
  </si>
  <si>
    <t>AX4U320016G16A-DT41</t>
  </si>
  <si>
    <t>Модуль памяти ADATA OEM 32GB ADATA DDR4 3200 DIMM XPG SPECTRIX D41 RGB Grey Gaming Memory AX4U320016G16A-DT41 Non-ECC, CL16, 1.35V, Heat Shield, Kit (2x16GB), RTL (931184) oem</t>
  </si>
  <si>
    <t>EL.16G2V.GNH</t>
  </si>
  <si>
    <t>Модуль памяти Apacer AU16GGB26CQYBGH EL.16G2V.GNH 16GB DDR4 2666 DIMM  Non-ECC, CL19, 1.2V, 2R, 1024x8, RTL (904287)</t>
  </si>
  <si>
    <t>KF432C16BB/16</t>
  </si>
  <si>
    <t>Модуль памяти Kingston FURY Beast Black Gaming Memory KF432C16BB/16 16GB DDR4 3200 DIMM Non-ECC, CL16, 1.35V,  2Gx8, RTL {25} (319859)</t>
  </si>
  <si>
    <t>R744G2606U1S-UO</t>
  </si>
  <si>
    <t>Модуль памяти AMD Radeon™ 4GB DDR4 2666 DIMM R7 Performance Series Black R744G2606U1S-UO Non-ECC,  CL16, 1.2V, Bulk (181609)</t>
  </si>
  <si>
    <t>R748G2606U2S-UO</t>
  </si>
  <si>
    <t>Модуль памяти AMD Radeon™ R7 Performance Series Black R748G2606U2S-UO 8GB DDR4 2666 DIMM Non-ECC, CL16, 1.2V,  Bulk (181616)</t>
  </si>
  <si>
    <t>CT16G4SFS832A</t>
  </si>
  <si>
    <t>Модуль памяти Crucial CT16G4SFS832A 16GB DDR4 3200 SO DIMM Non-ECC, CL22, 1.2V, SRx8, OEM {100}</t>
  </si>
  <si>
    <t>R9416G3206S2S-U</t>
  </si>
  <si>
    <t>Модуль памяти AMD Radeon R9 Gamers Series Black Gaming Memory R9416G3206S2S-U 16GB DDR4 3200 SO DIMM Non-ECC, CL16, 1.2V, RTL (182453)</t>
  </si>
  <si>
    <t>KVR56U46BD8-32</t>
  </si>
  <si>
    <t>Модуль памяти Kingston 32GB DDR5 5600 DIMM Non-ECC , CL46 , 1.1V, 2RX8  288-pin 16Gbit, RTL</t>
  </si>
  <si>
    <t>R5S532G5600U2S</t>
  </si>
  <si>
    <t>Модуль памяти 32GB AMD Radeon DDR5 5600 DIMM Entertainment Series Black Gaming Memory Non-ECC, CL40, 1.1V, Heat Shield, RTL (R5S532G5600U2S)</t>
  </si>
  <si>
    <t>CB16GS4800</t>
  </si>
  <si>
    <t>Модуль памяти 16GB Crucial DDR5 4800 SO DIMM Basics Laptop Memory Non-ECC, CL40, 1.1V, SRx8, RTL</t>
  </si>
  <si>
    <t>KVR56S46BS8-16</t>
  </si>
  <si>
    <t>Модуль памяти Kingston 16GB DDR5 5600 SODIMM  CL46 ValueRAM</t>
  </si>
  <si>
    <t>RYZEN 5 7600</t>
  </si>
  <si>
    <t>Центральный Процессор AMD RYZEN 5 7600 OEM (Raphael, 5nm, C6/T12, Base 3,8GHz, Turbo 5,1GHz, RDNA 2 Graphics, L3 32Mb, TDP 65W, SAM5)</t>
  </si>
  <si>
    <t>Core i3-10100</t>
  </si>
  <si>
    <t>Центральный Процессор Intel Core i3-10100 OEM (Comet Lake, 14nm, C4/T8, Base 3,60GHz, Turbo 4,30GHz, UHD 630, L3 6Mb, TDP 65W, S1200) OEM (676574)</t>
  </si>
  <si>
    <t>Core i5-14600K</t>
  </si>
  <si>
    <t>Центральный Процессор Intel Core i5-14600K OEM (Raptor Lake, Intel 7, C14(8EC/6PC)/T20, Efficient-core Base 2.6GHz(EC), Performance Base 3,5GHz(PC), Turbo 5,3GHz, Max Turbo 5,3GHz, UHD 770, L2 20Mb, Cache 24Mb, Base TDP 125W, Turbo TDP 181W, S1700)</t>
  </si>
  <si>
    <t>AS-V15</t>
  </si>
  <si>
    <t>Вентилятор Alseye CPU Cooler LGA1700(square motherboard), 12 V, 91mm*90mm*65.5mm, PWM 2600-8000RPM, 52.50dBA</t>
  </si>
  <si>
    <t>AN400 BLACK</t>
  </si>
  <si>
    <t xml:space="preserve">Вентилятор для процессора Deepcool AN400 BLACK R-AN400-BKWNMN-G  </t>
  </si>
  <si>
    <t>ASSASSIN VC ELITE</t>
  </si>
  <si>
    <t>Вентилятор для процессора Deepcool ASSASSIN VC ELITE</t>
  </si>
  <si>
    <t>TF7 4g</t>
  </si>
  <si>
    <t>Термопаста Thermal Grease Thermalright TF7 4g / bag+spatula</t>
  </si>
  <si>
    <t>ACTCP00024A</t>
  </si>
  <si>
    <t>Термопаста Arctic Cooling  MX-4 45 грамм 2019 Edition (ACTCP00024A) (701679)</t>
  </si>
  <si>
    <t xml:space="preserve">Термопрокладка PSYXI PSP05 40x80x2.0 13.8 Вт/мК </t>
  </si>
  <si>
    <t>222B1TC</t>
  </si>
  <si>
    <t>Монитор 21.5" PHILIPS 222B1TC Touch IPS, 1920x1080, 75Hz, 4ms, 250сd/m, 1000:1 | VGA, HDMI(1.4), DP(1.2),  3xUSB 3.2 | HAS, InPSU, Speakers, Vesa 100, Black</t>
  </si>
  <si>
    <t>24G411A-B</t>
  </si>
  <si>
    <t>Монитор 23.8" LG 24G411A-B  IPS, 1920x1080, 144Hz, 5ms, 300сd/m, 1500:1, HDR10 | HDMI(2.0), DP(1.4) | ExPSU, Vesa 100, Black</t>
  </si>
  <si>
    <t>27BA65QB-B</t>
  </si>
  <si>
    <t>Монитор 27" LG 27BA65QB-B  IPS, 2560x1440, 75Hz, 5ms, 350сd/m, 1000:1, HDR10 | 2xHDMI(2.0), DP(1.4) | HAS, Pivot, Swivel, InPSU, Speakers, Vesa 100, Black</t>
  </si>
  <si>
    <t>27E1N1300A</t>
  </si>
  <si>
    <t>Монитор 27" PHILIPS 27E1N1300A  IPS, 1920x1080, 100Hz, 4ms, 250сd/m, 1300:1 | HDMI(1.4), Type-C(PD65W), 2xUSB 3.2 | InPSU, Speakers, Black</t>
  </si>
  <si>
    <t>27GX704A-B</t>
  </si>
  <si>
    <t>Монитор 26.5" LG 27GX704A-B   OLED, 2560x1440, 240Hz, 0,03ms, 800сd/m, 1.5M:1, HDR10 | 2xHDMI(2.1), DP(1.4), 2xUSB3.0 | HAS, Pivot, Swivel, ExPSU, Vesa 100, Black</t>
  </si>
  <si>
    <t>27GX790A-B</t>
  </si>
  <si>
    <t>Монитор 26.5" LG 27GX790A-B   WOLED, 2560x1440, 480Hz, 0,3ms, 800сd/m, 1.5M:1, HDR10 | 2xHDMI(2.1), DP(2.1), USB3.0 | HAS, Pivot, Swivel, ExPSU, Vesa 100, Black</t>
  </si>
  <si>
    <t>27UP850K-W</t>
  </si>
  <si>
    <t>Монитор 27" LG 27UP850K-W IPS, 3840x2160, 60Hz, 5ms, 400сd/m, 1200:1, HDR10 | 2xHDMI(2.0), DP(1.4), Type-C(PD-90W), 2xUSB3.0 | HAS, Swivel, ExPSU, Speakers, Vesa 100, Black/Silver</t>
  </si>
  <si>
    <t>27US500-W</t>
  </si>
  <si>
    <t>Монитор 27" LG 27US500-W  IPS, 3840x2160, 60Hz, 5ms, 300сd/m, 1000:1, HDR10 | 2xHDMI(2.0), DP(1.4) | ExPSU, Vesa 100, White</t>
  </si>
  <si>
    <t>VA27AQSB</t>
  </si>
  <si>
    <t xml:space="preserve">Монитор ASUS 27'' VA27AQSB IPS WQHD(2560x1440) 75Hz DP HDMI 2xUSB 1ms(MPRT) 350cd/㎡ 16:9 </t>
  </si>
  <si>
    <t>PA169CDV</t>
  </si>
  <si>
    <t xml:space="preserve">Монитор ASUS 15.6" PA169CDV IPS 4K UHD(3840x2160) 60Hz USB-C HDMI 10ms(GTG) 450cd/㎡ 16:9 </t>
  </si>
  <si>
    <t>3BC7</t>
  </si>
  <si>
    <t>Монитор 24.1" MSI MPG 242R X60N  Rapid TN, 1920x1080, 600Hz, 0,1ms, 350сd/m, 1000:1, HDR10 | 2xHDMI(2.1), DP(1.4a), Type-C(PD-98W), 3xUSB2.0 | HAS, Pivot, Swivel, InPSU, Vesa 100, Black</t>
  </si>
  <si>
    <t>Монитор 26.5" MSI MAG 272UP QD-OLED X24  QD-OLED, 3840x2160, 240Hz, 0,03ms, 250сd/m, 1500000:1, HDR10 | 2xHDMI(2.1), DP(1.4a), Type-C(PD-15W) | HAS, Pivot, Swivel, InPSU, Vesa 100, Black</t>
  </si>
  <si>
    <t>3CF7</t>
  </si>
  <si>
    <t>Монитор 27" MSI MAG 272QPF E20  Rapid IPS , 2560x1440, 200Hz, 0,5ms, 300сd/m, 1000:1, HDR | HDMI(2.0b), DP(1.4a) | HAS, Pivot, Swivel, InPSU, Vesa 100, Black</t>
  </si>
  <si>
    <t>3CF9</t>
  </si>
  <si>
    <t>Монитор 27" MSI MAG 274QRFW E20  Rapid IPS, 2560x1440, 200Hz, 0,5ms, 300сd/m, 1000:1, HDR10 | 2xHDMI(2.0b), DP(1.4a) | HAS, Pivot, Swivel, InPSU, Vesa 100, White</t>
  </si>
  <si>
    <t>3PA1</t>
  </si>
  <si>
    <t>Монитор 23.8" MSI PRO MP242AP  IPS, 1920x1080, 100Hz, 4ms, 300сd/m, 1000:1,  | VGA, HDMI(1.4b), DP(1.2a) | HAS, Pivot, Swivel, InPSU, Speakers, Vesa 100, Black</t>
  </si>
  <si>
    <t>3PA4</t>
  </si>
  <si>
    <t>Монитор 27" MSI Modern MD2712PW  IPS, 1920x1080, 100Hz, 4ms, 300сd/m, 1000:1, HDR | HDMI(1.4b), Type-C(PD-15W) | HAS, Pivot, Swivel, ExPSU, Speakers, Vesa 75, White</t>
  </si>
  <si>
    <t>Монитор 27" MSI PRO MP273U  IPS, 3840x2160, 60Hz, 4ms, 300сd/m, 1000:1, HDR | 2xHDMI(2.0b), DP(1.4a) | ExPSU, Speakers, Vesa 75, Black</t>
  </si>
  <si>
    <t>3PC5</t>
  </si>
  <si>
    <t>Монитор 34" MSI Modern MD342CQPW Curved VA, 3440x1440, 120Hz, 4ms, 300сd/m, 3500:1, HDR | 2xHDMI(2.0b), DP(1.4a), Type-C(PD-98W), 2xUSB3.2 | HAS, Swivel, ExPSU, , Vesa 75, White</t>
  </si>
  <si>
    <t>3PD5</t>
  </si>
  <si>
    <t>Монитор 23.8" MSI PRO MP242L  IPS, 1920x1080, 100Hz, 4ms, 250сd/m, 1000:1, HDR | HDMI(1.4b), DP(1.2a) | ExPSU, Black</t>
  </si>
  <si>
    <t>3PD8</t>
  </si>
  <si>
    <t>Монитор 23.8" MSI PRO MP242PMG  IPS, 1920x1080, 120Hz, 4ms, 300сd/m, 1500:1, HDR | VGA, HDMI(1.4b), DP(1.2a), 2xUSB2.0 | HAS, Pivot, Swivel, InPSU, Speakers, Cam, Vesa 100, Black</t>
  </si>
  <si>
    <t>CQ27AIB</t>
  </si>
  <si>
    <t>Монитор 27" VALDAY CQ27AIB  IPS, 2560x1440, 75Hz, 5ms, 250сd/m, 1000:1 | HDMI(2.0), DP(1.2), 2xUSB 2.0 | HAS, Pivot, Swivel, InPSU, Speakers, Vesa 100, Black</t>
  </si>
  <si>
    <t>S24D300GAI</t>
  </si>
  <si>
    <t>Монитор 23.8" SAMSUNG S24D300GAI S3 S30GD FHD  IPS, 1920x1080, 100Hz, 5ms, 250сd/m, 1000:1,  | VGA, HDMI(1.4) | ExPSU, Vesa 100, Black</t>
  </si>
  <si>
    <t>S25BG400EI</t>
  </si>
  <si>
    <t>Монитор Samsung 25" S25BG400EI Odyssey G4 Black (IPS, 1920x1080, HDMI+HDMI+DP, 1 ms, 178°/178°, 400 cd/m, 1000:1, 240Hz, Pivot)</t>
  </si>
  <si>
    <t>S27D400GAI</t>
  </si>
  <si>
    <t>Монитор 27" SAMSUNG S27D400GAI S4 S40GD FHD  IPS, 1920x1080, 100Hz, 5ms, 250сd/m, 1000:1,  | 2xHDMI(1.4), DP(1.2), 2xUSB2.0 | HAS, Pivot, Swivel, InPSU, Vesa 100, Black</t>
  </si>
  <si>
    <t>S27FG502SI</t>
  </si>
  <si>
    <t>Монитор 27" SAMSUNG S27FG502SI Odyssey OLED G5 G50SF QHD OLED, 2560x1440, 180Hz, 0,03ms, 200сd/m, 1000000:1, HDR10 | HDMI(2.0), DP(1.2) | ExPSU, Vesa 100, Black</t>
  </si>
  <si>
    <t>S32BG850NM</t>
  </si>
  <si>
    <t>Монитор 32" SAMSUNG S32BG850NM Odyssey Neo G8  Curved VA, 3840x2160, 240Hz, 1ms, 350сd/m, 1000:1, HDR10 | 2xHDMI(2.1), DP(1.4), 2xUSB3.0 | HAS, Swivel, ExPSU, Vesa 100, Black</t>
  </si>
  <si>
    <t>S32DG800SI</t>
  </si>
  <si>
    <t>Монитор 32" SAMSUNG S32DG800SI Odyssey OLED G8 G80SD UHD Smart OLED, 3840x2160, 240Hz, 0,03ms, 250сd/m, 1500000:1, HDR10 | 2xHDMI(2.1), DP(1.4), 2xUSB3.0 | HAS, Pivot, Swivel, InPSU, Speakers, Vesa 100, Silver</t>
  </si>
  <si>
    <t>S32FM803UI</t>
  </si>
  <si>
    <t>32" Монитор Samsung Smart M8 M80F S32FM803UI White UHD (3840x2160), VA, 60Hz, HDMI+USB-C</t>
  </si>
  <si>
    <t>MQ271A</t>
  </si>
  <si>
    <t>Монитор 27" AIWA MQ271A  IPS, 2560x1440, 100Hz, 4ms, 300сd/m, 1500:1, HDR | HDMI(2.0), DP(1.2), Type-C(PD-15W) | InPSU, Speakers, Vesa 100, Black</t>
  </si>
  <si>
    <t>MQ274A</t>
  </si>
  <si>
    <t>Монитор 27" AIWA MQ274A  IPS, 2560x1440, 100Hz, 4ms, 300сd/m, 1500:1, HDR | HDMI(2.0), DP(1.2), Type-C(PD-15W) | HAS, Pivot, Swivel, InPSU, Speakers, Vesa 100, Black</t>
  </si>
  <si>
    <t>Q27P3QW</t>
  </si>
  <si>
    <t>Монитор 27" AOC Q27P3QW  IPS, 2560x1440, 75Hz, 4ms, 350сd/m, 1000:1 | 2xHDMI(1.4), DP(1.2), 4xUSB 3.2 | HAS, Pivot, Swivel, InPSU, Speakers, Cam, Vesa 100, Black</t>
  </si>
  <si>
    <t>R238L</t>
  </si>
  <si>
    <t>Монитор 23.8" Lime R238L V2  IPS, 1920x1080, 100Hz, 5ms, 250сd/m, 1000:1 | VGA , HDMI(1.4) | ExPSU, Vesa 100, Black</t>
  </si>
  <si>
    <t>EK271Gbi</t>
  </si>
  <si>
    <t>Монитор 27" ACER EK271Gbi Black (IPS, 1920x1080, 1ms, 250cd, 120Hz, 1xVGA + 1xHDMI(1.4), sync: FreeSync, Vesa: 100x100)</t>
  </si>
  <si>
    <t>EK271Gbmix</t>
  </si>
  <si>
    <t>Монитор 27" ACER Vero EK271Gbmix Black (IPS, 1920x1080, 1ms, 250cd, 120Hz, 1xVGA + 1xHDMI(1.4) + SPK + Audio In/Out, Speakers 2Wx2, sync: FreeSync, Vesa: 100x100)</t>
  </si>
  <si>
    <t>CB322QKsemipruzx</t>
  </si>
  <si>
    <t>Монитор 31.5" ACER CB322QKsemipruzx Silver IPS, 3840x2160, 4ms, 350cd, 60Hz, 1xHDMI(2.0) + 1xDP(1.2) + 1xType-C(65W) + 1xRJ45 + Audio out + USB3.0x2 + USB-B(2up 2down), Speakers 2Wx2, Internal, sync: FreeSync, hdr: HDR 10, hadj 150, Vesa: 100x100)</t>
  </si>
  <si>
    <t>Монитор Гравитон МН24А ЕЦРТ.467846.001-01 23.8", IPS,1920x1080,178°/178°,5мс,300 кд/м, 75Гц, D-Sub, DP 1.2,HDMI 2.0,VESA 75x75,1YBAS,с регулируемой опорой</t>
  </si>
  <si>
    <t>Моноблок Raskat Studio 25120 (27.0", IPS, Intel Core i5 14400, RAM 16Gb, SSD 512Gb, 120W, No OS)</t>
  </si>
  <si>
    <t>STUDIO 29120</t>
  </si>
  <si>
    <t>Моноблок Raskat STUDIO 29120 (23,8" IPS FHD, Intel Core i5-10400, Intel H410, RAM 8GB, SSD 128GB, UHD 630, Windows 10Pro)</t>
  </si>
  <si>
    <t>Компьютер ПЭВМ т.м. "Raskat" Standart300 (Intel Core i3 10100, RAM 8Gb, SSD 240Gb, no OS, kb+ms, black)</t>
  </si>
  <si>
    <t>Компьютер ПЭВМ т.м. «Raskat» STANDART 300 (Intel Core i3-12100, RAM 16GB, SSD 512GB, noOS, Black)</t>
  </si>
  <si>
    <t>Компьютер ПЭВМ т.м. "Raskat" STANDART 707 (Intel Core i7-1270P, RAM 32GB, SSD 1TB, noOS)</t>
  </si>
  <si>
    <t>Компьютер Raskat Standart 500 (Intel Core i5 12400, H610, RAM 16Gb, SSD 512Gb, 450W, No OS)</t>
  </si>
  <si>
    <t>Аксессуары для оргтехники</t>
  </si>
  <si>
    <t xml:space="preserve">Аксессуары к печатной технике Ricoh Ricoh набор для замены 5й красочной секции оператором 5th Station Replacement Kit Type S9 </t>
  </si>
  <si>
    <t xml:space="preserve">Аксессуары к печатной технике Ricoh модуль для смены тонера Toner Interchange Unit Type S9 </t>
  </si>
  <si>
    <t>SR5110</t>
  </si>
  <si>
    <t>Финишер-степлер тип SR5110</t>
  </si>
  <si>
    <t xml:space="preserve">Аксессуары к печатной технике Ricoh Ricoh внешний контроллер Fiery E-46A (409349) </t>
  </si>
  <si>
    <t>Наклейка с печатным текстом с наименованием бренда</t>
  </si>
  <si>
    <t>Выходной лоток тип M42 (бывший тип M26) (500 л.) оригинал для Ricoh Pro C5300S/C5310S.</t>
  </si>
  <si>
    <t>PB3340</t>
  </si>
  <si>
    <t>Лоток подачи бумаги PB3340 для Ricoh IM C2010, IM C2010A, IM C2510  (419368)</t>
  </si>
  <si>
    <t>Pro C7200S Ricoh</t>
  </si>
  <si>
    <t xml:space="preserve">Аксессуары к печатной технике Ricoh Инструкция на английском языке для Pro C7200S Ricoh </t>
  </si>
  <si>
    <t>Type 69</t>
  </si>
  <si>
    <t>Тумба высокая Type 69 (942025) для P 800, P 801, IM 550F, IM 600F, IM 600SRF</t>
  </si>
  <si>
    <t>Инструкция RICOH OI IM2702</t>
  </si>
  <si>
    <t>Инструкция на русском языке для Pro C5300S/C5310S Ricoh</t>
  </si>
  <si>
    <t xml:space="preserve">Инструкция RICOH IM 6000 </t>
  </si>
  <si>
    <t>01 IM CXXIO(A)</t>
  </si>
  <si>
    <t>Инструкция пользователя для Ricoh IMC2010-6010 (турецкий, русский, польский, греческий, чешский, арабский, словакский)(01 IM CXXIO(A))</t>
  </si>
  <si>
    <t>Type 77</t>
  </si>
  <si>
    <t>Тумба низкая Type 77 (9P25893) для Ricoh IM C2010(A), IM C2510, IM C3010(A), IM C3510(A), M C4510(A), IM C5510A, IM C6010</t>
  </si>
  <si>
    <t>AA043327</t>
  </si>
  <si>
    <t>Зубчатый ремень - B60DS3M453 (AA043327)</t>
  </si>
  <si>
    <t>BMM348</t>
  </si>
  <si>
    <t>Аксессуары Катюша Катюша BMM348 Модуль Wi-Fi для МФУ Катюша M348</t>
  </si>
  <si>
    <t>D0746590</t>
  </si>
  <si>
    <t>Емкость для сбора отработанного тонера в сборе C7XXX (D0746590)</t>
  </si>
  <si>
    <t>E3816</t>
  </si>
  <si>
    <t>Плёнка для ламинирования Deli Size: A4Thickness: 80mic</t>
  </si>
  <si>
    <t>E3817</t>
  </si>
  <si>
    <t>Плёнка для ламинирования Deli Size: A4Thickness: 125mic</t>
  </si>
  <si>
    <t>HXM348</t>
  </si>
  <si>
    <t>Аксессуары Катюша Катюша HXM348 (Факс-модуль Super G3 для МФУ Катюша M348)</t>
  </si>
  <si>
    <t>M0EB2150</t>
  </si>
  <si>
    <t>Ricoh Pro C7500. Зарядный ролик в сборе. (Charge Unit Assy) (M0EB2150)</t>
  </si>
  <si>
    <t>M0EB2320</t>
  </si>
  <si>
    <t>Ricoh Pro C7500. Блок очистки фотобарабана в сборе. (Cleaning Unit Assy) (M0EB2320)</t>
  </si>
  <si>
    <t>M0EB2454</t>
  </si>
  <si>
    <t>Ricoh Pro C7500. Смазывающий ролик блока очистки. (Oil Supply Roller Assy) (M0EB2454)</t>
  </si>
  <si>
    <t>M0EB6050</t>
  </si>
  <si>
    <t>Ricoh Pro C7500. Плоский ремень переноса/отделения. (Flat Belt Transfer Assy) (M0EB6050)</t>
  </si>
  <si>
    <t>M0EB6226</t>
  </si>
  <si>
    <t>Ricoh Pro C7500. Ролик переноса изображения.Диаметр 17,5 мм. (Roller Intermediate Transfer 17.5mm 6.5 Assy) (M0EB6226)</t>
  </si>
  <si>
    <t>C5300S</t>
  </si>
  <si>
    <t xml:space="preserve">Ricoh Pro C5300S A3, МФУ, лазерное, цветное, 35стр/мин, 1200 x 4800dpi,16384Мб, 2180Гб, USB/Ethernet,(409394)
</t>
  </si>
  <si>
    <t>MF553dw</t>
  </si>
  <si>
    <t>Canon i-Sensys MF553dw А4, МФУ, лазерное, черно-белое , 43стр/мин, 1200dpi, 800МГц, 1024Мб, 50АПД,  550+100, WiFi/AirPrint/USB/Ethernet, (5160C023/5160C010)</t>
  </si>
  <si>
    <t>i-SENSYS МF453dw</t>
  </si>
  <si>
    <t>Canon i-Sensys MF453dw А4, МФУ, лазерное, черно-белое , 38стр/мин, 1200dpi, 800МГц, 1024Мб, 50АПД,  250+100, WiFi/AirPrint/USB/Ethernet , 3100стр/картридж, (5161C007)</t>
  </si>
  <si>
    <t>110C153NL0</t>
  </si>
  <si>
    <t>Принтер лазерный Kyocera ECOSYS PA4000x А4, черно-белая печать, 40 стр/мин, 1200х1200dpi, 1024 МГц, 512 Мб, нетАПД, 250+250, USB, стартовый картридж (ч/б) 3600 стр, белый корпус, (110C153NL0)</t>
  </si>
  <si>
    <t>Расходные материалы</t>
  </si>
  <si>
    <t>AB014287</t>
  </si>
  <si>
    <t>Шестерня промежуточная блока термозакрепления (AB014287)</t>
  </si>
  <si>
    <t>AB033088</t>
  </si>
  <si>
    <t>ШКИВ - 20T/20T (AB033088)</t>
  </si>
  <si>
    <t>AW100131</t>
  </si>
  <si>
    <t>Термистор средний (AW100131)</t>
  </si>
  <si>
    <t>CG_BMR_H_C4129_2</t>
  </si>
  <si>
    <t>Бушинг магнитного вала HP LJ 5000/5100 (2шт/уп) Colouring Colouring</t>
  </si>
  <si>
    <t>CG_BMR_H_Q1338/Q5942_2</t>
  </si>
  <si>
    <t>Бушинг магнитного вала HP LJ 4200/4250/4240/4300/4350/4345 (Q1338/Q1339/Q5942) (2шт/уп) Colouring Colouring</t>
  </si>
  <si>
    <t>CG_CMR_H_C3906/C4092</t>
  </si>
  <si>
    <t>Контакт магнитного вала HP LJ 1100/5L/5ML/6L/6LSE/6LXI/3100/3150 Colouring</t>
  </si>
  <si>
    <t>D0391733</t>
  </si>
  <si>
    <t>Ксеноновая лампа диам. 10мм в сборе (D0391733)</t>
  </si>
  <si>
    <t>D0742414</t>
  </si>
  <si>
    <t>Транспортировочный шнек в сборе (D0742414)</t>
  </si>
  <si>
    <t>D0A42031</t>
  </si>
  <si>
    <t>Блок фотобарабана D0A42031 Ricoh в сборе для Ricoh IM 350/350F/430F/P 501/502 (D0A42021/D0A42011/D0A4-2021/D0A4-2011/D0A42031/D0A4-2031) (40 000 стр)</t>
  </si>
  <si>
    <t>D1361593</t>
  </si>
  <si>
    <t>Ricoh Pro C5200,5300. Ограничительный упор витого шнура. (D1361593)</t>
  </si>
  <si>
    <t>D1942485</t>
  </si>
  <si>
    <t xml:space="preserve">Картридж Ricoh SEAL:BLADE:APPLY </t>
  </si>
  <si>
    <t>D1942550</t>
  </si>
  <si>
    <t>Набор шестерен для обслуживания узла очистки (Gear cleaning set Ricoh PRO C5100.7100) (D1942550)</t>
  </si>
  <si>
    <t>D3915252</t>
  </si>
  <si>
    <t>Датчик фотопара: E314000804 (D3915252)</t>
  </si>
  <si>
    <t>M0161654</t>
  </si>
  <si>
    <t>Плата контроллера для модели MP C307SP_SPF (D3E15695) (M0161654)</t>
  </si>
  <si>
    <t>D6832221</t>
  </si>
  <si>
    <t>Промежуточная шестерня: Z18 D6832221 (D6832221)</t>
  </si>
  <si>
    <t>Плоский кабель каретки сканера FLAT CABLE:CARRIAGE (M0161654)</t>
  </si>
  <si>
    <t>M0EB2300</t>
  </si>
  <si>
    <t>Ricoh Pro C7500. Узел фотобарабана с модулем проявления в сборе. (M0EB2300)</t>
  </si>
  <si>
    <t>M0EB3023</t>
  </si>
  <si>
    <t>Регулировочная пластина датчика изображения (CIS cleaning jig) (M0EB3023)</t>
  </si>
  <si>
    <t>M0EDB122</t>
  </si>
  <si>
    <t>Ricoh Pro C9500. Промежуточная шестерня очистки фотобарабана. (M0EDB122)</t>
  </si>
  <si>
    <t>M0EDB971</t>
  </si>
  <si>
    <t>Ricoh Pro C9500. Промежуточная шестерня прижимного вала. 34 зуба. GEAR:JOINT:Z34:PRESS FIT (M0EDB971)</t>
  </si>
  <si>
    <t>M2051220</t>
  </si>
  <si>
    <t>Фильтр входной блока питания (FILTER:POWER SUPPLY UNIT:ENTRE) (M2051220)</t>
  </si>
  <si>
    <t>OG_CRC_HP_RM2-5741</t>
  </si>
  <si>
    <t>Ролик захвата из кассеты (лоток 2,3,4,5) для HP LJ M501/M506/M527/M402/M426 (RM2-5741) (ориг)</t>
  </si>
  <si>
    <t>XJ511-0B-EA1</t>
  </si>
  <si>
    <t>Печатающая головка XJ511-0B-EA1 для водорастворимых черных чернил для принтеров Deli 5 серии</t>
  </si>
  <si>
    <t>XJ511-0C-EA1</t>
  </si>
  <si>
    <t>Печатающая головка XJ511-0C-EA1 для водорастворимых цветных  чернил для принтеров Deli 5 серии</t>
  </si>
  <si>
    <t>006R04400</t>
  </si>
  <si>
    <t>Тонер-картридж Xerox 006R04400 ориг. 3000стр., черный, для B230,B225,B235</t>
  </si>
  <si>
    <t>ГК400006Ч</t>
  </si>
  <si>
    <t>Тoнep-кapтpидж Гравитон ГК400006Ч</t>
  </si>
  <si>
    <t>ГК400009Ч</t>
  </si>
  <si>
    <t>Тoнep-кapтpидж Гравитон ГК400009Ч</t>
  </si>
  <si>
    <t>ГК400012Ч</t>
  </si>
  <si>
    <t>Тoнep-кapтpидж ГК400012Ч</t>
  </si>
  <si>
    <t>ГК400003Ч</t>
  </si>
  <si>
    <t>Тoнep-кapтpидж Гравитон ГК400003Ч</t>
  </si>
  <si>
    <t>C9200 желтый</t>
  </si>
  <si>
    <t>Тонер-картридж Ricoh C9200 жёлтый</t>
  </si>
  <si>
    <t>C9200 пурпурный</t>
  </si>
  <si>
    <t>Тонер-картридж Ricoh C9200 пурпурный</t>
  </si>
  <si>
    <t>C9200 голубой</t>
  </si>
  <si>
    <t>Тонер-картридж Ricoh C9200 голубой</t>
  </si>
  <si>
    <t>C7200X BLACK</t>
  </si>
  <si>
    <t>Тонер-картридж Ricoh Pro C7200X (black)</t>
  </si>
  <si>
    <t>C7200X YELLOW</t>
  </si>
  <si>
    <t>Тонер-картридж Ricoh Pro C7200X (yellow)</t>
  </si>
  <si>
    <t>C7200X MAGENTA</t>
  </si>
  <si>
    <t xml:space="preserve">Тонер-картридж Ricoh Pro C7200X (magenta)
 </t>
  </si>
  <si>
    <t>C7200X CYAN</t>
  </si>
  <si>
    <t>Тонер-картридж Ricoh Pro C7200X (cyan)</t>
  </si>
  <si>
    <t>C7500</t>
  </si>
  <si>
    <t>Принт-картридж Ricoh Black C7500</t>
  </si>
  <si>
    <t>IM C4500/C5500/C6000 чёрный</t>
  </si>
  <si>
    <t>Тонер-картридж Ricoh IM C6000 IM C4500/C5500/C6000 черный (842283) 47,4K</t>
  </si>
  <si>
    <t>IM C4500/C5500/C6000 желтый</t>
  </si>
  <si>
    <t>Тонер-картридж Ricoh IM C6000 IM C4500/C5500/C6000 желтый (842284) 38,8K</t>
  </si>
  <si>
    <t>IM C4500/C5500/C6000 пурпурный</t>
  </si>
  <si>
    <t>Тонер-картридж Ricoh IM C6000 IM C4500/C5500/C6000 пурпурный (842285) 38,8K</t>
  </si>
  <si>
    <t>IM C4500/C5500/C6000 голубой</t>
  </si>
  <si>
    <t>Тонер-картридж Ricoh IM C6000 IM C4500/C5500/C6000 голубой (842286) 38,8K</t>
  </si>
  <si>
    <t>Тонер-картридж Ricoh C2500H тип IM C2000 желтый (842312) 18,1K</t>
  </si>
  <si>
    <t>Тонер-картридж Ricoh C2500H тип IM C2000 пурпурный (842313) 18,1K</t>
  </si>
  <si>
    <t>Тонер-картридж Ricoh C2500H тип IM C2000 голубой (842314) 18,1K</t>
  </si>
  <si>
    <t>IM C2510H желтый</t>
  </si>
  <si>
    <t>Тонер-картридж Ricoh C2510H тип IM C2510 желтый (842562) 18K</t>
  </si>
  <si>
    <t>AT-W1510X</t>
  </si>
  <si>
    <t>Картридж для HP W1510X HP LJ Pro 4003/4103 9.5K ЧИП БезСчетчика AQUAMARINE (Совместимый)</t>
  </si>
  <si>
    <t>C_CF289X</t>
  </si>
  <si>
    <t>Картридж TrendArt C_CF289X чёрный (10K) для HP LaserJet M507/M528 с чипом (000005)</t>
  </si>
  <si>
    <t>C_W2012X_659X</t>
  </si>
  <si>
    <t>Тонер-картридж TrendArt C_W2012X_659X Yellow для HP Color LaserJet Ent M776</t>
  </si>
  <si>
    <t>C_W2013X_659X</t>
  </si>
  <si>
    <t>Тонер-картридж TrendArt C_W2013X_659X Magenta для HP Color LaserJet Ent M77</t>
  </si>
  <si>
    <t>C_W2032X</t>
  </si>
  <si>
    <t>Тонер-картридж TrendArt C_W2032X Yellow для HP Color LaserJet Pro M454, M479, 6000 стр. (000009)</t>
  </si>
  <si>
    <t>C_W2033X</t>
  </si>
  <si>
    <t>Тонер-картридж TrendArt C_W2033X Magenta для HP Color LaserJet M479, 6000 стр.</t>
  </si>
  <si>
    <t>GP-ML-1610D3/106R01159</t>
  </si>
  <si>
    <t>Картридж GalaPrint GP-ML-1610D3/106R01159 для принтеров Samsung ML-1610/ML-2010/ML-2010R/ML-2015/ML-2510/ML-2570/ML-2571N/SCX-4321/SCX-4521F/Xerox Phaser 3117/3122/3124/3125/3125N 3000 копий</t>
  </si>
  <si>
    <t>TA_006R01518</t>
  </si>
  <si>
    <t>Тонер-картридж TrendArt TA_006R01518 желтый для Xerox WorkCentre 7525/7830 (15k)</t>
  </si>
  <si>
    <t>TA_006R01519</t>
  </si>
  <si>
    <t>Тонер-картридж TrendAr TA_006R01519 t пурпурный для Xerox WorkCentre 7525/7830 (15k)</t>
  </si>
  <si>
    <t>TA_006R01520</t>
  </si>
  <si>
    <t>Тонер-картридж TrendArt TA_006R01520 голубой для Xerox WorkCentre 7525/7830 (15k) (000005)</t>
  </si>
  <si>
    <t>TL-5120H</t>
  </si>
  <si>
    <t>Тонер-картридж Pantum TL-5120H/HP для устройств Pantum серий BP5100/BM5100 (емкость 6000 стр.) (020145) {6}</t>
  </si>
  <si>
    <t>TL-C2310H</t>
  </si>
  <si>
    <t>Тонер-картридж Pantum TL-C2310H для устройств Pantum серий BP2300/BP2300W/BP2300NW/BM2300/BM2300W/BM2300NW/BM2300A/BM2300AW/BM2300ANW (емкость 1600 стр.) (TL-C2310H)</t>
  </si>
  <si>
    <t>TrA_006R01702</t>
  </si>
  <si>
    <t>Тонер-картридж TrendArt TrA_006R01702 голубой для Xerox AltaLink C8030/35/45/55/70 (15K) (186465)</t>
  </si>
  <si>
    <t>TrA_006R01703</t>
  </si>
  <si>
    <t>Тонер-картридж TrendArt TrA_006R01703 пурпурный для Xerox AltaLink C8030/35/45/55/70 (15K) (217490)</t>
  </si>
  <si>
    <t>TrA_TK8115M</t>
  </si>
  <si>
    <t>Картридж TrendArt пурпурный для Kyocera TK8115 ECOSYS M8124cidn/M8130cidn (6K) (TrA_TK8115M)</t>
  </si>
  <si>
    <t>TrA_TK8115Y</t>
  </si>
  <si>
    <t>Картридж TrendArt желтый для Kyocera TK8115 ECOSYS M8124cidn/M8130cidn (6K) (TrA_TK8115Y)</t>
  </si>
  <si>
    <t>TrA_W2010A_659A</t>
  </si>
  <si>
    <t>Тонер-картридж TrendArt TrA_W2010A_659A черный для HP Color LaserJet Enterprise M776DN/Z/ZS / M856DN</t>
  </si>
  <si>
    <t>TrA_W2013A_659A</t>
  </si>
  <si>
    <t>Тонер-картридж TrendArt TrA_W2013A_659A пурпурный для HP Color LaserJet Enterprise M776DN/Z/ZS / M85</t>
  </si>
  <si>
    <t>СТ203939</t>
  </si>
  <si>
    <t>Тонер-картридж Fujifilm Black для Fujifilm Apeos C3060 C2560 C2060 СТ203939</t>
  </si>
  <si>
    <t>СТ203940</t>
  </si>
  <si>
    <t>Тонер-картридж Fujifilm Cyan для Fujifilm Apeos C3060 C2560 C2060 СТ203940</t>
  </si>
  <si>
    <t>СТ203941</t>
  </si>
  <si>
    <t>Тонер-картридж Fujifilm Magenta для Fujifilm Apeos C3060 C2560 C2060 СТ203941</t>
  </si>
  <si>
    <t>СТ203942</t>
  </si>
  <si>
    <t>Тонер-картридж Fujifilm Yellow для Fujifilm Apeos C3060 C2560 C2060 СТ203942</t>
  </si>
  <si>
    <t>006R01754</t>
  </si>
  <si>
    <t>Тонер Xerox Тонер черный XEROX AltaLink C8130/C8135 (006R01754) (617542)</t>
  </si>
  <si>
    <t>006R01757</t>
  </si>
  <si>
    <t>Тонер Xerox Тонер желтый XEROX AltaLink C8130/C8135 (006R01757) (617573)</t>
  </si>
  <si>
    <t>C7100 WHITE</t>
  </si>
  <si>
    <t>Тонер Ricoh белый тип C7100 для Ricoh Pro С7100X/SX/7100X/SX (30000 стр при 8,75% заполнении, 52500</t>
  </si>
  <si>
    <t>C9500</t>
  </si>
  <si>
    <t xml:space="preserve">Тонер Ricoh черный тип C9500 </t>
  </si>
  <si>
    <t xml:space="preserve">Тонер Ricoh желтый тип C9500  </t>
  </si>
  <si>
    <t xml:space="preserve">Тонер Ricoh пурпурный тип C9500   </t>
  </si>
  <si>
    <t>Тонер Ricoh голубой тип C9500</t>
  </si>
  <si>
    <t>CG_TNR_S103_1000_P</t>
  </si>
  <si>
    <t>Тонер CG-CC364/CE390/CE255/CF280/CF226/CE505/Q5942/Q5945/Q1338/Q1339 для принтеров HP LJ P4014/P4015/P4515/M4555mfp/M601/M602/M603/P3015/Pro 400/M401/402/425/426/2055/2035/4240/4250/4350/4345/4200/4300 1000 гр (S103) Colouring Фасовка РФ (PET)</t>
  </si>
  <si>
    <t xml:space="preserve">ГБ400030Ч / GD400030K (30000 страниц) </t>
  </si>
  <si>
    <t>Фотобарабан Гравитон ГБ400030Ч / GD400030K</t>
  </si>
  <si>
    <t>C_108R01419</t>
  </si>
  <si>
    <t>Расходные материалы TrendArt C_108R01419 Барабан TrendArt желтый для Xerox Phaser 6510/WC 6515 (48k) (900000)</t>
  </si>
  <si>
    <t>CG_OPC_H_Q2612</t>
  </si>
  <si>
    <t>Фотобарабан Colouring Барабан Colouring CG_OPC_H_Q2612 для HP LJ Colouring 1010/1012/1015/1018/1020/1022/3015/3020/3030/3050/3052/3055</t>
  </si>
  <si>
    <t>M0EB9510</t>
  </si>
  <si>
    <t>Ricoh Pro C7500. Органический фотобарабан.Диаметр 60мм. (M0EB9510)</t>
  </si>
  <si>
    <t>PCM348</t>
  </si>
  <si>
    <t>Картридж Катюша PCM348 блок фотобарабана для МФУ Катюша M348, ресурс 110 000 стр (525383)</t>
  </si>
  <si>
    <t>511C-EA1</t>
  </si>
  <si>
    <t>Чернила водорастворимые Deli 511C-EA1 голубой 65 мл (совместимы с Deli 511, 516)</t>
  </si>
  <si>
    <t>511K-EA1</t>
  </si>
  <si>
    <t>Чернила водорастворимые Deli 511K-EA1 черный 130 мл (совместимы с Deli 511, 516)</t>
  </si>
  <si>
    <t>511M-EA1</t>
  </si>
  <si>
    <t>Чернила водорастворимые Deli 511M-EA1 пурпурный 65 мл (совместимы с Deli 511, 516)</t>
  </si>
  <si>
    <t xml:space="preserve">511Y-EA1 </t>
  </si>
  <si>
    <t>Чернила водорастворимые Deli 511Y-EA1 желтый 65 мл  (совместимы с Deli 511, 516)</t>
  </si>
  <si>
    <t>Техника для офиса (шреддеры и пр.)</t>
  </si>
  <si>
    <t>Ламинатор Deli Film width: A4Laminate speed: 250mm/min  Film range: 70-125mic Thickness: about 3min</t>
  </si>
  <si>
    <t>ET015</t>
  </si>
  <si>
    <t xml:space="preserve">Уничтожитель бумаги (шредер) Deli ET015, Черный, 5 Листов, 12л. </t>
  </si>
  <si>
    <t>ET022</t>
  </si>
  <si>
    <t xml:space="preserve">Уничтожитель бумаги (шредер) Deli ET022, Черный, Р-4, 4х40, 8 Листов, 12л. </t>
  </si>
  <si>
    <t>ET097</t>
  </si>
  <si>
    <t>Уничтожитель бумаги Deli Шредер  ET097</t>
  </si>
  <si>
    <t>ET098</t>
  </si>
  <si>
    <t>Уничтожитель бумаги Deli Шредер  ET098</t>
  </si>
  <si>
    <t>AUSDX64GUI3V30SA2-RA1</t>
  </si>
  <si>
    <t>Карта памяти ADATA AUSDX64GUI3V30SA2-RA1 AUSDX64GUI3V30SA2-RA1 UHS-I U3 Class 10/V30S/A2, Adapter, 100/80 MB/s, RTL (771328)</t>
  </si>
  <si>
    <t>SDSDUN4-032G-GN6IN</t>
  </si>
  <si>
    <t xml:space="preserve">Карта памяти SanDisk Ultra 32GB SDHC Memory Card 120MB/s </t>
  </si>
  <si>
    <t>SDSQUAC-512G-GN6MN</t>
  </si>
  <si>
    <t xml:space="preserve">Карта памяти SanDisk Ultra UHS I 512GB MicroSD Card 150MB/s R, for Smartphones </t>
  </si>
  <si>
    <t>K120 for Business</t>
  </si>
  <si>
    <t>Клавиатура Logitech K120 for Business |920-002522| черная, офисная, 104 клавиши, защита от воды, USB 1,5м, brown box, (021419)</t>
  </si>
  <si>
    <t>AGILITY GD21</t>
  </si>
  <si>
    <t>Коврик MSI AGILITY GD21 DRAGON TIAMAT (J02-VXXXX22-V34)</t>
  </si>
  <si>
    <t>MK270</t>
  </si>
  <si>
    <t>Комплект клавиатура и мышь Logitech  MK270 |920-004518| клавиатура черная, 112 клавиш с защитой от воды, |920-004518| мышь черная, оптическая, 1000dpi, 3 кнопки, 2.4GHz, USB-ресивер (039247) {6}</t>
  </si>
  <si>
    <t>MK850 Performance</t>
  </si>
  <si>
    <t>Комплект клавиатура и мышь Logitech MK850 Performance |920-008232| клавиатура черная, мультимедийная, |920-008232| 107 клавиш, мышь черная, оптическая, 8 кнопок, 2.4GHz, USB-ресивер (066939)</t>
  </si>
  <si>
    <t>PC960</t>
  </si>
  <si>
    <t>Гарнитура Logitech PC960 |981-000100| черная, USB, поворотный микрофон, пульт управления на кабеле, |981-000100| кабель 2.4м</t>
  </si>
  <si>
    <t>B100 Black</t>
  </si>
  <si>
    <t>Мышь Logitech B100 Black |910-003357| черная, оптическая 800dpi, USB, 1.8м, {10}, (041271)</t>
  </si>
  <si>
    <t>M280 Black</t>
  </si>
  <si>
    <t>Мышь беспроводная Logitech M280 Black черная, оптическая, 1000dpi, 2.4GHz,USB-ресивер, бесшумная</t>
  </si>
  <si>
    <t>UV220</t>
  </si>
  <si>
    <t>USB накопитель ADATA 32GB USB2.0 AUV220-32G-RWHGY White/Grey</t>
  </si>
  <si>
    <t>USB накопитель ADATA 64GB USB2.0 AUV220-64G-RBKBL Black/blue</t>
  </si>
  <si>
    <t>UV240</t>
  </si>
  <si>
    <t>USB накопитель ADATA 32GB USB2.0 AUV240-32G-RWH WHITE</t>
  </si>
  <si>
    <t>USB накопитель ADATA 64GB USB2.0 AUV240-64G-RBK BLACK</t>
  </si>
  <si>
    <t xml:space="preserve">USB накопитель ADATA 64GB USB2.0 AUV240-64G-RRD </t>
  </si>
  <si>
    <t>UV250</t>
  </si>
  <si>
    <t>USB накопитель ADATA 16GB USB2.0 AUV250-16G-RBK Grey</t>
  </si>
  <si>
    <t xml:space="preserve">USB накопитель ADATA 256GB USB 3.2 Gen1 ACHO-UC300-256G-RBK/GN </t>
  </si>
  <si>
    <t xml:space="preserve">USB накопитель ADATA 32GB USB 3.2 Gen1 ACHO-UC300-32G-RBK/GN </t>
  </si>
  <si>
    <t xml:space="preserve">USB накопитель ADATA 64GB USB 3.2 Gen1 ACHO-UC300-64G-RBK/GN </t>
  </si>
  <si>
    <t>UE800</t>
  </si>
  <si>
    <t>USB накопитель ADATA 1TB USB 3.2 Gen2 AELI-UE800-1T-CSG Up to 1,000/1,000MB/s,( backward compatible with USB 3.2 Gen1, USB 2.0 )</t>
  </si>
  <si>
    <t>AROY-UR340-128GBK</t>
  </si>
  <si>
    <t>USB накопитель ADATA UR340 AROY-UR340-128GBK USB 3.2 128GB Gen1, Black, Retail</t>
  </si>
  <si>
    <t>AROY-UR340-32GBK</t>
  </si>
  <si>
    <t>USB накопитель ADATA UR340 AROY-UR340-32GBK USB 3.2 32GB Gen1, Black, Retail</t>
  </si>
  <si>
    <t>UV128</t>
  </si>
  <si>
    <t>USB накопитель ADATA UV128 AUV128-32G-RBE USB 3.0, 32GB R35/W10, Blue, Retail (796641)</t>
  </si>
  <si>
    <t>USB накопитель ADATA 512GB USB 3.2 Gen1 AUV128-512G-RBE Black/Blue, Performance (Max.): Up to 100MB/s read</t>
  </si>
  <si>
    <t>USB накопитель ADATA UV128 AUV128-64G-RBE USB 3.0, 64GB Blue, RTL (797150)</t>
  </si>
  <si>
    <t>USB накопитель ADATA 32GB USB 3.2 Gen1 AUV320-32G-RWHGN White/Green</t>
  </si>
  <si>
    <t xml:space="preserve">USB накопитель SanDisk iXpand Flash Drive Go 64GB - USB3.0 + Lightning - for iPhone and iPad </t>
  </si>
  <si>
    <t>USB накопитель ADATA 256GB USB 3.2 Gen1 UC310-256G-RBK Black</t>
  </si>
  <si>
    <t>USB накопитель ADATA 256GB USB 3.2 Gen1 UC310-256G-RWH White</t>
  </si>
  <si>
    <t>USB накопитель ADATA 128GB UR350 USB 3.2 Gen1, UR350-128G-RSR/BG</t>
  </si>
  <si>
    <t>USB накопитель ADATA 32GB UR350 USB 3.2 Gen1, UR350-32G-RSR/BK</t>
  </si>
  <si>
    <t>USB накопитель ADATA 64GB UR350 USB 3.2 Gen1, UR350-64G-RSR/BK</t>
  </si>
  <si>
    <t xml:space="preserve">Бионический четырехопорный робот бренда Unitree модели Go2 версии AIR </t>
  </si>
  <si>
    <t>43A6S RU</t>
  </si>
  <si>
    <t>43" Телевизор LED HISENSE 43A6S RU</t>
  </si>
  <si>
    <t>75QNED70A6A.ARUG</t>
  </si>
  <si>
    <t>75" Телевизор Q-NED LG 75QNED70A6A.ARUG</t>
  </si>
  <si>
    <t>55 OLED S9 Pro</t>
  </si>
  <si>
    <t>55" Телевизор OLED HAIER 55 OLED S9 Pro (DH1VMPD02RU)</t>
  </si>
  <si>
    <t>65 OLED S9 Pro</t>
  </si>
  <si>
    <t>65" Телевизор OLED HAIER 65 OLED S9 Pro (DH1VNXD00RU)</t>
  </si>
  <si>
    <t>QE65Q7F5AUXRU</t>
  </si>
  <si>
    <t>65" Телевизор Q-LED SAMSUNG QE65Q7F5AUXRU</t>
  </si>
  <si>
    <t>Умная поилка Xiaomi Smart Pet Fountain 2 White EU (XMCWYSJ02)</t>
  </si>
  <si>
    <t>Портитивный блендер Xiaomi Portable Blender EU</t>
  </si>
  <si>
    <t>Электрическая зубная щетка Xiaomi Electric Toothbrush T302 Dark Blue EU (MES608)</t>
  </si>
  <si>
    <t>801550-1EU</t>
  </si>
  <si>
    <t>Экшн-камера Insta 360 GO 3S 4K 128Gb Midnight Black EU</t>
  </si>
  <si>
    <t>801552-1EU</t>
  </si>
  <si>
    <t>Экшн-камера Insta 360 GO 3S 4K 64GB Midnight Black EU</t>
  </si>
  <si>
    <t>600336-3RUS</t>
  </si>
  <si>
    <t>Умная колонка Яндекс Станция Мини 3 (с часами) (YNDX-00027LIL) Lilac RUS</t>
  </si>
  <si>
    <t>Аксессуары / Наушники / Беспроводные наушники / Bang &amp; Olufsen</t>
  </si>
  <si>
    <t>994080-6</t>
  </si>
  <si>
    <t>Беспроводные наушники Bang&amp;Olufsen BeoPlay H95 Gold Tone</t>
  </si>
  <si>
    <t>995020-2RUS</t>
  </si>
  <si>
    <t>995020-1RUS</t>
  </si>
  <si>
    <t>9940624-3RUS</t>
  </si>
  <si>
    <t>9940624-2RUS</t>
  </si>
  <si>
    <t>9940624-1RUS</t>
  </si>
  <si>
    <t>600437-1AE</t>
  </si>
  <si>
    <t>Беспроводные наушники Samsung Galaxy Buds 4 Pro (SM-R640) Black AE</t>
  </si>
  <si>
    <t>Фитнес-браслет Huawei Band 10 (55020EEN) Pink RUS</t>
  </si>
  <si>
    <t>900756-6RUS</t>
  </si>
  <si>
    <t>Фитнес-браслет Huawei Band 11 (55020GVE) Polymer Purple RUS</t>
  </si>
  <si>
    <t>Фитнес-браслет Huawei Band 11 (55020GVF) Polymer Black RUS</t>
  </si>
  <si>
    <t>900919-2RUS</t>
  </si>
  <si>
    <t>Смарт-часы ️Huawei Watch 5 42mm LTE White RUS</t>
  </si>
  <si>
    <t>900992-1RUS</t>
  </si>
  <si>
    <t>Смарт-часы ️Huawei Watch Fit 4 Pro Black RUS</t>
  </si>
  <si>
    <t>900994-2RUS</t>
  </si>
  <si>
    <t>601075-2AE</t>
  </si>
  <si>
    <t>Смарт-часы Samsung Galaxy Watch 8 44mm (SM-L330) Wi Fi Silver AE</t>
  </si>
  <si>
    <t>900041-2CL</t>
  </si>
  <si>
    <t>Смарт-часы Samsung Galaxy Watch 8 46mm Classic (SM-L500) Wi Fi White CL</t>
  </si>
  <si>
    <t>600392-1CL</t>
  </si>
  <si>
    <t>Смарт-часы Samsung Galaxy Watch Ultra 47mm (L705) LTE Titanium Gray (Оранжевый Ремешок) CL</t>
  </si>
  <si>
    <t>600394-1CL</t>
  </si>
  <si>
    <t>Смарт-часы Samsung Galaxy Watch Ultra 47mm (L705) LTE Titanium Silver (Черный Ремешок) CL</t>
  </si>
  <si>
    <t>600393-1AE</t>
  </si>
  <si>
    <t>Смарт-часы Samsung Galaxy Watch Ultra 47mm (L705) LTE Titanium White (Белый Ремешок) AE</t>
  </si>
  <si>
    <t>Dyson HS05 Long Nickel Copper Origin</t>
  </si>
  <si>
    <t>Гонконг, без кейса</t>
  </si>
  <si>
    <t>Таиланд, наша вилка</t>
  </si>
  <si>
    <t>Dyson HS05 Long Prussian Blue Copper Diffuse</t>
  </si>
  <si>
    <t>ЕС, наша вилка</t>
  </si>
  <si>
    <t>Dyson HS05 Long Strawberry Bronze</t>
  </si>
  <si>
    <t>Dyson HS01 Prussian Blue/Copper</t>
  </si>
  <si>
    <t>Dyson HS08 Prussian Blue/Rich Copper Airwrap i.d. and Diffuse for Curly</t>
  </si>
  <si>
    <t>Dyson HS08 Amber Silk Airwrap i.d. and Strait+wavy</t>
  </si>
  <si>
    <t>Dyson HS08 Amber Silk Airwrap i.d. and Diffuse for Curly</t>
  </si>
  <si>
    <t>Dyson HS08 Ceramic Pink Airwrap i.d. and Strait+Wavy</t>
  </si>
  <si>
    <t>Dyson HS08 Ceramic Pink Airwrap i.d. and Diffuse for Curly</t>
  </si>
  <si>
    <t>Dyson HS08 Ceramic Patina Topaz Airwrap i.d. and Diffuse for Curly</t>
  </si>
  <si>
    <t>Dyson HS08 Ceramic Patina topaz Airwrap i.d. and Strait+Wavy</t>
  </si>
  <si>
    <t>Dyson HS09 Airwrap Co-Anda 2X Ceramic Pink</t>
  </si>
  <si>
    <t>Dyson HS09 Airwrap Co-Anda 2X Red Velvet</t>
  </si>
  <si>
    <t>Dyson HS09 Airwrap Co-Anda 2X Amber Silk</t>
  </si>
  <si>
    <t>Dyson HS09 Airwrap Co-Anda 2X Amber Silk Diffuse</t>
  </si>
  <si>
    <t>Dyson HD08 (Blue/Copper)</t>
  </si>
  <si>
    <t>Dyson HD07 Prussian Blue/Copper</t>
  </si>
  <si>
    <t>Dyson HD07 Nickel/Copper</t>
  </si>
  <si>
    <t>Dyson HD07 Gold/Onyx</t>
  </si>
  <si>
    <t>Dyson HD15 Gold/Onyx</t>
  </si>
  <si>
    <t>Dyson HD15 Blue/Blush</t>
  </si>
  <si>
    <t>Dyson HD15 Nickel Copper</t>
  </si>
  <si>
    <t>SuperSonic Nural HD16 Ceramic Topaz</t>
  </si>
  <si>
    <t>SuperSonic Nural HD16 Ceramic Topaz Diffuse for Curly</t>
  </si>
  <si>
    <t>SuperSonic Nural HD16 (Vinca) Blue Topaz</t>
  </si>
  <si>
    <t>SuperSonic Nural HD16 (Vinca) Blue Topaz Diffuse for Curly</t>
  </si>
  <si>
    <t>SuperSonic Nural HD16 Ceramic Pink</t>
  </si>
  <si>
    <t>SuperSonic Nural HD16 Ceramic Pink Curly</t>
  </si>
  <si>
    <t>SuperSonic Nural HD16 Amber Silk</t>
  </si>
  <si>
    <t>SuperSonic Nural HD16 Strawberry Bronze Curly</t>
  </si>
  <si>
    <t>SuperSonic Nural HD16 Red Velvet/Gold</t>
  </si>
  <si>
    <t>SuperSonic Nural HD16 Blue Copper</t>
  </si>
  <si>
    <t>SuperSonic Nural HD16 Jasper Plum</t>
  </si>
  <si>
    <t>HD18 Supersonic R Pro Vinca Blue/Topaz Orange</t>
  </si>
  <si>
    <t>HD17 Supersonic R Jasper Plum</t>
  </si>
  <si>
    <t>HD17 Supersonic R Kanzan Pink</t>
  </si>
  <si>
    <t>HD17 Supersonic R Ceramik Pink</t>
  </si>
  <si>
    <t>HS07 Corrale Copper/Nickel</t>
  </si>
  <si>
    <t>AirStrait HT01 Apricot Topaz</t>
  </si>
  <si>
    <t>AirStrait HT01 Nickel/Copper</t>
  </si>
  <si>
    <t>AirStrait HT01 Blue/Copper</t>
  </si>
  <si>
    <t>Airstrait HT01 Blue/Copper</t>
  </si>
  <si>
    <t>Airstrait HT01 Red Velvet</t>
  </si>
  <si>
    <t>AirStrait HT01 Ceramic Pink</t>
  </si>
  <si>
    <t>AirStrait HT01 Kanzan Pink</t>
  </si>
  <si>
    <t>AirStrait HT01 Strawberry Bronze</t>
  </si>
  <si>
    <t>AirStrait HT01 Amber Silk</t>
  </si>
  <si>
    <t>AirStrait HT01 Jasper Plum</t>
  </si>
  <si>
    <t>V8 SV25 Absolute Yellow/Nickel</t>
  </si>
  <si>
    <t>V15s Detect Submarine Yellow/Nickel SV47</t>
  </si>
  <si>
    <t>Dyson V16 DS60 Piston Animal Submarine SV53A Wash</t>
  </si>
  <si>
    <t>Gen5 SV23 Detect Absolute Purple</t>
  </si>
  <si>
    <t>Gen5 SV23 Detect Absolute Copper/Blue</t>
  </si>
  <si>
    <t>Dyson Spot+Scrub AI (Black)</t>
  </si>
  <si>
    <t>Pencil Wash</t>
  </si>
  <si>
    <t>Dyson Big Ball Multifloor 2</t>
  </si>
  <si>
    <t>Dyson Big Ball Absolute CY28 2</t>
  </si>
  <si>
    <t>Dyson Big Ball Absolute CY26 2</t>
  </si>
  <si>
    <t>Dyson Big Ball Parquet 2</t>
  </si>
  <si>
    <t>Dyson Travel Bag Black/Cooper</t>
  </si>
  <si>
    <t>Dyson Travel Bag Black/Fuchsia</t>
  </si>
  <si>
    <t>Dyson Travel Bag Black/Purple</t>
  </si>
  <si>
    <t>Dyson Travel Bag HT01 Black/Cooper</t>
  </si>
  <si>
    <t>Apple Pencil 2 б/у</t>
  </si>
  <si>
    <t>Magic Keyboard iPad Air 11 М2/M3/М4 2024 -2026 Белый (MDFV4)</t>
  </si>
  <si>
    <t>Magic Keyboard iPad Air 11 М2/M3/М4 2024 -2026 Черный (MGYX4)</t>
  </si>
  <si>
    <t>iPad Air 11 (M4) 2026 256 Wi-Fi Grey</t>
  </si>
  <si>
    <t>Pad Air 11 (M4) 2026 512 Wi-Fi Gray</t>
  </si>
  <si>
    <t>Гонконг, Gray</t>
  </si>
  <si>
    <t>iPad Air 11 (M4) 2026 512 Wi-Fi Starlight</t>
  </si>
  <si>
    <t>Pad Air 11 (M4) 2026 1TB LTE Blue</t>
  </si>
  <si>
    <t>iPad Air 11 (M4) 2026 1TB LTE Purple</t>
  </si>
  <si>
    <t>Pad Air 11 (M4) 2026 1TB LTE Gray</t>
  </si>
  <si>
    <t>iPad Air 11 (M4) 2026 1TB LTE Starlight</t>
  </si>
  <si>
    <t>Pad Air 11 (M4) 2026 1TB Wi-Fi Blue</t>
  </si>
  <si>
    <t>iPad Air 11 (M4) 2026 1TB Wi-Fi Purple</t>
  </si>
  <si>
    <t>Pad Air 11 (M4) 2026 1TB Wi-Fi Gray</t>
  </si>
  <si>
    <t>iPad Air 11 (M4) 2026 1TB Wi-Fi Starlight</t>
  </si>
  <si>
    <t>iPad Air 13 (M4) 2026 256 Wi-Fi Gray</t>
  </si>
  <si>
    <t>iPad Air 13 (M4) 2026 512 Wi-Fi Grey</t>
  </si>
  <si>
    <t>iPad Air 13 (M4) 2026 512 Wi-Fi Starlight</t>
  </si>
  <si>
    <t>iPad Air 13 (M4) 2026 512 Wi-Fi Blue</t>
  </si>
  <si>
    <t>iPad Air 13 (M4) 2026 512 Wi-Fi Purple</t>
  </si>
  <si>
    <t>iPad Air 13 (M4) 2026 512 LTE Grey</t>
  </si>
  <si>
    <t>iPad Air 13 (M4) 2026 512 LTE Blue</t>
  </si>
  <si>
    <t>iPad Air 13 (M4) 2026 512 LTE Starlight</t>
  </si>
  <si>
    <t>iPad Air 13 (M4) 2026 512 LTE Purple</t>
  </si>
  <si>
    <t>iPad Air 13 (M4) 2026 1TB Wi-Fi Grey</t>
  </si>
  <si>
    <t>iPad Air 13 (M4) 2026 1TB Wi-Fi Starlight</t>
  </si>
  <si>
    <t>iPad Air 13 (M4) 2026 1TB LTE Grey</t>
  </si>
  <si>
    <t>iPad Air 13 (M4) 2026 1TB LTE Blue</t>
  </si>
  <si>
    <t>iPad Air 13 (M4) 2026 1TB LTE Starlight</t>
  </si>
  <si>
    <t>iPad Air 13 (M4) 2026 1TB LTE Purple</t>
  </si>
  <si>
    <t>iPad Air 13 128GB Purple M3 LTE</t>
  </si>
  <si>
    <t>iPad mini 6 256 Wi-Fi Starlight</t>
  </si>
  <si>
    <t>США, Индия, Starlight</t>
  </si>
  <si>
    <t>[MHFE4] NEO (8/512/Touch ID) Citrus</t>
  </si>
  <si>
    <t>MC6V4 Air 13 Sky Blue (M4 24GB 512G )</t>
  </si>
  <si>
    <t>MC654 Air 13 Silver (M4 24GB 512G )</t>
  </si>
  <si>
    <t>zigbee датчики (умный дом)</t>
  </si>
  <si>
    <t>Jbl детские 320 (проводные) NEW</t>
  </si>
  <si>
    <t>Затычки - Наушники</t>
  </si>
  <si>
    <t>Samsung galaxy Buds 3 FE</t>
  </si>
  <si>
    <t>Samsung galaxy Buds 3</t>
  </si>
  <si>
    <t>Samsung galaxy Buds 3 Pro</t>
  </si>
  <si>
    <t>Samsung galaxy Buds 4 pro</t>
  </si>
  <si>
    <t>JBL XTREME 4</t>
  </si>
  <si>
    <t>черный, серый</t>
  </si>
  <si>
    <t>черный, коричневый, белый</t>
  </si>
  <si>
    <t>Игровой раздел</t>
  </si>
  <si>
    <t>Nintendo</t>
  </si>
  <si>
    <t>Зарядная станция Sony DualSense (CFI-ZDS1) -оригинал</t>
  </si>
  <si>
    <t>VR - Очки</t>
  </si>
  <si>
    <t>GoPro HERO 13 extra battery</t>
  </si>
  <si>
    <t>Insta 360 X3 action cam</t>
  </si>
  <si>
    <t>Insta360 Mic Air (1TX)</t>
  </si>
  <si>
    <t>Переходники Marken (в коробке 24 шт) От 24шт</t>
  </si>
  <si>
    <t>Переходники Marken (в коробке 24 шт) 1шт</t>
  </si>
  <si>
    <t>Фотоаппараты мгновенной печати</t>
  </si>
  <si>
    <t>белый, фиолетовый, зеленый, синий</t>
  </si>
  <si>
    <t>Apple iPhone 11:</t>
  </si>
  <si>
    <t>10270-1</t>
  </si>
  <si>
    <t>Apple iPhone 11 64GB Black 1sim</t>
  </si>
  <si>
    <t>Apple iPhone 12:</t>
  </si>
  <si>
    <t>10286-2</t>
  </si>
  <si>
    <t>Apple iPhone 12 64GB Black 1sim</t>
  </si>
  <si>
    <t>10299-4</t>
  </si>
  <si>
    <t>Apple iPhone 13 256GB Pink 1sim</t>
  </si>
  <si>
    <t>Apple iPhone 15 128GB Black eSIM</t>
  </si>
  <si>
    <t>Apple iPhone 15 512GB Green 1sim</t>
  </si>
  <si>
    <t>10334-3</t>
  </si>
  <si>
    <t>Apple iPhone 15 Pro 256GB Natural 1sim</t>
  </si>
  <si>
    <t>10354-1</t>
  </si>
  <si>
    <t>Apple iPhone 16 128GB Black 1sim</t>
  </si>
  <si>
    <t>Apple iPhone 16 256GB Black eSIM</t>
  </si>
  <si>
    <t>10360-5</t>
  </si>
  <si>
    <t>Apple iPhone 16 Plus 128GB Pink 1sim</t>
  </si>
  <si>
    <t>Apple iPhone 16 Pro Max 256GB White eSIM</t>
  </si>
  <si>
    <t>Apple iPhone 16 Pro Max 512GB Black eSIM</t>
  </si>
  <si>
    <t>Apple iPhone 17e 256GB Black eSIM + 1SIM</t>
  </si>
  <si>
    <t>20312-3</t>
  </si>
  <si>
    <t>Apple iPhone 17 Pro 512GB Orange eSIM</t>
  </si>
  <si>
    <t>201018</t>
  </si>
  <si>
    <t>201011-3</t>
  </si>
  <si>
    <t>AirPods Pro 2</t>
  </si>
  <si>
    <t>Apple Watch SE 3 44 Midnight 2025 M/L MEHQ4</t>
  </si>
  <si>
    <t>Apple watch SE 3 44 Starlight 2025 S/M MEHG4</t>
  </si>
  <si>
    <t>Apple Watch S11 42 Space Gray Al Black SB M/L MEQX4</t>
  </si>
  <si>
    <t>Apple Watch S11 46 Rose Gold Al LB SB S/M GPS MEU04</t>
  </si>
  <si>
    <t>Apple Watch S11 46 Space Gray M/L MEV44</t>
  </si>
  <si>
    <t>Apple Watch S11 46 Silver Al Pur Fog SB M/L GPS MEVA4</t>
  </si>
  <si>
    <t>Apple Watch Ultra 2 49 Natural Ti Blue TL S/M MX4J3</t>
  </si>
  <si>
    <t>Apple Watch Ultra 2 49 Natural Ti Tan Alpine Loop M MX4F3</t>
  </si>
  <si>
    <t>Apple Watch Ultra 3 49 Natural Bright Blue Loop S/M MEWR4</t>
  </si>
  <si>
    <t>Apple Watch Ultra 3 49 Natural Bright Blue Loop M/L MEWU4</t>
  </si>
  <si>
    <t>MTP93AA/A</t>
  </si>
  <si>
    <t>IPHONE 15 256GB Blue</t>
  </si>
  <si>
    <t>MYEE3HN/A</t>
  </si>
  <si>
    <t>IPHONE 16 256GB Black</t>
  </si>
  <si>
    <t>MYEG3HN/A</t>
  </si>
  <si>
    <t>IPHONE 16 256GB PINK</t>
  </si>
  <si>
    <t>MYWP3J/A</t>
  </si>
  <si>
    <t>IPHONE 16 Pro Max 512GB Natural Titanium</t>
  </si>
  <si>
    <t>MG1E4LL/A</t>
  </si>
  <si>
    <t>Air 512 Black (eSim)</t>
  </si>
  <si>
    <t>SE3 44 Midnight(S/M) 2025</t>
  </si>
  <si>
    <t>SE3 44 Midnight(M/L) 2025</t>
  </si>
  <si>
    <t>S11 42 Jet Black(M/L)</t>
  </si>
  <si>
    <t>S11 42 Space Gray(M/L)</t>
  </si>
  <si>
    <t>S11 46 Jet Black(M/L)</t>
  </si>
  <si>
    <t>S11 46 Silver(S/M)</t>
  </si>
  <si>
    <t>UL 3 Natural / Blue/Bright Blue TL(S/M)</t>
  </si>
  <si>
    <t>UL 3 Natural / Blue/Bright Blue TL(M/L)</t>
  </si>
  <si>
    <t>UL 3 Black / Black/Charcoal TL(S/M)</t>
  </si>
  <si>
    <t>UL 3 Black / Black/Charcoal TL(M/L)</t>
  </si>
  <si>
    <t>UL 3 Black / Black OB</t>
  </si>
  <si>
    <t>17803-1</t>
  </si>
  <si>
    <t>Blackview BV4800 Pro 4+128GB Black RUS</t>
  </si>
  <si>
    <t>17803-2</t>
  </si>
  <si>
    <t>Blackview BV4800 Pro 4+128GB Orange RUS</t>
  </si>
  <si>
    <t>17816-1</t>
  </si>
  <si>
    <t>Blackview Fort 1 6+256GB NFC Black RUS</t>
  </si>
  <si>
    <t>21011-1CA</t>
  </si>
  <si>
    <t>Google Pixel 9 Pro XL 5G 16GB/1TB NFC Obsidian CA</t>
  </si>
  <si>
    <t>21015-1IN</t>
  </si>
  <si>
    <t>Google Pixel 9a 5G 8/256GB NFC Obsidian IN</t>
  </si>
  <si>
    <t>16534-1UK</t>
  </si>
  <si>
    <t>Honor 400 12/512GB NFC Midnight Black UK</t>
  </si>
  <si>
    <t>16533-3</t>
  </si>
  <si>
    <t>Honor 400 12+256GB NFC Desert Gold RUS</t>
  </si>
  <si>
    <t>16533-2</t>
  </si>
  <si>
    <t>Honor 400 12+256GB NFC Meteor Silver RUS</t>
  </si>
  <si>
    <t>16533-1</t>
  </si>
  <si>
    <t>Honor 400 12+256GB NFC Midnight Black RUS</t>
  </si>
  <si>
    <t>16560-3EU</t>
  </si>
  <si>
    <t>Honor 400 8/512GB NFC (No Charger) Desert Gold EU</t>
  </si>
  <si>
    <t>16560-1EU</t>
  </si>
  <si>
    <t>Honor 400 8/512GB NFC (No Charger) Midnight Black EU</t>
  </si>
  <si>
    <t>16532-3</t>
  </si>
  <si>
    <t>Honor 400 8+256GB NFC Desert Gold RUS</t>
  </si>
  <si>
    <t>16536-2AE</t>
  </si>
  <si>
    <t>Honor 400 Pro 12/512GB NFC Lunar Gray AE</t>
  </si>
  <si>
    <t>16524-1UK</t>
  </si>
  <si>
    <t>Honor Magic V3 5G 12/512GB NFC Midnight Black UK</t>
  </si>
  <si>
    <t>16524-2UK</t>
  </si>
  <si>
    <t>Honor Magic V3 5G 12/512GB NFC Tundra Green UK</t>
  </si>
  <si>
    <t>16730-2</t>
  </si>
  <si>
    <t>Infinix Note 60 Pro 5G 12+256GB NFC Deep Ocean Blue RUS</t>
  </si>
  <si>
    <t>16730-1</t>
  </si>
  <si>
    <t>Infinix Note 60 Pro 5G 12+256GB NFC Mist Titanium RUS</t>
  </si>
  <si>
    <t>16733-1</t>
  </si>
  <si>
    <t>Infinix Note 60 Pro 5G 8+256GB NFC Mist Titanium RUS</t>
  </si>
  <si>
    <t>Электроника / Microsoft Xbox</t>
  </si>
  <si>
    <t>902970-1</t>
  </si>
  <si>
    <t>Геймпад Microsoft Xbox Elite Wireless Controller Series 2 White</t>
  </si>
  <si>
    <t>14077-3RUS</t>
  </si>
  <si>
    <t>Nokia 108 DS TA-1627 Black RUS</t>
  </si>
  <si>
    <t>13119-1UK</t>
  </si>
  <si>
    <t>Nothing Phone 3 12/256GB Black UK</t>
  </si>
  <si>
    <t>13119-2UK</t>
  </si>
  <si>
    <t>Nothing Phone 3 12/256GB White UK</t>
  </si>
  <si>
    <t>13118-1UK</t>
  </si>
  <si>
    <t>Nothing Phone 3 16/512GB Black UK</t>
  </si>
  <si>
    <t>13118-2UK</t>
  </si>
  <si>
    <t>Nothing Phone 3 16/512GB White UK</t>
  </si>
  <si>
    <t>17703-2IN</t>
  </si>
  <si>
    <t>OnePlus 13 5G (CPH2649) 16/512GB NFC Arctic Dawn IN</t>
  </si>
  <si>
    <t>17703-1IN</t>
  </si>
  <si>
    <t>OnePlus 13 5G (CPH2649) 16/512GB NFC Black Eclipse IN</t>
  </si>
  <si>
    <t>17720-3EU</t>
  </si>
  <si>
    <t>OnePlus 15 5G (CPH2747) 16/512GB NFC Ultra Violet EU</t>
  </si>
  <si>
    <t>282144-1</t>
  </si>
  <si>
    <t>Realme 14 5G 12+256GB NFC Storm Titanium RUS</t>
  </si>
  <si>
    <t>282143-2EU</t>
  </si>
  <si>
    <t>Realme 14 5G 8/256GB NFC Mecha Silver EU</t>
  </si>
  <si>
    <t>282179-3EU</t>
  </si>
  <si>
    <t>Realme 15T 5G 12/512GB NFC Flowing Silver EU</t>
  </si>
  <si>
    <t>282179-1EU</t>
  </si>
  <si>
    <t>Realme 15T 5G 12/512GB NFC Suit Titanium EU</t>
  </si>
  <si>
    <t>282173-1</t>
  </si>
  <si>
    <t>Realme 16 Pro 5G 8+256GB NFC Graphite RUS</t>
  </si>
  <si>
    <t>282130-1</t>
  </si>
  <si>
    <t>Realme Note 60x 3+64GB Marble Black RUS</t>
  </si>
  <si>
    <t>282130-2</t>
  </si>
  <si>
    <t>Realme Note 60x 3+64GB Wilderness Green RUS</t>
  </si>
  <si>
    <t>294502-1</t>
  </si>
  <si>
    <t>Samsung Galaxy A17 6+128GB Black RUS</t>
  </si>
  <si>
    <t>281312-2KZ</t>
  </si>
  <si>
    <t>Samsung Galaxy A26 5G 6/128GB Mint KZ</t>
  </si>
  <si>
    <t>281312-1</t>
  </si>
  <si>
    <t>Samsung Galaxy A26 5G 6+128GB Black RUS</t>
  </si>
  <si>
    <t>281306-1</t>
  </si>
  <si>
    <t>Samsung Galaxy A36 5G 8+256GB Awesome Black RUS</t>
  </si>
  <si>
    <t>47014-2KZ</t>
  </si>
  <si>
    <t>Samsung Galaxy A37 5G 8/256GB Awesome Charcoal KZ</t>
  </si>
  <si>
    <t>47014-1KZ</t>
  </si>
  <si>
    <t>Samsung Galaxy A37 5G 8/256GB Awesome White KZ</t>
  </si>
  <si>
    <t>281309-1AE</t>
  </si>
  <si>
    <t>Samsung Galaxy A56 5G 8/128GB Awesome Graphite AE</t>
  </si>
  <si>
    <t>47019-1ID</t>
  </si>
  <si>
    <t>Samsung Galaxy A57 5G 12/256GB Awesome Gray ID</t>
  </si>
  <si>
    <t>47019-2ID</t>
  </si>
  <si>
    <t>Samsung Galaxy A57 5G 12/256GB Awesome Navy ID</t>
  </si>
  <si>
    <t>47015-2KZ</t>
  </si>
  <si>
    <t>Samsung Galaxy A57 5G 8/128GB Awesome Gray KZ</t>
  </si>
  <si>
    <t>47015-4KZ</t>
  </si>
  <si>
    <t>Samsung Galaxy A57 5G 8/128GB Awesome IceBlue KZ</t>
  </si>
  <si>
    <t>47015-1KZ</t>
  </si>
  <si>
    <t>Samsung Galaxy A57 5G 8/128GB Awesome Navy KZ</t>
  </si>
  <si>
    <t>47015-1</t>
  </si>
  <si>
    <t>Samsung Galaxy A57 5G 8+128GB Awesome Navy RUS</t>
  </si>
  <si>
    <t>294507-4</t>
  </si>
  <si>
    <t>Samsung Galaxy A57 5G 8+256GB Awesome Lilac RUS</t>
  </si>
  <si>
    <t>47018-1EU</t>
  </si>
  <si>
    <t>Samsung Galaxy M56 5G 8/128GB Black EU</t>
  </si>
  <si>
    <t>47018-3EU</t>
  </si>
  <si>
    <t>Samsung Galaxy M56 5G 8/128GB Green EU</t>
  </si>
  <si>
    <t>11992-2IN</t>
  </si>
  <si>
    <t>Samsung Galaxy S24 8/256GB (SM-S921B/DS) Amber Yellow IN</t>
  </si>
  <si>
    <t>11912-5PY</t>
  </si>
  <si>
    <t>Samsung Galaxy S25 12/256GB (SM-S931B/DS) Blue Black PY</t>
  </si>
  <si>
    <t>11803-1EU</t>
  </si>
  <si>
    <t>Samsung Galaxy S25 Edge 12/512GB (SM-S937B/DS) Jetblack EU</t>
  </si>
  <si>
    <t>11916-2AE</t>
  </si>
  <si>
    <t>Samsung Galaxy S25 Ultra 12/256GB (SM-S938B/DS) Titanium Gray AE</t>
  </si>
  <si>
    <t>11918-4CL</t>
  </si>
  <si>
    <t>Samsung Galaxy S25 Ultra 12GB/1TB (SM-S938B/DS) Titanium White Silver CL</t>
  </si>
  <si>
    <t>47008-1IN</t>
  </si>
  <si>
    <t>Samsung Galaxy S26 12/256GB (SM-S942B/DS) Cobalt Violet IN</t>
  </si>
  <si>
    <t>47006-2MY</t>
  </si>
  <si>
    <t>Samsung Galaxy S26 Ultra 12/512GB (SM-S948B/DS) Sky Blue MY</t>
  </si>
  <si>
    <t>47006-1AE</t>
  </si>
  <si>
    <t>Samsung Galaxy S26 Ultra 12/512GB (SM-S948B/DS) Titanium Black AE</t>
  </si>
  <si>
    <t>47012-4SG</t>
  </si>
  <si>
    <t>Samsung Galaxy S26 Ultra 16GB/1TB (SM-S948B/DS) Cobalt Violet SG</t>
  </si>
  <si>
    <t>47010-5ID</t>
  </si>
  <si>
    <t>Samsung Galaxy S26+ 12/256GB (SM-S947B/DS) Pink Gold ID</t>
  </si>
  <si>
    <t>47011-3</t>
  </si>
  <si>
    <t>Samsung Galaxy S26+ 12+512GB (SM-S947B/DS) Sky Blue RUS</t>
  </si>
  <si>
    <t>281362-2</t>
  </si>
  <si>
    <t>Samsung Galaxy Tab A11+ 11" Wi-Fi 6+128GB (SM-X230) Silver RUS</t>
  </si>
  <si>
    <t>281331-1AE</t>
  </si>
  <si>
    <t>Samsung Galaxy Tab S11 11" Wi-Fi 12/128GB (SM-X730) Gray AE</t>
  </si>
  <si>
    <t>284006-1AE</t>
  </si>
  <si>
    <t>Samsung Galaxy Z Flip 7 12/256GB (SM-F766B) Jetblack AE</t>
  </si>
  <si>
    <t>284007-2AE</t>
  </si>
  <si>
    <t>Samsung Galaxy Z Flip 7 FE 8/256GB (SM-F761B) White AE</t>
  </si>
  <si>
    <t>15946-1</t>
  </si>
  <si>
    <t>TECNO Spark 40C 8+128GB Ink Black RUS</t>
  </si>
  <si>
    <t>15946-3</t>
  </si>
  <si>
    <t>TECNO Spark 40C 8+128GB Veil White RUS</t>
  </si>
  <si>
    <t>19007-1RUS</t>
  </si>
  <si>
    <t>Xenium X800 Black RUS</t>
  </si>
  <si>
    <t>11454-3UK</t>
  </si>
  <si>
    <t>Xiaomi 15T 5G 12/512GB NFC Rose Gold UK</t>
  </si>
  <si>
    <t>11480-1EU</t>
  </si>
  <si>
    <t>Xiaomi 17 5G 12/256GB NFC Black EU</t>
  </si>
  <si>
    <t>11480-2EU</t>
  </si>
  <si>
    <t>Xiaomi 17 5G 12/256GB NFC Ice Blue EU</t>
  </si>
  <si>
    <t>11477-1CN</t>
  </si>
  <si>
    <t>Xiaomi 17 Ultra 5G 16/512GB Black CN</t>
  </si>
  <si>
    <t>11477-1EU</t>
  </si>
  <si>
    <t>Xiaomi 17 Ultra 5G 16/512GB NFC Black EU</t>
  </si>
  <si>
    <t>11481-2EU</t>
  </si>
  <si>
    <t>Xiaomi 17 Ultra 5G 16GB/1TB NFC Green EU</t>
  </si>
  <si>
    <t>11452-1</t>
  </si>
  <si>
    <t>Xiaomi Redmi 15 6+128GB NFC Midnight Black RUS</t>
  </si>
  <si>
    <t>11447-2</t>
  </si>
  <si>
    <t>Xiaomi Redmi 15C 8+256GB NFC Moonlight Blue RUS</t>
  </si>
  <si>
    <t>11447-4</t>
  </si>
  <si>
    <t>Xiaomi Redmi 15C 8+256GB NFC Twilight Orange RUS</t>
  </si>
  <si>
    <t>11484-2</t>
  </si>
  <si>
    <t>Xiaomi Redmi A7 Pro 4+128GB NFC Mist Blue RUS</t>
  </si>
  <si>
    <t>11424-1EU</t>
  </si>
  <si>
    <t>Xiaomi Redmi Note 14 Pro 12/512GB NFC Midnight Black EU</t>
  </si>
  <si>
    <t>11424-2EU</t>
  </si>
  <si>
    <t>Xiaomi Redmi Note 14 Pro 12/512GB NFC Ocean Blue EU</t>
  </si>
  <si>
    <t>11428-2EU</t>
  </si>
  <si>
    <t>Xiaomi Redmi Note 14 Pro 5G 12/512GB NFC Coral Green EU</t>
  </si>
  <si>
    <t>11428-4EU</t>
  </si>
  <si>
    <t>Xiaomi Redmi Note 14 Pro 5G 12/512GB NFC Gold EU</t>
  </si>
  <si>
    <t>11428-3EU</t>
  </si>
  <si>
    <t>Xiaomi Redmi Note 14 Pro 5G 12/512GB NFC Lavander Purple EU</t>
  </si>
  <si>
    <t>11428-1EU</t>
  </si>
  <si>
    <t>Xiaomi Redmi Note 14 Pro 5G 12/512GB NFC Midnight Black EU</t>
  </si>
  <si>
    <t>11422-3EU</t>
  </si>
  <si>
    <t>Xiaomi Redmi Note 14 Pro 8/256GB NFC Aurora Purple EU</t>
  </si>
  <si>
    <t>11422-2EU</t>
  </si>
  <si>
    <t>Xiaomi Redmi Note 14 Pro 8/256GB NFC Ocean Blue EU</t>
  </si>
  <si>
    <t>11434-1TW</t>
  </si>
  <si>
    <t>Xiaomi Redmi Note 14 Pro+ 5G 12/256GB NFC Midnight Black TW</t>
  </si>
  <si>
    <t>11426-2EU</t>
  </si>
  <si>
    <t>Xiaomi Redmi Note 14 Pro+ 5G 12/512GB NFC Frost Blue EU</t>
  </si>
  <si>
    <t>11440-1EU</t>
  </si>
  <si>
    <t>Xiaomi Redmi Note 14S 12/512GB NFC Midnight Black EU</t>
  </si>
  <si>
    <t>11464-1</t>
  </si>
  <si>
    <t>Xiaomi Redmi Note 15 8+256GB NFC Black RUS</t>
  </si>
  <si>
    <t>17137-3EU</t>
  </si>
  <si>
    <t>POCO M8 5G 8/512GB NFC Sliver EU</t>
  </si>
  <si>
    <t>17111-1EU</t>
  </si>
  <si>
    <t>POCO X7 Pro 5G 12/256GB NFC Black EU</t>
  </si>
  <si>
    <t>17144-1EU</t>
  </si>
  <si>
    <t>POCO X8 Pro 5G 12/512GB NFC Iron Man Edition EU</t>
  </si>
  <si>
    <t>17139-2</t>
  </si>
  <si>
    <t>POCO X8 Pro 5G 8+512GB NFC White RUS</t>
  </si>
  <si>
    <t>17140-1</t>
  </si>
  <si>
    <t>POCO X8 Pro Max 5G 12+256GB NFC Black RUS</t>
  </si>
  <si>
    <t>994019-2EU</t>
  </si>
  <si>
    <t>Xiaomi Pad 8 8/256GB Wi-Fi Blue EU</t>
  </si>
  <si>
    <t>994019-1EU</t>
  </si>
  <si>
    <t>Xiaomi Pad 8 8/256GB Wi-Fi Graphite Gray EU</t>
  </si>
  <si>
    <t>994019-3EU</t>
  </si>
  <si>
    <t>Xiaomi Pad 8 8/256GB Wi-Fi Pine Green EU</t>
  </si>
  <si>
    <t>934091-1EU</t>
  </si>
  <si>
    <t>Xiaomi Redmi Pad Pro 8/256GB 5G Graphite Gray EU</t>
  </si>
  <si>
    <t>90231RUS</t>
  </si>
  <si>
    <t>Монитор LG UltraFine 27UP650-W 27" (27UP650-W.ARUZ) Black RUS</t>
  </si>
  <si>
    <t>Автотовары</t>
  </si>
  <si>
    <t>2TT32</t>
  </si>
  <si>
    <t>Автомобильный держатель для телефона TTEC EasyDrive Pro M MagSafe Competible In-Car Holder. Цвет: черный</t>
  </si>
  <si>
    <t>Компрессоры</t>
  </si>
  <si>
    <t>35976_</t>
  </si>
  <si>
    <t>Портативный насос для шин UGREEN ET723 (35976) Portable Tire Inflator Pro. Цвет: серый космос</t>
  </si>
  <si>
    <t>Наборы для мойки</t>
  </si>
  <si>
    <t>HTT0027GL</t>
  </si>
  <si>
    <t>Набор для уборки Hoto Outdoor Wash Kit (складное ведро, губка, тряпка, QWOGJ002)</t>
  </si>
  <si>
    <t>Внешние аккумуляторы</t>
  </si>
  <si>
    <t>CAB011bt1MBW2PK</t>
  </si>
  <si>
    <t>Кабель Belkin BoostCharge Pro Flex Braided Silicone USB-C To USB-C 2 шт. Длина: 1м. Цвет: черный/белый</t>
  </si>
  <si>
    <t>CAA010bt1MBK</t>
  </si>
  <si>
    <t>Кабель Belkin BoostCharge PRO Flex USB-A-Lightning Braided Silicone Cable. Длина: 1м. Цвет: черный</t>
  </si>
  <si>
    <t>CAA010bt1MWH</t>
  </si>
  <si>
    <t>Кабель Belkin BoostCharge PRO Flex USB-A-Lightning Braided Silicone Cable. Длина: 1м. Цвет: белый</t>
  </si>
  <si>
    <t>BPB027hqBK</t>
  </si>
  <si>
    <t>Внешний аккумулятор Belkin BoostСharge Power Bank 10000mAh 2*USB-C 20W с цифровым дисплеем. Цвет: черный</t>
  </si>
  <si>
    <t>BPB027hqBL</t>
  </si>
  <si>
    <t>Внешний аккумулятор Belkin BoostСharge Power Bank 10000mAh 2*USB-C 20W с цифровым дисплеем. Цвет: синий</t>
  </si>
  <si>
    <t>BPB027hqSD</t>
  </si>
  <si>
    <t>Внешний аккумулятор Belkin BoostСharge Power Bank 10000mAh 2*USB-C 20W с цифровым дисплеем. Цвет: песочно-бежевый</t>
  </si>
  <si>
    <t>BPB021hqBK</t>
  </si>
  <si>
    <t>Внешний аккумулятор Belkin BoostСharge Power Bank 10000mAh USB-C 20W со встроенным кабелем USB-C. Цвет: черный</t>
  </si>
  <si>
    <t>BPB021hqPK</t>
  </si>
  <si>
    <t>Внешний аккумулятор Belkin BoostСharge Power Bank 10000mAh USB-C 20W со встроенным кабелем USB-C. Цвет: розовый</t>
  </si>
  <si>
    <t>BPB024hqBK</t>
  </si>
  <si>
    <t>Внешний аккумулятор Belkin BoostСharge Power Bank 20000mAh USB-A&amp;USB-C 30W со встроенным кабелем USB-C. Цвет: черный</t>
  </si>
  <si>
    <t>BPB024hqBL</t>
  </si>
  <si>
    <t>Внешний аккумулятор Belkin BoostСharge Power Bank 20000mAh USB-A&amp;USB-C 30W со встроенным кабелем USB-C. Цвет: синий</t>
  </si>
  <si>
    <t>BPB024hqPK</t>
  </si>
  <si>
    <t>Внешний аккумулятор Belkin BoostСharge Power Bank 20000mAh USB-A&amp;USB-C 30W со встроенным кабелем USB-C. Цвет: розовый</t>
  </si>
  <si>
    <t>BPD008btBK</t>
  </si>
  <si>
    <t>Внешний аккумулятор Belkin BoostСharge Pro Magnetic Power Bank 10000mAh USB-C Qi2 15W с подставкой. Цвет: черный</t>
  </si>
  <si>
    <t>BPD007btWH</t>
  </si>
  <si>
    <t>Внешний аккумулятор Belkin BoostСharge Pro Magnetic Power Bank 8000mAh USB-C Qi2 15W с подставкой. Цвет: белый</t>
  </si>
  <si>
    <t>BPB012btBK</t>
  </si>
  <si>
    <t>Внешний аккумулятор Belkin Power Bank 20000mAh 2*USB-A&amp;USB-C 15W. Цвет: черный</t>
  </si>
  <si>
    <t>2DK61S</t>
  </si>
  <si>
    <t>Кабель с магнитным креплением TTEC Braided USB-C-USB-C Magnetic 60W Fast Charging&amp;Data Cable. Длина: 100см. Цвет: черный</t>
  </si>
  <si>
    <t>2DK64B</t>
  </si>
  <si>
    <t>Кабель с двойным коннектором TTEC Duo USB-A-USB-C/Lightning. Длина: 120 см. Цвет: белый</t>
  </si>
  <si>
    <t>2SET01</t>
  </si>
  <si>
    <t>Многофункциональный дорожный набор для зарядки и хранения аксессуаров TTEC Multi-Functional 7-in-1 USB-C Cable and Travel Charging Kit. Цвет: белый</t>
  </si>
  <si>
    <t>2BB234S</t>
  </si>
  <si>
    <t>Внешний аккумулятор TTEC ReCharger 10000mAh 2*USB-A&amp;USB-C 10,5W Powerbank. Цвет: черный</t>
  </si>
  <si>
    <t>2BB267S</t>
  </si>
  <si>
    <t>Внешний аккумулятор TTEC ReCharger 20000mAh 2*USB-A&amp;USB-C 10,5W Powerbank. Цвет: черный</t>
  </si>
  <si>
    <t>2BB228UG</t>
  </si>
  <si>
    <t>Внешний аккумулятор TTEC ReCharger LCD 10.000mAh USB-C&amp;USB-A PD 33W Powerbank со встроенным кабелем USB-C. Цвет: черный</t>
  </si>
  <si>
    <t>2BB233S</t>
  </si>
  <si>
    <t>Внешний аккумулятор TTEC ReCharger LCD 10000mAh PD 2*USB-A&amp;USB-C  20W Powerbank. Цвет: черный</t>
  </si>
  <si>
    <t>2BB268S</t>
  </si>
  <si>
    <t>Внешний аккумулятор TTEC ReCharger LCD 20000mAh PD 2*USB-A&amp;USB-C 20W Powerbank. Цвет: черный</t>
  </si>
  <si>
    <t>2BB240S</t>
  </si>
  <si>
    <t>Внешний аккумулятор TTEC ReCharger M 10000mAh MagSafe Compatible PD 20W Wireless Powerbank с подставкой. Цвет: черный</t>
  </si>
  <si>
    <t>2BB230GR</t>
  </si>
  <si>
    <t>Внешний аккумулятор беспроводной TTEC Recharger M LCD 10000 mAh. MagSafe PD 20W Powerbank с кабелем USB-C и подставкой. Цвет: серый</t>
  </si>
  <si>
    <t>2BB227S</t>
  </si>
  <si>
    <t>Внешний аккумулятор TTEC ReCharger Pro M 10000mAh Qi2&amp;MagSafe Competible 15W Powerbank со встроенным кабелем PD 30WUSB-C - USB-C. Цвет: черный</t>
  </si>
  <si>
    <t>2BB222S</t>
  </si>
  <si>
    <t>Внешний аккумулятор портативный TTEC ReCharger Pro M LCD 10.000mAh MagSafe Compatible PD 20W Powerbank с подставкой. Цвет: черный</t>
  </si>
  <si>
    <t>2DK65S</t>
  </si>
  <si>
    <t>Кабель выдвижной TTEC USB-C to USB-C Mini Retractable 100W PD/QC 120cm Fast Charge Cable. Длина: 120 см. Цвет: серебристый</t>
  </si>
  <si>
    <t>2DK65P</t>
  </si>
  <si>
    <t>Кабель выдвижной TTEC USB-C to USB-C Mini Retractable 100W PD/QC 120cm Fast Charge Cable. Длина: 120 см. Цвет: нежно-розовый</t>
  </si>
  <si>
    <t>Внешний аккумулятор UGREEN PB584 (75173B) Fast Charging 10000mAh USB-C/USB-A 33W со встроенным кабелем USB-C Power Bank (CCC). Цвет: голубой</t>
  </si>
  <si>
    <t>WIC012hqBK</t>
  </si>
  <si>
    <t>Автомобильный магнитный держатель с функцией быстрой беспроводной зарядки Belkin BoostCharge Magnetic Wireless Charging 15W Car Vent And Dash Mount. Цвет: черный</t>
  </si>
  <si>
    <t>2KS35S</t>
  </si>
  <si>
    <t>Автомобильное беспроводное зарядное устройство TTEC AirCharger Drive Pro Qi2/MagSafe 15W Wireless Fast Charger&amp;Phone Holder с функцией охлаждения. Цвет: черный</t>
  </si>
  <si>
    <t>2DK41S</t>
  </si>
  <si>
    <t>Кабель TTEC AlumiCable USB-C-Lightning 20W PD Fast Charge&amp;Data Cable. Длина: 150см. Цвет: черный</t>
  </si>
  <si>
    <t>2DK41UG</t>
  </si>
  <si>
    <t>Кабель TTEC AlumiCable USB-C-Lightning 20W PD Fast Charge&amp;Data Cable. Длина: 150см. Цвет: серый космос</t>
  </si>
  <si>
    <t>2CKS30CS</t>
  </si>
  <si>
    <t>Автомобильное зарядное устройство TTEC SmartCharger 2.4A Car Charger с кабелем USB-C. Цвет: черный</t>
  </si>
  <si>
    <t>2CKS31S</t>
  </si>
  <si>
    <t>Автомобильное зарядное устройство TTEC SmartCharger Duo 3.1A Car Charger Dual USB-А. Цвет: черный</t>
  </si>
  <si>
    <t>2CKS35S</t>
  </si>
  <si>
    <t>Автомобильное зарядное устройство TTEC SmartCharger Duo 3.1A Car Charger USB-C+USB-A. Цвет: черный</t>
  </si>
  <si>
    <t>2SCG20S</t>
  </si>
  <si>
    <t>Сетевое зарядное устройство TTEC SmartCharger GAN 20W PD USB-C Travel Fast Charger. Цвет: черный</t>
  </si>
  <si>
    <t>2SCG20LNT</t>
  </si>
  <si>
    <t>Сетевое зарядное устройство TTEC SmartCharger GAN 20W PD USB-C Travel Fast Charger с кабелем USB-C - Lightning. Длина кабеля: 120 см. Цвет: неоновый оранжевый</t>
  </si>
  <si>
    <t>2SCG20LNP</t>
  </si>
  <si>
    <t>Сетевое зарядное устройство TTEC SmartCharger GAN 20W PD USB-C Travel Fast Charger с кабелем USB-C - Lightning. Длина кабеля: 120 см. Цвет: неоновый розовый</t>
  </si>
  <si>
    <t>2SCG20LNS</t>
  </si>
  <si>
    <t>Сетевое зарядное устройство TTEC SmartCharger GAN 20W PD USB-C Travel Fast Charger с кабелем USB-C - Lightning. Длина кабеля: 120 см. Цвет: неоновый желтый</t>
  </si>
  <si>
    <t>2SCG20CNM</t>
  </si>
  <si>
    <t>Сетевое зарядное устройство TTEC SmartCharger GAN 20W PD USB-C Travel Fast Charger с кабелем USB-C - USB-C 3A. Длина кабеля: 120см. Цвет: неоновый голубой</t>
  </si>
  <si>
    <t>2SCG20CNT</t>
  </si>
  <si>
    <t>Сетевое зарядное устройство TTEC SmartCharger GAN 20W PD USB-C Travel Fast Charger с кабелем USB-C - USB-C 3A. Длина кабеля: 120см. Цвет: неоновый оранжевый</t>
  </si>
  <si>
    <t>2SCG20CNP</t>
  </si>
  <si>
    <t>Сетевое зарядное устройство TTEC SmartCharger GAN 20W PD USB-C Travel Fast Charger с кабелем USB-C - USB-C 3A. Длина кабеля: 120см. Цвет: неоновый розовый</t>
  </si>
  <si>
    <t>2SCG20CNS</t>
  </si>
  <si>
    <t>Сетевое зарядное устройство TTEC SmartCharger GAN 20W PD USB-C Travel Fast Charger с кабелем USB-C - USB-C 3A. Длина кабеля: 120см. Цвет: неоновый желтый</t>
  </si>
  <si>
    <t>2SCG30S</t>
  </si>
  <si>
    <t>Сетевое зарядное устройство TTEC SmartCharger GAN 30W PD USB-C Travel Fast Charger. Цвет: черный</t>
  </si>
  <si>
    <t>2SCG45CNMR</t>
  </si>
  <si>
    <t>Сетевое зарядное устройство TTEC SmartCharger GAN 45W AVS PD Travel Fast Charger с кабелем USB-C - USB-C 3A. Длина кабеля: 120см. Цвет: неоновый фиолетовый</t>
  </si>
  <si>
    <t>2SCG45CNM</t>
  </si>
  <si>
    <t>Автомобильное зарядное устройство TTEC SmartCharger Duo PD 48W Vehicle Fast Charger USB-C+USB-A с кабелем USB-C-Lightning. Цвет: черный</t>
  </si>
  <si>
    <t>2SCG45CNY</t>
  </si>
  <si>
    <t>Сетевое зарядное устройство TTEC SmartCharger GAN 45W AVS PD Travel Fast Charger с кабелем USB-C - USB-C 3A. Длина кабеля: 120см. Цвет: неоновый зеленый</t>
  </si>
  <si>
    <t>2SCG45CNT</t>
  </si>
  <si>
    <t>Сетевое зарядное устройство TTEC SmartCharger GAN 45W AVS PD Travel Fast Charger с кабелем USB-C - USB-C 3A. Длина кабеля: 120см. Цвет: неоновый оранжевый</t>
  </si>
  <si>
    <t>2SCG45CNP</t>
  </si>
  <si>
    <t>Сетевое зарядное устройство TTEC SmartCharger GAN 45W AVS PD Travel Fast Charger с кабелем USB-C - USB-C 3A. Длина кабеля: 120см. Цвет: неоновый розовый</t>
  </si>
  <si>
    <t>2SCG45CNK</t>
  </si>
  <si>
    <t>Сетевое зарядное устройство TTEC SmartCharger GAN 45W AVS PD Travel Fast Charger с кабелем USB-C - USB-C 3A. Длина кабеля: 120см. Цвет: неоновый красный</t>
  </si>
  <si>
    <t>2SCG45CNS</t>
  </si>
  <si>
    <t>Сетевое зарядное устройство TTEC SmartCharger GAN 45W AVS PD Travel Fast Charger с кабелем USB-C - USB-C 3A. Длина кабеля: 120см. Цвет: неоновый желтый</t>
  </si>
  <si>
    <t>2CKP01LS</t>
  </si>
  <si>
    <t>Автомобильное зарядное устройство TTEC SmartCharger PD USB-C 30W Car Fast Charger с кабелем USB-C - Lightning. Цвет: черный</t>
  </si>
  <si>
    <t>2CKP01CS</t>
  </si>
  <si>
    <t>Автомобильное зарядное устройство TTEC SmartCharger PD USB-C 30W Car Fast Charger с кабелем USB-C - USB-C 3A. Цвет: черный</t>
  </si>
  <si>
    <t>2SCG45S</t>
  </si>
  <si>
    <t>Сетевое зарядное устройство TTEC SmartCharger Pro GAN 45W USB-C AVS PD Travel Fast Charger. Цвет: черный</t>
  </si>
  <si>
    <t>2SCG45B</t>
  </si>
  <si>
    <t>Сетевое зарядное устройство TTEC SmartCharger Pro GAN 45W USB-C AVS PD Travel Fast Charger. Цвет: белый</t>
  </si>
  <si>
    <t>2SCG06S</t>
  </si>
  <si>
    <t>Сетевое зарядное устройство со сменными вилками EU-UK-US-AUS TTEC SmartCharger Trio GaN 65W PD EU-UK-US-AUS Universal International Charge Kit. Цвет: черный</t>
  </si>
  <si>
    <t>2CKP05S</t>
  </si>
  <si>
    <t>Автомобильное зарядное устройство TTEC SmartCharger Trio PD 130W Car Fast Charger 2 USB-C + USB-A. Цвет: черный</t>
  </si>
  <si>
    <t>2DK65G</t>
  </si>
  <si>
    <t>Кабель выдвижной TTEC USB-C to USB-C Mini Retractable 100W PD/QC 120cm Fast Charge Cable. Длина: 120 см. Цвет: лунный белый</t>
  </si>
  <si>
    <t>INC006vfSGY</t>
  </si>
  <si>
    <t>Зарядная станция Belkin Connect PRO 12-in-1 Thunderbolt 4 Docking Station. Цвет: серый космос</t>
  </si>
  <si>
    <t>INC020kqSGY</t>
  </si>
  <si>
    <t>Док-станция Belkin Connect USB-C 11-in-1 Pro GaN Dock 150W. Цвет: черный</t>
  </si>
  <si>
    <t>INC018vfBK</t>
  </si>
  <si>
    <t>Док-станция Belkin Connect USB-C 6-in-1 130W HDMI&amp;2-USB-C 3.0&amp;USB-A 3.1 GaN Dock. Цвет: черный</t>
  </si>
  <si>
    <t>WCH016hqWH</t>
  </si>
  <si>
    <t>Сетевое зарядное устройство Belkin 3-Port 100W GAN Wall Charger 2*USB-C&amp;1*USB-A With Travel с комплектом сменных вилок US/UK/EU. Цвет: белый</t>
  </si>
  <si>
    <t>WCA013kq1MWH-B6</t>
  </si>
  <si>
    <t>Сетевое зарядное устройство Belkin Wall Charger BoostCharge USB-C 45W с кабелем USB-C/USB-C PD. Длина кабеля: 1м. Цвет: белый</t>
  </si>
  <si>
    <t>2SCG03S</t>
  </si>
  <si>
    <t>Сетевое зарядное устройство TTEC SmartCharger 65W PD/GAN USB-C Travel Charger. Цвет: черный</t>
  </si>
  <si>
    <t>2SCG20LNM</t>
  </si>
  <si>
    <t>Портативное зарядное устройство TTEC SmartCharger USB-C 20W PD GaN Travel Charger с кабелем USB-C To Lightning. Длина кабеля: 120см. Цвет: голубой</t>
  </si>
  <si>
    <t>65148_</t>
  </si>
  <si>
    <t>Беспроводное зарядное устройство UGREEN W712 (65148) 3-in-1 Magnetic Qi2 Wireless Charger 15W EU. Цвет: серый космос</t>
  </si>
  <si>
    <t>35006_</t>
  </si>
  <si>
    <t>Сетевое зарядное устройство UGREEN X703 (35006) Nexode Pro 30W PD GaN Tech Charger EU. Цвет: серый</t>
  </si>
  <si>
    <t>2DK42S</t>
  </si>
  <si>
    <t>Кабель TTEC 3.5mm Aux - Lightning Sterio Premium Aux Cable. Длина: 1м. Цвет: черный</t>
  </si>
  <si>
    <t>2DK16A</t>
  </si>
  <si>
    <t>Кабель для зарядки и передачи данных TTEC AlumiCable Lightning USB Charge / Data Cable. Длина: 120см. Цвет: золотой</t>
  </si>
  <si>
    <t>2DK60B</t>
  </si>
  <si>
    <t>Кабель зарядный TTEC USB-C - Lightning Charge Cable. Длина: 120см. Цвет: белый</t>
  </si>
  <si>
    <t>2DK54B</t>
  </si>
  <si>
    <t>Кабель TTEC AlumiCable 60W Type-C - Type-C Fast Charge Cable. Длина: 100см. Цвет: белый</t>
  </si>
  <si>
    <t>50150_</t>
  </si>
  <si>
    <t>Кабель круглый UGREEN US261 (50150) USB 2.0 C M/M Round Cable Nickel Plating Aluminum Shell. Длина 1 м. Цвет: серо-черный</t>
  </si>
  <si>
    <t>CAB025hq1MBK</t>
  </si>
  <si>
    <t>Кабель Belkin Boost Charge Pro 240W USB-C to USB-C Braided PCR Cable. Длина: 1м. Цвет: черный</t>
  </si>
  <si>
    <t>CAB025hq1MWH</t>
  </si>
  <si>
    <t>Кабель Belkin Boost Charge Pro 240W USB-C to USB-C Braided PCR Cable. Длина: 1м. Цвет: белый</t>
  </si>
  <si>
    <t>CAB025hq2MBK</t>
  </si>
  <si>
    <t>Кабель Belkin Boost Charge Pro 240W USB-C to USB-C Braided PCR Cable. Длина: 2м. Цвет: черный</t>
  </si>
  <si>
    <t>CAB025hq2MWH</t>
  </si>
  <si>
    <t>Кабель Belkin Boost Charge Pro 240W USB-C to USB-C Braided PCR Cable. Длина: 2м. Цвет: белый</t>
  </si>
  <si>
    <t>CAB025hq3MBK</t>
  </si>
  <si>
    <t>Кабель Belkin Boost Charge Pro 240W USB-C to USB-C Braided PCR Cable. Длина: 3м. Цвет: белый</t>
  </si>
  <si>
    <t>CAB015bt2MWH</t>
  </si>
  <si>
    <t>Кабель Belkin BoostCharge 240W USB-C to USB-C Braided Cable. Длина: 2м. Цвет: белый</t>
  </si>
  <si>
    <t>CAA010bt3MBK</t>
  </si>
  <si>
    <t>Кабель Belkin BoostCharge PRO Flex USB-A-Lightning Braided Silicone Cable. Длина: 3м. Цвет: черный</t>
  </si>
  <si>
    <t>CAA011bt1MBK</t>
  </si>
  <si>
    <t>Кабель Belkin BoostCharge PRO Flex USB-C-Lightning Braided Silicone Cable. Длина: 1м. Цвет: черный</t>
  </si>
  <si>
    <t>CAA011bt1MWH</t>
  </si>
  <si>
    <t>Кабель Belkin BoostCharge PRO Flex USB-C-Lightning Braided Silicone Cable. Длина: 1м. Цвет: белый</t>
  </si>
  <si>
    <t>CAA011bt3MBK</t>
  </si>
  <si>
    <t>Кабель Belkin BoostCharge PRO Flex USB-C-Lightning Braided Silicone Cable. Длина: 3м. Цвет: черный</t>
  </si>
  <si>
    <t>CAB011bt1MBK</t>
  </si>
  <si>
    <t>Кабель Belkin BoostCharge PRO Flex USB-C to USB-C Braided Silicone Cable. Длина: 1м. Цвет: черный</t>
  </si>
  <si>
    <t>CAB011bt1MWH</t>
  </si>
  <si>
    <t>Кабель Belkin BoostCharge PRO Flex USB-C to USB-C Braided Silicone Cable. Длина: 1м. Цвет: белый</t>
  </si>
  <si>
    <t>CAB011bt2MBK</t>
  </si>
  <si>
    <t>Кабель Belkin BoostCharge PRO Flex USB-C to USB-C Braided Silicone Cable. Длина: 2м. Цвет: черный</t>
  </si>
  <si>
    <t>CAB011bt2MWH</t>
  </si>
  <si>
    <t>Кабель Belkin BoostCharge PRO Flex USB-C to USB-C Braided Silicone Cable. Длина: 2м. Цвет: белый</t>
  </si>
  <si>
    <t>CAB011bt3MWH</t>
  </si>
  <si>
    <t>Кабель Belkin BoostCharge PRO Flex USB-C to USB-C Braided Silicone Cable. Длина: 3м. Цвет: белый</t>
  </si>
  <si>
    <t>CAC001bt1MBK</t>
  </si>
  <si>
    <t>Кабель Belkin BoostCharge Universal 3-in-1 USB-A&amp;USB-C с переходниками Micro-USB/Lightning. Длина: 1м. Цвет: черный</t>
  </si>
  <si>
    <t>CAA002BT1MWH</t>
  </si>
  <si>
    <t>Кабель Belkin BoostCharge USB-A Braided Cable with Lightning Connector. Длина: 1м. Цвет: белый</t>
  </si>
  <si>
    <t>CAA002bt2MBK</t>
  </si>
  <si>
    <t>Кабель Belkin BoostCharge USB-A - Lightning Braided Cable. Длина: 2м. Цвет: черный</t>
  </si>
  <si>
    <t>CAA002bt2MWH</t>
  </si>
  <si>
    <t>Кабель Belkin BoostCharge USB-A - Lightning Braided Cable. Длина: 2м. Цвет: белый</t>
  </si>
  <si>
    <t>CAA002bt3MBK</t>
  </si>
  <si>
    <t>Кабель Belkin BoostCharge USB-A - Lightning Braided Cable. Длина: 3м. Цвет: черный</t>
  </si>
  <si>
    <t>CAA002bt3MWH</t>
  </si>
  <si>
    <t>Кабель Belkin BoostCharge USB-A - Lightning Braided Cable. Длина: 3м. Цвет: белый</t>
  </si>
  <si>
    <t>CAA001BT1MWH</t>
  </si>
  <si>
    <t>Кабель Belkin BoostCharge USB-A to Lightning Cable. Длина: 1м. Цвет: белый</t>
  </si>
  <si>
    <t>CAA001bt3MWH</t>
  </si>
  <si>
    <t>Кабель Belkin BoostCharge USB-A to Lightning Cable. Длина: 3м. Цвет: белый</t>
  </si>
  <si>
    <t>CAB007bt1MBK</t>
  </si>
  <si>
    <t>Кабель Belkin BoostCharge USB-A to Micro-USB Braided Cable. Длина: 1м. Цвет: черный</t>
  </si>
  <si>
    <t>CAB005bt1MWH</t>
  </si>
  <si>
    <t>Кабель Belkin BoostCharge USB-A to Micro-USB Cable. Длина: 1м. Цвет: белый</t>
  </si>
  <si>
    <t>F2CU012bt2M-BLK</t>
  </si>
  <si>
    <t>Кабель Belkin BoostCharge USB-A to Micro-USB Cable. Длина: 2м. Цвет: черный</t>
  </si>
  <si>
    <t>CAB002bt3MBK</t>
  </si>
  <si>
    <t>Кабель Belkin BoostCharge USB-A to USB-C Braided Cable. Длина: 3м. Цвет: черный</t>
  </si>
  <si>
    <t>CAB002bt3MWH</t>
  </si>
  <si>
    <t>Кабель Belkin BoostCharge USB-A to USB-C Braided Cable. Длина: 3м. Цвет: белый</t>
  </si>
  <si>
    <t>CAA004BT2MBK</t>
  </si>
  <si>
    <t>Кабель Belkin BoostCharge USB-C Braided Cable with Lightning Connector. Длина: 2м. Цвет: черный</t>
  </si>
  <si>
    <t>F3Y017bt5M-BLK</t>
  </si>
  <si>
    <t>Кабель Belkin Cable HDMI - HDMI Standart Audio Video 4K/Ultra HD. Длина: 5м. Цвет: черный</t>
  </si>
  <si>
    <t>A3L981BT15MBKHS</t>
  </si>
  <si>
    <t>Кабель сетевой Belkin Cat6 Networking RJ-45-RJ-45 Cable. Длина: 15м. Цвет: черный</t>
  </si>
  <si>
    <t>INC015BTSGY-CZ</t>
  </si>
  <si>
    <t>Хаб Belkin Connect Universal USB-C 8-in-1 Dual Display Core Hub. Цвет: серый космос</t>
  </si>
  <si>
    <t>INC024hqSGY</t>
  </si>
  <si>
    <t>Хаб Belkin Connect USB-C 8-in-1 Multiport Hub With 2.5Gb Ethernet. Цвет: серый космос</t>
  </si>
  <si>
    <t>AVC013btBK</t>
  </si>
  <si>
    <t>Адаптер Belkin Connect USB-C to HDMI 2.1 Adapter. Цвет: черный</t>
  </si>
  <si>
    <t>INZ002bt2MBK</t>
  </si>
  <si>
    <t>Кабель Belkin Connect USB-C to USB-C 100W Thunderbolt 4 Cable. Длина: 2м. Цвет: черный</t>
  </si>
  <si>
    <t>F3Y021bt2M</t>
  </si>
  <si>
    <t>Кабель Belkin High-Speed HDMI 1080p with Ethernet 4K/Ultra HD Compatible Cable. Длина: 1м. Цвет: черный</t>
  </si>
  <si>
    <t>F3Y021bt5M</t>
  </si>
  <si>
    <t>Кабель Belkin High-Speed HDMI 1080p with Ethernet 4K/Ultra HD Compatible Cable. Длина: 5м. Цвет: черный</t>
  </si>
  <si>
    <t>AV10164bt04-BLK</t>
  </si>
  <si>
    <t>Аудиокабель Belkin Metallic Premium Audio Mini-Jack 3.5mm&amp;Mini-Jack 3.5mm AUX Cable. Длина: 1,2м. Цвет: черный</t>
  </si>
  <si>
    <t>F7U079bt03-BLK</t>
  </si>
  <si>
    <t>Кабель Belkin RockStar 3,5 mm Audio с коннектором USB-C Cable. Длина: 90см. Цвет: черный</t>
  </si>
  <si>
    <t>NPA004btBK</t>
  </si>
  <si>
    <t>Адаптер Belkin RockStar 3,5mm Audio&amp;USB-C 60W PD Charge Adapter. Цвет: черный</t>
  </si>
  <si>
    <t>F7U081btBLK</t>
  </si>
  <si>
    <t>Адаптер Belkin RockStar USB-C Audio&amp;USB-C 60W Charge Adapter. Цвет: черный</t>
  </si>
  <si>
    <t>AV10175bt2MBKV2</t>
  </si>
  <si>
    <t>Кабель Belkin UltraHD High Speed 8K HDMI 2.1 Cable. Длина: 2м. Цвет: черный</t>
  </si>
  <si>
    <t>F3U153BT1.8M</t>
  </si>
  <si>
    <t>Кабель Belkin USB-A 2.0 Male to USB-A 2.0 Female Cable. Длина: 1,8м. Цвет: черный</t>
  </si>
  <si>
    <t>F3U154BT1.8M</t>
  </si>
  <si>
    <t>Кабель для подключения принтеров Belkin USB-A 2.0 To USB-B 2.0 Premium Printer Cable. Длина: 1,8м. Цвет: черный</t>
  </si>
  <si>
    <t>F3U154BT3M</t>
  </si>
  <si>
    <t>Кабель для подключения принтеров Belkin USB-A 2.0 To USB-B 2.0 Premium Printer Cable. Длина: 3м. Цвет: черный</t>
  </si>
  <si>
    <t>F4U090btBLK</t>
  </si>
  <si>
    <t>Мини-концентратор Belkin USB-C 4-Port 2*USB-C&amp;2*USB-A 5Gbps Mini Hub. Цвет: черный</t>
  </si>
  <si>
    <t>INC019btBK</t>
  </si>
  <si>
    <t>Адаптер Belkin USB-C to Ethernet Adapter With 100W USB-C Power Delivery. Цвет: черный</t>
  </si>
  <si>
    <t>AVC002btBK</t>
  </si>
  <si>
    <t>Адаптер Belkin USB-C to HDMI adapter with up to 60W of Power Delivery. Цвет: черный</t>
  </si>
  <si>
    <t>AVC001btBK</t>
  </si>
  <si>
    <t>Адаптер Belkin USB-C To VGA With Up To 60W USB-C Power Delivery Adapter. Цвет: черный</t>
  </si>
  <si>
    <t>INZ004bt2MBK</t>
  </si>
  <si>
    <t>Кабель Belkin USB4 Cable - USB-C to USB-C 240W 20Gbps 4K@60Hz Cable. Длина: 2м. Цвет: черный</t>
  </si>
  <si>
    <t>2DK51UG</t>
  </si>
  <si>
    <t>Кабель TTEC AlumiCable 65W Type-C - Type-C Fast Charge Cable. Длина: 200см. Цвет: серый космос</t>
  </si>
  <si>
    <t>2DK52UG</t>
  </si>
  <si>
    <t>Кабель TTEC AlumiCable 65W Type-C - Type-C Fast Charge Cable. Длина: 300см. Цвет: серый космос</t>
  </si>
  <si>
    <t>2DK50UG</t>
  </si>
  <si>
    <t>Кабель TTEC AlumiCable 65W Type-C - Type-C Fast Charge Cable. Длина: 30см. Цвет: серый космос</t>
  </si>
  <si>
    <t>2DK16S</t>
  </si>
  <si>
    <t>Кабель для зарядки и передачи данных TTEC AlumiCable Lightning USB Charge / Data Cable. Длина: 120 см. Цвет: черный</t>
  </si>
  <si>
    <t>2DK16L</t>
  </si>
  <si>
    <t>Кабель для зарядки и передачи данных TTEC AlumiCable Lightning USB Charge / Data Cable. Длина: 120 см. Цвет: морской</t>
  </si>
  <si>
    <t>2DK16K</t>
  </si>
  <si>
    <t>Кабель для зарядки и передачи данных TTEC AlumiCable Lightning USB Charge / Data Cable. Длина: 120см. Цвет: красный</t>
  </si>
  <si>
    <t>2DK16RA</t>
  </si>
  <si>
    <t>Кабель для зарядки и передачи данных TTEC AlumiCable Lightning USB Charge / Data Cable. Длина: 120см. Цвет: розовое золото</t>
  </si>
  <si>
    <t>2DK16UG</t>
  </si>
  <si>
    <t>Кабель для зарядки и передачи данных TTEC AlumiCable Lightning USB Charge / Data Cable. Длина: 120см. Цвет: серый космос</t>
  </si>
  <si>
    <t>2DK39S</t>
  </si>
  <si>
    <t>Кабель тройной TTEC AlumiCable Trio Type-C/Lightning/Micro USB Charge&amp;Data Cable. Длина: 100 см. Цвет: черный</t>
  </si>
  <si>
    <t>2DK18UG</t>
  </si>
  <si>
    <t>Кабель TTEC AlumiCable Type C Charge/Data Cable 2.0. Длина: 120 см. Цвет: серый космос</t>
  </si>
  <si>
    <t>2AK03S</t>
  </si>
  <si>
    <t>Кабель TTEC Aux - USB-C Cable. Длина: 100 см. Цвет: черный</t>
  </si>
  <si>
    <t>2DK44UG</t>
  </si>
  <si>
    <t>Конвертер TTEC USB-A To USB-C 3.0 OTG Converter Adapter. Цвет: серый космос</t>
  </si>
  <si>
    <t>2AK04B</t>
  </si>
  <si>
    <t>Конвертер кабель TTEC USB-C - 3.5mm Aux Converter. Длина: 11 см. Цвет: белый</t>
  </si>
  <si>
    <t>2BH18BP</t>
  </si>
  <si>
    <t>Портативный беспроводной караоке-набор для детей TTEC VocalMate Portable Wireless Kids Karaoke Set. Цвет: розовый</t>
  </si>
  <si>
    <t>2BH18OL</t>
  </si>
  <si>
    <t>Портативный беспроводной караоке-набор для детей TTEC VocalMate Portable Wireless Kids Karaoke Set. Цвет: синий</t>
  </si>
  <si>
    <t>F8N900btBLK</t>
  </si>
  <si>
    <t>Рюкзак Belkin Classic Pro Backpack для ноутбука 15,6''. Цвет: черный</t>
  </si>
  <si>
    <t>MMA013hqBK</t>
  </si>
  <si>
    <t>Органайзер для хранения электроники и аксессуаров Belkin Tech Travel Organiser Accessories Bag. Цвет: черный</t>
  </si>
  <si>
    <t>ENA002hqSE</t>
  </si>
  <si>
    <t>Дорожный чехол Belkin Gaming Travel Case для Nintendo Switch 2. Цвет: шалфей</t>
  </si>
  <si>
    <t>ENA002hqSA</t>
  </si>
  <si>
    <t>Дорожный чехол Belkin Gaming Travel Case для Nintendo Switch 2. Цвет: песочный</t>
  </si>
  <si>
    <t>OVA212hq</t>
  </si>
  <si>
    <t>Защитное стекло с фильтром конфиденциальности Belkin ScreenForce InvisiGlass Privacy Filter Screen Protector for iPhone 17 Air 6,5". Цвет: прозрачный</t>
  </si>
  <si>
    <t>OVI004zz</t>
  </si>
  <si>
    <t>Защитное стекло Belkin ScreenForce Tempered Glass для iPad 10,9" 10th Gen. Цвет: прозрачный</t>
  </si>
  <si>
    <t>OVI002zz</t>
  </si>
  <si>
    <t>Защитное стекло Belkin ScreenForce Tempered Glass для iPad 9th/8th/7th gen/iPad Air. Цвет: прозрачный</t>
  </si>
  <si>
    <t>OWA002hqBK</t>
  </si>
  <si>
    <t>Защитное стекло-бампер Belkin ScreenForce TemperedCurve 2-in-1 Treated Screen Protector&amp;Bumper для 42mm Apple Watch Series 10. Цвет: черный</t>
  </si>
  <si>
    <t>OWA002hqCL</t>
  </si>
  <si>
    <t>Защитное стекло-бампер Belkin ScreenForce TemperedCurve 2-in-1 Treated Screen Protector&amp;Bumper для 42mm Apple Watch Series 10. Цвет: прозрачный</t>
  </si>
  <si>
    <t>OWA003hqCL</t>
  </si>
  <si>
    <t>Защитное стекло-бампер Belkin ScreenForce TemperedCurve 2-in-1 Treated Screen Protector&amp;Bumper для 46mm Apple Watch Series 10. Цвет: прозрачный</t>
  </si>
  <si>
    <t>OVB075hq</t>
  </si>
  <si>
    <t>Защитное стекло Belkin Ultra Strong Screen Protection for Samsung S26 с эффектом приватности. Цвет: прозрачный</t>
  </si>
  <si>
    <t>OVB076hq</t>
  </si>
  <si>
    <t>Защитное стекло Belkin Ultra Strong Screen Protection for Samsung S26+ с эффектом приватности. Цвет: прозрачный</t>
  </si>
  <si>
    <t>2KYM01S</t>
  </si>
  <si>
    <t>Беспроводная универсальная микрофонная система петличного типа TTEC GoMic Mini Plug&amp;Play Universal Wireless Lavalier Microphone Kit. Цвет: черный</t>
  </si>
  <si>
    <t>2KYM02S</t>
  </si>
  <si>
    <t>Беспроводная универсальная микрофонная система петличного типа TTEC GoMic Plug&amp;Play Universal Wireless Lavalier Microphone Kit. Цвет: черный</t>
  </si>
  <si>
    <t>5504AAVU</t>
  </si>
  <si>
    <t>Портативный блютуз динамик HONOR CHOICE Speaker pro orange, VNC-ME00</t>
  </si>
  <si>
    <t>2BH13L</t>
  </si>
  <si>
    <t>Портативная колонка TTEC Vox Mini M 2-in-1 Portable Bluetooth Magsafe Compatible Speaker. Цвет: темно-синий</t>
  </si>
  <si>
    <t>2BH13P</t>
  </si>
  <si>
    <t>Портативная колонка TTEC Vox Mini M 2-in-1 Portable Bluetooth Magsafe Compatible Speaker. Цвет: розовый</t>
  </si>
  <si>
    <t>Портативный проектор Wanbo Projector Cube 2 Pro (Android 11, 1G + 8G, 1080P, 500 ANSl, бежево-зелёный, WPC024)</t>
  </si>
  <si>
    <t>Портативный проектор Wanbo Projector Cube 2 Pro (Android 11, 1G + 8G, 1080P, 500 ANSl, белый, WPC024)</t>
  </si>
  <si>
    <t>SCG4026GL</t>
  </si>
  <si>
    <t>Формальдегидный фильтр S1 для XIAOMI Mi Air Purifier</t>
  </si>
  <si>
    <t>BHR08UQEU</t>
  </si>
  <si>
    <t>Вентилятор Mijia Smart Standing Fan Pro Slim EU</t>
  </si>
  <si>
    <t>BHR5861GL</t>
  </si>
  <si>
    <t>Фильтр для Xiaomi Smart Air Purifier 4 Compact</t>
  </si>
  <si>
    <t>AIMOTO Детские Умные часы Concept. Цвет: розовый</t>
  </si>
  <si>
    <t>AIMOTO Детские Умные часы Concept. Цвет: черный</t>
  </si>
  <si>
    <t>AUC009btBLK</t>
  </si>
  <si>
    <t>Наушники беспроводные Belkin Soundform Bolt True Wireless Earbuds. Цвет: черный</t>
  </si>
  <si>
    <t>A10600107</t>
  </si>
  <si>
    <t>Беспроводные наушники CMF by Nothing Buds 2a, Темно-серый (B185)</t>
  </si>
  <si>
    <t>A10600109</t>
  </si>
  <si>
    <t>Беспроводные наушники CMF by Nothing Buds 2a, Светло-серый (B185)</t>
  </si>
  <si>
    <t>A10600116</t>
  </si>
  <si>
    <t>Беспроводные наушники CMF by Nothing Buds Pro 2, Светло-серый (2025) (B187)</t>
  </si>
  <si>
    <t>A10600118</t>
  </si>
  <si>
    <t>Беспроводные наушники CMF by Nothing Buds Pro 2, Оранжевый (2025) (B187)</t>
  </si>
  <si>
    <t>A11300028</t>
  </si>
  <si>
    <t>Беспроводные наушники Nothing Headphone (a) - Чёрный</t>
  </si>
  <si>
    <t>A11300030</t>
  </si>
  <si>
    <t>Беспроводные наушники Nothing Headphone (a) - Розовый</t>
  </si>
  <si>
    <t>A11300029</t>
  </si>
  <si>
    <t>Беспроводные наушники Nothing Headphone (a) - Белый</t>
  </si>
  <si>
    <t>Беспроводные наушники realme Buds Air 8 Pro RMA2507 Белый</t>
  </si>
  <si>
    <t>Беспроводные наушники realme Buds Air 8 Pro RMA2507 Черный</t>
  </si>
  <si>
    <t>Беспроводные наушники realme Buds T200 RMA2410 Зелёный</t>
  </si>
  <si>
    <t>2KM179S</t>
  </si>
  <si>
    <t>Наушники-клипсы беспроводные TTEC AirBeat Aura Open-Ear Clip On Wireless Bluetooth Headset. Цвет: черный</t>
  </si>
  <si>
    <t>2KM175B</t>
  </si>
  <si>
    <t>Наушники беспроводные TTEC AirBeat Crisp TWS Bluetooth Headset. Цвет: белый</t>
  </si>
  <si>
    <t>2KM173GR</t>
  </si>
  <si>
    <t>Наушники беспроводные TTEC AirBeat Dream TWS Bluetooth In-Ear Sleep Headset. Цвет: бежевый</t>
  </si>
  <si>
    <t>2KM170MT</t>
  </si>
  <si>
    <t>Беспроводные наушники TTEC AirBeat Glace TWS BT Headset. Цвет: коралловый оранжевый</t>
  </si>
  <si>
    <t>2KM170LY</t>
  </si>
  <si>
    <t>Беспроводные наушники TTEC AirBeat Glace TWS BT Headset. Цвет: зеленый лайм</t>
  </si>
  <si>
    <t>2KM170PP</t>
  </si>
  <si>
    <t>Беспроводные наушники TTEC AirBeat Glace TWS BT Headset. Цвет: пудровый розовый</t>
  </si>
  <si>
    <t>2KM178S</t>
  </si>
  <si>
    <t>Наушники-клипсы беспроводные TTEC AirBeat Onyx Open-Ear Clip On Wireless Bluetooth Headset. Цвет: черный</t>
  </si>
  <si>
    <t>2KM174S</t>
  </si>
  <si>
    <t>Беспроводная Bluetooth-гарнитура с рулеточным механизмом сматывания кабеля TTEC Macaron Retractable Bluetooth Headset. Цвет: черный</t>
  </si>
  <si>
    <t>2BH17B</t>
  </si>
  <si>
    <t>Портативная Bluetooth-колонка TTEC Somno 3-in-1 Portable Bluetooth White Noise Speaker. Цвет: белый</t>
  </si>
  <si>
    <t>2KM172BP</t>
  </si>
  <si>
    <t>Детские накладные беспроводные наушники TTEC SoundBuddy Funled LED Kids On-Ear Wireless Bluetooth Headphones. Цвет: розовый</t>
  </si>
  <si>
    <t>2KM172GM</t>
  </si>
  <si>
    <t>Детские накладные беспроводные наушники TTEC SoundBuddy Funled LED Kids On-Ear Wireless Bluetooth Headphones. Цвет: небесно-голубой</t>
  </si>
  <si>
    <t>2KM158S</t>
  </si>
  <si>
    <t>Накладные беспроводные наушники TTEC SoundLife Neo On-Ear Wireless BT Headset. Цвет: черный</t>
  </si>
  <si>
    <t>2KM158GR</t>
  </si>
  <si>
    <t>Накладные беспроводные наушники TTEC SoundLife Neo On-Ear Wireless BT Headset. Цвет: серый</t>
  </si>
  <si>
    <t>2KM158L</t>
  </si>
  <si>
    <t>Накладные беспроводные наушники TTEC SoundLife Neo On-Ear Wireless BT Headset. Цвет: темно-синий</t>
  </si>
  <si>
    <t>2KM157S</t>
  </si>
  <si>
    <t>Накладные беспроводные наушники TTEC SoundLifeOn On-Ear Wireless BT Headset. Цвет: черный</t>
  </si>
  <si>
    <t>2KM157GR</t>
  </si>
  <si>
    <t>Накладные беспроводные наушники TTEC SoundLifeOn On-Ear Wireless BT Headset. Цвет: серый</t>
  </si>
  <si>
    <t>2KM157L</t>
  </si>
  <si>
    <t>Накладные беспроводные наушники TTEC SoundLifeOn On-Ear Wireless BT Headset. Цвет: темно-синий</t>
  </si>
  <si>
    <t>Беспроводные наушники REDMI Buds 8 Lite (Синие)</t>
  </si>
  <si>
    <t>2KYM03S</t>
  </si>
  <si>
    <t>Беспроводная универсальная микрофонная система петличного типа TTEC GoMic Pro Plug&amp;Play Universal Wireless Lavalier Microphone Kit. Цвет: черный</t>
  </si>
  <si>
    <t>2KMM14S</t>
  </si>
  <si>
    <t>Наушники-вкладыши TTEC Rio 2 USB-C Stereo In-Ear Headset с микрофоном. Цвет: черный</t>
  </si>
  <si>
    <t>AUC016hqBK</t>
  </si>
  <si>
    <t>Наушники беспроводные Belkin ActiveFit Wireless Earbuds with Earhook. Цвет: черный</t>
  </si>
  <si>
    <t>G3H0003hqBK</t>
  </si>
  <si>
    <t>Проводные наушники Belkin Soundform ANC Wired USB-C Headphones. Цвет: черный</t>
  </si>
  <si>
    <t>G3H0003hqWH</t>
  </si>
  <si>
    <t>Проводные наушники Belkin Soundform ANC Wired USB-C Headphones. Цвет: белый</t>
  </si>
  <si>
    <t>AUC014hqCR</t>
  </si>
  <si>
    <t>Наушники беспроводные Belkin SoundForm Anywhere True Wireless Earbuds. Цвет: кремовый</t>
  </si>
  <si>
    <t>AUC013ctBK</t>
  </si>
  <si>
    <t>Наушники беспроводные Belkin SoundForm Breeze Open Ear True Wireless Earbuds. Цвет: черный</t>
  </si>
  <si>
    <t>AUC013ctSA</t>
  </si>
  <si>
    <t>Наушники беспроводные Belkin SoundForm Breeze Open Ear True Wireless Earbuds. Цвет: песочный</t>
  </si>
  <si>
    <t>G3H0002hqPKV2</t>
  </si>
  <si>
    <t>Проводные наушники Belkin SoundForm Wired USB-C with Adjustable Volume Limiter Headphones с регулируемым ограничением громкости. Цвет: розовый</t>
  </si>
  <si>
    <t>2KM159S</t>
  </si>
  <si>
    <t>Наушники беспроводные TTEC AirBeat Pro ANC LCD TWS Bluetooth Headset. Цвет: черный</t>
  </si>
  <si>
    <t>2KM159GR</t>
  </si>
  <si>
    <t>Наушники беспроводные TTEC AirBeat Pro ANC LCD TWS Bluetooth Headset. Цвет: серый</t>
  </si>
  <si>
    <t>2KM155B</t>
  </si>
  <si>
    <t>Наушники беспроводные TTEC AirBeat Pro Lite ANC TWS Bluetooth Headset. Цвет: белый</t>
  </si>
  <si>
    <t>2KM171BP</t>
  </si>
  <si>
    <t>Беспроводные детские наушники TTEC SoundBuddy 3 Kids Over-Ear Bluetooth Headphones. Цвет: розовый</t>
  </si>
  <si>
    <t>2KM171GM</t>
  </si>
  <si>
    <t>Беспроводные детские наушники TTEC SoundBuddy 3 Kids Over-Ear Bluetooth Headphones. Цвет: небесно-синий</t>
  </si>
  <si>
    <t>AUD005btBLK</t>
  </si>
  <si>
    <t>Беспроводная накладная гарнитура Belkin Soundform Adapt Over Ear Headset with Boom Mic. Цвет: черный</t>
  </si>
  <si>
    <t>G3H0002btBLK</t>
  </si>
  <si>
    <t>Наушники проводные Belkin Soundform Headphones with USB-C Connector. Цвет: черный</t>
  </si>
  <si>
    <t>Смарт-часы realme Watch S5 RMW2502 Бежевый</t>
  </si>
  <si>
    <t>Смарт-часы realme Watch S5 RMW2502 Серый</t>
  </si>
  <si>
    <t>2S11WRA</t>
  </si>
  <si>
    <t>Умные часы с круглым корпусом TTEC Tempus 44 mm Round Case Smartwatch. Цвет: розовое золото</t>
  </si>
  <si>
    <t>2SW01M</t>
  </si>
  <si>
    <t>Умные часы в прямоугольном корпусе с TFT-экраном диаметром 46 мм TTEC Tempus 46mm TFT Screen Regtangular Casing Smart Watch. Цвет: темно-синий</t>
  </si>
  <si>
    <t>2S09WAM</t>
  </si>
  <si>
    <t>Умные часы TTEC Tempus 47 mm Rectangular Case Smartwatch. Цвет: холодный синий</t>
  </si>
  <si>
    <t>2S10WAM</t>
  </si>
  <si>
    <t>2S09WS</t>
  </si>
  <si>
    <t>Умные часы TTEC Tempus 47 mm Rectangular Case Smartwatch. Цвет: черный</t>
  </si>
  <si>
    <t>2S10WS</t>
  </si>
  <si>
    <t>2S09WA</t>
  </si>
  <si>
    <t>Умные часы TTEC Tempus 47 mm Rectangular Case Smartwatch. Цвет: золотистый</t>
  </si>
  <si>
    <t>2S10WA</t>
  </si>
  <si>
    <t>2S10WPY</t>
  </si>
  <si>
    <t xml:space="preserve">Умные часы TTEC Tempus 47 mm Rectangular Case Smartwatch. Цвет: темно-зеленый </t>
  </si>
  <si>
    <t>2S09WGM</t>
  </si>
  <si>
    <t>Умные часы TTEC Tempus 47 mm Rectangular Case Smartwatch. Цвет: серебристый</t>
  </si>
  <si>
    <t>2S12WS</t>
  </si>
  <si>
    <t>Умные часы TTEC Tempus Pro 47 mm Amoled Screen Round Case Smartwatch. Цвет: черный</t>
  </si>
  <si>
    <t>Xbot-C30</t>
  </si>
  <si>
    <t>XBOT Робот для мойки окон C30</t>
  </si>
  <si>
    <t>Xbot-C31</t>
  </si>
  <si>
    <t>XBOT Робот для мойки окон C31</t>
  </si>
  <si>
    <t>5504AAFY</t>
  </si>
  <si>
    <t>Робот-пылесос Honor Choice Robot Cleaner R2 White,ROB-00</t>
  </si>
  <si>
    <t>5504AAQW</t>
  </si>
  <si>
    <t>Робот-пылесос HONOR CHOICE-Robot Cleaner R2s-Russia,ROB-00s,white</t>
  </si>
  <si>
    <t>BHR8859EU</t>
  </si>
  <si>
    <t>Робот-пылесос Xiaomi Robot Vacuum X20 Pro EU</t>
  </si>
  <si>
    <t>DVB4429GL_</t>
  </si>
  <si>
    <t>Wi-Fi маршрутизатор Mi Router 4A (White) RU</t>
  </si>
  <si>
    <t>DVB4428GL_</t>
  </si>
  <si>
    <t>Wi-Fi маршрутизатор Mi Router 4C (белый) RU</t>
  </si>
  <si>
    <t>DVB4352GL_</t>
  </si>
  <si>
    <t>Ретранслятор Mi Wi-Fi Range Extender Pro CE</t>
  </si>
  <si>
    <t>DVB4348GL_</t>
  </si>
  <si>
    <t>Ретранслятор Mi WiFi Range Extender AC1200 EU</t>
  </si>
  <si>
    <t>DVB4456GL_</t>
  </si>
  <si>
    <t>Меш-система Xiaomi Mesh System AC1200 RU (1 шт.)</t>
  </si>
  <si>
    <t>DVB4457GL_</t>
  </si>
  <si>
    <t>Меш-система Xiaomi Mesh System AC1200 RU (2 шт.)</t>
  </si>
  <si>
    <t>DVB4465GL_</t>
  </si>
  <si>
    <t>DVB4447GL_</t>
  </si>
  <si>
    <t>Ретранслятор Xiaomi WiFi Range Extender N300 RU</t>
  </si>
  <si>
    <t>RI8760/02</t>
  </si>
  <si>
    <t>GAGGIA Кофемашина ANIMA CMF BARISTA PLUS 230</t>
  </si>
  <si>
    <t>EG2109/01</t>
  </si>
  <si>
    <t>GAGGIA Кофемашина ESPR. BLACK</t>
  </si>
  <si>
    <t>HD8749/01</t>
  </si>
  <si>
    <t>GAGGIA Кофемашина NAVIGLIO BK</t>
  </si>
  <si>
    <t>BHR8618GL</t>
  </si>
  <si>
    <t xml:space="preserve">Базовая станция для наружной камеры Xiaomi Outdoor Camera Base Station </t>
  </si>
  <si>
    <t>BHR07UIEU</t>
  </si>
  <si>
    <t>BHR9401EU</t>
  </si>
  <si>
    <t>Камера наружного наблюдения Xiaomi Outdoor Camera CW700S EU</t>
  </si>
  <si>
    <t>BHR07VOGL</t>
  </si>
  <si>
    <t>Поворотная IP-Камера Xiaomi Smart Camera C100</t>
  </si>
  <si>
    <t>BHR8683GL</t>
  </si>
  <si>
    <t>Поворотная IP-Камера Xiaomi Smart Camera C301</t>
  </si>
  <si>
    <t>YZNS0120001WTGL</t>
  </si>
  <si>
    <t>Умный карниз для штор Yeelight Smart Curtain Motor &amp; Stitching Track / YLDJ001</t>
  </si>
  <si>
    <t>YXDA0119001WTGL</t>
  </si>
  <si>
    <t>Пульт управления потолочными светильниками Yeelight Remote Control / YLYK01YL</t>
  </si>
  <si>
    <t>Аксессуары и запчасти</t>
  </si>
  <si>
    <t>N65SnowTire</t>
  </si>
  <si>
    <t>Зимняя покрышка для электросамоката NAVEE N65, N65i</t>
  </si>
  <si>
    <t>Смартфон Redmi 15 8+256 O19AE/Titan Gray|6.9” 2340x1080/IPS/SD685/And15/50+0.08MP/8MP/microSD/7000mAh</t>
  </si>
  <si>
    <t>Смартфон Redmi 15C 4+128 P15AE/Midnight Black|6.9” HD+/IPS/MTK G81 Ultra/And15/50+0.08MP/8MP/microSD/6000mAh</t>
  </si>
  <si>
    <t>Смартфон Redmi 15C 4+128 P15AE/Mint Green|6.9” HD+/IPS/MTK G81 Ultra/And15/50+0.08MP/8MP/microSD/6000mAh</t>
  </si>
  <si>
    <t>Смартфон Redmi 15C 4+128 P15AE/Moonlight Blue|6.9” HD+/IPS/MTK G81 Ultra/And15/50+0.08MP/8MP/microSD/6000mAh</t>
  </si>
  <si>
    <t>Смартфон Redmi 15C 4+128 P15AE/Twilight Orange|6.9” HD+/IPS/MTK G81 Ultra/And15/50+0.08MP/8MP/microSD/6000mAh</t>
  </si>
  <si>
    <t>Смартфон Redmi 15C 4+256 P15AE/Midnight Black|6.9” HD+/IPS/MTK G81 Ultra/And15/50+0.08MP/8MP/microSD/6000mAh</t>
  </si>
  <si>
    <t>Смартфон Redmi 15C 4+256 P15AE/Mint Green|6.9” HD+/IPS/MTK G81 Ultra/And15/50+0.08MP/8MP/microSD/6000mAh</t>
  </si>
  <si>
    <t>Смартфон Redmi 15C 4+256 P15AE/Moonlight Blue|6.9” HD+/IPS/MTK G81 Ultra/And15/50+0.08MP/8MP/microSD/6000mAh</t>
  </si>
  <si>
    <t>Смартфон Redmi 15C 8+256 P15AE/Midnight Black|6.9” HD+/IPS/MTK G81 Ultra/And15/50+0.08MP/8MP/microSD/6000mAh</t>
  </si>
  <si>
    <t>Смартфон Redmi 15C 8+256 P15AE/Mint Green|6.9” HD+/IPS/MTK G81 Ultra/And15/50+0.08MP/8MP/microSD/6000mAh</t>
  </si>
  <si>
    <t>Смартфон Redmi 15C 8+256 P15AE/Moonlight Blue|6.9” HD+/IPS/MTK G81 Ultra/And15/50+0.08MP/8MP/microSD/6000mAh</t>
  </si>
  <si>
    <t>Смартфон Redmi A5 3+64 C3Z/Midnight Black|6.88"IPS/1640x720/UnisocT7250/And15Go/32+0,08MP/8MP/microSD/5200mAh</t>
  </si>
  <si>
    <t>Смартфон Redmi A5 3+64 C3Z/Ocean Blue|6.88"IPS/1640x720/UnisocT7250/And15Go/32+0,08MP/8MP/microSD/5200mAh</t>
  </si>
  <si>
    <t>Смартфон Redmi A5 4+128 C3Z/Lake Green|6.88"IPS/1640x720/UnisocT7250/And15Go/32+0,08MP/8MP/microSD/5200mAh</t>
  </si>
  <si>
    <t>Смартфон Redmi A5 4+128 C3Z/Midnight Black|6.88"IPS/1640x720/UnisocT7250/And15Go/32+0,08MP/8MP/microSD/5200mAh</t>
  </si>
  <si>
    <t>Смартфон Redmi A5 4+128 C3Z/Ocean Blue|6.88"IPS/1640x720/UnisocT7250/And15Go/32+0,08MP/8MP/microSD/5200mAh</t>
  </si>
  <si>
    <t>Смартфон REDMI A7 Pro 4+128 SOMALIA-A/Black|6.9" IPS HD+/120Hz/UnisocT7250/And16/13+0,08MP/8MP/microSD/6000mAh</t>
  </si>
  <si>
    <t>Смартфон REDMI A7 Pro 4+128 SOMALIA-A/Mist Blue|6.9" IPS HD+/120Hz/UnisocT7250/And16/13+0,08MP/8MP/microSD/6000mAh</t>
  </si>
  <si>
    <t>Смартфон REDMI A7 Pro 4+128 SOMALIA-A/Sunset Orange|6.9" IPS HD+/120Hz/UnisocT7250/And16/13+0,08MP/8MP/microSD/6000mAh</t>
  </si>
  <si>
    <t>Смартфон REDMI A7 Pro 4+64 SOMALIA-A/Black|6.9" IPS HD+/120Hz/UnisocT7250/And16/13+0,08MP/8MP/microSD/6000mAh</t>
  </si>
  <si>
    <t>Смартфон REDMI A7 Pro 4+64 SOMALIA-A/Mist Blue|6.9" IPS HD+/120Hz/UnisocT7250/And16/13+0,08MP/8MP/microSD/6000mAh</t>
  </si>
  <si>
    <t>Смартфон REDMI A7 Pro 4+64 SOMALIA-A/Sunset Orange|6.9" IPS HD+/120Hz/UnisocT7250/And16/13+0,08MP/8MP/microSD/6000mAh</t>
  </si>
  <si>
    <t>Смартфон REDMI Note 15 6+128 P7E/Black|6.77" AMOLED FHD+/120Hz/MTKG100Ultra/And15/108+2MP/20MP/6000mAh</t>
  </si>
  <si>
    <t>Смартфон REDMI Note 15 6+128 P7E/Glacier Blue|6.77" AMOLED FHD+/120Hz/MTKG100Ultra/And15/108+2MP/20MP/6000mAh</t>
  </si>
  <si>
    <t>Смартфон REDMI Note 15 6+128 P7E/Purple|6.77" AMOLED FHD+/120Hz/MTKG100Ultra/And15/108+2MP/20MP/6000mAh</t>
  </si>
  <si>
    <t>Смартфон REDMI Note 15 8+128 P7E/Black|6.77" AMOLED FHD+/120Hz/MTKG100Ultra/And15/108+2MP/20MP/6000mAh</t>
  </si>
  <si>
    <t>Смартфон REDMI Note 15 8+128 P7E/Glacier Blue|6.77" AMOLED FHD+/120Hz/MTKG100Ultra/And15/108+2MP/20MP/6000mAh</t>
  </si>
  <si>
    <t>Смартфон REDMI Note 15 8+128 P7E/Purple|6.77" AMOLED FHD+/120Hz/MTKG100Ultra/And15/108+2MP/20MP/6000mAh</t>
  </si>
  <si>
    <t>Смартфон REDMI Note 15 8+256 P7E/Black|6.77" AMOLED FHD+/120Hz/MTKG100Ultra/And15/108+2MP/20MP/6000mAh</t>
  </si>
  <si>
    <t>Смартфон REDMI Note 15 8+256 P7E/Glacier Blue|6.77" AMOLED FHD+/120Hz/MTKG100Ultra/And15/108+2MP/20MP/6000mAh</t>
  </si>
  <si>
    <t>Смартфон REDMI Note 15 8+256 P7E/Purple|6.77" AMOLED FHD+/120Hz/MTKG100Ultra/And15/108+2MP/20MP/6000mAh</t>
  </si>
  <si>
    <t>Смартфон REDMI Note 15 Pro 12+256 P6/Black|6.77" AMOLED FHD+/120Hz/MTKG200Ultra/And15/200+8MP/32MP/6500mAh</t>
  </si>
  <si>
    <t>Смартфон REDMI Note 15 Pro 12+256 P6/Glacier Blue|6.77" AMOLED FHD+/120Hz/MTKG200U/And15/200+8MP/32MP/6500mAh</t>
  </si>
  <si>
    <t>Смартфон REDMI Note 15 Pro 12+256 P6/Titanium Color|6.77" AMOLED FHD+/120Hz/MTKG200Ultra/And15/200+8MP/32MP/6500mAh</t>
  </si>
  <si>
    <t>Смартфон REDMI Note 15 Pro 12+512 P6/Black|6.77" AMOLED FHD+/120Hz/MTKG200Ultra/And15/200+8MP/32MP/6500mAh</t>
  </si>
  <si>
    <t>Смартфон REDMI Note 15 Pro 12+512 P6/Glacier Blue|6.77" AMOLED FHD+/120Hz/MTKG200U/And15/200+8MP/32MP/6500mAh</t>
  </si>
  <si>
    <t>Смартфон REDMI Note 15 Pro 12+512 P6/Titanium Color|6.77" AMOLED FHD+/120Hz/MTKG200Ultra/And15/200+8MP/32MP/6500mAh</t>
  </si>
  <si>
    <t>Смартфон REDMI Note 15 Pro 5G 8+256 P16/Black|6.83" AMOLED 2772x1280/120Hz/MTK7400U/And15/200+8MP/32MP/6580mAh</t>
  </si>
  <si>
    <t>Смартфон REDMI Note 15 Pro 5G 8+256 P16/Glacier Blue|6.83" AMOLED 2772x1280/120Hz/MTK7400U/And15/200+8MP/32MP/6580mAh</t>
  </si>
  <si>
    <t>Смартфон REDMI Note 15 Pro 5G 8+256 P16/Mist Purple|6.83" AMOLED 2772x1280/120Hz/MTK7400U/And15/200+8MP/32MP/6580mAh</t>
  </si>
  <si>
    <t>Смартфон REDMI Note 15 Pro 5G 8+256 P16/Titanium Color|6.83" AMOLED 2772x1280/120Hz/MTK7400U/And15/200+8MP/32MP/6580mAh</t>
  </si>
  <si>
    <t>Смартфон REDMI Note 15 Pro 5G 8+512 P16/Black|6.83" AMOLED 2772x1280/120Hz/MTK7400U/And15/200+8MP/32MP/6580mAh</t>
  </si>
  <si>
    <t>Смартфон REDMI Note 15 Pro 5G 8+512 P16/Glacier Blue|6.83" AMOLED 2772x1280/120Hz/MTK7400U/And15/200+8MP/32MP/6580mAh</t>
  </si>
  <si>
    <t>Смартфон REDMI Note 15 Pro 5G 8+512 P16/Mist Purple|6.83" AMOLED 2772x1280/120Hz/MTK7400U/And15/200+8MP/32MP/6580mAh</t>
  </si>
  <si>
    <t>Смартфон REDMI Note 15 Pro 5G 8+512 P16/Titanium Color|6.83" AMOLED 2772x1280/120Hz/MTK7400U/And15/200+8MP/32MP/6580mAh</t>
  </si>
  <si>
    <t>Смартфон REDMI Note 15 Pro 8+256 P6/Black|6.77" AMOLED FHD+/120Hz/MTKG200Ultra/And15/200+8MP/32MP/6500mAh</t>
  </si>
  <si>
    <t>Смартфон REDMI Note 15 Pro 8+256 P6/Glacier Blue|6.77" AMOLED FHD+/120Hz/MTKG200U/And15/200+8MP/32MP/6500mAh</t>
  </si>
  <si>
    <t>Смартфон REDMI Note 15 Pro 8+256 P6/Titanium Color|6.77" AMOLED FHD+/120Hz/MTKG200Ultra/And15/200+8MP/32MP/6500mAh</t>
  </si>
  <si>
    <t>Смартфон REDMI Note 15 Pro+ 5G 12+512 P16U/Black|6.83" AMOLED 2272x1280/120Hz/S7sGen4/And15/200+8MP/32MP/6500mAh</t>
  </si>
  <si>
    <t>Смартфон REDMI Note 15 Pro+ 5G 12+512 P16U/Glacier Blue|6.83" AMOLED 2272x1280/120Hz/S7sGen4/And15/200+8MP/32MP/6500mAh</t>
  </si>
  <si>
    <t>Смартфон REDMI Note 15 Pro+ 5G 8+256 P16U/Black|6.83" AMOLED 2272x1280/120Hz/S7sGen4/And15/200+8MP/32MP/6500mAh</t>
  </si>
  <si>
    <t>Смартфон REDMI Note 15 Pro+ 5G 8+256 P16U/Glacier Blue|6.83" AMOLED 2272x1280/120Hz/S7sGen4/And15/200+8MP/32MP/6500mAh</t>
  </si>
  <si>
    <t>Смартфон REDMI Note 15 Pro+ 5G 8+256 P16U/Mocha Brown|6.83" AMOLED 2772x1280/120Hz/S7sGen4/And15/200+8MP/32MP/6500mAh</t>
  </si>
  <si>
    <t>Смартфон Xiaomi 14 12+256 N3/Black|6.36” AMOLED/2670×1220/120Hz/SD8 Gen3/And14/50+50+50MP/32MP/4610mAh</t>
  </si>
  <si>
    <t>Смартфон Xiaomi 14 12+256 N3/Jade Green|6.36” AMOLED/2670×1220/120Hz/SD8 Gen3/And14/50+50+50MP/32MP/4610mAh</t>
  </si>
  <si>
    <t>Смартфон Xiaomi 14 12+512 N3/White|6.36” AMOLED/2670×1220/120Hz/SD8 Gen3/And14/50+50+50MP/32MP/4610mAh</t>
  </si>
  <si>
    <t>Смартфон Xiaomi 14 Ultra 16+512 N1/Black|6.73" WQHD+/120Hz/SD8 G3/And14/50+50+50+50MP/32MP/5000mAh/90W</t>
  </si>
  <si>
    <t>Смартфон Xiaomi 14 Ultra 16+512 N1/White|6.73" WQHD+/120Hz/SD8 G3/And14/50+50+50+50MP/32MP/5000mAh/90W</t>
  </si>
  <si>
    <t>Смартфон Xiaomi 15 12+256 O3/Green|6.36” AMOLED/2670×1220/120Hz/SD8 Elite/And14/50+50+50MP/32MP/5240mAh</t>
  </si>
  <si>
    <t>Смартфон Xiaomi 15 12+512 O3/Green|6.36” AMOLED/2670×1220/120Hz/SD8 Elite/And14/50+50+50MP/32MP/5240mAh</t>
  </si>
  <si>
    <t>Смартфон Xiaomi 15T 12+256 O12A/Black|6.83"AMOLED/120Hz/2772x1280/And15/MT8400U/50+50+12/32MP/5500mAh</t>
  </si>
  <si>
    <t>Смартфон Xiaomi 15T 12+256 O12A/Gray|6.83"AMOLED/120Hz/2772x1280/And15/MT8400U/50+50+12/32MP/5500mAh</t>
  </si>
  <si>
    <t>Смартфон Xiaomi 17 12+256 P3/Black|6.3”AMOLED/2560×1220/120Hz/SD8G5/And16/50+50+50MP/50MP/6330mAh</t>
  </si>
  <si>
    <t>Смартфон Xiaomi 17 12+256 P3/Ice Blue|6.3”AMOLED/2560×1220/120Hz/SD8G5/And16/50+50+50MP/50MP/6330mAh</t>
  </si>
  <si>
    <t>Смартфон Xiaomi 17 12+512 P3/Black|6.3”AMOLED/2560×1220/120Hz/SD8G5/And16/50+50+50MP/50MP/6330mAh</t>
  </si>
  <si>
    <t>Смартфон Xiaomi 17 Ultra 16+1024 P1/Black|6.9" 2608x1200/120Hz/SD8G5/And16/50+50+200MP/50MP/6000mAh</t>
  </si>
  <si>
    <t>Смартфон Xiaomi 17 Ultra 16+512 P1/Black|6.9" 2608x1200/120Hz/SD8G5/And16/50+50+200MP/50MP/6000mAh</t>
  </si>
  <si>
    <t>Смартфон Xiaomi 17 Ultra 16+512 P1/Starlit Green|6.9" 2608x1200/120Hz/SD8G5/And16/50+50+200MP/50MP/6000mAh</t>
  </si>
  <si>
    <t>Смартфон Xiaomi 17 Ultra 16+512 P1/White|6.9" 2608x1200/120Hz/SD8G5/And16/50+50+200MP/50MP/6000mAh</t>
  </si>
  <si>
    <t>Смартфон Xiaomi MIX Flip 12+512 N8/Black|6.86”/4”/2912×1224/1392×1208/AMOLED/S8G3/50+50MP/32MP/And14/4780mAh</t>
  </si>
  <si>
    <t>Смартфон Xiaomi MIX Flip 12+512 N8/Purple|6.86”/4”/2912×1224/1392×1208/AMOLED/S8G3/50+50MP/32MP/And14/4780mAh</t>
  </si>
  <si>
    <t>iPad Air M4 (2026)</t>
  </si>
  <si>
    <t>iPad Air 11 (M4) 2026 256 Wi-Fi Starlight</t>
  </si>
  <si>
    <t>iPad Air M3 (2025)</t>
  </si>
  <si>
    <t>iPad Air M2 (2024)</t>
  </si>
  <si>
    <t>iPad Pro M5/M4</t>
  </si>
  <si>
    <t>iPad 10/11/Mini</t>
  </si>
  <si>
    <t>вмятина на корпусе, не актив, США, Blue</t>
  </si>
  <si>
    <t>распаковок, США, Grey</t>
  </si>
  <si>
    <t>Китай, с чехлом, Prussian Blue/Copper</t>
  </si>
  <si>
    <t>Китай, с чехлом, расческой и гребнем, Prussian Blue/Copper</t>
  </si>
  <si>
    <t>Корея, Apricot Topaz</t>
  </si>
  <si>
    <t>Китай/Гонконг, Strawberry Bronze</t>
  </si>
  <si>
    <t>Корея, Red Velvet</t>
  </si>
  <si>
    <t>Китай/Гонконг, Prussian Blue/Rich Copper</t>
  </si>
  <si>
    <t>Корея, Prussian Blue/Rich Copper</t>
  </si>
  <si>
    <t>ЕС, наша вилка, Prussian Blue/Rich Copper</t>
  </si>
  <si>
    <t>Китай, Vinca Blue Topaz</t>
  </si>
  <si>
    <t>ЕС, наша вилка, Vinca Blue Topaz</t>
  </si>
  <si>
    <t>Великобритания, Vinca Blue Topaz</t>
  </si>
  <si>
    <t>ЕС, Vinca Blue Topaz</t>
  </si>
  <si>
    <t>Гонконг, Amber Silk</t>
  </si>
  <si>
    <t>Корея, наша вилка, Amber Silk</t>
  </si>
  <si>
    <t>ЕС, наша вилка, Amber Silk</t>
  </si>
  <si>
    <t>Китай/Гонконг, Ceramic Pink</t>
  </si>
  <si>
    <t>ЕС, наша вилка, Ceramic Pink</t>
  </si>
  <si>
    <t>ЕС, наша вилка, Ceramic Patina Topaz</t>
  </si>
  <si>
    <t>ЕС, наша вилка, Ceramic Patina topaz</t>
  </si>
  <si>
    <t>Гонконг, Jasper Plum</t>
  </si>
  <si>
    <t>Корея, наша вилка, Ceramic Pink</t>
  </si>
  <si>
    <t>Корея, наша вилка, Red Velvet</t>
  </si>
  <si>
    <t>Корея, наша вилка, Jasper Plum</t>
  </si>
  <si>
    <t>Корея, наша, Amber Silk</t>
  </si>
  <si>
    <t>ЕС, наша, Amber Silk</t>
  </si>
  <si>
    <t>Индия, с кейсом, Blue/Copper</t>
  </si>
  <si>
    <t>ЕС, без кейса, наша вилка, Prussian Blue/Copper</t>
  </si>
  <si>
    <t>ЕС, с кейсом, наша вилка, Prussian Blue/Copper</t>
  </si>
  <si>
    <t>ЕС, без кейса, наша вилка, Nickel/Copper</t>
  </si>
  <si>
    <t>Великобритания, без кейса, Gold/Onyx</t>
  </si>
  <si>
    <t>Гонконг, с кейсом, Gold/Onyx</t>
  </si>
  <si>
    <t>Гонконг, с кейсом, Blue/Blush</t>
  </si>
  <si>
    <t>Корея, без кейса, наша вилка, Nickel Copper</t>
  </si>
  <si>
    <t>Индия, без кейса, Ceramic Topaz</t>
  </si>
  <si>
    <t>ЕС, без кейса, наша вилка, Ceramic Topaz</t>
  </si>
  <si>
    <t>Великобритания, без кейса, Ceramic Topaz</t>
  </si>
  <si>
    <t>Индия, с кейсом, (Vinca) Blue Topaz</t>
  </si>
  <si>
    <t>Корея, с кейсом, (Vinca) Blue Topaz</t>
  </si>
  <si>
    <t>ЕС, без кейса, наша вилка, (Vinca) Blue Topaz</t>
  </si>
  <si>
    <t>Гонконг, без кейса, Ceramic Pink</t>
  </si>
  <si>
    <t>ЕС, без кейса, Ceramic Pink</t>
  </si>
  <si>
    <t>Корея, с кейсом, Ceramic Pink</t>
  </si>
  <si>
    <t>Гонконг, с кейсом, Amber Silk</t>
  </si>
  <si>
    <t>ЕС, с кейсом, Strawberry Bronze</t>
  </si>
  <si>
    <t>Гонконг, с кейсом, Red Velvet/Gold</t>
  </si>
  <si>
    <t>Гонконг, без кейса, Blue Copper</t>
  </si>
  <si>
    <t>ЕС, с кейсом, Blue Copper</t>
  </si>
  <si>
    <t>Гонконг, с кейсом, Jasper Plum</t>
  </si>
  <si>
    <t>ЕС, наша вилка, Vinca Blue/Topaz Orange</t>
  </si>
  <si>
    <t>ЕС, без кейса, наша вилка, Jasper Plum</t>
  </si>
  <si>
    <t>Гонконг, с кейсом, Kanzan Pink</t>
  </si>
  <si>
    <t>Гонконг, без кейса, Ceramik Pink</t>
  </si>
  <si>
    <t>Гонконг, с кейсом, Ceramik Pink</t>
  </si>
  <si>
    <t>ЕС, без кейса, наша вилка, Ceramik Pink</t>
  </si>
  <si>
    <t>Индия, с чехлом и подставкой, Copper/Nickel</t>
  </si>
  <si>
    <t>Корея, с кейсом, Apricot Topaz</t>
  </si>
  <si>
    <t>Таиланд, без кейса, наша вилка, Nickel/Copper</t>
  </si>
  <si>
    <t>Индия, без кейса, Nickel/Copper</t>
  </si>
  <si>
    <t>Китай, без кейса, Blue/Copper</t>
  </si>
  <si>
    <t>ЕС, без кейса, наша вилка, Blue/Copper</t>
  </si>
  <si>
    <t>Гонконг, с кейсом, Red Velvet</t>
  </si>
  <si>
    <t>ЕС, с кейсом, Red Velvet</t>
  </si>
  <si>
    <t>Корея, без кейса, Ceramic Pink</t>
  </si>
  <si>
    <t>Гонконг, c кейсом, Kanzan Pink</t>
  </si>
  <si>
    <t>Корея, с кейсом, наша вилка, Strawberry Bronze</t>
  </si>
  <si>
    <t>Корея, с кейсом, наша вилка, Amber Silk</t>
  </si>
  <si>
    <t>ЕС, наша вилка, Yellow/Nickel</t>
  </si>
  <si>
    <t>Великобритания, Nickel/Yellow</t>
  </si>
  <si>
    <t>Индия, Silver/Nickel</t>
  </si>
  <si>
    <t>Великобритания, Silver/Nickel</t>
  </si>
  <si>
    <t>ЕС, наша вилка, Silver/Nickel</t>
  </si>
  <si>
    <t>ЕС, Nickel/Copper</t>
  </si>
  <si>
    <t>Великобритания, Yellow/Nickel</t>
  </si>
  <si>
    <t>Индия, Yellow/Nickel</t>
  </si>
  <si>
    <t>ЕС, Yellow/Nickel</t>
  </si>
  <si>
    <t>ЕС, Gold/Gold</t>
  </si>
  <si>
    <t>Корея, наша вилка, с подставкой</t>
  </si>
  <si>
    <t>ЕС, наша вилка, Purple</t>
  </si>
  <si>
    <t>ЕС, наша вилка, Copper/Blue</t>
  </si>
  <si>
    <t>Корея, наша вилка, Black</t>
  </si>
  <si>
    <t>ЕС, наша вилка(492689-01), Black</t>
  </si>
  <si>
    <t>Гонконг, Black</t>
  </si>
  <si>
    <t>Гонконг, White/Silver</t>
  </si>
  <si>
    <t>Гонконг, Black/Nickel</t>
  </si>
  <si>
    <t>Гонконг, White/Gold</t>
  </si>
  <si>
    <t>Гонконг, Black/Teal</t>
  </si>
  <si>
    <t>Великобритания, Prussian/Gold</t>
  </si>
  <si>
    <t>Таиланд, Prussian/Gold</t>
  </si>
  <si>
    <t>Гонконг, Prussian/Gold</t>
  </si>
  <si>
    <t>ЕС, наша вилка, Gold/White</t>
  </si>
  <si>
    <t>Великобритания, Gold/White</t>
  </si>
  <si>
    <t>Гонконг, White</t>
  </si>
  <si>
    <t>Гонконг, Nickel</t>
  </si>
  <si>
    <t>с магнитом, Black/Cooper</t>
  </si>
  <si>
    <t>с магнитом, Black/Fuchsia</t>
  </si>
  <si>
    <t>с магнитом, Black/Purple</t>
  </si>
  <si>
    <t>с лентой, Black/Purple</t>
  </si>
  <si>
    <t>с лентой, Black/Cooper</t>
  </si>
  <si>
    <t>Pale Rose</t>
  </si>
  <si>
    <t>Prussian</t>
  </si>
  <si>
    <t>Nickel Black</t>
  </si>
  <si>
    <t>Fuchsia Nickel</t>
  </si>
  <si>
    <t>Rose</t>
  </si>
  <si>
    <t>Fuchsia</t>
  </si>
  <si>
    <t>Prussian Blue</t>
  </si>
  <si>
    <t>никель,фуксия,синий</t>
  </si>
  <si>
    <t>Яндекс Станция Стрит</t>
  </si>
  <si>
    <t>Яндекс мини 3 про</t>
  </si>
  <si>
    <t>Яндекс Станция Станция 3</t>
  </si>
  <si>
    <t>Яндекс Макс 3.75 (Zigbee)</t>
  </si>
  <si>
    <t>Яндекс Станция Миди</t>
  </si>
  <si>
    <t>Яндекс Станция Дуо (с экраном)</t>
  </si>
  <si>
    <t>Яндекс Станция 2</t>
  </si>
  <si>
    <t>Яндекс Станция Мини 2</t>
  </si>
  <si>
    <t>Яндекс Станция Мини 2 (с часами)</t>
  </si>
  <si>
    <t>Яндекс Станция Мини 3 (с часами)</t>
  </si>
  <si>
    <t>Яндекс Станция Лайт 1</t>
  </si>
  <si>
    <t>Яндекс станция Лайт 2 без часов</t>
  </si>
  <si>
    <t>Яндекс Станция Лайт 2</t>
  </si>
  <si>
    <t>голубой, белый, черный</t>
  </si>
  <si>
    <t>голубой, черный</t>
  </si>
  <si>
    <t>белый, голубой</t>
  </si>
  <si>
    <t>голубой</t>
  </si>
  <si>
    <t>розовый, голубой, зеленый</t>
  </si>
  <si>
    <t>Jbl детские 470nc</t>
  </si>
  <si>
    <t>Sony WH-CH720</t>
  </si>
  <si>
    <t>Sony WH-CH520</t>
  </si>
  <si>
    <t>Sony WH-1000XM4</t>
  </si>
  <si>
    <t>Sony WH-1000XM5</t>
  </si>
  <si>
    <t>черный, белый, голубой</t>
  </si>
  <si>
    <t>Marshall Major 4</t>
  </si>
  <si>
    <t>Marshall Major 5</t>
  </si>
  <si>
    <t>кремовый</t>
  </si>
  <si>
    <t>Beats Studio Pro</t>
  </si>
  <si>
    <t>песочный</t>
  </si>
  <si>
    <t>темно-синий</t>
  </si>
  <si>
    <t>серо-песочный</t>
  </si>
  <si>
    <t>темно-коричневый</t>
  </si>
  <si>
    <t>Bоsе QuiеtCоmfort Ultra Headphоnеs (2nd Gеn, 2025)</t>
  </si>
  <si>
    <t>Bose Headphones Quiet Comfort Ultra 2nd</t>
  </si>
  <si>
    <t>Desert Gold</t>
  </si>
  <si>
    <t>Driftwood Sand</t>
  </si>
  <si>
    <t>зеленый, красный, голубой, белый, черный</t>
  </si>
  <si>
    <t>Nothing Headphone (1)</t>
  </si>
  <si>
    <t>Bang &amp; Olufsen Beoplay H95</t>
  </si>
  <si>
    <t>фиолетовый, голубой</t>
  </si>
  <si>
    <t>черный, фиолетовый, белый, голубой, желтый</t>
  </si>
  <si>
    <t>Nothing Ear a</t>
  </si>
  <si>
    <t>Sony WF-1000xm5</t>
  </si>
  <si>
    <t>Sony WF 1000xm5</t>
  </si>
  <si>
    <t>фиолетовый, черный, оранжевый, песочный</t>
  </si>
  <si>
    <t>белый, черный, голубой</t>
  </si>
  <si>
    <t>черный, белый, коричневый, голубой, желтый</t>
  </si>
  <si>
    <t>OnePlus buds pro 3</t>
  </si>
  <si>
    <t>White Gold</t>
  </si>
  <si>
    <t>OnePlus Buds 4</t>
  </si>
  <si>
    <t>Storm Gray</t>
  </si>
  <si>
    <t>Boombox 3</t>
  </si>
  <si>
    <t>камуфляж</t>
  </si>
  <si>
    <t>JBL CHARGE 5</t>
  </si>
  <si>
    <t>бирюзовый</t>
  </si>
  <si>
    <t>белый, красный, розовый, синий, squad, фиолетовый</t>
  </si>
  <si>
    <t>синий, черный, розовый, красный, белый, squad, фиолетовый, песочный, funky</t>
  </si>
  <si>
    <t>черный, розовый, синий</t>
  </si>
  <si>
    <t>JBL Flip 6</t>
  </si>
  <si>
    <t>черный, голубой</t>
  </si>
  <si>
    <t>JBL Go 3</t>
  </si>
  <si>
    <t>JBL Go 4</t>
  </si>
  <si>
    <t>синий/розовый</t>
  </si>
  <si>
    <t>черный/оранжевый</t>
  </si>
  <si>
    <t>Blue Pink</t>
  </si>
  <si>
    <t>горчичный</t>
  </si>
  <si>
    <t>JBL Clip 5</t>
  </si>
  <si>
    <t>black/blue</t>
  </si>
  <si>
    <t>Aura studio 5</t>
  </si>
  <si>
    <t>Aura studio 4</t>
  </si>
  <si>
    <t>Aura studio 3</t>
  </si>
  <si>
    <t>черный/золотой</t>
  </si>
  <si>
    <t>Marshall Monitor 3</t>
  </si>
  <si>
    <t>Marshall Kilburn 2</t>
  </si>
  <si>
    <t>черный, brass</t>
  </si>
  <si>
    <t>черный, коричневый, серый</t>
  </si>
  <si>
    <t>мятый</t>
  </si>
  <si>
    <t>PlayStation Slim Disk 1тб (2015,2016)</t>
  </si>
  <si>
    <t>камуфляж, черный</t>
  </si>
  <si>
    <t>Наушники Sony Elite</t>
  </si>
  <si>
    <t>красный, фиолетовый, голубой</t>
  </si>
  <si>
    <t>ps5</t>
  </si>
  <si>
    <t>камуфляж, розовый</t>
  </si>
  <si>
    <t>рваная коробка</t>
  </si>
  <si>
    <t>битый пиксель</t>
  </si>
  <si>
    <t>Go pro Hero 12</t>
  </si>
  <si>
    <t>Битый пиксель, не использовалась</t>
  </si>
  <si>
    <t>GoPro Hero 13</t>
  </si>
  <si>
    <t>Black Edition</t>
  </si>
  <si>
    <t>Уценка, новая без АКБ</t>
  </si>
  <si>
    <t>White Edition</t>
  </si>
  <si>
    <t>GoPro HERO 13 special bundle</t>
  </si>
  <si>
    <t>кейс и флешка</t>
  </si>
  <si>
    <t>DJI Mic Min 2 (2 TX + 1 RX + Charging Case)</t>
  </si>
  <si>
    <t>new</t>
  </si>
  <si>
    <t>DJI MIC MINI (2TX+1 MOBILE RX)</t>
  </si>
  <si>
    <t>DJI Mic Mini Transmitter</t>
  </si>
  <si>
    <t>Infinity Black</t>
  </si>
  <si>
    <t>Arctic White</t>
  </si>
  <si>
    <t>Insta 360 X5 action cam</t>
  </si>
  <si>
    <t>INSTA360 GO 3S 128GB Action Camera</t>
  </si>
  <si>
    <t>INSTA360 GO 3S 64GB Action Camera</t>
  </si>
  <si>
    <t>Insta 360 GO Ultra</t>
  </si>
  <si>
    <t>Insta 360 GO Ultra Creator Bundle</t>
  </si>
  <si>
    <t>Insta360 Flow 2 Pro AI Gimbal Stabilizer</t>
  </si>
  <si>
    <t>Stone Grey</t>
  </si>
  <si>
    <t>Summit White</t>
  </si>
  <si>
    <t>DJI Osmo Action 4 Pro Standart</t>
  </si>
  <si>
    <t>DJI Osmo Action 4 Pro Adventure</t>
  </si>
  <si>
    <t>DJI Osmo Action 6 Standart</t>
  </si>
  <si>
    <t>Osmo mobile 6.</t>
  </si>
  <si>
    <t>Osmo mobile 7p</t>
  </si>
  <si>
    <t>Osmo pocket 4 creator combo</t>
  </si>
  <si>
    <t>Plaud Note Pro</t>
  </si>
  <si>
    <t>Проигрыватель Sony Vinyl player PS-LX310BT</t>
  </si>
  <si>
    <t>AirPods Max 2024</t>
  </si>
  <si>
    <t>Наконечники Apple Tips для Apple Pencil, 4 шт.</t>
  </si>
  <si>
    <t>Instax Mini Evo</t>
  </si>
  <si>
    <t>Instax mini Evo</t>
  </si>
  <si>
    <t>Instax Wide Evo Hybrid Camera</t>
  </si>
  <si>
    <t>Canon Selphy CP1500</t>
  </si>
  <si>
    <t>Canon PSG7X Mark 3 PowerShot G7X</t>
  </si>
  <si>
    <t>MEDICUBE AGE-R BOOSTER PRO EX</t>
  </si>
  <si>
    <t>розовый, черный, синий, Корея</t>
  </si>
  <si>
    <t>коричневый, белый, черный</t>
  </si>
  <si>
    <t>синий, saga green</t>
  </si>
  <si>
    <t>Marshall Wilien</t>
  </si>
  <si>
    <t>крем</t>
  </si>
  <si>
    <t>Marshall Heston 200 Sub</t>
  </si>
  <si>
    <t>Cream</t>
  </si>
  <si>
    <t>малиновый</t>
  </si>
  <si>
    <t>уценки</t>
  </si>
  <si>
    <t>мятный</t>
  </si>
  <si>
    <t>коралловый</t>
  </si>
  <si>
    <t>Черный, США</t>
  </si>
  <si>
    <t>Белый, США</t>
  </si>
  <si>
    <t>Серебристый, Россия</t>
  </si>
  <si>
    <t>Синий, Россия</t>
  </si>
  <si>
    <t>Оранжевый, Россия</t>
  </si>
  <si>
    <t>Желтый, Россия</t>
  </si>
  <si>
    <t>Фиолетовый, Россия</t>
  </si>
  <si>
    <t>Зеленый, Россия</t>
  </si>
  <si>
    <t>Розовый, Россия</t>
  </si>
  <si>
    <t>Серебристый, Великобритания</t>
  </si>
  <si>
    <t>Розовый, Индия</t>
  </si>
  <si>
    <t>Custom Air 13</t>
  </si>
  <si>
    <t>Индиго, Гонконг</t>
  </si>
  <si>
    <t>Серебристый, Гонконг</t>
  </si>
  <si>
    <t>Румяна, Гонконг</t>
  </si>
  <si>
    <t>Цитрус, Гонконг</t>
  </si>
  <si>
    <t>Индиго, Индия, Гонконг</t>
  </si>
  <si>
    <t>Серебристый, Индия, Гонконг</t>
  </si>
  <si>
    <t>Румяна, Индия, Гонконг</t>
  </si>
  <si>
    <t>Цитрус, Индия, Гонконг</t>
  </si>
  <si>
    <t>Серебристый, США, Гонконг</t>
  </si>
  <si>
    <t>Сияние звезды, США, Гонконг</t>
  </si>
  <si>
    <t>Полночь, США, Гонконг</t>
  </si>
  <si>
    <t>Небесно-голубой, США, Гонконг</t>
  </si>
  <si>
    <t>Полночь, США</t>
  </si>
  <si>
    <t>Серебристый, США</t>
  </si>
  <si>
    <t>Небесно-голубой, США</t>
  </si>
  <si>
    <t>Сияние звезды, США</t>
  </si>
  <si>
    <t>Custom Air 15</t>
  </si>
  <si>
    <t>Серебристый, Индия, США</t>
  </si>
  <si>
    <t>Сияние звезды, Индия, США</t>
  </si>
  <si>
    <t>Небесно-голубой, Индия, США</t>
  </si>
  <si>
    <t>Полночь, Индия, США</t>
  </si>
  <si>
    <t>Полночь, Россия</t>
  </si>
  <si>
    <t>Небесно-голубой, Россия</t>
  </si>
  <si>
    <t>Полночь</t>
  </si>
  <si>
    <t>Небесно-голубой</t>
  </si>
  <si>
    <t>MW1G3 Air 15 Silver (M4 16GB, 256GB)</t>
  </si>
  <si>
    <t>Сияние звезды</t>
  </si>
  <si>
    <t>MacBook Air 13 M5</t>
  </si>
  <si>
    <t>Серебристый</t>
  </si>
  <si>
    <t>MacBook Air 15 M5</t>
  </si>
  <si>
    <t>Космический черный, Индия, США</t>
  </si>
  <si>
    <t>MGDu4 MacBook Pro 14 M5 Max 18/32 36GB 2TB Space Black</t>
  </si>
  <si>
    <t>Космический черный</t>
  </si>
  <si>
    <t>Нано-текстура, Космический черный</t>
  </si>
  <si>
    <t>Черный, Индия, США</t>
  </si>
  <si>
    <t>Нано-текстура, Космический черный, США</t>
  </si>
  <si>
    <t>Apple iPhone 14 Plus 128GB Yellow 2sim</t>
  </si>
  <si>
    <t>10361-4</t>
  </si>
  <si>
    <t>Apple iPhone 16 Plus 256GB Teal 1sim</t>
  </si>
  <si>
    <t>20326-2</t>
  </si>
  <si>
    <t>Apple iPhone 17 Pro Max 1TB Silver eSIM + 1SIM</t>
  </si>
  <si>
    <t>Apple Watch Ultra 3 49 Black Milanese L MF1T4</t>
  </si>
  <si>
    <t>Ирригатор Xiaomi Water Flosser 2 White EU</t>
  </si>
  <si>
    <t>Набор гелевых ручек Xiaomi High-capacity Gel Pen (10-Pack) EU</t>
  </si>
  <si>
    <t>53014HYC</t>
  </si>
  <si>
    <t>Huawei MateBook 14 Intel Core Ultra 5 125H/16Gb (soldered D5)/SSD512Gb/UMA/14.2"/OLED/Touch/WQXGA+/2880x1920/120Hz/NoOS/Green/1.3kg</t>
  </si>
  <si>
    <t>53014MFP</t>
  </si>
  <si>
    <t>Huawei MateBook GT 14 Intel Core Ultra 5 125H/32Gb (soldered D5)/SSD1Tb/UMA/14.2"/OLED/Touch/WQXGA+/2880x1920/144Hz/NoOS/Space Grey/1.49kg</t>
  </si>
  <si>
    <t>HONOR MagicBook X16 Intel Core i5-13420H/16Gb (soldered D4)/SSD512Gb/UMA/16"/IPS/WUXGA/1920x1200/60Hz/Win11/Grey/1.68kg</t>
  </si>
  <si>
    <t>5301ALWS</t>
  </si>
  <si>
    <t>ASUS ROG Strix Scar 18 G835LW-SA037 Intel Core Ultra 9 275HX/32Gb (2*16 D5)/SSD1Tb/RTX5080 16Gb (175W)/18"/IPS/MiniLED/WQXGA/2560x1600/240Hz/NoOS/RJ-45/Black/3.2kg</t>
  </si>
  <si>
    <t>MSI Vector 16 HX AI A2XWHG-080XRU Intel Core Ultra 7 255HX/32Gb (2*16 D5)/SSD1Tb/RTX5070 Ti 12Gb (140W)/16"/IPS/WUXGA/1920x1200/144Hz/NoOS/RJ-45/Grey/2.7kg</t>
  </si>
  <si>
    <t>9S7-15M352-080</t>
  </si>
  <si>
    <t>MSI Katana 17 HX B14WFK-276XRU Intel Core i7-14650HX/32Gb (2*16 D5)/SSD1Tb/RTX5060 8Gb (115W)/17.3"/IPS/QHD/2560x1440/240Hz/NoOS/RJ-45/Black/2.7kg</t>
  </si>
  <si>
    <t>MSI Prestige 16 AI+ C3MG-030RU Intel Core Ultra 7 355/32Gb (soldered D5)/SSD1Tb/UMA/16"/OLED/2.8K/2880x1800/120Hz/Win11Pro/Grey/1.59kg</t>
  </si>
  <si>
    <t>9S7-262223-030</t>
  </si>
  <si>
    <t>Гравитон Н15И-ТП 15.6"FHD300nit i5 1135G7/1x16GBDDR4/512GB SSD M.2/WiFi+BT/HUB/NoOS/1YST</t>
  </si>
  <si>
    <t>Н15И-ТП_227800</t>
  </si>
  <si>
    <t>16" TECNO Megabook K16S K16SFA Ryzen 7 7735HS/16Gb/SSD1Tb/AMDRadeonGraphics/1920x1200/Win11/</t>
  </si>
  <si>
    <t>Аксессуары / Аксессуары и гаджеты / GoPro / Камеры GoPro HERO</t>
  </si>
  <si>
    <t>84123-1EU</t>
  </si>
  <si>
    <t>Камера GoPro Hero 13 Accessory Bundle 64GB Black EU</t>
  </si>
  <si>
    <t>84121-1EU</t>
  </si>
  <si>
    <t>Камера GoPro Hero 13 Black EU</t>
  </si>
  <si>
    <t>800882RUS</t>
  </si>
  <si>
    <t>Роутер Keenetic Racer (KN-4010) Wi-Fi 6 AX3000 RUS</t>
  </si>
  <si>
    <t>Аксессуары / Аксессуары и гаджеты / Oculus</t>
  </si>
  <si>
    <t>801127-1JP</t>
  </si>
  <si>
    <t>VR шлем Oculus Quest 3 4K 512GB JP</t>
  </si>
  <si>
    <t>801177-1JP</t>
  </si>
  <si>
    <t>VR шлем Oculus Quest 3S 128GB JP</t>
  </si>
  <si>
    <t>914520-1RUS</t>
  </si>
  <si>
    <t>Умные очки Xiaomi Mijia Smart Audio Glasses Aviator (BHR08VYGL) Black RUS</t>
  </si>
  <si>
    <t>914520-2RUS</t>
  </si>
  <si>
    <t>Умные очки Xiaomi Mijia Smart Audio Glasses Browline (BHR08VXGL) Black RUS</t>
  </si>
  <si>
    <t>Аксессуары / Мониторы / Acer</t>
  </si>
  <si>
    <t>Аксессуары / Мониторы / AOC</t>
  </si>
  <si>
    <t>Аксессуары / Мониторы / Asus</t>
  </si>
  <si>
    <t>Аксессуары / Мониторы / Digma</t>
  </si>
  <si>
    <t>Аксессуары / Мониторы / Gigabyte</t>
  </si>
  <si>
    <t>90289RUS</t>
  </si>
  <si>
    <t>Монитор Gigabyte MO27U2 QD-OLED "27 (MO27U2) Black RUS</t>
  </si>
  <si>
    <t>Аксессуары / Мониторы / Hisense</t>
  </si>
  <si>
    <t>Аксессуары / Мониторы / LG</t>
  </si>
  <si>
    <t>90240RUS</t>
  </si>
  <si>
    <t>Монитор LG UltraFine 32UN650K-W 32" (32UN650K-W.ARUZ) Black RUS</t>
  </si>
  <si>
    <t>Аксессуары / Мониторы / MSI</t>
  </si>
  <si>
    <t>Аксессуары / Мониторы / Philips</t>
  </si>
  <si>
    <t>Аксессуары / Мониторы / Samsung</t>
  </si>
  <si>
    <t>Аксессуары / Мониторы / Xiaomi</t>
  </si>
  <si>
    <t>900043-1RUS</t>
  </si>
  <si>
    <t>Беспроводные наушники Anker Soundcore AeroClip (A3388G11) Black RUS</t>
  </si>
  <si>
    <t>900044-1RUS</t>
  </si>
  <si>
    <t>Беспроводные наушники Anker Soundcore H30i (A3012G11) Black RUS</t>
  </si>
  <si>
    <t>900045-1RUS</t>
  </si>
  <si>
    <t>Беспроводные наушники Anker Soundcore K20i (A3994G11) Black RUS</t>
  </si>
  <si>
    <t>900045-2RUS</t>
  </si>
  <si>
    <t>Беспроводные наушники Anker Soundcore K20i (A3994G21) White RUS</t>
  </si>
  <si>
    <t>900046-1RUS</t>
  </si>
  <si>
    <t>Беспроводные наушники Anker Soundcore Liberty 3 Pro (A3952G11) Black RUS</t>
  </si>
  <si>
    <t>900046-2RUS</t>
  </si>
  <si>
    <t>Беспроводные наушники Anker Soundcore Liberty 3 Pro (A3952G21) White RUS</t>
  </si>
  <si>
    <t>900046-3RUS</t>
  </si>
  <si>
    <t>Беспроводные наушники Anker Soundcore Liberty 3 Pro (A3952GQ1) Purple RUS</t>
  </si>
  <si>
    <t>900047-1RUS</t>
  </si>
  <si>
    <t>Беспроводные наушники Anker Soundcore Liberty 4 Pro (A3954G11) Black Matte RUS</t>
  </si>
  <si>
    <t>900047-3RUS</t>
  </si>
  <si>
    <t>Беспроводные наушники Anker Soundcore Liberty 4 Pro (A3954G21) White Matte RUS</t>
  </si>
  <si>
    <t>900047-2RUS</t>
  </si>
  <si>
    <t>Беспроводные наушники Anker Soundcore Liberty 4 Pro (A3954G31) Blue Matte RUS</t>
  </si>
  <si>
    <t>900037-1RUS</t>
  </si>
  <si>
    <t>Беспроводные наушники Anker Soundcore Liberty 5 (A3957G11) Black RUS</t>
  </si>
  <si>
    <t>Беспроводные наушники Anker Soundcore Liberty 5 (A3957G21) White RUS</t>
  </si>
  <si>
    <t>900037-4RUS</t>
  </si>
  <si>
    <t>Беспроводные наушники Anker Soundcore Liberty 5 (A3957G51) Pink RUS</t>
  </si>
  <si>
    <t>900048-1RUS</t>
  </si>
  <si>
    <t>Беспроводные наушники Anker Soundcore Liberty Buds (D1200G11) Black RUS</t>
  </si>
  <si>
    <t>900048-3RUS</t>
  </si>
  <si>
    <t>Беспроводные наушники Anker Soundcore Liberty Buds (D1200G21) White RUS</t>
  </si>
  <si>
    <t>900048-2RUS</t>
  </si>
  <si>
    <t>Беспроводные наушники Anker Soundcore Liberty Buds (D1200G31) Blue RUS</t>
  </si>
  <si>
    <t>900049-1RUS</t>
  </si>
  <si>
    <t>Беспроводные наушники Anker Soundcore P30i (A3959311) Black RUS</t>
  </si>
  <si>
    <t>900049-3RUS</t>
  </si>
  <si>
    <t>Беспроводные наушники Anker Soundcore P30i (A3959321) White RUS</t>
  </si>
  <si>
    <t>900049-2RUS</t>
  </si>
  <si>
    <t>Беспроводные наушники Anker Soundcore P30i (A3959361) Green RUS</t>
  </si>
  <si>
    <t>900050-2RUS</t>
  </si>
  <si>
    <t>Беспроводные наушники Anker Soundcore P40i (A3955G31) Blue RUS</t>
  </si>
  <si>
    <t>900051-1RUS</t>
  </si>
  <si>
    <t>Беспроводные наушники Anker Soundcore P41i (A3937G11) Black RUS</t>
  </si>
  <si>
    <t>900042-1RUS</t>
  </si>
  <si>
    <t>Беспроводные наушники Anker Soundcore Q45 (A3040G11) Black RUS</t>
  </si>
  <si>
    <t>900042-3RUS</t>
  </si>
  <si>
    <t>Беспроводные наушники Anker Soundcore Q45 (A3040G21) White RUS</t>
  </si>
  <si>
    <t>900042-2RUS</t>
  </si>
  <si>
    <t>Беспроводные наушники Anker Soundcore Q45 (A3040G31) Blue RUS</t>
  </si>
  <si>
    <t>900052-1RUS</t>
  </si>
  <si>
    <t>Беспроводные наушники Anker Soundcore R50i (A3949G12) Black RUS</t>
  </si>
  <si>
    <t>900053-1RUS</t>
  </si>
  <si>
    <t>Беспроводные наушники Anker Soundcore R60i NC (D1202G11) Black RUS</t>
  </si>
  <si>
    <t>900053-2RUS</t>
  </si>
  <si>
    <t>Беспроводные наушники Anker Soundcore R60i NC (D1202G31) Blue RUS</t>
  </si>
  <si>
    <t>900054-1RUS</t>
  </si>
  <si>
    <t>Беспроводные наушники Anker Soundcore Space One Pro (A3062G11) Black RUS</t>
  </si>
  <si>
    <t>900054-2RUS</t>
  </si>
  <si>
    <t>Беспроводные наушники Anker Soundcore Space One Pro (A3062G21) White RUS</t>
  </si>
  <si>
    <t>900055-1RUS</t>
  </si>
  <si>
    <t>Беспроводные наушники Anker Soundcore Sport X20 (A3968G11) Black RUS</t>
  </si>
  <si>
    <t>900055-3RUS</t>
  </si>
  <si>
    <t>Беспроводные наушники Anker Soundcore Sport X20 (A3968G21) White RUS</t>
  </si>
  <si>
    <t>900055-2RUS</t>
  </si>
  <si>
    <t>Беспроводные наушники Anker Soundcore Sport X20 (A3968G61) Green RUS</t>
  </si>
  <si>
    <t>Беспроводные наушники Huawei FreeBuds Pro 5 (55038660) Grey RUS</t>
  </si>
  <si>
    <t>Беспроводные наушники Huawei FreeBuds Pro 5 (55038661) White RUS</t>
  </si>
  <si>
    <t>995002-1RUS</t>
  </si>
  <si>
    <t>Беспроводные наушники Huawei FreeBuds Pro 5 (55038662) Sand RUS</t>
  </si>
  <si>
    <t>900259-2RUS</t>
  </si>
  <si>
    <t>Беспроводные наушники Huawei Freebuds SE 2 (55037505) Black RUS</t>
  </si>
  <si>
    <t>Беспроводные наушники Huawei FreeClip 2 (55038692) Black RUS</t>
  </si>
  <si>
    <t>Беспроводные наушники Xiaomi Redmi Buds 8 Active (BHR08JTGL) Black RUS</t>
  </si>
  <si>
    <t>Беспроводные наушники Xiaomi Redmi Buds 8 Active (BHR08JUGL) White RUS</t>
  </si>
  <si>
    <t>Беспроводные наушники Xiaomi Redmi Buds 8 Lite (BHR08OJGL) Blue RUS</t>
  </si>
  <si>
    <t>Беспроводные наушники Xiaomi Redmi Buds 8 Lite (BHR08OLGL) Cloud White RUS</t>
  </si>
  <si>
    <t>Беспроводные наушники Xiaomi Redmi Buds 8 Lite (BHR08OMGL) Black RUS</t>
  </si>
  <si>
    <t>995001-2</t>
  </si>
  <si>
    <t>Беспроводные наушники Samsung Galaxy Buds 4 (SM-R540) Black</t>
  </si>
  <si>
    <t>996031RUS</t>
  </si>
  <si>
    <t>Пылесос вертикальный беспроводной моющий Dreame H16 Pro Steam Black RUS</t>
  </si>
  <si>
    <t>996032RUS</t>
  </si>
  <si>
    <t>Робот-пылесос Dreame X60 Master Black RUS</t>
  </si>
  <si>
    <t>996029-2RUS</t>
  </si>
  <si>
    <t>Робот-пылесос Dreame X60 Ultra Complete White RUS</t>
  </si>
  <si>
    <t>Смарт-часы ️Huawei Watch GT5 Pro 42mm (55020DGV) Ceramic White RUS</t>
  </si>
  <si>
    <t>Смарт-часы ️Huawei Watch GT5 Pro 46mm (55020DGH) Black RUS</t>
  </si>
  <si>
    <t>902058-1RUS</t>
  </si>
  <si>
    <t>Смарт-часы Xiaomi Watch S4 41mm (BHR07VWGL) (Milaneese) Gold RUS</t>
  </si>
  <si>
    <t>600395-2AE</t>
  </si>
  <si>
    <t>Смарт-часы Samsung Galaxy Watch 7 44mm (SM-L310) Green AE</t>
  </si>
  <si>
    <t>601089-1AE</t>
  </si>
  <si>
    <t>Смарт-часы Samsung Galaxy Watch 8 44mm (SM-L335) LTE Graphite AE</t>
  </si>
  <si>
    <t>21017-2IN</t>
  </si>
  <si>
    <t>Google Pixel 10 5G 12/256GB NFC Indigo IN</t>
  </si>
  <si>
    <t>21017-4IN</t>
  </si>
  <si>
    <t>Google Pixel 10 5G 12/256GB NFC Lemongrass IN</t>
  </si>
  <si>
    <t>21017-1IN</t>
  </si>
  <si>
    <t>Google Pixel 10 5G 12/256GB NFC Obsidian IN</t>
  </si>
  <si>
    <t>21028-2AU</t>
  </si>
  <si>
    <t>Google Pixel 10a 5G 8/128GB NFC Fog AU</t>
  </si>
  <si>
    <t>21028-3AU</t>
  </si>
  <si>
    <t>Google Pixel 10a 5G 8/128GB NFC Lavander AU</t>
  </si>
  <si>
    <t>21028-1AU</t>
  </si>
  <si>
    <t>Google Pixel 10a 5G 8/128GB NFC Obsidian AU</t>
  </si>
  <si>
    <t>16532-3KZ</t>
  </si>
  <si>
    <t>Honor 400 8/256GB NFC Desert Gold KZ</t>
  </si>
  <si>
    <t>16555-2KZ</t>
  </si>
  <si>
    <t>Honor 600 Lite 5G 8/256GB NFC Velvet Gray KZ</t>
  </si>
  <si>
    <t>16521-1</t>
  </si>
  <si>
    <t>Honor X7C 8+512GB NFC Midnight Black RUS</t>
  </si>
  <si>
    <t>16521-3</t>
  </si>
  <si>
    <t>Honor X7C 8+512GB NFC Moonlight White RUS</t>
  </si>
  <si>
    <t>16540-1</t>
  </si>
  <si>
    <t>Honor X7d 6+128GB NFC Velvet Black RUS</t>
  </si>
  <si>
    <t>16541-2</t>
  </si>
  <si>
    <t>Honor X7d 8+256GB NFC Meteor Silver RUS</t>
  </si>
  <si>
    <t>10580-2</t>
  </si>
  <si>
    <t>Huawei Nova 14i 8+128GB NFC Blue RUS</t>
  </si>
  <si>
    <t>17725-1EU</t>
  </si>
  <si>
    <t>OnePlus 15R 5G (CPH2769) 12/256GB NFC Charcoal Black EU</t>
  </si>
  <si>
    <t>17723-3EU</t>
  </si>
  <si>
    <t>OnePlus Nord 5 5G (CPH2709) 12/512GB NFC Marble Sands EU</t>
  </si>
  <si>
    <t>17735-2EU</t>
  </si>
  <si>
    <t>OnePlus Nord CE5 5G (CPH2719) 8/128GB NFC Marble Mist EU</t>
  </si>
  <si>
    <t>282162-1</t>
  </si>
  <si>
    <t>Realme 15 5G 8+256GB NFC Black RUS</t>
  </si>
  <si>
    <t>282162-2</t>
  </si>
  <si>
    <t>Realme 15 5G 8+256GB NFC Silk Pink RUS</t>
  </si>
  <si>
    <t>281326-1AE</t>
  </si>
  <si>
    <t>Samsung Galaxy A07 4/128GB Black AE</t>
  </si>
  <si>
    <t>281326-3AE</t>
  </si>
  <si>
    <t>Samsung Galaxy A07 4/128GB Green AE</t>
  </si>
  <si>
    <t>281312-4AE</t>
  </si>
  <si>
    <t>Samsung Galaxy A26 5G 6/128GB White AE</t>
  </si>
  <si>
    <t>281312-2</t>
  </si>
  <si>
    <t>Samsung Galaxy A26 5G 6+128GB Mint RUS</t>
  </si>
  <si>
    <t>281312-4</t>
  </si>
  <si>
    <t>Samsung Galaxy A26 5G 6+128GB White RUS</t>
  </si>
  <si>
    <t>281258-3IN</t>
  </si>
  <si>
    <t>Samsung Galaxy A35 5G 8/128GB Awesome Lilac IN</t>
  </si>
  <si>
    <t>281258-1IN</t>
  </si>
  <si>
    <t>Samsung Galaxy A35 5G 8/128GB Awesome Navy IN</t>
  </si>
  <si>
    <t>281311-1AE</t>
  </si>
  <si>
    <t>Samsung Galaxy A36 5G 8/128GB Awesome Black AE</t>
  </si>
  <si>
    <t>281309-2AE</t>
  </si>
  <si>
    <t>Samsung Galaxy A56 5G 8/128GB Awesome Lightgray AE</t>
  </si>
  <si>
    <t>47015-3KZ</t>
  </si>
  <si>
    <t>Samsung Galaxy A57 5G 8/128GB Awesome Lilac KZ</t>
  </si>
  <si>
    <t>294507-2ID</t>
  </si>
  <si>
    <t>Samsung Galaxy A57 5G 8/256GB Awesome Gray ID</t>
  </si>
  <si>
    <t>294507-3ID</t>
  </si>
  <si>
    <t>Samsung Galaxy A57 5G 8/256GB Awesome Icyblue ID</t>
  </si>
  <si>
    <t>294507-4ID</t>
  </si>
  <si>
    <t>Samsung Galaxy A57 5G 8/256GB Awesome Lilac ID</t>
  </si>
  <si>
    <t>294507-1ID</t>
  </si>
  <si>
    <t>Samsung Galaxy A57 5G 8/256GB Awesome Navy ID</t>
  </si>
  <si>
    <t>11907-1AE</t>
  </si>
  <si>
    <t>Samsung Galaxy S24 FE 8/256GB (SM-S721B/DS) Graphite AE</t>
  </si>
  <si>
    <t>11907-4AE</t>
  </si>
  <si>
    <t>Samsung Galaxy S24 FE 8/256GB (SM-S721B/DS) Mint AE</t>
  </si>
  <si>
    <t>11912-2IN</t>
  </si>
  <si>
    <t>Samsung Galaxy S25 12/256GB (SM-S931B/DS) Icy Blue IN</t>
  </si>
  <si>
    <t>47000-3PY</t>
  </si>
  <si>
    <t>Samsung Galaxy S25 FE 8/256GB (SM-S731B/DS) Iceblue PY</t>
  </si>
  <si>
    <t>47001-3PY</t>
  </si>
  <si>
    <t>Samsung Galaxy S25 FE 8/512GB (SM-S731B/DS) Iceblue PY</t>
  </si>
  <si>
    <t>47001-1PY</t>
  </si>
  <si>
    <t>Samsung Galaxy S25 FE 8/512GB (SM-S731B/DS) Jetblack PY</t>
  </si>
  <si>
    <t>47001-2SG</t>
  </si>
  <si>
    <t>Samsung Galaxy S25 FE 8/512GB (SM-S731B/DS) Navy SG</t>
  </si>
  <si>
    <t>11916-3MY</t>
  </si>
  <si>
    <t>Samsung Galaxy S25 Ultra 12/256GB (SM-S938B/DS) Titanium Silver Blue MY</t>
  </si>
  <si>
    <t>11917-1MY</t>
  </si>
  <si>
    <t>Samsung Galaxy S25 Ultra 12/512GB (SM-S938B/DS) Titanium Black MY</t>
  </si>
  <si>
    <t>11917-2MY</t>
  </si>
  <si>
    <t>Samsung Galaxy S25 Ultra 12/512GB (SM-S938B/DS) Titanium Gray MY</t>
  </si>
  <si>
    <t>11917-4PY</t>
  </si>
  <si>
    <t>Samsung Galaxy S25 Ultra 12/512GB (SM-S938B/DS) Titanium White Silver PY</t>
  </si>
  <si>
    <t>11918-1CL</t>
  </si>
  <si>
    <t>Samsung Galaxy S25 Ultra 12GB/1TB (SM-S938B/DS) Titanium Black CL</t>
  </si>
  <si>
    <t>11918-2CL</t>
  </si>
  <si>
    <t>Samsung Galaxy S25 Ultra 12GB/1TB (SM-S938B/DS) Titanium Gray CL</t>
  </si>
  <si>
    <t>11918-3CL</t>
  </si>
  <si>
    <t>Samsung Galaxy S25 Ultra 12GB/1TB (SM-S938B/DS) Titanium Silver Blue CL</t>
  </si>
  <si>
    <t>47009-4TH</t>
  </si>
  <si>
    <t>Samsung Galaxy S26 12/512GB (SM-S942B/DS) Cobalt Violet TH</t>
  </si>
  <si>
    <t>47009-5MY</t>
  </si>
  <si>
    <t>Samsung Galaxy S26 12/512GB (SM-S942B/DS) Pink Gold MY</t>
  </si>
  <si>
    <t>47009-6MY</t>
  </si>
  <si>
    <t>Samsung Galaxy S26 12/512GB (SM-S942B/DS) Silver Shadow MY</t>
  </si>
  <si>
    <t>47009-3TH</t>
  </si>
  <si>
    <t>Samsung Galaxy S26 12/512GB (SM-S942B/DS) Sky Blue TH</t>
  </si>
  <si>
    <t>47009-2TH</t>
  </si>
  <si>
    <t>Samsung Galaxy S26 12/512GB (SM-S942B/DS) White TH</t>
  </si>
  <si>
    <t>47007-2SG</t>
  </si>
  <si>
    <t>Samsung Galaxy S26 Ultra 12/256GB (SM-S948B/DS) Sky Blue SG</t>
  </si>
  <si>
    <t>47007-1AE</t>
  </si>
  <si>
    <t>Samsung Galaxy S26 Ultra 12/256GB (SM-S948B/DS) Titanium Black AE</t>
  </si>
  <si>
    <t>47007-3AE</t>
  </si>
  <si>
    <t>Samsung Galaxy S26 Ultra 12/256GB (SM-S948B/DS) White AE</t>
  </si>
  <si>
    <t>47006-5EU</t>
  </si>
  <si>
    <t>Samsung Galaxy S26 Ultra 12/512GB (SM-S948B/DS) Silver Shadow EU</t>
  </si>
  <si>
    <t>47006-3MY</t>
  </si>
  <si>
    <t>Samsung Galaxy S26 Ultra 12/512GB (SM-S948B/DS) White MY</t>
  </si>
  <si>
    <t>47012-1EU</t>
  </si>
  <si>
    <t>Samsung Galaxy S26 Ultra 16GB/1TB (SM-S948B/DS) Titanium Black EU</t>
  </si>
  <si>
    <t>47011-4TH</t>
  </si>
  <si>
    <t>Samsung Galaxy S26+ 12/512GB (SM-S947B/DS) Cobalt Violet TH</t>
  </si>
  <si>
    <t>47011-5TH</t>
  </si>
  <si>
    <t>Samsung Galaxy S26+ 12/512GB (SM-S947B/DS) Pink Gold TH</t>
  </si>
  <si>
    <t>47011-6TH</t>
  </si>
  <si>
    <t>Samsung Galaxy S26+ 12/512GB (SM-S947B/DS) Silver Shadow TH</t>
  </si>
  <si>
    <t>47011-3TH</t>
  </si>
  <si>
    <t>Samsung Galaxy S26+ 12/512GB (SM-S947B/DS) Sky Blue TH</t>
  </si>
  <si>
    <t>281341-2</t>
  </si>
  <si>
    <t>Samsung Galaxy Tab S11 Ultra 14.6" 5G 12+512GB (SM-X936) Silver RUS</t>
  </si>
  <si>
    <t>284006-2KZ</t>
  </si>
  <si>
    <t>Samsung Galaxy Z Flip 7 12/256GB (SM-F766B) Blue Shadow KZ</t>
  </si>
  <si>
    <t>284004-2AE</t>
  </si>
  <si>
    <t>Samsung Galaxy Z Flip 7 12/512GB (SM-F766B) Blue Shadow AE</t>
  </si>
  <si>
    <t>284005-2KZ</t>
  </si>
  <si>
    <t>Samsung Galaxy Z Flip 7 FE 8/128GB (SM-F761B) White KZ</t>
  </si>
  <si>
    <t>284000-3KZ</t>
  </si>
  <si>
    <t>Samsung Galaxy Z Fold 7 12/256GB (SM-F966B) Blue Shadow KZ</t>
  </si>
  <si>
    <t>284000-1KZ</t>
  </si>
  <si>
    <t>Samsung Galaxy Z Fold 7 12/256GB (SM-F966B) Jetblack KZ</t>
  </si>
  <si>
    <t>284001-2KZ</t>
  </si>
  <si>
    <t>Samsung Galaxy Z Fold 7 12/512GB (SM-F966B) Blue Shadow KZ</t>
  </si>
  <si>
    <t>284001-1KZ</t>
  </si>
  <si>
    <t>Samsung Galaxy Z Fold 7 12/512GB (SM-F966B) Jetblack KZ</t>
  </si>
  <si>
    <t>11705-1EU</t>
  </si>
  <si>
    <t>Ulefone Armor 21 8/256GB NFC Black EU</t>
  </si>
  <si>
    <t>11706-1EU</t>
  </si>
  <si>
    <t>Ulefone Armor 23 Ultra 5G 12/512GB NFC Elite Black EU</t>
  </si>
  <si>
    <t>11707-1EU</t>
  </si>
  <si>
    <t>Ulefone Armor 24 12/256GB NFC Black EU</t>
  </si>
  <si>
    <t>11708-1EU</t>
  </si>
  <si>
    <t>Ulefone Armor 25T 6/256GB NFC Frost Black EU</t>
  </si>
  <si>
    <t>11710-1EU</t>
  </si>
  <si>
    <t>Ulefone Armor 25T Pro 5G 6/256GB NFC Frost Black EU</t>
  </si>
  <si>
    <t>11720-1EU</t>
  </si>
  <si>
    <t>Ulefone Armor 25T Pro 5G 8/256GB NFC Frost Black EU</t>
  </si>
  <si>
    <t>11711-1EU</t>
  </si>
  <si>
    <t>Ulefone Armor 26 Ultra 5G 12/512GB NFC Black EU</t>
  </si>
  <si>
    <t>11712-1EU</t>
  </si>
  <si>
    <t>Ulefone Armor 27 12/256GB NFC Black EU</t>
  </si>
  <si>
    <t>11713-1EU</t>
  </si>
  <si>
    <t>Ulefone Armor 27 Pro 5G 12/256GB NFC Black EU</t>
  </si>
  <si>
    <t>11714-1EU</t>
  </si>
  <si>
    <t>Ulefone Armor 28 Pro 5G 16/512GB NFC Epic Black EU</t>
  </si>
  <si>
    <t>11715-1EU</t>
  </si>
  <si>
    <t>Ulefone Armor 30 Pro 5G 16/512GB NFC Magic Black EU</t>
  </si>
  <si>
    <t>11716-1EU</t>
  </si>
  <si>
    <t>Ulefone Armor 33 Pro 5G 16/512GB NFC Phantom Black EU</t>
  </si>
  <si>
    <t>11703-1EU</t>
  </si>
  <si>
    <t>Ulefone Armor Mini 20 8/256GB NFC Mecha Black EU</t>
  </si>
  <si>
    <t>11704-1EU</t>
  </si>
  <si>
    <t>Ulefone Armor Mini 20T Pro 5G 8/256GB NFC Mecha Black EU</t>
  </si>
  <si>
    <t>11717-1EU</t>
  </si>
  <si>
    <t>Ulefone Armor X31 6/128GB NFC Black EU</t>
  </si>
  <si>
    <t>11702-1EU</t>
  </si>
  <si>
    <t>Ulefone RugKing 2 Pro 4/128GB NFC Black EU</t>
  </si>
  <si>
    <t>Электроника / Ulefone / Планшеты Ulefone</t>
  </si>
  <si>
    <t>11719-1EU</t>
  </si>
  <si>
    <t>Ulefone Armor Pad 4 Ultra 10.36" 8/256GB 5G Black EU</t>
  </si>
  <si>
    <t>11718-1EU</t>
  </si>
  <si>
    <t>Ulefone RugKing Pad 2 Pro 10.1" 8/128GB LTE Black EU</t>
  </si>
  <si>
    <t>11453-1EU</t>
  </si>
  <si>
    <t>Xiaomi 15T 5G 12/256GB NFC Black EU</t>
  </si>
  <si>
    <t>11453-2EU</t>
  </si>
  <si>
    <t>Xiaomi 15T 5G 12/256GB NFC Gray EU</t>
  </si>
  <si>
    <t>11484-1</t>
  </si>
  <si>
    <t>Xiaomi Redmi A7 Pro 4+128GB NFC Black RUS</t>
  </si>
  <si>
    <t>11421-3EU</t>
  </si>
  <si>
    <t>Xiaomi Redmi Note 14 8/256GB NFC Lime Green EU</t>
  </si>
  <si>
    <t>11432-3EU</t>
  </si>
  <si>
    <t>Xiaomi Redmi Note 14S 8/256GB (No NFC) Aurora Purple EU</t>
  </si>
  <si>
    <t>11432-1EU</t>
  </si>
  <si>
    <t>Xiaomi Redmi Note 14S 8/256GB (No NFC) Midnight Black EU</t>
  </si>
  <si>
    <t>17121-2</t>
  </si>
  <si>
    <t>POCO C71 4+128GB Blue RUS</t>
  </si>
  <si>
    <t>17121-3</t>
  </si>
  <si>
    <t>POCO C71 4+128GB Gold RUS</t>
  </si>
  <si>
    <t>17139-3EU</t>
  </si>
  <si>
    <t>POCO X8 Pro 5G 8/512GB NFC Mint Green EU</t>
  </si>
  <si>
    <t>17139-2EU</t>
  </si>
  <si>
    <t>POCO X8 Pro 5G 8/512GB NFC White EU</t>
  </si>
  <si>
    <t>17141-1EU</t>
  </si>
  <si>
    <t>POCO X8 Pro Max 5G 12/512GB NFC Black EU</t>
  </si>
  <si>
    <t>934099-2KZ</t>
  </si>
  <si>
    <t>Xiaomi Pad 7 8/128GB Wi-Fi Blue KZ</t>
  </si>
  <si>
    <t>934099-3KZ</t>
  </si>
  <si>
    <t>Xiaomi Pad 7 8/128GB Wi-Fi Green KZ</t>
  </si>
  <si>
    <t>L32MB-ARU</t>
  </si>
  <si>
    <t>A 32 2026</t>
  </si>
  <si>
    <t>L32MB-APRU</t>
  </si>
  <si>
    <t>A Pro 32 2026</t>
  </si>
  <si>
    <t>L43MB-AFRU</t>
  </si>
  <si>
    <t>A 43 FHD 2026</t>
  </si>
  <si>
    <t>A 43 2026</t>
  </si>
  <si>
    <t>L43MB-APRU</t>
  </si>
  <si>
    <t>A Pro 43 2026</t>
  </si>
  <si>
    <t>L50MB-ARU</t>
  </si>
  <si>
    <t>A 50 2026</t>
  </si>
  <si>
    <t>L50MB-APRU</t>
  </si>
  <si>
    <t>A Pro 50 2026</t>
  </si>
  <si>
    <t>L55MB-ARU</t>
  </si>
  <si>
    <t>A 55 2026</t>
  </si>
  <si>
    <t>L55MB-APRU</t>
  </si>
  <si>
    <t>A Pro 55 2026</t>
  </si>
  <si>
    <t>L55MC-SRU</t>
  </si>
  <si>
    <t>S Mini 55 2026</t>
  </si>
  <si>
    <t>L55MB-SRU</t>
  </si>
  <si>
    <t>S Pro Mini 55 2026</t>
  </si>
  <si>
    <t>L65MB-ARU</t>
  </si>
  <si>
    <t>A 65 2026</t>
  </si>
  <si>
    <t>L65MB-APRU</t>
  </si>
  <si>
    <t>A Pro 65 2026</t>
  </si>
  <si>
    <t>L65MC-SRU</t>
  </si>
  <si>
    <t>S Mini 65 2026</t>
  </si>
  <si>
    <t>L65MB-SRU</t>
  </si>
  <si>
    <t>S Pro Mini 65 2026</t>
  </si>
  <si>
    <t>L75MB-APRU</t>
  </si>
  <si>
    <t>A Pro 75 2026</t>
  </si>
  <si>
    <t>L75MC-SRU</t>
  </si>
  <si>
    <t>S Mini 75 2026</t>
  </si>
  <si>
    <t>L75MB-SRU</t>
  </si>
  <si>
    <t>S Pro Mini 75 2026</t>
  </si>
  <si>
    <t>L85MC-SRU</t>
  </si>
  <si>
    <t>S Mini 85 2026</t>
  </si>
  <si>
    <t>L98MC-SRU</t>
  </si>
  <si>
    <t>S Mini 98 2026</t>
  </si>
  <si>
    <t>L85MA-MAXRU</t>
  </si>
  <si>
    <t>MAX 85 2025</t>
  </si>
  <si>
    <t>L100MA-MAXRU</t>
  </si>
  <si>
    <t>MAX 100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</si>
</sst>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\ &quot;₽&quot;_-;\-* #,##0\ &quot;₽&quot;_-;_-* &quot;-&quot;??\ &quot;₽&quot;_-;_-@"/>
    <numFmt numFmtId="165" formatCode="#,##0\ &quot;₽&quot;"/>
    <numFmt numFmtId="166" formatCode="#,##0_ ;\-#,##0\ "/>
    <numFmt numFmtId="167" formatCode="_-* #,##0_-;\-* #,##0_-;_-* &quot;-&quot;??_-;_-@_-"/>
  </numFmts>
  <fonts count="92" x14ac:knownFonts="1">
    <font>
      <sz val="11"/>
      <color rgb="FF000000"/>
      <name val="Calibri"/>
      <scheme val="minor"/>
    </font>
    <font>
      <sz val="12"/>
      <color rgb="FF000000"/>
      <name val="Calibri"/>
      <family val="2"/>
      <charset val="204"/>
    </font>
    <font>
      <b/>
      <sz val="16"/>
      <color theme="1"/>
      <name val="Calibri"/>
      <family val="2"/>
      <charset val="204"/>
    </font>
    <font>
      <u/>
      <sz val="16"/>
      <color rgb="FF0000FF"/>
      <name val="Calibri"/>
      <family val="2"/>
      <charset val="204"/>
    </font>
    <font>
      <sz val="11"/>
      <name val="Calibri"/>
      <family val="2"/>
      <charset val="204"/>
    </font>
    <font>
      <b/>
      <sz val="16"/>
      <color rgb="FFFF3300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b/>
      <sz val="16"/>
      <color rgb="FF000000"/>
      <name val="Calibri"/>
      <family val="2"/>
      <charset val="204"/>
    </font>
    <font>
      <b/>
      <sz val="16"/>
      <color rgb="FFFF0000"/>
      <name val="Calibri"/>
      <family val="2"/>
      <charset val="204"/>
    </font>
    <font>
      <b/>
      <sz val="12"/>
      <color theme="1"/>
      <name val="Calibri"/>
      <family val="2"/>
      <charset val="204"/>
    </font>
    <font>
      <u/>
      <sz val="16"/>
      <color theme="10"/>
      <name val="Calibri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Calibri"/>
      <family val="2"/>
      <charset val="204"/>
    </font>
    <font>
      <sz val="12"/>
      <color rgb="FF1F1F1F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8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</font>
    <font>
      <b/>
      <sz val="11"/>
      <color rgb="FF000000"/>
      <name val="Calibri"/>
      <family val="2"/>
      <charset val="204"/>
    </font>
    <font>
      <sz val="12"/>
      <color rgb="FF000000"/>
      <name val="Calibri"/>
      <family val="2"/>
      <charset val="204"/>
      <scheme val="minor"/>
    </font>
    <font>
      <u/>
      <sz val="12"/>
      <color rgb="FF0000FF"/>
      <name val="Calibri"/>
      <family val="2"/>
      <charset val="204"/>
    </font>
    <font>
      <sz val="12"/>
      <color rgb="FF000000"/>
      <name val="Calibri"/>
      <family val="2"/>
      <charset val="204"/>
      <scheme val="major"/>
    </font>
    <font>
      <sz val="12"/>
      <name val="Calibri"/>
      <family val="2"/>
      <charset val="204"/>
      <scheme val="minor"/>
    </font>
    <font>
      <sz val="12"/>
      <color rgb="FF222222"/>
      <name val="Calibri"/>
      <family val="2"/>
      <charset val="204"/>
      <scheme val="minor"/>
    </font>
    <font>
      <sz val="11"/>
      <color theme="2"/>
      <name val="Calibri"/>
      <family val="2"/>
      <charset val="204"/>
    </font>
    <font>
      <sz val="16"/>
      <color theme="2"/>
      <name val="Calibri"/>
      <family val="2"/>
      <charset val="204"/>
    </font>
    <font>
      <i/>
      <sz val="16"/>
      <color theme="2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6"/>
      <color rgb="FF00206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color rgb="FF002060"/>
      <name val="Calibri"/>
      <family val="2"/>
      <charset val="204"/>
      <scheme val="minor"/>
    </font>
    <font>
      <sz val="12"/>
      <color rgb="FF0070C0"/>
      <name val="Calibri"/>
      <family val="2"/>
      <charset val="204"/>
      <scheme val="minor"/>
    </font>
    <font>
      <b/>
      <u/>
      <sz val="11"/>
      <color theme="4" tint="-0.499984740745262"/>
      <name val="Calibri"/>
      <family val="2"/>
      <charset val="204"/>
      <scheme val="minor"/>
    </font>
    <font>
      <sz val="12"/>
      <color rgb="FF7030A0"/>
      <name val="Calibri"/>
      <family val="2"/>
      <charset val="204"/>
      <scheme val="minor"/>
    </font>
    <font>
      <u/>
      <sz val="11"/>
      <color rgb="FF000000"/>
      <name val="Calibri"/>
      <family val="2"/>
      <charset val="204"/>
      <scheme val="minor"/>
    </font>
    <font>
      <b/>
      <u/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u/>
      <sz val="12"/>
      <color rgb="FF000000"/>
      <name val="Calibri"/>
      <family val="2"/>
      <charset val="204"/>
      <scheme val="minor"/>
    </font>
    <font>
      <b/>
      <sz val="15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u/>
      <sz val="14"/>
      <color theme="1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sz val="14"/>
      <color theme="4" tint="-0.499984740745262"/>
      <name val="Calibri"/>
      <family val="2"/>
      <charset val="204"/>
      <scheme val="minor"/>
    </font>
    <font>
      <sz val="14"/>
      <color rgb="FF00206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1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</font>
    <font>
      <sz val="12"/>
      <color theme="1"/>
      <name val="Calibri"/>
      <family val="2"/>
      <charset val="204"/>
    </font>
    <font>
      <sz val="12"/>
      <color rgb="FF000000"/>
      <name val="Calibri"/>
      <family val="2"/>
      <charset val="204"/>
      <scheme val="major"/>
    </font>
    <font>
      <sz val="11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sz val="12"/>
      <color rgb="FF000000"/>
      <name val="Calibri"/>
      <family val="2"/>
      <charset val="204"/>
      <scheme val="major"/>
    </font>
    <font>
      <sz val="12"/>
      <color rgb="FF00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</font>
    <font>
      <sz val="8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2"/>
      <color theme="1"/>
      <name val="Calibri"/>
      <family val="2"/>
      <charset val="204"/>
    </font>
    <font>
      <sz val="12"/>
      <color rgb="FF000000"/>
      <name val="Calibri"/>
      <family val="2"/>
      <charset val="204"/>
      <scheme val="major"/>
    </font>
    <font>
      <sz val="12"/>
      <color rgb="FFFF0000"/>
      <name val="Calibri"/>
      <family val="2"/>
      <charset val="204"/>
    </font>
    <font>
      <u/>
      <sz val="12"/>
      <color rgb="FF000000"/>
      <name val="Calibri"/>
      <family val="2"/>
      <charset val="204"/>
    </font>
    <font>
      <u/>
      <sz val="11"/>
      <color theme="1"/>
      <name val="Calibri"/>
      <family val="2"/>
      <charset val="204"/>
    </font>
    <font>
      <sz val="14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ajor"/>
    </font>
    <font>
      <sz val="12"/>
      <color theme="1"/>
      <name val="Calibri"/>
      <family val="2"/>
      <charset val="204"/>
    </font>
    <font>
      <sz val="12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2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2"/>
      <color rgb="FF1F1F1F"/>
      <name val="Calibri"/>
      <family val="2"/>
      <charset val="204"/>
    </font>
    <font>
      <sz val="12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</font>
    <font>
      <sz val="12"/>
      <color theme="1"/>
      <name val="Calibri"/>
      <family val="2"/>
      <charset val="204"/>
    </font>
    <font>
      <sz val="12"/>
      <color rgb="FF000000"/>
      <name val="Calibri"/>
      <family val="2"/>
      <charset val="204"/>
      <scheme val="major"/>
    </font>
    <font>
      <sz val="11"/>
      <color rgb="FF000000"/>
      <name val="Calibri"/>
      <family val="2"/>
      <charset val="204"/>
    </font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sz val="12"/>
      <color rgb="FF000000"/>
      <name val="Calibri"/>
    </font>
    <font>
      <sz val="11"/>
      <color rgb="FF000000"/>
      <name val="Calibri"/>
    </font>
    <font>
      <sz val="12"/>
      <color rgb="FF000000"/>
      <name val="Calibri"/>
      <scheme val="major"/>
    </font>
    <font>
      <sz val="12"/>
      <color theme="1"/>
      <name val="Calibri"/>
    </font>
    <font>
      <sz val="11"/>
      <color theme="1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  <fill>
      <patternFill patternType="solid">
        <fgColor rgb="FFD6E3BC"/>
        <bgColor rgb="FFD6E3BC"/>
      </patternFill>
    </fill>
    <fill>
      <patternFill patternType="solid">
        <fgColor rgb="FFEAF1DD"/>
        <bgColor rgb="FFEAF1DD"/>
      </patternFill>
    </fill>
    <fill>
      <patternFill patternType="solid">
        <fgColor rgb="FFFFC000"/>
        <bgColor rgb="FFFFC000"/>
      </patternFill>
    </fill>
    <fill>
      <patternFill patternType="solid">
        <fgColor rgb="FFF8F2D8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CFF99"/>
      </patternFill>
    </fill>
    <fill>
      <patternFill patternType="solid">
        <fgColor theme="8" tint="0.79998168889431442"/>
        <bgColor rgb="FFCCFF99"/>
      </patternFill>
    </fill>
    <fill>
      <patternFill patternType="solid">
        <fgColor theme="8" tint="0.79998168889431442"/>
        <bgColor rgb="FFDBE5F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499984740745262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CC085"/>
      </right>
      <top/>
      <bottom/>
      <diagonal/>
    </border>
    <border>
      <left style="thin">
        <color rgb="FFBF9809"/>
      </left>
      <right style="thin">
        <color rgb="FFBF9809"/>
      </right>
      <top style="thin">
        <color rgb="FFBF9809"/>
      </top>
      <bottom style="thin">
        <color rgb="FFBF9809"/>
      </bottom>
      <diagonal/>
    </border>
    <border>
      <left style="thin">
        <color rgb="FFBF9809"/>
      </left>
      <right style="thin">
        <color rgb="FFBF9809"/>
      </right>
      <top style="thin">
        <color rgb="FFBF9809"/>
      </top>
      <bottom style="thin">
        <color indexed="64"/>
      </bottom>
      <diagonal/>
    </border>
    <border>
      <left style="thin">
        <color rgb="FFBF9809"/>
      </left>
      <right style="thin">
        <color rgb="FFBF9809"/>
      </right>
      <top style="thin">
        <color rgb="FFBF9809"/>
      </top>
      <bottom/>
      <diagonal/>
    </border>
    <border>
      <left style="thin">
        <color rgb="FFCCC085"/>
      </left>
      <right style="thin">
        <color rgb="FFBF9809"/>
      </right>
      <top style="thin">
        <color rgb="FFBF9809"/>
      </top>
      <bottom style="thin">
        <color rgb="FFBF9809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0" fontId="19" fillId="0" borderId="9"/>
    <xf numFmtId="0" fontId="20" fillId="0" borderId="0" applyNumberFormat="0" applyFill="0" applyBorder="0" applyAlignment="0" applyProtection="0"/>
    <xf numFmtId="0" fontId="17" fillId="0" borderId="9"/>
    <xf numFmtId="0" fontId="21" fillId="0" borderId="9"/>
    <xf numFmtId="0" fontId="8" fillId="0" borderId="9"/>
    <xf numFmtId="43" fontId="17" fillId="0" borderId="9" applyFont="0" applyFill="0" applyBorder="0" applyAlignment="0" applyProtection="0"/>
    <xf numFmtId="43" fontId="31" fillId="0" borderId="0" applyFont="0" applyFill="0" applyBorder="0" applyAlignment="0" applyProtection="0"/>
    <xf numFmtId="0" fontId="54" fillId="0" borderId="9"/>
    <xf numFmtId="0" fontId="78" fillId="0" borderId="9"/>
    <xf numFmtId="0" fontId="21" fillId="0" borderId="9"/>
    <xf numFmtId="0" fontId="85" fillId="0" borderId="9"/>
  </cellStyleXfs>
  <cellXfs count="664">
    <xf numFmtId="0" fontId="0" fillId="0" borderId="0" xfId="0" applyFont="1" applyAlignment="1"/>
    <xf numFmtId="0" fontId="1" fillId="0" borderId="0" xfId="0" applyFont="1"/>
    <xf numFmtId="165" fontId="7" fillId="0" borderId="0" xfId="0" applyNumberFormat="1" applyFont="1"/>
    <xf numFmtId="0" fontId="7" fillId="0" borderId="0" xfId="0" applyFont="1"/>
    <xf numFmtId="1" fontId="7" fillId="0" borderId="0" xfId="0" applyNumberFormat="1" applyFont="1"/>
    <xf numFmtId="1" fontId="13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65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 vertical="center"/>
    </xf>
    <xf numFmtId="0" fontId="8" fillId="0" borderId="0" xfId="0" applyFont="1"/>
    <xf numFmtId="0" fontId="8" fillId="5" borderId="5" xfId="0" applyFont="1" applyFill="1" applyBorder="1"/>
    <xf numFmtId="0" fontId="14" fillId="0" borderId="0" xfId="0" applyFont="1"/>
    <xf numFmtId="0" fontId="15" fillId="0" borderId="0" xfId="0" applyFont="1"/>
    <xf numFmtId="1" fontId="1" fillId="0" borderId="0" xfId="0" applyNumberFormat="1" applyFont="1"/>
    <xf numFmtId="0" fontId="11" fillId="4" borderId="7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top"/>
    </xf>
    <xf numFmtId="164" fontId="11" fillId="4" borderId="7" xfId="0" applyNumberFormat="1" applyFont="1" applyFill="1" applyBorder="1" applyAlignment="1">
      <alignment horizontal="center"/>
    </xf>
    <xf numFmtId="0" fontId="11" fillId="4" borderId="7" xfId="0" applyFont="1" applyFill="1" applyBorder="1"/>
    <xf numFmtId="1" fontId="12" fillId="3" borderId="21" xfId="0" applyNumberFormat="1" applyFont="1" applyFill="1" applyBorder="1" applyAlignment="1">
      <alignment horizontal="center" vertical="center"/>
    </xf>
    <xf numFmtId="1" fontId="1" fillId="0" borderId="20" xfId="0" applyNumberFormat="1" applyFont="1" applyBorder="1" applyAlignment="1">
      <alignment horizontal="right" vertical="top"/>
    </xf>
    <xf numFmtId="1" fontId="12" fillId="0" borderId="9" xfId="0" applyNumberFormat="1" applyFont="1" applyFill="1" applyBorder="1" applyAlignment="1">
      <alignment horizontal="center" vertical="center"/>
    </xf>
    <xf numFmtId="165" fontId="11" fillId="4" borderId="20" xfId="0" applyNumberFormat="1" applyFont="1" applyFill="1" applyBorder="1" applyAlignment="1">
      <alignment horizontal="center" vertical="center"/>
    </xf>
    <xf numFmtId="1" fontId="11" fillId="4" borderId="20" xfId="0" applyNumberFormat="1" applyFont="1" applyFill="1" applyBorder="1" applyAlignment="1">
      <alignment vertical="center"/>
    </xf>
    <xf numFmtId="165" fontId="11" fillId="4" borderId="20" xfId="0" applyNumberFormat="1" applyFont="1" applyFill="1" applyBorder="1" applyAlignment="1">
      <alignment vertical="center"/>
    </xf>
    <xf numFmtId="165" fontId="11" fillId="4" borderId="25" xfId="0" applyNumberFormat="1" applyFont="1" applyFill="1" applyBorder="1"/>
    <xf numFmtId="165" fontId="1" fillId="0" borderId="19" xfId="0" applyNumberFormat="1" applyFont="1" applyBorder="1" applyAlignment="1">
      <alignment horizontal="right" vertical="top"/>
    </xf>
    <xf numFmtId="3" fontId="1" fillId="0" borderId="20" xfId="0" applyNumberFormat="1" applyFont="1" applyBorder="1" applyAlignment="1">
      <alignment horizontal="center" vertical="top"/>
    </xf>
    <xf numFmtId="0" fontId="1" fillId="0" borderId="9" xfId="3" applyFont="1"/>
    <xf numFmtId="0" fontId="17" fillId="0" borderId="9" xfId="3"/>
    <xf numFmtId="0" fontId="6" fillId="3" borderId="20" xfId="3" applyFont="1" applyFill="1" applyBorder="1" applyAlignment="1">
      <alignment horizontal="center" vertical="top"/>
    </xf>
    <xf numFmtId="1" fontId="6" fillId="3" borderId="20" xfId="3" applyNumberFormat="1" applyFont="1" applyFill="1" applyBorder="1" applyAlignment="1">
      <alignment horizontal="center" vertical="top"/>
    </xf>
    <xf numFmtId="165" fontId="6" fillId="3" borderId="20" xfId="3" applyNumberFormat="1" applyFont="1" applyFill="1" applyBorder="1" applyAlignment="1">
      <alignment horizontal="center" vertical="top"/>
    </xf>
    <xf numFmtId="165" fontId="7" fillId="0" borderId="1" xfId="3" applyNumberFormat="1" applyFont="1" applyBorder="1" applyAlignment="1">
      <alignment horizontal="right" vertical="top"/>
    </xf>
    <xf numFmtId="0" fontId="1" fillId="0" borderId="9" xfId="3" applyFont="1" applyAlignment="1">
      <alignment horizontal="left" vertical="top"/>
    </xf>
    <xf numFmtId="164" fontId="1" fillId="0" borderId="9" xfId="3" applyNumberFormat="1" applyFont="1" applyAlignment="1">
      <alignment vertical="top"/>
    </xf>
    <xf numFmtId="1" fontId="9" fillId="0" borderId="9" xfId="3" applyNumberFormat="1" applyFont="1" applyAlignment="1">
      <alignment vertical="top"/>
    </xf>
    <xf numFmtId="165" fontId="7" fillId="0" borderId="9" xfId="3" applyNumberFormat="1" applyFont="1" applyAlignment="1">
      <alignment vertical="top"/>
    </xf>
    <xf numFmtId="3" fontId="17" fillId="0" borderId="9" xfId="3" applyNumberFormat="1"/>
    <xf numFmtId="3" fontId="9" fillId="0" borderId="4" xfId="0" applyNumberFormat="1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vertical="top"/>
    </xf>
    <xf numFmtId="165" fontId="9" fillId="0" borderId="8" xfId="0" applyNumberFormat="1" applyFont="1" applyFill="1" applyBorder="1" applyAlignment="1">
      <alignment horizontal="right"/>
    </xf>
    <xf numFmtId="1" fontId="1" fillId="0" borderId="20" xfId="0" applyNumberFormat="1" applyFont="1" applyBorder="1" applyAlignment="1">
      <alignment horizontal="center" vertical="top"/>
    </xf>
    <xf numFmtId="1" fontId="5" fillId="4" borderId="7" xfId="3" applyNumberFormat="1" applyFont="1" applyFill="1" applyBorder="1" applyAlignment="1">
      <alignment vertical="center"/>
    </xf>
    <xf numFmtId="165" fontId="5" fillId="4" borderId="7" xfId="3" applyNumberFormat="1" applyFont="1" applyFill="1" applyBorder="1" applyAlignment="1">
      <alignment vertical="center"/>
    </xf>
    <xf numFmtId="0" fontId="2" fillId="3" borderId="27" xfId="3" applyFont="1" applyFill="1" applyBorder="1" applyAlignment="1">
      <alignment vertical="center"/>
    </xf>
    <xf numFmtId="0" fontId="11" fillId="4" borderId="23" xfId="3" applyFont="1" applyFill="1" applyBorder="1" applyAlignment="1">
      <alignment horizontal="center" vertical="center"/>
    </xf>
    <xf numFmtId="1" fontId="11" fillId="4" borderId="23" xfId="3" applyNumberFormat="1" applyFont="1" applyFill="1" applyBorder="1" applyAlignment="1">
      <alignment vertical="center"/>
    </xf>
    <xf numFmtId="165" fontId="11" fillId="4" borderId="24" xfId="3" applyNumberFormat="1" applyFont="1" applyFill="1" applyBorder="1" applyAlignment="1">
      <alignment vertical="center"/>
    </xf>
    <xf numFmtId="0" fontId="17" fillId="0" borderId="9" xfId="3" applyAlignment="1">
      <alignment wrapText="1"/>
    </xf>
    <xf numFmtId="0" fontId="7" fillId="0" borderId="9" xfId="3" applyFont="1"/>
    <xf numFmtId="0" fontId="1" fillId="0" borderId="9" xfId="3" applyFont="1" applyAlignment="1">
      <alignment horizontal="center"/>
    </xf>
    <xf numFmtId="1" fontId="1" fillId="0" borderId="9" xfId="3" applyNumberFormat="1" applyFont="1" applyAlignment="1">
      <alignment horizontal="right"/>
    </xf>
    <xf numFmtId="1" fontId="12" fillId="3" borderId="38" xfId="0" applyNumberFormat="1" applyFont="1" applyFill="1" applyBorder="1" applyAlignment="1">
      <alignment horizontal="center" vertical="center"/>
    </xf>
    <xf numFmtId="1" fontId="10" fillId="3" borderId="27" xfId="0" applyNumberFormat="1" applyFont="1" applyFill="1" applyBorder="1" applyAlignment="1">
      <alignment vertical="center"/>
    </xf>
    <xf numFmtId="1" fontId="10" fillId="3" borderId="28" xfId="0" applyNumberFormat="1" applyFont="1" applyFill="1" applyBorder="1" applyAlignment="1">
      <alignment vertical="center"/>
    </xf>
    <xf numFmtId="0" fontId="2" fillId="3" borderId="9" xfId="3" applyFont="1" applyFill="1" applyBorder="1" applyAlignment="1">
      <alignment vertical="center"/>
    </xf>
    <xf numFmtId="165" fontId="11" fillId="4" borderId="41" xfId="3" applyNumberFormat="1" applyFont="1" applyFill="1" applyBorder="1" applyAlignment="1">
      <alignment vertical="center"/>
    </xf>
    <xf numFmtId="0" fontId="2" fillId="3" borderId="28" xfId="3" applyFont="1" applyFill="1" applyBorder="1" applyAlignment="1">
      <alignment vertical="center"/>
    </xf>
    <xf numFmtId="0" fontId="2" fillId="3" borderId="38" xfId="3" applyFont="1" applyFill="1" applyBorder="1" applyAlignment="1">
      <alignment vertical="center"/>
    </xf>
    <xf numFmtId="0" fontId="6" fillId="3" borderId="20" xfId="0" applyFont="1" applyFill="1" applyBorder="1" applyAlignment="1">
      <alignment horizontal="center" vertical="center"/>
    </xf>
    <xf numFmtId="1" fontId="6" fillId="3" borderId="20" xfId="0" applyNumberFormat="1" applyFont="1" applyFill="1" applyBorder="1" applyAlignment="1">
      <alignment horizontal="center" vertical="center"/>
    </xf>
    <xf numFmtId="1" fontId="6" fillId="3" borderId="20" xfId="0" applyNumberFormat="1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/>
    </xf>
    <xf numFmtId="1" fontId="6" fillId="3" borderId="21" xfId="0" applyNumberFormat="1" applyFont="1" applyFill="1" applyBorder="1" applyAlignment="1">
      <alignment horizontal="center" vertical="center"/>
    </xf>
    <xf numFmtId="3" fontId="6" fillId="3" borderId="21" xfId="0" applyNumberFormat="1" applyFont="1" applyFill="1" applyBorder="1" applyAlignment="1">
      <alignment horizontal="center" vertical="center"/>
    </xf>
    <xf numFmtId="1" fontId="6" fillId="3" borderId="21" xfId="0" applyNumberFormat="1" applyFont="1" applyFill="1" applyBorder="1" applyAlignment="1">
      <alignment horizontal="center" vertical="top"/>
    </xf>
    <xf numFmtId="165" fontId="6" fillId="3" borderId="20" xfId="0" applyNumberFormat="1" applyFont="1" applyFill="1" applyBorder="1" applyAlignment="1">
      <alignment horizontal="center" vertical="center"/>
    </xf>
    <xf numFmtId="0" fontId="6" fillId="3" borderId="20" xfId="3" applyFont="1" applyFill="1" applyBorder="1" applyAlignment="1">
      <alignment horizontal="center" vertical="center" wrapText="1"/>
    </xf>
    <xf numFmtId="0" fontId="6" fillId="3" borderId="20" xfId="3" applyFont="1" applyFill="1" applyBorder="1" applyAlignment="1">
      <alignment horizontal="center" vertical="center"/>
    </xf>
    <xf numFmtId="3" fontId="6" fillId="3" borderId="21" xfId="3" applyNumberFormat="1" applyFont="1" applyFill="1" applyBorder="1" applyAlignment="1">
      <alignment horizontal="center" vertical="center" wrapText="1"/>
    </xf>
    <xf numFmtId="1" fontId="6" fillId="3" borderId="21" xfId="3" applyNumberFormat="1" applyFont="1" applyFill="1" applyBorder="1" applyAlignment="1">
      <alignment horizontal="center" vertical="center" wrapText="1"/>
    </xf>
    <xf numFmtId="165" fontId="6" fillId="3" borderId="21" xfId="3" applyNumberFormat="1" applyFont="1" applyFill="1" applyBorder="1" applyAlignment="1">
      <alignment horizontal="center" vertical="center" wrapText="1"/>
    </xf>
    <xf numFmtId="0" fontId="6" fillId="3" borderId="36" xfId="3" applyFont="1" applyFill="1" applyBorder="1" applyAlignment="1">
      <alignment horizontal="center" vertical="center" wrapText="1"/>
    </xf>
    <xf numFmtId="1" fontId="6" fillId="3" borderId="21" xfId="0" applyNumberFormat="1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/>
    </xf>
    <xf numFmtId="165" fontId="2" fillId="3" borderId="39" xfId="0" applyNumberFormat="1" applyFont="1" applyFill="1" applyBorder="1" applyAlignment="1">
      <alignment vertical="center"/>
    </xf>
    <xf numFmtId="1" fontId="22" fillId="3" borderId="20" xfId="0" applyNumberFormat="1" applyFont="1" applyFill="1" applyBorder="1" applyAlignment="1">
      <alignment horizontal="center" vertical="center"/>
    </xf>
    <xf numFmtId="165" fontId="22" fillId="3" borderId="20" xfId="0" applyNumberFormat="1" applyFont="1" applyFill="1" applyBorder="1" applyAlignment="1">
      <alignment horizontal="center" wrapText="1"/>
    </xf>
    <xf numFmtId="0" fontId="17" fillId="0" borderId="9" xfId="3" applyAlignment="1"/>
    <xf numFmtId="0" fontId="12" fillId="3" borderId="20" xfId="3" applyFont="1" applyFill="1" applyBorder="1" applyAlignment="1">
      <alignment horizontal="center" vertical="center" wrapText="1"/>
    </xf>
    <xf numFmtId="3" fontId="23" fillId="0" borderId="9" xfId="3" applyNumberFormat="1" applyFont="1" applyAlignment="1">
      <alignment horizontal="center" vertical="center"/>
    </xf>
    <xf numFmtId="1" fontId="11" fillId="4" borderId="23" xfId="3" applyNumberFormat="1" applyFont="1" applyFill="1" applyBorder="1" applyAlignment="1">
      <alignment horizontal="center" vertical="center"/>
    </xf>
    <xf numFmtId="1" fontId="7" fillId="0" borderId="9" xfId="3" applyNumberFormat="1" applyFont="1" applyAlignment="1">
      <alignment horizontal="center"/>
    </xf>
    <xf numFmtId="1" fontId="6" fillId="3" borderId="20" xfId="3" applyNumberFormat="1" applyFont="1" applyFill="1" applyBorder="1" applyAlignment="1">
      <alignment horizontal="center" vertical="center" wrapText="1"/>
    </xf>
    <xf numFmtId="1" fontId="25" fillId="0" borderId="20" xfId="3" applyNumberFormat="1" applyFont="1" applyBorder="1" applyAlignment="1">
      <alignment horizontal="center" vertical="center"/>
    </xf>
    <xf numFmtId="165" fontId="25" fillId="0" borderId="20" xfId="3" applyNumberFormat="1" applyFont="1" applyBorder="1" applyAlignment="1">
      <alignment horizontal="right" vertical="center"/>
    </xf>
    <xf numFmtId="1" fontId="5" fillId="4" borderId="7" xfId="3" applyNumberFormat="1" applyFont="1" applyFill="1" applyBorder="1" applyAlignment="1">
      <alignment horizontal="center" vertical="center"/>
    </xf>
    <xf numFmtId="1" fontId="1" fillId="0" borderId="3" xfId="0" applyNumberFormat="1" applyFont="1" applyBorder="1" applyAlignment="1">
      <alignment vertical="top"/>
    </xf>
    <xf numFmtId="0" fontId="6" fillId="3" borderId="42" xfId="0" applyFont="1" applyFill="1" applyBorder="1" applyAlignment="1">
      <alignment horizontal="center" vertical="top"/>
    </xf>
    <xf numFmtId="0" fontId="6" fillId="3" borderId="42" xfId="0" applyFont="1" applyFill="1" applyBorder="1" applyAlignment="1">
      <alignment horizontal="center" vertical="top" wrapText="1"/>
    </xf>
    <xf numFmtId="3" fontId="6" fillId="3" borderId="42" xfId="0" applyNumberFormat="1" applyFont="1" applyFill="1" applyBorder="1" applyAlignment="1">
      <alignment horizontal="center" vertical="top" wrapText="1"/>
    </xf>
    <xf numFmtId="0" fontId="2" fillId="3" borderId="27" xfId="3" applyFont="1" applyFill="1" applyBorder="1" applyAlignment="1">
      <alignment horizontal="center" vertical="center"/>
    </xf>
    <xf numFmtId="0" fontId="2" fillId="3" borderId="9" xfId="3" applyFont="1" applyFill="1" applyBorder="1" applyAlignment="1">
      <alignment horizontal="center" vertical="center"/>
    </xf>
    <xf numFmtId="1" fontId="1" fillId="0" borderId="20" xfId="0" applyNumberFormat="1" applyFont="1" applyBorder="1" applyAlignment="1">
      <alignment vertical="top"/>
    </xf>
    <xf numFmtId="1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" fontId="2" fillId="3" borderId="27" xfId="3" applyNumberFormat="1" applyFont="1" applyFill="1" applyBorder="1" applyAlignment="1">
      <alignment horizontal="center" vertical="center"/>
    </xf>
    <xf numFmtId="1" fontId="2" fillId="3" borderId="9" xfId="3" applyNumberFormat="1" applyFont="1" applyFill="1" applyBorder="1" applyAlignment="1">
      <alignment horizontal="center" vertical="center"/>
    </xf>
    <xf numFmtId="1" fontId="17" fillId="0" borderId="9" xfId="3" applyNumberFormat="1" applyAlignment="1">
      <alignment horizontal="center"/>
    </xf>
    <xf numFmtId="0" fontId="23" fillId="0" borderId="20" xfId="0" applyFont="1" applyBorder="1" applyAlignment="1">
      <alignment vertical="top"/>
    </xf>
    <xf numFmtId="1" fontId="25" fillId="8" borderId="20" xfId="3" applyNumberFormat="1" applyFont="1" applyFill="1" applyBorder="1" applyAlignment="1">
      <alignment horizontal="center" vertical="center"/>
    </xf>
    <xf numFmtId="165" fontId="25" fillId="8" borderId="20" xfId="3" applyNumberFormat="1" applyFont="1" applyFill="1" applyBorder="1" applyAlignment="1">
      <alignment horizontal="right" vertical="center"/>
    </xf>
    <xf numFmtId="0" fontId="23" fillId="0" borderId="20" xfId="0" applyFont="1" applyBorder="1" applyAlignment="1">
      <alignment vertical="top" wrapText="1"/>
    </xf>
    <xf numFmtId="0" fontId="26" fillId="8" borderId="20" xfId="0" applyFont="1" applyFill="1" applyBorder="1" applyAlignment="1">
      <alignment vertical="top"/>
    </xf>
    <xf numFmtId="0" fontId="26" fillId="8" borderId="20" xfId="0" applyFont="1" applyFill="1" applyBorder="1" applyAlignment="1">
      <alignment vertical="top" wrapText="1"/>
    </xf>
    <xf numFmtId="0" fontId="0" fillId="0" borderId="0" xfId="0" applyFont="1" applyAlignment="1">
      <alignment horizontal="left"/>
    </xf>
    <xf numFmtId="1" fontId="7" fillId="0" borderId="3" xfId="3" applyNumberFormat="1" applyFont="1" applyBorder="1" applyAlignment="1">
      <alignment horizontal="right" vertical="top"/>
    </xf>
    <xf numFmtId="3" fontId="23" fillId="8" borderId="20" xfId="0" applyNumberFormat="1" applyFont="1" applyFill="1" applyBorder="1" applyAlignment="1">
      <alignment horizontal="center" wrapText="1"/>
    </xf>
    <xf numFmtId="3" fontId="23" fillId="0" borderId="20" xfId="0" applyNumberFormat="1" applyFont="1" applyBorder="1" applyAlignment="1">
      <alignment horizontal="center" vertical="top" wrapText="1"/>
    </xf>
    <xf numFmtId="3" fontId="26" fillId="8" borderId="20" xfId="0" applyNumberFormat="1" applyFont="1" applyFill="1" applyBorder="1" applyAlignment="1">
      <alignment horizontal="center" vertical="top" wrapText="1"/>
    </xf>
    <xf numFmtId="0" fontId="4" fillId="0" borderId="9" xfId="0" applyFont="1" applyBorder="1" applyAlignment="1"/>
    <xf numFmtId="0" fontId="28" fillId="0" borderId="9" xfId="0" applyFont="1" applyBorder="1" applyAlignment="1"/>
    <xf numFmtId="1" fontId="29" fillId="0" borderId="2" xfId="0" applyNumberFormat="1" applyFont="1" applyBorder="1" applyAlignment="1">
      <alignment vertical="center"/>
    </xf>
    <xf numFmtId="1" fontId="3" fillId="0" borderId="31" xfId="3" applyNumberFormat="1" applyFont="1" applyBorder="1" applyAlignment="1">
      <alignment vertical="center"/>
    </xf>
    <xf numFmtId="1" fontId="29" fillId="0" borderId="31" xfId="3" applyNumberFormat="1" applyFont="1" applyBorder="1" applyAlignment="1">
      <alignment vertical="center"/>
    </xf>
    <xf numFmtId="1" fontId="24" fillId="0" borderId="31" xfId="3" applyNumberFormat="1" applyFont="1" applyBorder="1" applyAlignment="1">
      <alignment vertical="center"/>
    </xf>
    <xf numFmtId="0" fontId="17" fillId="0" borderId="9" xfId="3" applyAlignment="1">
      <alignment horizontal="center"/>
    </xf>
    <xf numFmtId="0" fontId="26" fillId="0" borderId="20" xfId="0" applyFont="1" applyFill="1" applyBorder="1" applyAlignment="1">
      <alignment vertical="top" wrapText="1"/>
    </xf>
    <xf numFmtId="3" fontId="26" fillId="0" borderId="20" xfId="0" applyNumberFormat="1" applyFont="1" applyFill="1" applyBorder="1" applyAlignment="1">
      <alignment horizontal="center" vertical="top" wrapText="1"/>
    </xf>
    <xf numFmtId="0" fontId="4" fillId="0" borderId="9" xfId="3" applyFont="1"/>
    <xf numFmtId="165" fontId="11" fillId="4" borderId="32" xfId="3" applyNumberFormat="1" applyFont="1" applyFill="1" applyBorder="1" applyAlignment="1">
      <alignment horizontal="center" vertical="center"/>
    </xf>
    <xf numFmtId="1" fontId="11" fillId="4" borderId="32" xfId="3" applyNumberFormat="1" applyFont="1" applyFill="1" applyBorder="1" applyAlignment="1">
      <alignment vertical="center"/>
    </xf>
    <xf numFmtId="165" fontId="11" fillId="4" borderId="26" xfId="3" applyNumberFormat="1" applyFont="1" applyFill="1" applyBorder="1" applyAlignment="1">
      <alignment vertical="center"/>
    </xf>
    <xf numFmtId="1" fontId="6" fillId="3" borderId="20" xfId="3" applyNumberFormat="1" applyFont="1" applyFill="1" applyBorder="1" applyAlignment="1">
      <alignment horizontal="center" vertical="center"/>
    </xf>
    <xf numFmtId="1" fontId="22" fillId="3" borderId="20" xfId="3" applyNumberFormat="1" applyFont="1" applyFill="1" applyBorder="1" applyAlignment="1">
      <alignment horizontal="center" vertical="center"/>
    </xf>
    <xf numFmtId="165" fontId="22" fillId="3" borderId="20" xfId="3" applyNumberFormat="1" applyFont="1" applyFill="1" applyBorder="1" applyAlignment="1">
      <alignment horizontal="center" wrapText="1"/>
    </xf>
    <xf numFmtId="0" fontId="7" fillId="0" borderId="46" xfId="3" applyFont="1" applyBorder="1"/>
    <xf numFmtId="165" fontId="1" fillId="0" borderId="9" xfId="3" applyNumberFormat="1" applyFont="1" applyAlignment="1">
      <alignment horizontal="right"/>
    </xf>
    <xf numFmtId="165" fontId="2" fillId="3" borderId="28" xfId="3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 applyProtection="1"/>
    <xf numFmtId="165" fontId="2" fillId="3" borderId="27" xfId="3" applyNumberFormat="1" applyFont="1" applyFill="1" applyBorder="1" applyAlignment="1">
      <alignment vertical="center"/>
    </xf>
    <xf numFmtId="165" fontId="11" fillId="4" borderId="24" xfId="0" applyNumberFormat="1" applyFont="1" applyFill="1" applyBorder="1" applyAlignment="1">
      <alignment horizontal="center" vertical="center"/>
    </xf>
    <xf numFmtId="1" fontId="11" fillId="4" borderId="37" xfId="0" applyNumberFormat="1" applyFont="1" applyFill="1" applyBorder="1" applyAlignment="1">
      <alignment horizontal="center" vertical="center"/>
    </xf>
    <xf numFmtId="0" fontId="1" fillId="0" borderId="9" xfId="3" applyNumberFormat="1" applyFont="1" applyFill="1" applyAlignment="1">
      <alignment horizontal="right"/>
    </xf>
    <xf numFmtId="0" fontId="16" fillId="0" borderId="13" xfId="0" applyFont="1" applyFill="1" applyBorder="1" applyAlignment="1"/>
    <xf numFmtId="0" fontId="16" fillId="0" borderId="4" xfId="0" applyFont="1" applyFill="1" applyBorder="1" applyAlignment="1"/>
    <xf numFmtId="0" fontId="26" fillId="0" borderId="20" xfId="0" applyFont="1" applyFill="1" applyBorder="1" applyAlignment="1">
      <alignment vertical="top"/>
    </xf>
    <xf numFmtId="1" fontId="11" fillId="4" borderId="10" xfId="0" applyNumberFormat="1" applyFont="1" applyFill="1" applyBorder="1" applyAlignment="1">
      <alignment vertical="center"/>
    </xf>
    <xf numFmtId="165" fontId="11" fillId="4" borderId="15" xfId="0" applyNumberFormat="1" applyFont="1" applyFill="1" applyBorder="1" applyAlignment="1">
      <alignment vertical="center"/>
    </xf>
    <xf numFmtId="165" fontId="2" fillId="3" borderId="28" xfId="0" applyNumberFormat="1" applyFont="1" applyFill="1" applyBorder="1" applyAlignment="1">
      <alignment vertical="center"/>
    </xf>
    <xf numFmtId="165" fontId="22" fillId="3" borderId="21" xfId="0" applyNumberFormat="1" applyFont="1" applyFill="1" applyBorder="1" applyAlignment="1">
      <alignment horizontal="center" vertical="center" wrapText="1"/>
    </xf>
    <xf numFmtId="165" fontId="2" fillId="3" borderId="21" xfId="0" applyNumberFormat="1" applyFont="1" applyFill="1" applyBorder="1" applyAlignment="1">
      <alignment vertical="center"/>
    </xf>
    <xf numFmtId="165" fontId="9" fillId="0" borderId="8" xfId="0" applyNumberFormat="1" applyFont="1" applyFill="1" applyBorder="1" applyAlignment="1">
      <alignment horizontal="right" vertical="center"/>
    </xf>
    <xf numFmtId="0" fontId="23" fillId="0" borderId="0" xfId="0" applyFont="1" applyAlignment="1"/>
    <xf numFmtId="0" fontId="23" fillId="0" borderId="0" xfId="0" applyFont="1" applyAlignment="1">
      <alignment wrapText="1"/>
    </xf>
    <xf numFmtId="0" fontId="17" fillId="0" borderId="0" xfId="0" applyFont="1" applyAlignment="1"/>
    <xf numFmtId="0" fontId="34" fillId="0" borderId="0" xfId="0" applyFont="1" applyAlignment="1">
      <alignment wrapText="1"/>
    </xf>
    <xf numFmtId="49" fontId="35" fillId="10" borderId="20" xfId="0" applyNumberFormat="1" applyFont="1" applyFill="1" applyBorder="1" applyAlignment="1">
      <alignment horizontal="center" wrapText="1"/>
    </xf>
    <xf numFmtId="0" fontId="36" fillId="0" borderId="0" xfId="0" applyFont="1" applyAlignment="1">
      <alignment wrapText="1"/>
    </xf>
    <xf numFmtId="0" fontId="17" fillId="0" borderId="0" xfId="0" applyFont="1" applyAlignment="1">
      <alignment vertical="center"/>
    </xf>
    <xf numFmtId="0" fontId="37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37" fillId="0" borderId="0" xfId="0" applyFont="1" applyAlignment="1">
      <alignment horizontal="center" wrapText="1"/>
    </xf>
    <xf numFmtId="0" fontId="39" fillId="0" borderId="0" xfId="0" applyFont="1" applyAlignment="1">
      <alignment wrapText="1"/>
    </xf>
    <xf numFmtId="0" fontId="37" fillId="0" borderId="0" xfId="0" applyFont="1" applyAlignment="1">
      <alignment wrapText="1"/>
    </xf>
    <xf numFmtId="0" fontId="17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43" fillId="0" borderId="0" xfId="0" applyFont="1" applyAlignment="1"/>
    <xf numFmtId="0" fontId="45" fillId="0" borderId="0" xfId="0" applyFont="1" applyAlignment="1"/>
    <xf numFmtId="0" fontId="42" fillId="0" borderId="0" xfId="0" applyFont="1" applyAlignment="1"/>
    <xf numFmtId="0" fontId="47" fillId="0" borderId="0" xfId="2" quotePrefix="1" applyFont="1" applyAlignment="1">
      <alignment wrapText="1"/>
    </xf>
    <xf numFmtId="0" fontId="46" fillId="0" borderId="0" xfId="0" applyFont="1" applyAlignment="1">
      <alignment wrapText="1"/>
    </xf>
    <xf numFmtId="0" fontId="48" fillId="0" borderId="0" xfId="0" applyFont="1" applyAlignment="1"/>
    <xf numFmtId="0" fontId="49" fillId="0" borderId="20" xfId="2" applyFont="1" applyFill="1" applyBorder="1" applyAlignment="1">
      <alignment horizontal="center" vertical="center" wrapText="1"/>
    </xf>
    <xf numFmtId="0" fontId="49" fillId="0" borderId="20" xfId="2" applyFont="1" applyFill="1" applyBorder="1" applyAlignment="1">
      <alignment wrapText="1"/>
    </xf>
    <xf numFmtId="0" fontId="49" fillId="0" borderId="20" xfId="2" applyFont="1" applyFill="1" applyBorder="1" applyAlignment="1">
      <alignment horizontal="center" wrapText="1"/>
    </xf>
    <xf numFmtId="9" fontId="49" fillId="0" borderId="20" xfId="2" applyNumberFormat="1" applyFont="1" applyFill="1" applyBorder="1" applyAlignment="1">
      <alignment horizontal="center" vertical="center" wrapText="1"/>
    </xf>
    <xf numFmtId="0" fontId="50" fillId="0" borderId="0" xfId="0" applyFont="1" applyAlignment="1">
      <alignment wrapText="1"/>
    </xf>
    <xf numFmtId="49" fontId="32" fillId="10" borderId="20" xfId="0" applyNumberFormat="1" applyFont="1" applyFill="1" applyBorder="1" applyAlignment="1">
      <alignment horizontal="center" vertical="center" wrapText="1"/>
    </xf>
    <xf numFmtId="0" fontId="50" fillId="0" borderId="0" xfId="0" applyFont="1" applyAlignment="1">
      <alignment vertical="center" wrapText="1"/>
    </xf>
    <xf numFmtId="0" fontId="48" fillId="0" borderId="0" xfId="0" applyFont="1" applyAlignment="1">
      <alignment vertical="center"/>
    </xf>
    <xf numFmtId="0" fontId="49" fillId="8" borderId="20" xfId="2" applyFont="1" applyFill="1" applyBorder="1" applyAlignment="1">
      <alignment horizontal="center" vertical="center" wrapText="1"/>
    </xf>
    <xf numFmtId="0" fontId="49" fillId="8" borderId="20" xfId="2" applyFont="1" applyFill="1" applyBorder="1" applyAlignment="1">
      <alignment wrapText="1"/>
    </xf>
    <xf numFmtId="0" fontId="49" fillId="8" borderId="20" xfId="2" applyFont="1" applyFill="1" applyBorder="1" applyAlignment="1">
      <alignment horizontal="center" wrapText="1"/>
    </xf>
    <xf numFmtId="9" fontId="49" fillId="8" borderId="20" xfId="2" applyNumberFormat="1" applyFont="1" applyFill="1" applyBorder="1" applyAlignment="1">
      <alignment horizontal="center" vertical="center" wrapText="1"/>
    </xf>
    <xf numFmtId="0" fontId="49" fillId="8" borderId="20" xfId="2" quotePrefix="1" applyFont="1" applyFill="1" applyBorder="1" applyAlignment="1">
      <alignment horizontal="center" vertical="center" wrapText="1"/>
    </xf>
    <xf numFmtId="0" fontId="49" fillId="8" borderId="20" xfId="2" quotePrefix="1" applyFont="1" applyFill="1" applyBorder="1" applyAlignment="1">
      <alignment wrapText="1"/>
    </xf>
    <xf numFmtId="0" fontId="49" fillId="8" borderId="20" xfId="2" quotePrefix="1" applyFont="1" applyFill="1" applyBorder="1" applyAlignment="1">
      <alignment horizontal="center" wrapText="1"/>
    </xf>
    <xf numFmtId="49" fontId="50" fillId="9" borderId="20" xfId="0" applyNumberFormat="1" applyFont="1" applyFill="1" applyBorder="1" applyAlignment="1">
      <alignment horizontal="center" vertical="center" wrapText="1"/>
    </xf>
    <xf numFmtId="1" fontId="11" fillId="4" borderId="37" xfId="0" applyNumberFormat="1" applyFont="1" applyFill="1" applyBorder="1" applyAlignment="1">
      <alignment horizontal="center" vertical="center"/>
    </xf>
    <xf numFmtId="165" fontId="9" fillId="0" borderId="19" xfId="0" applyNumberFormat="1" applyFont="1" applyFill="1" applyBorder="1" applyAlignment="1">
      <alignment horizontal="center" wrapText="1"/>
    </xf>
    <xf numFmtId="1" fontId="25" fillId="0" borderId="20" xfId="3" applyNumberFormat="1" applyFont="1" applyFill="1" applyBorder="1" applyAlignment="1">
      <alignment horizontal="center" vertical="center"/>
    </xf>
    <xf numFmtId="0" fontId="26" fillId="0" borderId="48" xfId="0" applyFont="1" applyFill="1" applyBorder="1" applyAlignment="1">
      <alignment vertical="top"/>
    </xf>
    <xf numFmtId="0" fontId="23" fillId="0" borderId="48" xfId="0" applyFont="1" applyFill="1" applyBorder="1" applyAlignment="1">
      <alignment vertical="top"/>
    </xf>
    <xf numFmtId="3" fontId="23" fillId="0" borderId="48" xfId="0" applyNumberFormat="1" applyFont="1" applyFill="1" applyBorder="1" applyAlignment="1">
      <alignment horizontal="center" vertical="top"/>
    </xf>
    <xf numFmtId="0" fontId="26" fillId="7" borderId="48" xfId="0" applyFont="1" applyFill="1" applyBorder="1" applyAlignment="1">
      <alignment vertical="top"/>
    </xf>
    <xf numFmtId="0" fontId="1" fillId="0" borderId="48" xfId="0" applyFont="1" applyBorder="1" applyAlignment="1">
      <alignment horizontal="left" vertical="top"/>
    </xf>
    <xf numFmtId="165" fontId="1" fillId="0" borderId="48" xfId="0" applyNumberFormat="1" applyFont="1" applyBorder="1" applyAlignment="1">
      <alignment horizontal="right" vertical="top"/>
    </xf>
    <xf numFmtId="0" fontId="7" fillId="6" borderId="48" xfId="0" applyFont="1" applyFill="1" applyBorder="1" applyAlignment="1">
      <alignment horizontal="left" vertical="top"/>
    </xf>
    <xf numFmtId="0" fontId="8" fillId="0" borderId="48" xfId="0" applyFont="1" applyBorder="1"/>
    <xf numFmtId="0" fontId="23" fillId="0" borderId="48" xfId="0" applyFont="1" applyBorder="1" applyAlignment="1">
      <alignment horizontal="left" vertical="top"/>
    </xf>
    <xf numFmtId="0" fontId="23" fillId="0" borderId="48" xfId="0" applyFont="1" applyBorder="1" applyAlignment="1">
      <alignment vertical="top"/>
    </xf>
    <xf numFmtId="0" fontId="26" fillId="8" borderId="48" xfId="0" applyFont="1" applyFill="1" applyBorder="1" applyAlignment="1">
      <alignment vertical="top"/>
    </xf>
    <xf numFmtId="0" fontId="23" fillId="8" borderId="48" xfId="0" applyFont="1" applyFill="1" applyBorder="1" applyAlignment="1">
      <alignment vertical="top"/>
    </xf>
    <xf numFmtId="1" fontId="1" fillId="0" borderId="48" xfId="0" applyNumberFormat="1" applyFont="1" applyBorder="1" applyAlignment="1">
      <alignment horizontal="left" vertical="top"/>
    </xf>
    <xf numFmtId="0" fontId="0" fillId="0" borderId="48" xfId="0" applyNumberFormat="1" applyFont="1" applyBorder="1" applyAlignment="1"/>
    <xf numFmtId="0" fontId="23" fillId="8" borderId="48" xfId="0" applyFont="1" applyFill="1" applyBorder="1" applyAlignment="1">
      <alignment horizontal="left" wrapText="1"/>
    </xf>
    <xf numFmtId="1" fontId="13" fillId="0" borderId="0" xfId="0" applyNumberFormat="1" applyFont="1" applyFill="1" applyAlignment="1">
      <alignment vertical="center"/>
    </xf>
    <xf numFmtId="0" fontId="8" fillId="0" borderId="5" xfId="0" applyFont="1" applyFill="1" applyBorder="1"/>
    <xf numFmtId="0" fontId="0" fillId="0" borderId="0" xfId="0" applyFont="1" applyFill="1" applyAlignment="1"/>
    <xf numFmtId="0" fontId="26" fillId="0" borderId="48" xfId="0" applyFont="1" applyFill="1" applyBorder="1" applyAlignment="1">
      <alignment horizontal="left" vertical="top"/>
    </xf>
    <xf numFmtId="0" fontId="26" fillId="0" borderId="48" xfId="0" applyFont="1" applyFill="1" applyBorder="1" applyAlignment="1">
      <alignment horizontal="center" vertical="top"/>
    </xf>
    <xf numFmtId="0" fontId="23" fillId="0" borderId="48" xfId="0" applyFont="1" applyFill="1" applyBorder="1" applyAlignment="1">
      <alignment horizontal="left" vertical="top"/>
    </xf>
    <xf numFmtId="0" fontId="23" fillId="0" borderId="48" xfId="0" applyFont="1" applyFill="1" applyBorder="1" applyAlignment="1">
      <alignment horizontal="center" vertical="top"/>
    </xf>
    <xf numFmtId="0" fontId="23" fillId="0" borderId="48" xfId="0" applyFont="1" applyBorder="1"/>
    <xf numFmtId="1" fontId="57" fillId="0" borderId="48" xfId="3" applyNumberFormat="1" applyFont="1" applyFill="1" applyBorder="1" applyAlignment="1">
      <alignment horizontal="left"/>
    </xf>
    <xf numFmtId="1" fontId="57" fillId="0" borderId="48" xfId="3" applyNumberFormat="1" applyFont="1" applyFill="1" applyBorder="1" applyAlignment="1">
      <alignment horizontal="center"/>
    </xf>
    <xf numFmtId="1" fontId="56" fillId="0" borderId="48" xfId="3" applyNumberFormat="1" applyFont="1" applyFill="1" applyBorder="1" applyAlignment="1">
      <alignment horizontal="center"/>
    </xf>
    <xf numFmtId="3" fontId="55" fillId="0" borderId="48" xfId="3" applyNumberFormat="1" applyFont="1" applyFill="1" applyBorder="1" applyAlignment="1">
      <alignment horizontal="center" vertical="center"/>
    </xf>
    <xf numFmtId="1" fontId="55" fillId="0" borderId="48" xfId="3" applyNumberFormat="1" applyFont="1" applyFill="1" applyBorder="1" applyAlignment="1">
      <alignment horizontal="center" vertical="center"/>
    </xf>
    <xf numFmtId="165" fontId="55" fillId="0" borderId="48" xfId="3" applyNumberFormat="1" applyFont="1" applyFill="1" applyBorder="1" applyAlignment="1">
      <alignment horizontal="right" vertical="center"/>
    </xf>
    <xf numFmtId="1" fontId="58" fillId="0" borderId="48" xfId="3" applyNumberFormat="1" applyFont="1" applyFill="1" applyBorder="1" applyAlignment="1">
      <alignment horizontal="center"/>
    </xf>
    <xf numFmtId="1" fontId="1" fillId="0" borderId="48" xfId="3" applyNumberFormat="1" applyFont="1" applyFill="1" applyBorder="1" applyAlignment="1">
      <alignment horizontal="center" vertical="center"/>
    </xf>
    <xf numFmtId="165" fontId="1" fillId="0" borderId="48" xfId="3" applyNumberFormat="1" applyFont="1" applyFill="1" applyBorder="1" applyAlignment="1">
      <alignment horizontal="right" vertical="center"/>
    </xf>
    <xf numFmtId="0" fontId="23" fillId="0" borderId="48" xfId="0" applyFont="1" applyBorder="1" applyAlignment="1">
      <alignment horizontal="left"/>
    </xf>
    <xf numFmtId="3" fontId="23" fillId="0" borderId="48" xfId="0" applyNumberFormat="1" applyFont="1" applyBorder="1" applyAlignment="1">
      <alignment horizontal="center"/>
    </xf>
    <xf numFmtId="0" fontId="16" fillId="0" borderId="48" xfId="3" applyFont="1" applyBorder="1"/>
    <xf numFmtId="1" fontId="1" fillId="0" borderId="48" xfId="3" applyNumberFormat="1" applyFont="1" applyBorder="1" applyAlignment="1">
      <alignment vertical="top"/>
    </xf>
    <xf numFmtId="165" fontId="9" fillId="0" borderId="48" xfId="3" applyNumberFormat="1" applyFont="1" applyBorder="1" applyAlignment="1">
      <alignment horizontal="right"/>
    </xf>
    <xf numFmtId="0" fontId="6" fillId="3" borderId="42" xfId="3" applyFont="1" applyFill="1" applyBorder="1" applyAlignment="1">
      <alignment horizontal="center" vertical="center"/>
    </xf>
    <xf numFmtId="1" fontId="6" fillId="3" borderId="42" xfId="3" applyNumberFormat="1" applyFont="1" applyFill="1" applyBorder="1" applyAlignment="1">
      <alignment horizontal="center" vertical="center"/>
    </xf>
    <xf numFmtId="1" fontId="22" fillId="3" borderId="42" xfId="3" applyNumberFormat="1" applyFont="1" applyFill="1" applyBorder="1" applyAlignment="1">
      <alignment horizontal="center" vertical="center"/>
    </xf>
    <xf numFmtId="165" fontId="22" fillId="3" borderId="42" xfId="3" applyNumberFormat="1" applyFont="1" applyFill="1" applyBorder="1" applyAlignment="1">
      <alignment horizontal="center" wrapText="1"/>
    </xf>
    <xf numFmtId="0" fontId="6" fillId="3" borderId="42" xfId="3" applyFont="1" applyFill="1" applyBorder="1" applyAlignment="1">
      <alignment horizontal="center" vertical="center" wrapText="1"/>
    </xf>
    <xf numFmtId="0" fontId="16" fillId="0" borderId="48" xfId="3" applyFont="1" applyBorder="1" applyAlignment="1">
      <alignment wrapText="1"/>
    </xf>
    <xf numFmtId="0" fontId="23" fillId="0" borderId="9" xfId="3" applyNumberFormat="1" applyFont="1" applyFill="1"/>
    <xf numFmtId="3" fontId="23" fillId="8" borderId="48" xfId="0" applyNumberFormat="1" applyFont="1" applyFill="1" applyBorder="1" applyAlignment="1">
      <alignment horizontal="center" wrapText="1"/>
    </xf>
    <xf numFmtId="1" fontId="1" fillId="0" borderId="48" xfId="0" applyNumberFormat="1" applyFont="1" applyFill="1" applyBorder="1" applyAlignment="1" applyProtection="1"/>
    <xf numFmtId="1" fontId="1" fillId="0" borderId="48" xfId="0" applyNumberFormat="1" applyFont="1" applyFill="1" applyBorder="1" applyAlignment="1" applyProtection="1">
      <alignment horizontal="left"/>
    </xf>
    <xf numFmtId="1" fontId="1" fillId="0" borderId="48" xfId="0" applyNumberFormat="1" applyFont="1" applyFill="1" applyBorder="1" applyAlignment="1" applyProtection="1">
      <alignment horizontal="center"/>
    </xf>
    <xf numFmtId="1" fontId="1" fillId="0" borderId="48" xfId="0" applyNumberFormat="1" applyFont="1" applyFill="1" applyBorder="1" applyAlignment="1" applyProtection="1">
      <alignment horizontal="center" vertical="center"/>
    </xf>
    <xf numFmtId="165" fontId="1" fillId="0" borderId="48" xfId="0" applyNumberFormat="1" applyFont="1" applyFill="1" applyBorder="1" applyAlignment="1" applyProtection="1">
      <alignment horizontal="right" vertical="center"/>
    </xf>
    <xf numFmtId="0" fontId="7" fillId="0" borderId="49" xfId="0" applyFont="1" applyFill="1" applyBorder="1" applyAlignment="1">
      <alignment horizontal="right" vertical="top"/>
    </xf>
    <xf numFmtId="3" fontId="26" fillId="7" borderId="48" xfId="0" applyNumberFormat="1" applyFont="1" applyFill="1" applyBorder="1" applyAlignment="1">
      <alignment horizontal="center" vertical="top"/>
    </xf>
    <xf numFmtId="3" fontId="23" fillId="0" borderId="48" xfId="0" applyNumberFormat="1" applyFont="1" applyBorder="1" applyAlignment="1">
      <alignment horizontal="center" vertical="top"/>
    </xf>
    <xf numFmtId="3" fontId="26" fillId="8" borderId="48" xfId="0" applyNumberFormat="1" applyFont="1" applyFill="1" applyBorder="1" applyAlignment="1">
      <alignment horizontal="center" vertical="top"/>
    </xf>
    <xf numFmtId="3" fontId="23" fillId="8" borderId="48" xfId="0" applyNumberFormat="1" applyFont="1" applyFill="1" applyBorder="1" applyAlignment="1">
      <alignment horizontal="center" vertical="top"/>
    </xf>
    <xf numFmtId="0" fontId="17" fillId="0" borderId="9" xfId="0" applyFont="1" applyBorder="1" applyAlignment="1"/>
    <xf numFmtId="165" fontId="23" fillId="8" borderId="48" xfId="0" applyNumberFormat="1" applyFont="1" applyFill="1" applyBorder="1" applyAlignment="1">
      <alignment horizontal="left" wrapText="1"/>
    </xf>
    <xf numFmtId="0" fontId="23" fillId="8" borderId="48" xfId="0" applyFont="1" applyFill="1" applyBorder="1" applyAlignment="1">
      <alignment horizontal="left"/>
    </xf>
    <xf numFmtId="165" fontId="23" fillId="8" borderId="48" xfId="0" applyNumberFormat="1" applyFont="1" applyFill="1" applyBorder="1" applyAlignment="1">
      <alignment horizontal="left"/>
    </xf>
    <xf numFmtId="1" fontId="25" fillId="0" borderId="48" xfId="3" applyNumberFormat="1" applyFont="1" applyFill="1" applyBorder="1" applyAlignment="1"/>
    <xf numFmtId="1" fontId="25" fillId="0" borderId="48" xfId="3" applyNumberFormat="1" applyFont="1" applyFill="1" applyBorder="1" applyAlignment="1">
      <alignment horizontal="left"/>
    </xf>
    <xf numFmtId="1" fontId="25" fillId="0" borderId="48" xfId="3" applyNumberFormat="1" applyFont="1" applyFill="1" applyBorder="1" applyAlignment="1">
      <alignment horizontal="center"/>
    </xf>
    <xf numFmtId="3" fontId="1" fillId="0" borderId="48" xfId="3" applyNumberFormat="1" applyFont="1" applyFill="1" applyBorder="1" applyAlignment="1">
      <alignment horizontal="center" vertical="center"/>
    </xf>
    <xf numFmtId="1" fontId="7" fillId="0" borderId="48" xfId="3" applyNumberFormat="1" applyFont="1" applyFill="1" applyBorder="1" applyAlignment="1">
      <alignment horizontal="center"/>
    </xf>
    <xf numFmtId="1" fontId="1" fillId="0" borderId="1" xfId="3" applyNumberFormat="1" applyFont="1" applyFill="1" applyBorder="1" applyAlignment="1">
      <alignment vertical="top"/>
    </xf>
    <xf numFmtId="1" fontId="9" fillId="0" borderId="48" xfId="3" applyNumberFormat="1" applyFont="1" applyFill="1" applyBorder="1" applyAlignment="1">
      <alignment horizontal="center"/>
    </xf>
    <xf numFmtId="1" fontId="60" fillId="0" borderId="48" xfId="3" applyNumberFormat="1" applyFont="1" applyFill="1" applyBorder="1" applyAlignment="1">
      <alignment horizontal="left"/>
    </xf>
    <xf numFmtId="3" fontId="59" fillId="0" borderId="48" xfId="3" applyNumberFormat="1" applyFont="1" applyFill="1" applyBorder="1" applyAlignment="1">
      <alignment horizontal="center" vertical="center"/>
    </xf>
    <xf numFmtId="1" fontId="59" fillId="0" borderId="48" xfId="3" applyNumberFormat="1" applyFont="1" applyFill="1" applyBorder="1" applyAlignment="1">
      <alignment horizontal="center" vertical="center"/>
    </xf>
    <xf numFmtId="165" fontId="59" fillId="0" borderId="48" xfId="3" applyNumberFormat="1" applyFont="1" applyFill="1" applyBorder="1" applyAlignment="1">
      <alignment horizontal="right" vertical="center"/>
    </xf>
    <xf numFmtId="0" fontId="23" fillId="0" borderId="48" xfId="0" applyFont="1" applyBorder="1" applyAlignment="1">
      <alignment horizontal="center" vertical="top"/>
    </xf>
    <xf numFmtId="1" fontId="7" fillId="0" borderId="9" xfId="3" applyNumberFormat="1" applyFont="1" applyAlignment="1">
      <alignment horizontal="center" vertical="center"/>
    </xf>
    <xf numFmtId="1" fontId="17" fillId="0" borderId="9" xfId="3" applyNumberFormat="1" applyAlignment="1">
      <alignment horizontal="center" vertical="center"/>
    </xf>
    <xf numFmtId="3" fontId="16" fillId="0" borderId="48" xfId="7" applyNumberFormat="1" applyFont="1" applyBorder="1" applyAlignment="1">
      <alignment horizontal="center" vertical="center"/>
    </xf>
    <xf numFmtId="0" fontId="2" fillId="3" borderId="18" xfId="0" applyFont="1" applyFill="1" applyBorder="1" applyAlignment="1"/>
    <xf numFmtId="0" fontId="2" fillId="3" borderId="17" xfId="0" applyFont="1" applyFill="1" applyBorder="1" applyAlignment="1"/>
    <xf numFmtId="0" fontId="61" fillId="0" borderId="9" xfId="3" applyNumberFormat="1" applyFont="1" applyFill="1"/>
    <xf numFmtId="3" fontId="17" fillId="0" borderId="20" xfId="7" applyNumberFormat="1" applyFont="1" applyBorder="1" applyAlignment="1">
      <alignment horizontal="center" vertical="center"/>
    </xf>
    <xf numFmtId="0" fontId="1" fillId="0" borderId="14" xfId="3" applyFont="1" applyBorder="1"/>
    <xf numFmtId="0" fontId="1" fillId="5" borderId="14" xfId="3" applyFont="1" applyFill="1" applyBorder="1"/>
    <xf numFmtId="0" fontId="1" fillId="5" borderId="9" xfId="3" applyFont="1" applyFill="1"/>
    <xf numFmtId="0" fontId="6" fillId="3" borderId="48" xfId="3" applyFont="1" applyFill="1" applyBorder="1" applyAlignment="1">
      <alignment horizontal="center" vertical="center"/>
    </xf>
    <xf numFmtId="1" fontId="6" fillId="3" borderId="48" xfId="3" applyNumberFormat="1" applyFont="1" applyFill="1" applyBorder="1" applyAlignment="1">
      <alignment horizontal="center" vertical="center" wrapText="1"/>
    </xf>
    <xf numFmtId="3" fontId="6" fillId="3" borderId="48" xfId="3" applyNumberFormat="1" applyFont="1" applyFill="1" applyBorder="1" applyAlignment="1">
      <alignment horizontal="center" vertical="center" wrapText="1"/>
    </xf>
    <xf numFmtId="1" fontId="6" fillId="3" borderId="48" xfId="3" applyNumberFormat="1" applyFont="1" applyFill="1" applyBorder="1" applyAlignment="1">
      <alignment horizontal="center" vertical="center"/>
    </xf>
    <xf numFmtId="1" fontId="12" fillId="3" borderId="48" xfId="3" applyNumberFormat="1" applyFont="1" applyFill="1" applyBorder="1" applyAlignment="1">
      <alignment horizontal="center" vertical="center"/>
    </xf>
    <xf numFmtId="0" fontId="26" fillId="0" borderId="6" xfId="3" applyFont="1" applyBorder="1" applyAlignment="1">
      <alignment vertical="top"/>
    </xf>
    <xf numFmtId="3" fontId="26" fillId="0" borderId="6" xfId="3" applyNumberFormat="1" applyFont="1" applyBorder="1" applyAlignment="1">
      <alignment horizontal="center" vertical="top"/>
    </xf>
    <xf numFmtId="3" fontId="23" fillId="0" borderId="50" xfId="3" applyNumberFormat="1" applyFont="1" applyBorder="1" applyAlignment="1">
      <alignment horizontal="center" vertical="top" wrapText="1"/>
    </xf>
    <xf numFmtId="3" fontId="1" fillId="0" borderId="50" xfId="3" applyNumberFormat="1" applyFont="1" applyBorder="1" applyAlignment="1">
      <alignment horizontal="center" vertical="top" wrapText="1"/>
    </xf>
    <xf numFmtId="1" fontId="1" fillId="0" borderId="50" xfId="3" applyNumberFormat="1" applyFont="1" applyBorder="1" applyAlignment="1">
      <alignment horizontal="right" vertical="top"/>
    </xf>
    <xf numFmtId="0" fontId="19" fillId="7" borderId="6" xfId="3" applyFont="1" applyFill="1" applyBorder="1" applyAlignment="1">
      <alignment horizontal="left" vertical="top"/>
    </xf>
    <xf numFmtId="0" fontId="23" fillId="0" borderId="6" xfId="3" applyFont="1" applyBorder="1" applyAlignment="1">
      <alignment vertical="top"/>
    </xf>
    <xf numFmtId="3" fontId="23" fillId="0" borderId="6" xfId="3" applyNumberFormat="1" applyFont="1" applyBorder="1" applyAlignment="1">
      <alignment horizontal="center" vertical="top"/>
    </xf>
    <xf numFmtId="3" fontId="9" fillId="0" borderId="50" xfId="3" applyNumberFormat="1" applyFont="1" applyBorder="1" applyAlignment="1">
      <alignment horizontal="center" vertical="top" wrapText="1"/>
    </xf>
    <xf numFmtId="1" fontId="9" fillId="0" borderId="50" xfId="3" applyNumberFormat="1" applyFont="1" applyBorder="1" applyAlignment="1">
      <alignment horizontal="right" vertical="top"/>
    </xf>
    <xf numFmtId="0" fontId="17" fillId="0" borderId="6" xfId="3" applyBorder="1" applyAlignment="1">
      <alignment horizontal="left" vertical="top"/>
    </xf>
    <xf numFmtId="3" fontId="23" fillId="8" borderId="50" xfId="3" applyNumberFormat="1" applyFont="1" applyFill="1" applyBorder="1" applyAlignment="1">
      <alignment horizontal="center" vertical="top" wrapText="1"/>
    </xf>
    <xf numFmtId="3" fontId="62" fillId="0" borderId="50" xfId="3" applyNumberFormat="1" applyFont="1" applyBorder="1" applyAlignment="1">
      <alignment horizontal="center" vertical="top" wrapText="1"/>
    </xf>
    <xf numFmtId="3" fontId="62" fillId="8" borderId="50" xfId="3" applyNumberFormat="1" applyFont="1" applyFill="1" applyBorder="1" applyAlignment="1">
      <alignment horizontal="center" vertical="top" wrapText="1"/>
    </xf>
    <xf numFmtId="3" fontId="1" fillId="8" borderId="50" xfId="3" applyNumberFormat="1" applyFont="1" applyFill="1" applyBorder="1" applyAlignment="1">
      <alignment horizontal="center" vertical="top" wrapText="1"/>
    </xf>
    <xf numFmtId="1" fontId="9" fillId="8" borderId="50" xfId="3" applyNumberFormat="1" applyFont="1" applyFill="1" applyBorder="1" applyAlignment="1">
      <alignment horizontal="right" vertical="top"/>
    </xf>
    <xf numFmtId="1" fontId="1" fillId="8" borderId="50" xfId="3" applyNumberFormat="1" applyFont="1" applyFill="1" applyBorder="1" applyAlignment="1">
      <alignment horizontal="right" vertical="top"/>
    </xf>
    <xf numFmtId="1" fontId="19" fillId="7" borderId="6" xfId="3" applyNumberFormat="1" applyFont="1" applyFill="1" applyBorder="1" applyAlignment="1">
      <alignment horizontal="right" vertical="top"/>
    </xf>
    <xf numFmtId="1" fontId="17" fillId="0" borderId="6" xfId="3" applyNumberFormat="1" applyBorder="1" applyAlignment="1">
      <alignment horizontal="right" vertical="top"/>
    </xf>
    <xf numFmtId="0" fontId="17" fillId="0" borderId="6" xfId="3" applyBorder="1" applyAlignment="1">
      <alignment horizontal="right" vertical="top"/>
    </xf>
    <xf numFmtId="0" fontId="19" fillId="7" borderId="6" xfId="3" applyFont="1" applyFill="1" applyBorder="1" applyAlignment="1">
      <alignment horizontal="right" vertical="top"/>
    </xf>
    <xf numFmtId="164" fontId="23" fillId="0" borderId="6" xfId="3" applyNumberFormat="1" applyFont="1" applyBorder="1" applyAlignment="1">
      <alignment vertical="top"/>
    </xf>
    <xf numFmtId="0" fontId="23" fillId="0" borderId="6" xfId="3" applyFont="1" applyFill="1" applyBorder="1" applyAlignment="1">
      <alignment vertical="top"/>
    </xf>
    <xf numFmtId="164" fontId="23" fillId="0" borderId="6" xfId="3" applyNumberFormat="1" applyFont="1" applyFill="1" applyBorder="1" applyAlignment="1">
      <alignment vertical="top"/>
    </xf>
    <xf numFmtId="3" fontId="23" fillId="0" borderId="6" xfId="3" applyNumberFormat="1" applyFont="1" applyFill="1" applyBorder="1" applyAlignment="1">
      <alignment horizontal="center" vertical="top"/>
    </xf>
    <xf numFmtId="3" fontId="23" fillId="0" borderId="53" xfId="3" applyNumberFormat="1" applyFont="1" applyBorder="1" applyAlignment="1">
      <alignment horizontal="center" vertical="top" wrapText="1"/>
    </xf>
    <xf numFmtId="1" fontId="68" fillId="0" borderId="48" xfId="3" applyNumberFormat="1" applyFont="1" applyFill="1" applyBorder="1" applyAlignment="1">
      <alignment horizontal="left"/>
    </xf>
    <xf numFmtId="1" fontId="68" fillId="0" borderId="48" xfId="3" applyNumberFormat="1" applyFont="1" applyFill="1" applyBorder="1" applyAlignment="1">
      <alignment horizontal="center"/>
    </xf>
    <xf numFmtId="1" fontId="67" fillId="0" borderId="48" xfId="3" applyNumberFormat="1" applyFont="1" applyFill="1" applyBorder="1" applyAlignment="1">
      <alignment horizontal="center"/>
    </xf>
    <xf numFmtId="3" fontId="63" fillId="0" borderId="48" xfId="3" applyNumberFormat="1" applyFont="1" applyFill="1" applyBorder="1" applyAlignment="1">
      <alignment horizontal="center" vertical="center"/>
    </xf>
    <xf numFmtId="1" fontId="63" fillId="0" borderId="48" xfId="3" applyNumberFormat="1" applyFont="1" applyFill="1" applyBorder="1" applyAlignment="1">
      <alignment horizontal="center" vertical="center"/>
    </xf>
    <xf numFmtId="165" fontId="63" fillId="0" borderId="48" xfId="3" applyNumberFormat="1" applyFont="1" applyFill="1" applyBorder="1" applyAlignment="1">
      <alignment horizontal="right" vertical="center"/>
    </xf>
    <xf numFmtId="1" fontId="66" fillId="0" borderId="48" xfId="3" applyNumberFormat="1" applyFont="1" applyFill="1" applyBorder="1" applyAlignment="1">
      <alignment horizontal="center"/>
    </xf>
    <xf numFmtId="0" fontId="49" fillId="8" borderId="48" xfId="2" applyFont="1" applyFill="1" applyBorder="1" applyAlignment="1">
      <alignment horizontal="center" vertical="center" wrapText="1"/>
    </xf>
    <xf numFmtId="0" fontId="49" fillId="8" borderId="48" xfId="2" applyFont="1" applyFill="1" applyBorder="1" applyAlignment="1">
      <alignment horizontal="center" wrapText="1"/>
    </xf>
    <xf numFmtId="167" fontId="11" fillId="4" borderId="7" xfId="7" applyNumberFormat="1" applyFont="1" applyFill="1" applyBorder="1" applyAlignment="1">
      <alignment horizontal="center"/>
    </xf>
    <xf numFmtId="167" fontId="6" fillId="3" borderId="42" xfId="7" applyNumberFormat="1" applyFont="1" applyFill="1" applyBorder="1" applyAlignment="1">
      <alignment horizontal="center" vertical="top" wrapText="1"/>
    </xf>
    <xf numFmtId="167" fontId="0" fillId="0" borderId="0" xfId="7" applyNumberFormat="1" applyFont="1" applyAlignment="1">
      <alignment horizontal="center"/>
    </xf>
    <xf numFmtId="0" fontId="62" fillId="8" borderId="48" xfId="0" applyFont="1" applyFill="1" applyBorder="1" applyAlignment="1">
      <alignment horizontal="left" wrapText="1"/>
    </xf>
    <xf numFmtId="166" fontId="62" fillId="8" borderId="48" xfId="7" applyNumberFormat="1" applyFont="1" applyFill="1" applyBorder="1" applyAlignment="1">
      <alignment horizontal="center" vertical="center" wrapText="1"/>
    </xf>
    <xf numFmtId="1" fontId="1" fillId="0" borderId="48" xfId="0" applyNumberFormat="1" applyFont="1" applyFill="1" applyBorder="1" applyAlignment="1">
      <alignment vertical="top"/>
    </xf>
    <xf numFmtId="165" fontId="1" fillId="0" borderId="48" xfId="0" applyNumberFormat="1" applyFont="1" applyFill="1" applyBorder="1" applyAlignment="1">
      <alignment horizontal="right" vertical="top"/>
    </xf>
    <xf numFmtId="1" fontId="63" fillId="0" borderId="3" xfId="0" applyNumberFormat="1" applyFont="1" applyBorder="1" applyAlignment="1">
      <alignment vertical="top"/>
    </xf>
    <xf numFmtId="165" fontId="63" fillId="0" borderId="19" xfId="0" applyNumberFormat="1" applyFont="1" applyBorder="1" applyAlignment="1">
      <alignment horizontal="right" vertical="top"/>
    </xf>
    <xf numFmtId="3" fontId="65" fillId="8" borderId="48" xfId="0" applyNumberFormat="1" applyFont="1" applyFill="1" applyBorder="1" applyAlignment="1">
      <alignment horizontal="center" wrapText="1"/>
    </xf>
    <xf numFmtId="1" fontId="11" fillId="4" borderId="48" xfId="3" applyNumberFormat="1" applyFont="1" applyFill="1" applyBorder="1" applyAlignment="1">
      <alignment horizontal="center" vertical="center" wrapText="1"/>
    </xf>
    <xf numFmtId="165" fontId="11" fillId="4" borderId="48" xfId="3" applyNumberFormat="1" applyFont="1" applyFill="1" applyBorder="1" applyAlignment="1">
      <alignment horizontal="center" vertical="center" wrapText="1"/>
    </xf>
    <xf numFmtId="165" fontId="10" fillId="3" borderId="9" xfId="3" applyNumberFormat="1" applyFont="1" applyFill="1" applyBorder="1" applyAlignment="1">
      <alignment wrapText="1"/>
    </xf>
    <xf numFmtId="165" fontId="10" fillId="3" borderId="18" xfId="3" applyNumberFormat="1" applyFont="1" applyFill="1" applyBorder="1" applyAlignment="1">
      <alignment wrapText="1"/>
    </xf>
    <xf numFmtId="1" fontId="72" fillId="0" borderId="0" xfId="0" applyNumberFormat="1" applyFont="1" applyAlignment="1">
      <alignment wrapText="1"/>
    </xf>
    <xf numFmtId="0" fontId="72" fillId="0" borderId="0" xfId="0" applyFont="1" applyAlignment="1">
      <alignment wrapText="1"/>
    </xf>
    <xf numFmtId="0" fontId="72" fillId="0" borderId="0" xfId="0" applyFont="1" applyAlignment="1">
      <alignment vertical="center" wrapText="1"/>
    </xf>
    <xf numFmtId="0" fontId="20" fillId="0" borderId="0" xfId="2" applyAlignment="1">
      <alignment wrapText="1"/>
    </xf>
    <xf numFmtId="1" fontId="73" fillId="0" borderId="48" xfId="3" applyNumberFormat="1" applyFont="1" applyFill="1" applyBorder="1" applyAlignment="1">
      <alignment horizontal="left"/>
    </xf>
    <xf numFmtId="1" fontId="73" fillId="0" borderId="48" xfId="3" applyNumberFormat="1" applyFont="1" applyFill="1" applyBorder="1" applyAlignment="1">
      <alignment horizontal="center"/>
    </xf>
    <xf numFmtId="1" fontId="74" fillId="0" borderId="48" xfId="3" applyNumberFormat="1" applyFont="1" applyFill="1" applyBorder="1" applyAlignment="1">
      <alignment horizontal="center"/>
    </xf>
    <xf numFmtId="3" fontId="75" fillId="0" borderId="48" xfId="3" applyNumberFormat="1" applyFont="1" applyFill="1" applyBorder="1" applyAlignment="1">
      <alignment horizontal="center" vertical="center"/>
    </xf>
    <xf numFmtId="1" fontId="75" fillId="0" borderId="48" xfId="3" applyNumberFormat="1" applyFont="1" applyFill="1" applyBorder="1" applyAlignment="1">
      <alignment horizontal="center" vertical="center"/>
    </xf>
    <xf numFmtId="165" fontId="75" fillId="0" borderId="48" xfId="3" applyNumberFormat="1" applyFont="1" applyFill="1" applyBorder="1" applyAlignment="1">
      <alignment horizontal="right" vertical="center"/>
    </xf>
    <xf numFmtId="1" fontId="76" fillId="0" borderId="48" xfId="3" applyNumberFormat="1" applyFont="1" applyFill="1" applyBorder="1" applyAlignment="1">
      <alignment horizontal="center"/>
    </xf>
    <xf numFmtId="1" fontId="77" fillId="0" borderId="48" xfId="3" applyNumberFormat="1" applyFont="1" applyBorder="1" applyAlignment="1">
      <alignment vertical="top"/>
    </xf>
    <xf numFmtId="1" fontId="77" fillId="0" borderId="48" xfId="3" applyNumberFormat="1" applyFont="1" applyBorder="1" applyAlignment="1">
      <alignment vertical="top" wrapText="1"/>
    </xf>
    <xf numFmtId="3" fontId="77" fillId="0" borderId="48" xfId="3" applyNumberFormat="1" applyFont="1" applyBorder="1" applyAlignment="1">
      <alignment horizontal="center" vertical="top" wrapText="1"/>
    </xf>
    <xf numFmtId="1" fontId="73" fillId="0" borderId="48" xfId="3" applyNumberFormat="1" applyFont="1" applyBorder="1" applyAlignment="1">
      <alignment horizontal="center" vertical="center"/>
    </xf>
    <xf numFmtId="165" fontId="73" fillId="0" borderId="48" xfId="3" applyNumberFormat="1" applyFont="1" applyBorder="1" applyAlignment="1">
      <alignment horizontal="right" vertical="center"/>
    </xf>
    <xf numFmtId="0" fontId="2" fillId="3" borderId="27" xfId="3" applyFont="1" applyFill="1" applyBorder="1" applyAlignment="1">
      <alignment horizontal="center" vertical="center"/>
    </xf>
    <xf numFmtId="0" fontId="2" fillId="3" borderId="9" xfId="3" applyFont="1" applyFill="1" applyBorder="1" applyAlignment="1">
      <alignment horizontal="center" vertical="center"/>
    </xf>
    <xf numFmtId="1" fontId="23" fillId="0" borderId="48" xfId="3" applyNumberFormat="1" applyFont="1" applyFill="1" applyBorder="1" applyAlignment="1">
      <alignment horizontal="left"/>
    </xf>
    <xf numFmtId="0" fontId="23" fillId="0" borderId="48" xfId="3" applyFont="1" applyFill="1" applyBorder="1" applyAlignment="1">
      <alignment horizontal="left"/>
    </xf>
    <xf numFmtId="3" fontId="23" fillId="0" borderId="48" xfId="3" applyNumberFormat="1" applyFont="1" applyFill="1" applyBorder="1" applyAlignment="1">
      <alignment horizontal="center"/>
    </xf>
    <xf numFmtId="0" fontId="16" fillId="0" borderId="48" xfId="3" applyFont="1" applyFill="1" applyBorder="1"/>
    <xf numFmtId="0" fontId="16" fillId="0" borderId="48" xfId="3" applyFont="1" applyFill="1" applyBorder="1" applyAlignment="1">
      <alignment wrapText="1"/>
    </xf>
    <xf numFmtId="3" fontId="16" fillId="0" borderId="13" xfId="3" applyNumberFormat="1" applyFont="1" applyFill="1" applyBorder="1" applyAlignment="1">
      <alignment horizontal="center"/>
    </xf>
    <xf numFmtId="165" fontId="9" fillId="0" borderId="48" xfId="3" applyNumberFormat="1" applyFont="1" applyFill="1" applyBorder="1" applyAlignment="1">
      <alignment horizontal="right"/>
    </xf>
    <xf numFmtId="1" fontId="1" fillId="0" borderId="48" xfId="0" applyNumberFormat="1" applyFont="1" applyBorder="1" applyAlignment="1">
      <alignment horizontal="center" vertical="top"/>
    </xf>
    <xf numFmtId="1" fontId="1" fillId="0" borderId="48" xfId="0" applyNumberFormat="1" applyFont="1" applyBorder="1" applyAlignment="1">
      <alignment horizontal="right" vertical="top"/>
    </xf>
    <xf numFmtId="0" fontId="77" fillId="0" borderId="48" xfId="0" applyFont="1" applyBorder="1" applyAlignment="1">
      <alignment vertical="top"/>
    </xf>
    <xf numFmtId="3" fontId="77" fillId="0" borderId="48" xfId="0" applyNumberFormat="1" applyFont="1" applyBorder="1" applyAlignment="1">
      <alignment horizontal="center" vertical="top"/>
    </xf>
    <xf numFmtId="1" fontId="75" fillId="0" borderId="48" xfId="0" applyNumberFormat="1" applyFont="1" applyBorder="1" applyAlignment="1">
      <alignment horizontal="left" vertical="top"/>
    </xf>
    <xf numFmtId="165" fontId="75" fillId="0" borderId="48" xfId="0" applyNumberFormat="1" applyFont="1" applyBorder="1" applyAlignment="1">
      <alignment horizontal="right" vertical="top"/>
    </xf>
    <xf numFmtId="0" fontId="76" fillId="6" borderId="48" xfId="0" applyFont="1" applyFill="1" applyBorder="1" applyAlignment="1">
      <alignment horizontal="left" vertical="top"/>
    </xf>
    <xf numFmtId="0" fontId="6" fillId="3" borderId="48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/>
    </xf>
    <xf numFmtId="0" fontId="49" fillId="8" borderId="20" xfId="2" quotePrefix="1" applyNumberFormat="1" applyFont="1" applyFill="1" applyBorder="1" applyAlignment="1">
      <alignment horizontal="center" vertical="center" wrapText="1"/>
    </xf>
    <xf numFmtId="0" fontId="11" fillId="4" borderId="37" xfId="3" applyFont="1" applyFill="1" applyBorder="1" applyAlignment="1">
      <alignment horizontal="center" vertical="center"/>
    </xf>
    <xf numFmtId="1" fontId="3" fillId="0" borderId="9" xfId="3" applyNumberFormat="1" applyFont="1" applyBorder="1" applyAlignment="1">
      <alignment vertical="center"/>
    </xf>
    <xf numFmtId="0" fontId="17" fillId="0" borderId="9" xfId="3" applyBorder="1"/>
    <xf numFmtId="0" fontId="49" fillId="8" borderId="48" xfId="2" quotePrefix="1" applyFont="1" applyFill="1" applyBorder="1" applyAlignment="1">
      <alignment horizontal="center" vertical="center" wrapText="1"/>
    </xf>
    <xf numFmtId="9" fontId="49" fillId="0" borderId="48" xfId="2" applyNumberFormat="1" applyFont="1" applyFill="1" applyBorder="1" applyAlignment="1">
      <alignment horizontal="center" vertical="center" wrapText="1"/>
    </xf>
    <xf numFmtId="0" fontId="2" fillId="3" borderId="18" xfId="3" applyFont="1" applyFill="1" applyBorder="1" applyAlignment="1">
      <alignment vertical="center"/>
    </xf>
    <xf numFmtId="1" fontId="13" fillId="0" borderId="9" xfId="9" applyNumberFormat="1" applyFont="1" applyAlignment="1">
      <alignment vertical="center"/>
    </xf>
    <xf numFmtId="0" fontId="10" fillId="0" borderId="9" xfId="9" applyFont="1" applyAlignment="1">
      <alignment vertical="center"/>
    </xf>
    <xf numFmtId="0" fontId="0" fillId="0" borderId="9" xfId="9" applyFont="1"/>
    <xf numFmtId="0" fontId="2" fillId="3" borderId="22" xfId="9" applyFont="1" applyFill="1" applyBorder="1"/>
    <xf numFmtId="164" fontId="11" fillId="4" borderId="7" xfId="9" applyNumberFormat="1" applyFont="1" applyFill="1" applyBorder="1" applyAlignment="1">
      <alignment horizontal="center"/>
    </xf>
    <xf numFmtId="0" fontId="7" fillId="0" borderId="9" xfId="9" applyFont="1"/>
    <xf numFmtId="0" fontId="6" fillId="3" borderId="42" xfId="9" applyFont="1" applyFill="1" applyBorder="1" applyAlignment="1">
      <alignment horizontal="center" vertical="top"/>
    </xf>
    <xf numFmtId="0" fontId="6" fillId="3" borderId="11" xfId="9" applyFont="1" applyFill="1" applyBorder="1" applyAlignment="1">
      <alignment horizontal="center" vertical="top"/>
    </xf>
    <xf numFmtId="0" fontId="6" fillId="3" borderId="55" xfId="9" applyFont="1" applyFill="1" applyBorder="1" applyAlignment="1">
      <alignment horizontal="center" vertical="top" wrapText="1"/>
    </xf>
    <xf numFmtId="3" fontId="6" fillId="3" borderId="55" xfId="9" applyNumberFormat="1" applyFont="1" applyFill="1" applyBorder="1" applyAlignment="1">
      <alignment horizontal="center" vertical="top" wrapText="1"/>
    </xf>
    <xf numFmtId="1" fontId="6" fillId="3" borderId="55" xfId="9" applyNumberFormat="1" applyFont="1" applyFill="1" applyBorder="1" applyAlignment="1">
      <alignment horizontal="center" vertical="center"/>
    </xf>
    <xf numFmtId="165" fontId="6" fillId="3" borderId="55" xfId="9" applyNumberFormat="1" applyFont="1" applyFill="1" applyBorder="1" applyAlignment="1">
      <alignment horizontal="center" vertical="center"/>
    </xf>
    <xf numFmtId="49" fontId="62" fillId="8" borderId="26" xfId="9" applyNumberFormat="1" applyFont="1" applyFill="1" applyBorder="1" applyAlignment="1">
      <alignment horizontal="left" vertical="center" wrapText="1"/>
    </xf>
    <xf numFmtId="49" fontId="62" fillId="8" borderId="44" xfId="9" applyNumberFormat="1" applyFont="1" applyFill="1" applyBorder="1" applyAlignment="1">
      <alignment horizontal="left" vertical="center" wrapText="1"/>
    </xf>
    <xf numFmtId="0" fontId="62" fillId="8" borderId="29" xfId="9" applyFont="1" applyFill="1" applyBorder="1" applyAlignment="1">
      <alignment horizontal="left" wrapText="1"/>
    </xf>
    <xf numFmtId="3" fontId="62" fillId="8" borderId="29" xfId="9" applyNumberFormat="1" applyFont="1" applyFill="1" applyBorder="1" applyAlignment="1">
      <alignment horizontal="center" vertical="center" wrapText="1"/>
    </xf>
    <xf numFmtId="0" fontId="9" fillId="0" borderId="55" xfId="9" applyFont="1" applyBorder="1" applyAlignment="1">
      <alignment vertical="top"/>
    </xf>
    <xf numFmtId="165" fontId="9" fillId="0" borderId="11" xfId="9" applyNumberFormat="1" applyFont="1" applyBorder="1" applyAlignment="1">
      <alignment horizontal="right" vertical="top"/>
    </xf>
    <xf numFmtId="0" fontId="0" fillId="0" borderId="9" xfId="9" applyFont="1" applyAlignment="1">
      <alignment horizontal="left"/>
    </xf>
    <xf numFmtId="0" fontId="0" fillId="0" borderId="9" xfId="9" applyFont="1" applyAlignment="1">
      <alignment horizontal="center"/>
    </xf>
    <xf numFmtId="1" fontId="1" fillId="0" borderId="48" xfId="0" applyNumberFormat="1" applyFont="1" applyBorder="1" applyAlignment="1">
      <alignment vertical="top"/>
    </xf>
    <xf numFmtId="3" fontId="1" fillId="0" borderId="48" xfId="0" applyNumberFormat="1" applyFont="1" applyBorder="1" applyAlignment="1">
      <alignment horizontal="center" vertical="top"/>
    </xf>
    <xf numFmtId="165" fontId="2" fillId="3" borderId="39" xfId="9" applyNumberFormat="1" applyFont="1" applyFill="1" applyBorder="1" applyAlignment="1">
      <alignment vertical="center"/>
    </xf>
    <xf numFmtId="165" fontId="2" fillId="3" borderId="28" xfId="9" applyNumberFormat="1" applyFont="1" applyFill="1" applyBorder="1" applyAlignment="1">
      <alignment vertical="center"/>
    </xf>
    <xf numFmtId="165" fontId="11" fillId="4" borderId="48" xfId="9" applyNumberFormat="1" applyFont="1" applyFill="1" applyBorder="1" applyAlignment="1">
      <alignment horizontal="center" vertical="center"/>
    </xf>
    <xf numFmtId="1" fontId="11" fillId="4" borderId="10" xfId="9" applyNumberFormat="1" applyFont="1" applyFill="1" applyBorder="1" applyAlignment="1">
      <alignment vertical="center"/>
    </xf>
    <xf numFmtId="165" fontId="11" fillId="4" borderId="15" xfId="9" applyNumberFormat="1" applyFont="1" applyFill="1" applyBorder="1" applyAlignment="1">
      <alignment vertical="center"/>
    </xf>
    <xf numFmtId="165" fontId="2" fillId="3" borderId="21" xfId="9" applyNumberFormat="1" applyFont="1" applyFill="1" applyBorder="1" applyAlignment="1">
      <alignment vertical="center"/>
    </xf>
    <xf numFmtId="0" fontId="6" fillId="3" borderId="48" xfId="9" applyFont="1" applyFill="1" applyBorder="1" applyAlignment="1">
      <alignment horizontal="center" vertical="center"/>
    </xf>
    <xf numFmtId="0" fontId="6" fillId="3" borderId="48" xfId="9" applyFont="1" applyFill="1" applyBorder="1" applyAlignment="1">
      <alignment horizontal="center" vertical="center" wrapText="1"/>
    </xf>
    <xf numFmtId="1" fontId="6" fillId="3" borderId="48" xfId="9" applyNumberFormat="1" applyFont="1" applyFill="1" applyBorder="1" applyAlignment="1">
      <alignment horizontal="center" vertical="center" wrapText="1"/>
    </xf>
    <xf numFmtId="1" fontId="6" fillId="3" borderId="21" xfId="9" applyNumberFormat="1" applyFont="1" applyFill="1" applyBorder="1" applyAlignment="1">
      <alignment horizontal="center" vertical="center" wrapText="1"/>
    </xf>
    <xf numFmtId="1" fontId="22" fillId="3" borderId="48" xfId="9" applyNumberFormat="1" applyFont="1" applyFill="1" applyBorder="1" applyAlignment="1">
      <alignment horizontal="center" vertical="center"/>
    </xf>
    <xf numFmtId="165" fontId="22" fillId="3" borderId="48" xfId="9" applyNumberFormat="1" applyFont="1" applyFill="1" applyBorder="1" applyAlignment="1">
      <alignment horizontal="center" wrapText="1"/>
    </xf>
    <xf numFmtId="165" fontId="22" fillId="3" borderId="21" xfId="9" applyNumberFormat="1" applyFont="1" applyFill="1" applyBorder="1" applyAlignment="1">
      <alignment horizontal="center" vertical="center" wrapText="1"/>
    </xf>
    <xf numFmtId="1" fontId="1" fillId="0" borderId="1" xfId="9" applyNumberFormat="1" applyFont="1" applyBorder="1" applyAlignment="1">
      <alignment vertical="top"/>
    </xf>
    <xf numFmtId="165" fontId="9" fillId="0" borderId="19" xfId="9" applyNumberFormat="1" applyFont="1" applyBorder="1" applyAlignment="1">
      <alignment horizontal="center"/>
    </xf>
    <xf numFmtId="1" fontId="7" fillId="0" borderId="9" xfId="9" applyNumberFormat="1" applyFont="1"/>
    <xf numFmtId="1" fontId="1" fillId="0" borderId="9" xfId="9" applyNumberFormat="1" applyFont="1"/>
    <xf numFmtId="165" fontId="1" fillId="0" borderId="9" xfId="9" applyNumberFormat="1" applyFont="1" applyAlignment="1">
      <alignment horizontal="right"/>
    </xf>
    <xf numFmtId="0" fontId="0" fillId="0" borderId="9" xfId="9" applyFont="1" applyAlignment="1"/>
    <xf numFmtId="1" fontId="3" fillId="0" borderId="9" xfId="3" applyNumberFormat="1" applyFont="1" applyAlignment="1">
      <alignment vertical="center"/>
    </xf>
    <xf numFmtId="0" fontId="2" fillId="3" borderId="9" xfId="3" applyFont="1" applyFill="1" applyAlignment="1">
      <alignment vertical="center"/>
    </xf>
    <xf numFmtId="165" fontId="11" fillId="4" borderId="48" xfId="3" applyNumberFormat="1" applyFont="1" applyFill="1" applyBorder="1" applyAlignment="1">
      <alignment vertical="center"/>
    </xf>
    <xf numFmtId="0" fontId="6" fillId="3" borderId="48" xfId="3" applyFont="1" applyFill="1" applyBorder="1" applyAlignment="1">
      <alignment horizontal="center" vertical="center" wrapText="1"/>
    </xf>
    <xf numFmtId="0" fontId="12" fillId="3" borderId="48" xfId="3" applyFont="1" applyFill="1" applyBorder="1" applyAlignment="1">
      <alignment horizontal="center" vertical="center" wrapText="1"/>
    </xf>
    <xf numFmtId="0" fontId="23" fillId="0" borderId="48" xfId="9" applyFont="1" applyBorder="1" applyAlignment="1">
      <alignment horizontal="left"/>
    </xf>
    <xf numFmtId="3" fontId="23" fillId="0" borderId="48" xfId="9" applyNumberFormat="1" applyFont="1" applyBorder="1" applyAlignment="1">
      <alignment horizontal="center"/>
    </xf>
    <xf numFmtId="1" fontId="1" fillId="0" borderId="48" xfId="3" applyNumberFormat="1" applyFont="1" applyBorder="1" applyAlignment="1">
      <alignment horizontal="center" vertical="center"/>
    </xf>
    <xf numFmtId="165" fontId="1" fillId="0" borderId="48" xfId="3" applyNumberFormat="1" applyFont="1" applyBorder="1" applyAlignment="1">
      <alignment horizontal="right" vertical="center"/>
    </xf>
    <xf numFmtId="1" fontId="1" fillId="0" borderId="1" xfId="0" applyNumberFormat="1" applyFont="1" applyFill="1" applyBorder="1" applyAlignment="1" applyProtection="1">
      <alignment vertical="top"/>
    </xf>
    <xf numFmtId="0" fontId="16" fillId="0" borderId="13" xfId="0" applyNumberFormat="1" applyFont="1" applyFill="1" applyBorder="1" applyAlignment="1" applyProtection="1"/>
    <xf numFmtId="0" fontId="16" fillId="0" borderId="4" xfId="0" applyNumberFormat="1" applyFont="1" applyFill="1" applyBorder="1" applyAlignment="1" applyProtection="1"/>
    <xf numFmtId="3" fontId="9" fillId="0" borderId="4" xfId="0" applyNumberFormat="1" applyFont="1" applyFill="1" applyBorder="1" applyAlignment="1" applyProtection="1">
      <alignment horizontal="center"/>
    </xf>
    <xf numFmtId="165" fontId="9" fillId="0" borderId="19" xfId="0" applyNumberFormat="1" applyFont="1" applyFill="1" applyBorder="1" applyAlignment="1" applyProtection="1">
      <alignment horizontal="center"/>
    </xf>
    <xf numFmtId="0" fontId="16" fillId="0" borderId="48" xfId="0" applyNumberFormat="1" applyFont="1" applyFill="1" applyBorder="1" applyAlignment="1" applyProtection="1"/>
    <xf numFmtId="0" fontId="16" fillId="0" borderId="48" xfId="0" applyNumberFormat="1" applyFont="1" applyFill="1" applyBorder="1" applyAlignment="1" applyProtection="1">
      <alignment wrapText="1"/>
    </xf>
    <xf numFmtId="1" fontId="1" fillId="0" borderId="48" xfId="0" applyNumberFormat="1" applyFont="1" applyFill="1" applyBorder="1" applyAlignment="1" applyProtection="1">
      <alignment vertical="top"/>
    </xf>
    <xf numFmtId="165" fontId="9" fillId="0" borderId="48" xfId="0" applyNumberFormat="1" applyFont="1" applyFill="1" applyBorder="1" applyAlignment="1" applyProtection="1">
      <alignment horizontal="right"/>
    </xf>
    <xf numFmtId="3" fontId="16" fillId="0" borderId="13" xfId="0" applyNumberFormat="1" applyFont="1" applyFill="1" applyBorder="1" applyAlignment="1" applyProtection="1">
      <alignment horizontal="center"/>
    </xf>
    <xf numFmtId="0" fontId="17" fillId="0" borderId="20" xfId="0" applyFont="1" applyBorder="1" applyAlignment="1">
      <alignment horizontal="left" vertical="top"/>
    </xf>
    <xf numFmtId="0" fontId="17" fillId="0" borderId="20" xfId="0" applyFont="1" applyBorder="1" applyAlignment="1">
      <alignment vertical="top"/>
    </xf>
    <xf numFmtId="1" fontId="77" fillId="0" borderId="48" xfId="3" applyNumberFormat="1" applyFont="1" applyFill="1" applyBorder="1" applyAlignment="1">
      <alignment horizontal="left"/>
    </xf>
    <xf numFmtId="0" fontId="77" fillId="0" borderId="48" xfId="3" applyFont="1" applyFill="1" applyBorder="1" applyAlignment="1">
      <alignment horizontal="left"/>
    </xf>
    <xf numFmtId="3" fontId="77" fillId="0" borderId="48" xfId="3" applyNumberFormat="1" applyFont="1" applyFill="1" applyBorder="1" applyAlignment="1">
      <alignment horizontal="center"/>
    </xf>
    <xf numFmtId="1" fontId="75" fillId="0" borderId="1" xfId="9" applyNumberFormat="1" applyFont="1" applyFill="1" applyBorder="1" applyAlignment="1">
      <alignment vertical="top"/>
    </xf>
    <xf numFmtId="1" fontId="74" fillId="0" borderId="1" xfId="10" applyNumberFormat="1" applyFont="1" applyFill="1" applyBorder="1" applyAlignment="1">
      <alignment vertical="top"/>
    </xf>
    <xf numFmtId="0" fontId="16" fillId="0" borderId="13" xfId="9" applyFont="1" applyFill="1" applyBorder="1" applyAlignment="1"/>
    <xf numFmtId="0" fontId="16" fillId="0" borderId="4" xfId="9" applyFont="1" applyFill="1" applyBorder="1" applyAlignment="1"/>
    <xf numFmtId="0" fontId="16" fillId="0" borderId="4" xfId="9" applyFont="1" applyFill="1" applyBorder="1" applyAlignment="1">
      <alignment horizontal="center" vertical="center"/>
    </xf>
    <xf numFmtId="3" fontId="9" fillId="0" borderId="4" xfId="9" applyNumberFormat="1" applyFont="1" applyFill="1" applyBorder="1" applyAlignment="1">
      <alignment horizontal="center" vertical="center"/>
    </xf>
    <xf numFmtId="3" fontId="9" fillId="0" borderId="4" xfId="9" applyNumberFormat="1" applyFont="1" applyFill="1" applyBorder="1" applyAlignment="1">
      <alignment horizontal="center"/>
    </xf>
    <xf numFmtId="3" fontId="16" fillId="0" borderId="48" xfId="0" applyNumberFormat="1" applyFont="1" applyBorder="1" applyAlignment="1">
      <alignment horizontal="center" vertical="center"/>
    </xf>
    <xf numFmtId="0" fontId="49" fillId="8" borderId="48" xfId="2" quotePrefix="1" applyNumberFormat="1" applyFont="1" applyFill="1" applyBorder="1" applyAlignment="1">
      <alignment horizontal="center" vertical="center" wrapText="1"/>
    </xf>
    <xf numFmtId="0" fontId="49" fillId="8" borderId="48" xfId="2" quotePrefix="1" applyFont="1" applyFill="1" applyBorder="1" applyAlignment="1">
      <alignment horizontal="center" wrapText="1"/>
    </xf>
    <xf numFmtId="9" fontId="49" fillId="8" borderId="48" xfId="2" applyNumberFormat="1" applyFont="1" applyFill="1" applyBorder="1" applyAlignment="1">
      <alignment horizontal="center" vertical="center" wrapText="1"/>
    </xf>
    <xf numFmtId="0" fontId="23" fillId="0" borderId="48" xfId="9" applyFont="1" applyBorder="1" applyAlignment="1">
      <alignment horizontal="center"/>
    </xf>
    <xf numFmtId="3" fontId="9" fillId="0" borderId="4" xfId="0" applyNumberFormat="1" applyFont="1" applyFill="1" applyBorder="1" applyAlignment="1">
      <alignment horizontal="center" vertical="center"/>
    </xf>
    <xf numFmtId="0" fontId="16" fillId="13" borderId="13" xfId="0" applyFont="1" applyFill="1" applyBorder="1" applyAlignment="1"/>
    <xf numFmtId="0" fontId="16" fillId="13" borderId="4" xfId="0" applyFont="1" applyFill="1" applyBorder="1" applyAlignment="1"/>
    <xf numFmtId="0" fontId="16" fillId="13" borderId="4" xfId="0" applyFont="1" applyFill="1" applyBorder="1" applyAlignment="1">
      <alignment horizontal="center" vertical="center"/>
    </xf>
    <xf numFmtId="3" fontId="9" fillId="13" borderId="4" xfId="0" applyNumberFormat="1" applyFont="1" applyFill="1" applyBorder="1" applyAlignment="1">
      <alignment horizontal="center" vertical="center"/>
    </xf>
    <xf numFmtId="3" fontId="9" fillId="13" borderId="4" xfId="0" applyNumberFormat="1" applyFont="1" applyFill="1" applyBorder="1" applyAlignment="1">
      <alignment horizontal="center"/>
    </xf>
    <xf numFmtId="0" fontId="77" fillId="8" borderId="48" xfId="0" applyFont="1" applyFill="1" applyBorder="1" applyAlignment="1">
      <alignment horizontal="left" wrapText="1"/>
    </xf>
    <xf numFmtId="0" fontId="77" fillId="8" borderId="48" xfId="0" applyFont="1" applyFill="1" applyBorder="1" applyAlignment="1">
      <alignment horizontal="left"/>
    </xf>
    <xf numFmtId="3" fontId="77" fillId="8" borderId="48" xfId="0" applyNumberFormat="1" applyFont="1" applyFill="1" applyBorder="1" applyAlignment="1">
      <alignment horizontal="center" wrapText="1"/>
    </xf>
    <xf numFmtId="1" fontId="75" fillId="0" borderId="3" xfId="0" applyNumberFormat="1" applyFont="1" applyBorder="1" applyAlignment="1">
      <alignment vertical="top"/>
    </xf>
    <xf numFmtId="165" fontId="75" fillId="0" borderId="19" xfId="0" applyNumberFormat="1" applyFont="1" applyBorder="1" applyAlignment="1">
      <alignment horizontal="right" vertical="top"/>
    </xf>
    <xf numFmtId="0" fontId="27" fillId="8" borderId="48" xfId="0" applyFont="1" applyFill="1" applyBorder="1" applyAlignment="1">
      <alignment horizontal="left" vertical="center"/>
    </xf>
    <xf numFmtId="0" fontId="77" fillId="0" borderId="6" xfId="3" applyFont="1" applyFill="1" applyBorder="1" applyAlignment="1">
      <alignment vertical="top"/>
    </xf>
    <xf numFmtId="164" fontId="77" fillId="0" borderId="6" xfId="3" applyNumberFormat="1" applyFont="1" applyFill="1" applyBorder="1" applyAlignment="1">
      <alignment vertical="top"/>
    </xf>
    <xf numFmtId="3" fontId="77" fillId="0" borderId="6" xfId="3" applyNumberFormat="1" applyFont="1" applyFill="1" applyBorder="1" applyAlignment="1">
      <alignment horizontal="center" vertical="top"/>
    </xf>
    <xf numFmtId="3" fontId="77" fillId="0" borderId="53" xfId="3" applyNumberFormat="1" applyFont="1" applyBorder="1" applyAlignment="1">
      <alignment horizontal="center" vertical="top" wrapText="1"/>
    </xf>
    <xf numFmtId="3" fontId="75" fillId="0" borderId="50" xfId="3" applyNumberFormat="1" applyFont="1" applyBorder="1" applyAlignment="1">
      <alignment horizontal="center" vertical="top" wrapText="1"/>
    </xf>
    <xf numFmtId="1" fontId="75" fillId="0" borderId="50" xfId="3" applyNumberFormat="1" applyFont="1" applyBorder="1" applyAlignment="1">
      <alignment horizontal="right" vertical="top"/>
    </xf>
    <xf numFmtId="0" fontId="16" fillId="13" borderId="13" xfId="9" applyFont="1" applyFill="1" applyBorder="1" applyAlignment="1"/>
    <xf numFmtId="0" fontId="16" fillId="13" borderId="4" xfId="9" applyFont="1" applyFill="1" applyBorder="1" applyAlignment="1"/>
    <xf numFmtId="0" fontId="16" fillId="13" borderId="4" xfId="9" applyFont="1" applyFill="1" applyBorder="1" applyAlignment="1">
      <alignment horizontal="center" vertical="center"/>
    </xf>
    <xf numFmtId="3" fontId="9" fillId="13" borderId="4" xfId="9" applyNumberFormat="1" applyFont="1" applyFill="1" applyBorder="1" applyAlignment="1">
      <alignment horizontal="center" vertical="center"/>
    </xf>
    <xf numFmtId="3" fontId="9" fillId="13" borderId="4" xfId="9" applyNumberFormat="1" applyFont="1" applyFill="1" applyBorder="1" applyAlignment="1">
      <alignment horizontal="center"/>
    </xf>
    <xf numFmtId="0" fontId="4" fillId="0" borderId="9" xfId="3" applyFont="1"/>
    <xf numFmtId="1" fontId="80" fillId="0" borderId="48" xfId="3" applyNumberFormat="1" applyFont="1" applyFill="1" applyBorder="1" applyAlignment="1">
      <alignment horizontal="left"/>
    </xf>
    <xf numFmtId="0" fontId="80" fillId="0" borderId="48" xfId="3" applyFont="1" applyFill="1" applyBorder="1" applyAlignment="1">
      <alignment horizontal="left"/>
    </xf>
    <xf numFmtId="3" fontId="80" fillId="0" borderId="48" xfId="3" applyNumberFormat="1" applyFont="1" applyFill="1" applyBorder="1" applyAlignment="1">
      <alignment horizontal="center"/>
    </xf>
    <xf numFmtId="1" fontId="81" fillId="0" borderId="48" xfId="3" applyNumberFormat="1" applyFont="1" applyFill="1" applyBorder="1" applyAlignment="1">
      <alignment horizontal="center" vertical="center"/>
    </xf>
    <xf numFmtId="165" fontId="81" fillId="0" borderId="48" xfId="3" applyNumberFormat="1" applyFont="1" applyFill="1" applyBorder="1" applyAlignment="1">
      <alignment horizontal="right" vertical="center"/>
    </xf>
    <xf numFmtId="0" fontId="2" fillId="3" borderId="14" xfId="0" applyFont="1" applyFill="1" applyBorder="1" applyAlignment="1"/>
    <xf numFmtId="0" fontId="2" fillId="3" borderId="9" xfId="0" applyFont="1" applyFill="1" applyBorder="1" applyAlignment="1"/>
    <xf numFmtId="1" fontId="83" fillId="0" borderId="48" xfId="3" applyNumberFormat="1" applyFont="1" applyFill="1" applyBorder="1" applyAlignment="1">
      <alignment horizontal="left"/>
    </xf>
    <xf numFmtId="1" fontId="83" fillId="0" borderId="48" xfId="3" applyNumberFormat="1" applyFont="1" applyFill="1" applyBorder="1" applyAlignment="1">
      <alignment horizontal="center"/>
    </xf>
    <xf numFmtId="1" fontId="82" fillId="0" borderId="48" xfId="3" applyNumberFormat="1" applyFont="1" applyFill="1" applyBorder="1" applyAlignment="1">
      <alignment horizontal="center"/>
    </xf>
    <xf numFmtId="3" fontId="81" fillId="0" borderId="48" xfId="3" applyNumberFormat="1" applyFont="1" applyFill="1" applyBorder="1" applyAlignment="1">
      <alignment horizontal="center" vertical="center"/>
    </xf>
    <xf numFmtId="1" fontId="84" fillId="0" borderId="48" xfId="3" applyNumberFormat="1" applyFont="1" applyFill="1" applyBorder="1" applyAlignment="1">
      <alignment horizontal="center"/>
    </xf>
    <xf numFmtId="0" fontId="80" fillId="0" borderId="48" xfId="0" applyFont="1" applyBorder="1" applyAlignment="1">
      <alignment vertical="top"/>
    </xf>
    <xf numFmtId="3" fontId="80" fillId="0" borderId="48" xfId="0" applyNumberFormat="1" applyFont="1" applyBorder="1" applyAlignment="1">
      <alignment horizontal="center" vertical="top"/>
    </xf>
    <xf numFmtId="1" fontId="81" fillId="0" borderId="48" xfId="0" applyNumberFormat="1" applyFont="1" applyBorder="1" applyAlignment="1">
      <alignment horizontal="left" vertical="top"/>
    </xf>
    <xf numFmtId="165" fontId="81" fillId="0" borderId="48" xfId="0" applyNumberFormat="1" applyFont="1" applyBorder="1" applyAlignment="1">
      <alignment horizontal="right" vertical="top"/>
    </xf>
    <xf numFmtId="0" fontId="84" fillId="6" borderId="48" xfId="0" applyFont="1" applyFill="1" applyBorder="1" applyAlignment="1">
      <alignment horizontal="left" vertical="top"/>
    </xf>
    <xf numFmtId="0" fontId="23" fillId="0" borderId="34" xfId="0" applyFont="1" applyBorder="1" applyAlignment="1">
      <alignment horizontal="left"/>
    </xf>
    <xf numFmtId="0" fontId="23" fillId="0" borderId="35" xfId="0" applyFont="1" applyBorder="1" applyAlignment="1">
      <alignment horizontal="left"/>
    </xf>
    <xf numFmtId="3" fontId="23" fillId="0" borderId="35" xfId="0" applyNumberFormat="1" applyFont="1" applyBorder="1" applyAlignment="1">
      <alignment horizontal="center"/>
    </xf>
    <xf numFmtId="1" fontId="23" fillId="0" borderId="34" xfId="3" applyNumberFormat="1" applyFont="1" applyFill="1" applyBorder="1" applyAlignment="1">
      <alignment horizontal="left"/>
    </xf>
    <xf numFmtId="3" fontId="23" fillId="0" borderId="35" xfId="3" applyNumberFormat="1" applyFont="1" applyFill="1" applyBorder="1" applyAlignment="1">
      <alignment horizontal="center"/>
    </xf>
    <xf numFmtId="49" fontId="62" fillId="8" borderId="48" xfId="9" applyNumberFormat="1" applyFont="1" applyFill="1" applyBorder="1" applyAlignment="1">
      <alignment horizontal="left" vertical="center" wrapText="1"/>
    </xf>
    <xf numFmtId="0" fontId="62" fillId="8" borderId="48" xfId="9" applyFont="1" applyFill="1" applyBorder="1" applyAlignment="1">
      <alignment horizontal="left" wrapText="1"/>
    </xf>
    <xf numFmtId="3" fontId="62" fillId="8" borderId="48" xfId="9" applyNumberFormat="1" applyFont="1" applyFill="1" applyBorder="1" applyAlignment="1">
      <alignment horizontal="center" vertical="center" wrapText="1"/>
    </xf>
    <xf numFmtId="0" fontId="23" fillId="0" borderId="48" xfId="3" applyFont="1" applyBorder="1"/>
    <xf numFmtId="1" fontId="1" fillId="0" borderId="3" xfId="3" applyNumberFormat="1" applyFont="1" applyFill="1" applyBorder="1" applyAlignment="1">
      <alignment vertical="top"/>
    </xf>
    <xf numFmtId="1" fontId="1" fillId="0" borderId="48" xfId="3" applyNumberFormat="1" applyFont="1" applyFill="1" applyBorder="1" applyAlignment="1">
      <alignment vertical="top"/>
    </xf>
    <xf numFmtId="0" fontId="23" fillId="0" borderId="48" xfId="3" applyFont="1" applyBorder="1" applyAlignment="1">
      <alignment wrapText="1"/>
    </xf>
    <xf numFmtId="0" fontId="49" fillId="8" borderId="48" xfId="2" applyFont="1" applyFill="1" applyBorder="1" applyAlignment="1">
      <alignment horizontal="left" vertical="center" wrapText="1"/>
    </xf>
    <xf numFmtId="0" fontId="86" fillId="0" borderId="48" xfId="0" applyFont="1" applyBorder="1" applyAlignment="1">
      <alignment vertical="top"/>
    </xf>
    <xf numFmtId="1" fontId="87" fillId="0" borderId="48" xfId="0" applyNumberFormat="1" applyFont="1" applyBorder="1" applyAlignment="1">
      <alignment horizontal="left" vertical="top"/>
    </xf>
    <xf numFmtId="165" fontId="87" fillId="0" borderId="48" xfId="0" applyNumberFormat="1" applyFont="1" applyBorder="1" applyAlignment="1">
      <alignment horizontal="right" vertical="top"/>
    </xf>
    <xf numFmtId="3" fontId="86" fillId="0" borderId="48" xfId="0" applyNumberFormat="1" applyFont="1" applyBorder="1" applyAlignment="1">
      <alignment horizontal="center" vertical="top"/>
    </xf>
    <xf numFmtId="0" fontId="88" fillId="6" borderId="48" xfId="0" applyFont="1" applyFill="1" applyBorder="1" applyAlignment="1">
      <alignment horizontal="left" vertical="top"/>
    </xf>
    <xf numFmtId="0" fontId="9" fillId="0" borderId="48" xfId="9" applyFont="1" applyBorder="1" applyAlignment="1">
      <alignment vertical="top"/>
    </xf>
    <xf numFmtId="165" fontId="9" fillId="0" borderId="48" xfId="9" applyNumberFormat="1" applyFont="1" applyBorder="1" applyAlignment="1">
      <alignment horizontal="right" vertical="top"/>
    </xf>
    <xf numFmtId="3" fontId="16" fillId="0" borderId="48" xfId="0" applyNumberFormat="1" applyFont="1" applyFill="1" applyBorder="1" applyAlignment="1" applyProtection="1">
      <alignment horizontal="center"/>
    </xf>
    <xf numFmtId="1" fontId="89" fillId="0" borderId="48" xfId="3" applyNumberFormat="1" applyFont="1" applyFill="1" applyBorder="1" applyAlignment="1">
      <alignment horizontal="left"/>
    </xf>
    <xf numFmtId="1" fontId="89" fillId="0" borderId="48" xfId="3" applyNumberFormat="1" applyFont="1" applyFill="1" applyBorder="1" applyAlignment="1">
      <alignment horizontal="center"/>
    </xf>
    <xf numFmtId="1" fontId="90" fillId="0" borderId="48" xfId="3" applyNumberFormat="1" applyFont="1" applyFill="1" applyBorder="1" applyAlignment="1">
      <alignment horizontal="center"/>
    </xf>
    <xf numFmtId="3" fontId="87" fillId="0" borderId="48" xfId="3" applyNumberFormat="1" applyFont="1" applyFill="1" applyBorder="1" applyAlignment="1">
      <alignment horizontal="center" vertical="center"/>
    </xf>
    <xf numFmtId="1" fontId="87" fillId="0" borderId="48" xfId="3" applyNumberFormat="1" applyFont="1" applyFill="1" applyBorder="1" applyAlignment="1">
      <alignment horizontal="center" vertical="center"/>
    </xf>
    <xf numFmtId="165" fontId="87" fillId="0" borderId="48" xfId="3" applyNumberFormat="1" applyFont="1" applyFill="1" applyBorder="1" applyAlignment="1">
      <alignment horizontal="right" vertical="center"/>
    </xf>
    <xf numFmtId="1" fontId="88" fillId="0" borderId="48" xfId="3" applyNumberFormat="1" applyFont="1" applyFill="1" applyBorder="1" applyAlignment="1">
      <alignment horizontal="center"/>
    </xf>
    <xf numFmtId="1" fontId="86" fillId="0" borderId="48" xfId="3" applyNumberFormat="1" applyFont="1" applyFill="1" applyBorder="1" applyAlignment="1">
      <alignment horizontal="left"/>
    </xf>
    <xf numFmtId="0" fontId="86" fillId="0" borderId="48" xfId="3" applyFont="1" applyFill="1" applyBorder="1" applyAlignment="1">
      <alignment horizontal="left"/>
    </xf>
    <xf numFmtId="3" fontId="86" fillId="0" borderId="48" xfId="3" applyNumberFormat="1" applyFont="1" applyFill="1" applyBorder="1" applyAlignment="1">
      <alignment horizontal="center"/>
    </xf>
    <xf numFmtId="0" fontId="88" fillId="0" borderId="3" xfId="3" applyFont="1" applyBorder="1" applyAlignment="1">
      <alignment vertical="top"/>
    </xf>
    <xf numFmtId="0" fontId="88" fillId="0" borderId="1" xfId="3" applyFont="1" applyBorder="1" applyAlignment="1">
      <alignment vertical="top" wrapText="1"/>
    </xf>
    <xf numFmtId="164" fontId="88" fillId="0" borderId="1" xfId="3" applyNumberFormat="1" applyFont="1" applyBorder="1" applyAlignment="1">
      <alignment vertical="top" wrapText="1"/>
    </xf>
    <xf numFmtId="0" fontId="88" fillId="0" borderId="1" xfId="3" applyFont="1" applyBorder="1" applyAlignment="1">
      <alignment horizontal="left" vertical="top" wrapText="1"/>
    </xf>
    <xf numFmtId="164" fontId="88" fillId="0" borderId="1" xfId="3" applyNumberFormat="1" applyFont="1" applyBorder="1" applyAlignment="1">
      <alignment horizontal="left" vertical="top" wrapText="1"/>
    </xf>
    <xf numFmtId="3" fontId="91" fillId="0" borderId="1" xfId="3" applyNumberFormat="1" applyFont="1" applyBorder="1" applyAlignment="1">
      <alignment horizontal="center" vertical="center" wrapText="1"/>
    </xf>
    <xf numFmtId="1" fontId="88" fillId="0" borderId="1" xfId="3" applyNumberFormat="1" applyFont="1" applyBorder="1" applyAlignment="1">
      <alignment horizontal="right" vertical="top"/>
    </xf>
    <xf numFmtId="165" fontId="88" fillId="0" borderId="1" xfId="3" applyNumberFormat="1" applyFont="1" applyBorder="1" applyAlignment="1">
      <alignment horizontal="right" vertical="top"/>
    </xf>
    <xf numFmtId="0" fontId="88" fillId="0" borderId="40" xfId="0" applyNumberFormat="1" applyFont="1" applyFill="1" applyBorder="1" applyAlignment="1" applyProtection="1">
      <alignment vertical="top"/>
    </xf>
    <xf numFmtId="0" fontId="88" fillId="0" borderId="43" xfId="0" applyNumberFormat="1" applyFont="1" applyFill="1" applyBorder="1" applyAlignment="1" applyProtection="1">
      <alignment vertical="top" wrapText="1"/>
    </xf>
    <xf numFmtId="0" fontId="88" fillId="0" borderId="43" xfId="0" applyNumberFormat="1" applyFont="1" applyFill="1" applyBorder="1" applyAlignment="1" applyProtection="1">
      <alignment horizontal="left" vertical="top" wrapText="1"/>
    </xf>
    <xf numFmtId="1" fontId="91" fillId="0" borderId="43" xfId="0" applyNumberFormat="1" applyFont="1" applyFill="1" applyBorder="1" applyAlignment="1" applyProtection="1">
      <alignment horizontal="center" vertical="center" wrapText="1"/>
    </xf>
    <xf numFmtId="1" fontId="88" fillId="0" borderId="23" xfId="0" applyNumberFormat="1" applyFont="1" applyFill="1" applyBorder="1" applyAlignment="1" applyProtection="1">
      <alignment horizontal="right" vertical="top"/>
    </xf>
    <xf numFmtId="165" fontId="88" fillId="0" borderId="23" xfId="0" applyNumberFormat="1" applyFont="1" applyFill="1" applyBorder="1" applyAlignment="1" applyProtection="1">
      <alignment horizontal="right" vertical="top"/>
    </xf>
    <xf numFmtId="0" fontId="0" fillId="0" borderId="48" xfId="9" applyFont="1" applyBorder="1"/>
    <xf numFmtId="0" fontId="9" fillId="0" borderId="48" xfId="9" applyFont="1" applyFill="1" applyBorder="1" applyAlignment="1">
      <alignment vertical="top"/>
    </xf>
    <xf numFmtId="165" fontId="9" fillId="0" borderId="48" xfId="9" applyNumberFormat="1" applyFont="1" applyFill="1" applyBorder="1" applyAlignment="1">
      <alignment horizontal="right" vertical="top"/>
    </xf>
    <xf numFmtId="1" fontId="25" fillId="0" borderId="48" xfId="0" applyNumberFormat="1" applyFont="1" applyFill="1" applyBorder="1" applyAlignment="1" applyProtection="1"/>
    <xf numFmtId="1" fontId="25" fillId="0" borderId="48" xfId="0" applyNumberFormat="1" applyFont="1" applyFill="1" applyBorder="1" applyAlignment="1" applyProtection="1">
      <alignment horizontal="left"/>
    </xf>
    <xf numFmtId="3" fontId="1" fillId="0" borderId="48" xfId="0" applyNumberFormat="1" applyFont="1" applyFill="1" applyBorder="1" applyAlignment="1" applyProtection="1">
      <alignment horizontal="center" vertical="center"/>
    </xf>
    <xf numFmtId="0" fontId="23" fillId="0" borderId="48" xfId="0" applyFont="1" applyBorder="1" applyAlignment="1"/>
    <xf numFmtId="1" fontId="25" fillId="0" borderId="48" xfId="0" applyNumberFormat="1" applyFont="1" applyFill="1" applyBorder="1" applyAlignment="1" applyProtection="1">
      <alignment horizontal="center"/>
    </xf>
    <xf numFmtId="1" fontId="9" fillId="0" borderId="48" xfId="0" applyNumberFormat="1" applyFont="1" applyFill="1" applyBorder="1" applyAlignment="1" applyProtection="1">
      <alignment horizontal="center"/>
    </xf>
    <xf numFmtId="1" fontId="7" fillId="0" borderId="48" xfId="0" applyNumberFormat="1" applyFont="1" applyFill="1" applyBorder="1" applyAlignment="1" applyProtection="1">
      <alignment horizontal="center"/>
    </xf>
    <xf numFmtId="0" fontId="86" fillId="0" borderId="34" xfId="3" applyFont="1" applyFill="1" applyBorder="1" applyAlignment="1">
      <alignment horizontal="left"/>
    </xf>
    <xf numFmtId="0" fontId="86" fillId="0" borderId="35" xfId="3" applyFont="1" applyFill="1" applyBorder="1" applyAlignment="1">
      <alignment horizontal="left"/>
    </xf>
    <xf numFmtId="1" fontId="23" fillId="0" borderId="48" xfId="0" applyNumberFormat="1" applyFont="1" applyBorder="1" applyAlignment="1">
      <alignment horizontal="center" vertical="top"/>
    </xf>
    <xf numFmtId="3" fontId="23" fillId="0" borderId="48" xfId="3" applyNumberFormat="1" applyFont="1" applyBorder="1" applyAlignment="1">
      <alignment horizontal="center"/>
    </xf>
    <xf numFmtId="0" fontId="1" fillId="0" borderId="51" xfId="0" applyNumberFormat="1" applyFont="1" applyFill="1" applyBorder="1" applyAlignment="1" applyProtection="1"/>
    <xf numFmtId="0" fontId="1" fillId="0" borderId="51" xfId="0" applyNumberFormat="1" applyFont="1" applyFill="1" applyBorder="1" applyAlignment="1" applyProtection="1">
      <alignment vertical="top" wrapText="1"/>
    </xf>
    <xf numFmtId="3" fontId="1" fillId="0" borderId="51" xfId="0" applyNumberFormat="1" applyFont="1" applyFill="1" applyBorder="1" applyAlignment="1" applyProtection="1">
      <alignment horizontal="center" vertical="top" wrapText="1"/>
    </xf>
    <xf numFmtId="1" fontId="1" fillId="0" borderId="51" xfId="0" applyNumberFormat="1" applyFont="1" applyFill="1" applyBorder="1" applyAlignment="1" applyProtection="1">
      <alignment horizontal="center" vertical="top" wrapText="1"/>
    </xf>
    <xf numFmtId="1" fontId="1" fillId="0" borderId="51" xfId="0" applyNumberFormat="1" applyFont="1" applyFill="1" applyBorder="1" applyAlignment="1" applyProtection="1">
      <alignment horizontal="right" vertical="top"/>
    </xf>
    <xf numFmtId="0" fontId="17" fillId="0" borderId="52" xfId="0" applyNumberFormat="1" applyFont="1" applyFill="1" applyBorder="1" applyAlignment="1" applyProtection="1"/>
    <xf numFmtId="0" fontId="17" fillId="2" borderId="15" xfId="0" applyFont="1" applyFill="1" applyBorder="1" applyAlignment="1">
      <alignment horizontal="center" wrapText="1"/>
    </xf>
    <xf numFmtId="0" fontId="17" fillId="2" borderId="9" xfId="0" applyFont="1" applyFill="1" applyBorder="1" applyAlignment="1">
      <alignment horizontal="center" wrapText="1"/>
    </xf>
    <xf numFmtId="0" fontId="32" fillId="0" borderId="34" xfId="1" applyFont="1" applyBorder="1" applyAlignment="1">
      <alignment horizontal="right" vertical="center"/>
    </xf>
    <xf numFmtId="0" fontId="33" fillId="0" borderId="39" xfId="1" applyFont="1" applyBorder="1" applyAlignment="1">
      <alignment horizontal="right" vertical="center"/>
    </xf>
    <xf numFmtId="0" fontId="33" fillId="0" borderId="35" xfId="1" applyFont="1" applyBorder="1" applyAlignment="1">
      <alignment horizontal="right" vertical="center"/>
    </xf>
    <xf numFmtId="49" fontId="44" fillId="10" borderId="20" xfId="0" applyNumberFormat="1" applyFont="1" applyFill="1" applyBorder="1" applyAlignment="1">
      <alignment horizontal="center" vertical="center" wrapText="1"/>
    </xf>
    <xf numFmtId="49" fontId="32" fillId="10" borderId="34" xfId="0" applyNumberFormat="1" applyFont="1" applyFill="1" applyBorder="1" applyAlignment="1">
      <alignment horizontal="center" vertical="center" wrapText="1"/>
    </xf>
    <xf numFmtId="49" fontId="32" fillId="10" borderId="39" xfId="0" applyNumberFormat="1" applyFont="1" applyFill="1" applyBorder="1" applyAlignment="1">
      <alignment horizontal="center" vertical="center" wrapText="1"/>
    </xf>
    <xf numFmtId="49" fontId="32" fillId="10" borderId="35" xfId="0" applyNumberFormat="1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49" fontId="41" fillId="2" borderId="33" xfId="0" applyNumberFormat="1" applyFont="1" applyFill="1" applyBorder="1" applyAlignment="1">
      <alignment horizontal="center"/>
    </xf>
    <xf numFmtId="49" fontId="41" fillId="2" borderId="9" xfId="0" applyNumberFormat="1" applyFont="1" applyFill="1" applyBorder="1" applyAlignment="1">
      <alignment horizontal="center"/>
    </xf>
    <xf numFmtId="49" fontId="41" fillId="2" borderId="18" xfId="0" applyNumberFormat="1" applyFont="1" applyFill="1" applyBorder="1" applyAlignment="1">
      <alignment horizontal="center"/>
    </xf>
    <xf numFmtId="0" fontId="17" fillId="2" borderId="30" xfId="0" applyFont="1" applyFill="1" applyBorder="1" applyAlignment="1">
      <alignment horizontal="center" wrapText="1"/>
    </xf>
    <xf numFmtId="0" fontId="17" fillId="2" borderId="31" xfId="0" applyFont="1" applyFill="1" applyBorder="1" applyAlignment="1">
      <alignment horizontal="center"/>
    </xf>
    <xf numFmtId="0" fontId="17" fillId="2" borderId="38" xfId="0" applyFont="1" applyFill="1" applyBorder="1" applyAlignment="1">
      <alignment horizontal="center"/>
    </xf>
    <xf numFmtId="0" fontId="17" fillId="2" borderId="33" xfId="0" applyFont="1" applyFill="1" applyBorder="1" applyAlignment="1">
      <alignment horizontal="left" vertical="center" wrapText="1"/>
    </xf>
    <xf numFmtId="0" fontId="17" fillId="2" borderId="9" xfId="0" applyFont="1" applyFill="1" applyBorder="1" applyAlignment="1">
      <alignment horizontal="left" vertical="center"/>
    </xf>
    <xf numFmtId="0" fontId="17" fillId="2" borderId="18" xfId="0" applyFont="1" applyFill="1" applyBorder="1" applyAlignment="1">
      <alignment horizontal="left" vertical="center"/>
    </xf>
    <xf numFmtId="49" fontId="17" fillId="2" borderId="33" xfId="0" applyNumberFormat="1" applyFont="1" applyFill="1" applyBorder="1" applyAlignment="1">
      <alignment horizontal="left" vertical="center" wrapText="1"/>
    </xf>
    <xf numFmtId="49" fontId="17" fillId="2" borderId="9" xfId="0" applyNumberFormat="1" applyFont="1" applyFill="1" applyBorder="1" applyAlignment="1">
      <alignment horizontal="left" vertical="center"/>
    </xf>
    <xf numFmtId="49" fontId="17" fillId="2" borderId="18" xfId="0" applyNumberFormat="1" applyFont="1" applyFill="1" applyBorder="1" applyAlignment="1">
      <alignment horizontal="left" vertical="center"/>
    </xf>
    <xf numFmtId="0" fontId="35" fillId="2" borderId="33" xfId="0" applyFont="1" applyFill="1" applyBorder="1" applyAlignment="1">
      <alignment horizontal="center" vertical="center"/>
    </xf>
    <xf numFmtId="0" fontId="35" fillId="2" borderId="9" xfId="0" applyFont="1" applyFill="1" applyBorder="1" applyAlignment="1">
      <alignment horizontal="center" vertical="center"/>
    </xf>
    <xf numFmtId="0" fontId="35" fillId="2" borderId="18" xfId="0" applyFont="1" applyFill="1" applyBorder="1" applyAlignment="1">
      <alignment horizontal="center" vertical="center"/>
    </xf>
    <xf numFmtId="0" fontId="44" fillId="2" borderId="29" xfId="0" applyFont="1" applyFill="1" applyBorder="1" applyAlignment="1">
      <alignment horizontal="center" vertical="center" wrapText="1"/>
    </xf>
    <xf numFmtId="0" fontId="44" fillId="2" borderId="27" xfId="0" applyFont="1" applyFill="1" applyBorder="1" applyAlignment="1">
      <alignment horizontal="center" vertical="center" wrapText="1"/>
    </xf>
    <xf numFmtId="0" fontId="44" fillId="2" borderId="28" xfId="0" applyFont="1" applyFill="1" applyBorder="1" applyAlignment="1">
      <alignment horizontal="center" vertical="center" wrapText="1"/>
    </xf>
    <xf numFmtId="0" fontId="53" fillId="0" borderId="33" xfId="2" applyFont="1" applyFill="1" applyBorder="1" applyAlignment="1">
      <alignment horizontal="center" vertical="center" wrapText="1"/>
    </xf>
    <xf numFmtId="0" fontId="53" fillId="0" borderId="9" xfId="2" applyFont="1" applyFill="1" applyBorder="1" applyAlignment="1">
      <alignment horizontal="center" vertical="center" wrapText="1"/>
    </xf>
    <xf numFmtId="0" fontId="53" fillId="0" borderId="18" xfId="2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left" vertical="center" wrapText="1"/>
    </xf>
    <xf numFmtId="0" fontId="17" fillId="2" borderId="18" xfId="0" applyFont="1" applyFill="1" applyBorder="1" applyAlignment="1">
      <alignment horizontal="left" vertical="center" wrapText="1"/>
    </xf>
    <xf numFmtId="49" fontId="51" fillId="0" borderId="29" xfId="0" applyNumberFormat="1" applyFont="1" applyFill="1" applyBorder="1" applyAlignment="1">
      <alignment horizontal="center" vertical="center" wrapText="1"/>
    </xf>
    <xf numFmtId="49" fontId="51" fillId="0" borderId="27" xfId="0" applyNumberFormat="1" applyFont="1" applyFill="1" applyBorder="1" applyAlignment="1">
      <alignment horizontal="center" vertical="center" wrapText="1"/>
    </xf>
    <xf numFmtId="49" fontId="51" fillId="0" borderId="28" xfId="0" applyNumberFormat="1" applyFont="1" applyFill="1" applyBorder="1" applyAlignment="1">
      <alignment horizontal="center" vertical="center" wrapText="1"/>
    </xf>
    <xf numFmtId="49" fontId="38" fillId="11" borderId="33" xfId="0" applyNumberFormat="1" applyFont="1" applyFill="1" applyBorder="1" applyAlignment="1">
      <alignment horizontal="center" wrapText="1"/>
    </xf>
    <xf numFmtId="49" fontId="38" fillId="11" borderId="9" xfId="0" applyNumberFormat="1" applyFont="1" applyFill="1" applyBorder="1" applyAlignment="1">
      <alignment horizontal="center" wrapText="1"/>
    </xf>
    <xf numFmtId="49" fontId="38" fillId="11" borderId="18" xfId="0" applyNumberFormat="1" applyFont="1" applyFill="1" applyBorder="1" applyAlignment="1">
      <alignment horizontal="center" wrapText="1"/>
    </xf>
    <xf numFmtId="49" fontId="38" fillId="11" borderId="30" xfId="0" applyNumberFormat="1" applyFont="1" applyFill="1" applyBorder="1" applyAlignment="1">
      <alignment horizontal="center" wrapText="1"/>
    </xf>
    <xf numFmtId="49" fontId="38" fillId="11" borderId="31" xfId="0" applyNumberFormat="1" applyFont="1" applyFill="1" applyBorder="1" applyAlignment="1">
      <alignment horizontal="center" wrapText="1"/>
    </xf>
    <xf numFmtId="49" fontId="38" fillId="11" borderId="38" xfId="0" applyNumberFormat="1" applyFont="1" applyFill="1" applyBorder="1" applyAlignment="1">
      <alignment horizontal="center" wrapText="1"/>
    </xf>
    <xf numFmtId="0" fontId="51" fillId="12" borderId="29" xfId="2" applyFont="1" applyFill="1" applyBorder="1" applyAlignment="1">
      <alignment horizontal="center" vertical="center" wrapText="1"/>
    </xf>
    <xf numFmtId="0" fontId="52" fillId="12" borderId="27" xfId="2" applyFont="1" applyFill="1" applyBorder="1" applyAlignment="1">
      <alignment horizontal="center" vertical="center" wrapText="1"/>
    </xf>
    <xf numFmtId="0" fontId="52" fillId="12" borderId="28" xfId="2" applyFont="1" applyFill="1" applyBorder="1" applyAlignment="1">
      <alignment horizontal="center" vertical="center" wrapText="1"/>
    </xf>
    <xf numFmtId="1" fontId="3" fillId="0" borderId="9" xfId="3" applyNumberFormat="1" applyFont="1" applyAlignment="1">
      <alignment horizontal="center" vertical="center"/>
    </xf>
    <xf numFmtId="0" fontId="4" fillId="0" borderId="9" xfId="3" applyFont="1"/>
    <xf numFmtId="165" fontId="8" fillId="3" borderId="31" xfId="3" applyNumberFormat="1" applyFont="1" applyFill="1" applyBorder="1" applyAlignment="1">
      <alignment horizontal="center" wrapText="1"/>
    </xf>
    <xf numFmtId="165" fontId="22" fillId="3" borderId="38" xfId="3" applyNumberFormat="1" applyFont="1" applyFill="1" applyBorder="1" applyAlignment="1">
      <alignment horizontal="center" wrapText="1"/>
    </xf>
    <xf numFmtId="1" fontId="11" fillId="4" borderId="34" xfId="3" applyNumberFormat="1" applyFont="1" applyFill="1" applyBorder="1" applyAlignment="1">
      <alignment horizontal="center" vertical="center" wrapText="1"/>
    </xf>
    <xf numFmtId="1" fontId="11" fillId="4" borderId="35" xfId="3" applyNumberFormat="1" applyFont="1" applyFill="1" applyBorder="1" applyAlignment="1">
      <alignment horizontal="center" vertical="center" wrapText="1"/>
    </xf>
    <xf numFmtId="165" fontId="10" fillId="3" borderId="54" xfId="3" applyNumberFormat="1" applyFont="1" applyFill="1" applyBorder="1" applyAlignment="1">
      <alignment horizontal="center" wrapText="1"/>
    </xf>
    <xf numFmtId="165" fontId="10" fillId="3" borderId="39" xfId="3" applyNumberFormat="1" applyFont="1" applyFill="1" applyBorder="1" applyAlignment="1">
      <alignment horizontal="center" wrapText="1"/>
    </xf>
    <xf numFmtId="165" fontId="10" fillId="3" borderId="35" xfId="3" applyNumberFormat="1" applyFont="1" applyFill="1" applyBorder="1" applyAlignment="1">
      <alignment horizontal="center" wrapText="1"/>
    </xf>
    <xf numFmtId="165" fontId="1" fillId="3" borderId="9" xfId="3" applyNumberFormat="1" applyFont="1" applyFill="1" applyBorder="1" applyAlignment="1">
      <alignment horizontal="center" wrapText="1"/>
    </xf>
    <xf numFmtId="165" fontId="10" fillId="3" borderId="9" xfId="3" applyNumberFormat="1" applyFont="1" applyFill="1" applyBorder="1" applyAlignment="1">
      <alignment horizontal="center" wrapText="1"/>
    </xf>
    <xf numFmtId="165" fontId="2" fillId="3" borderId="30" xfId="0" applyNumberFormat="1" applyFont="1" applyFill="1" applyBorder="1" applyAlignment="1">
      <alignment horizontal="center" vertical="center"/>
    </xf>
    <xf numFmtId="0" fontId="4" fillId="0" borderId="31" xfId="0" applyFont="1" applyBorder="1"/>
    <xf numFmtId="1" fontId="10" fillId="3" borderId="29" xfId="0" applyNumberFormat="1" applyFont="1" applyFill="1" applyBorder="1" applyAlignment="1">
      <alignment horizontal="center"/>
    </xf>
    <xf numFmtId="1" fontId="10" fillId="3" borderId="27" xfId="0" applyNumberFormat="1" applyFont="1" applyFill="1" applyBorder="1" applyAlignment="1">
      <alignment horizontal="center"/>
    </xf>
    <xf numFmtId="1" fontId="3" fillId="0" borderId="31" xfId="0" applyNumberFormat="1" applyFont="1" applyBorder="1" applyAlignment="1">
      <alignment horizontal="center" vertical="center"/>
    </xf>
    <xf numFmtId="1" fontId="3" fillId="0" borderId="16" xfId="9" applyNumberFormat="1" applyFont="1" applyBorder="1" applyAlignment="1">
      <alignment horizontal="center" vertical="center"/>
    </xf>
    <xf numFmtId="0" fontId="2" fillId="3" borderId="37" xfId="9" applyFont="1" applyFill="1" applyBorder="1" applyAlignment="1">
      <alignment horizontal="center"/>
    </xf>
    <xf numFmtId="0" fontId="2" fillId="3" borderId="47" xfId="9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1" fontId="3" fillId="0" borderId="16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4" fillId="0" borderId="2" xfId="0" applyFont="1" applyBorder="1"/>
    <xf numFmtId="0" fontId="4" fillId="0" borderId="16" xfId="0" applyFont="1" applyBorder="1"/>
    <xf numFmtId="0" fontId="4" fillId="0" borderId="9" xfId="0" applyFont="1" applyBorder="1"/>
    <xf numFmtId="165" fontId="2" fillId="3" borderId="11" xfId="0" applyNumberFormat="1" applyFont="1" applyFill="1" applyBorder="1" applyAlignment="1">
      <alignment horizontal="center" vertical="center"/>
    </xf>
    <xf numFmtId="165" fontId="2" fillId="3" borderId="14" xfId="0" applyNumberFormat="1" applyFont="1" applyFill="1" applyBorder="1" applyAlignment="1">
      <alignment horizontal="center" vertical="center"/>
    </xf>
    <xf numFmtId="165" fontId="2" fillId="3" borderId="45" xfId="0" applyNumberFormat="1" applyFont="1" applyFill="1" applyBorder="1" applyAlignment="1">
      <alignment horizontal="center" vertical="center"/>
    </xf>
    <xf numFmtId="165" fontId="2" fillId="3" borderId="31" xfId="0" applyNumberFormat="1" applyFont="1" applyFill="1" applyBorder="1" applyAlignment="1">
      <alignment horizontal="center" vertical="center"/>
    </xf>
    <xf numFmtId="164" fontId="2" fillId="3" borderId="11" xfId="3" applyNumberFormat="1" applyFont="1" applyFill="1" applyBorder="1" applyAlignment="1">
      <alignment horizontal="center" vertical="top" wrapText="1"/>
    </xf>
    <xf numFmtId="164" fontId="5" fillId="3" borderId="14" xfId="3" applyNumberFormat="1" applyFont="1" applyFill="1" applyBorder="1" applyAlignment="1">
      <alignment horizontal="center" vertical="top" wrapText="1"/>
    </xf>
    <xf numFmtId="164" fontId="5" fillId="3" borderId="17" xfId="3" applyNumberFormat="1" applyFont="1" applyFill="1" applyBorder="1" applyAlignment="1">
      <alignment horizontal="center" vertical="top" wrapText="1"/>
    </xf>
    <xf numFmtId="164" fontId="5" fillId="3" borderId="31" xfId="3" applyNumberFormat="1" applyFont="1" applyFill="1" applyBorder="1" applyAlignment="1">
      <alignment horizontal="center" vertical="top" wrapText="1"/>
    </xf>
    <xf numFmtId="164" fontId="5" fillId="3" borderId="40" xfId="3" applyNumberFormat="1" applyFont="1" applyFill="1" applyBorder="1" applyAlignment="1">
      <alignment horizontal="center" vertical="top" wrapText="1"/>
    </xf>
    <xf numFmtId="1" fontId="3" fillId="0" borderId="31" xfId="3" applyNumberFormat="1" applyFont="1" applyBorder="1" applyAlignment="1">
      <alignment horizontal="center" vertical="center"/>
    </xf>
    <xf numFmtId="0" fontId="2" fillId="3" borderId="29" xfId="3" applyFont="1" applyFill="1" applyBorder="1" applyAlignment="1">
      <alignment horizontal="center" vertical="center"/>
    </xf>
    <xf numFmtId="0" fontId="2" fillId="3" borderId="27" xfId="3" applyFont="1" applyFill="1" applyBorder="1" applyAlignment="1">
      <alignment horizontal="center" vertical="center"/>
    </xf>
    <xf numFmtId="0" fontId="2" fillId="3" borderId="33" xfId="3" applyFont="1" applyFill="1" applyBorder="1" applyAlignment="1">
      <alignment horizontal="center" vertical="center"/>
    </xf>
    <xf numFmtId="0" fontId="2" fillId="3" borderId="9" xfId="3" applyFont="1" applyFill="1" applyAlignment="1">
      <alignment horizontal="center" vertical="center"/>
    </xf>
    <xf numFmtId="0" fontId="2" fillId="3" borderId="30" xfId="3" applyFont="1" applyFill="1" applyBorder="1" applyAlignment="1">
      <alignment horizontal="center" vertical="center"/>
    </xf>
    <xf numFmtId="0" fontId="2" fillId="3" borderId="31" xfId="3" applyFont="1" applyFill="1" applyBorder="1" applyAlignment="1">
      <alignment horizontal="center" vertical="center"/>
    </xf>
    <xf numFmtId="0" fontId="2" fillId="3" borderId="40" xfId="3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wrapText="1"/>
    </xf>
    <xf numFmtId="0" fontId="2" fillId="3" borderId="22" xfId="0" applyFont="1" applyFill="1" applyBorder="1" applyAlignment="1">
      <alignment horizontal="center"/>
    </xf>
    <xf numFmtId="0" fontId="2" fillId="3" borderId="47" xfId="0" applyFont="1" applyFill="1" applyBorder="1" applyAlignment="1">
      <alignment horizontal="center"/>
    </xf>
    <xf numFmtId="0" fontId="2" fillId="3" borderId="9" xfId="3" applyFont="1" applyFill="1" applyBorder="1" applyAlignment="1">
      <alignment horizontal="center" vertical="center"/>
    </xf>
    <xf numFmtId="0" fontId="2" fillId="3" borderId="33" xfId="3" applyFont="1" applyFill="1" applyBorder="1" applyAlignment="1">
      <alignment horizontal="center" vertical="center" wrapText="1"/>
    </xf>
    <xf numFmtId="0" fontId="2" fillId="3" borderId="9" xfId="3" applyFont="1" applyFill="1" applyAlignment="1">
      <alignment horizontal="center" vertical="center" wrapText="1"/>
    </xf>
    <xf numFmtId="0" fontId="2" fillId="3" borderId="10" xfId="3" applyFont="1" applyFill="1" applyBorder="1" applyAlignment="1">
      <alignment horizontal="center" vertical="center" wrapText="1"/>
    </xf>
    <xf numFmtId="0" fontId="4" fillId="0" borderId="16" xfId="9" applyFont="1" applyBorder="1"/>
    <xf numFmtId="0" fontId="4" fillId="0" borderId="9" xfId="9" applyFont="1"/>
    <xf numFmtId="165" fontId="2" fillId="3" borderId="11" xfId="9" applyNumberFormat="1" applyFont="1" applyFill="1" applyBorder="1" applyAlignment="1">
      <alignment horizontal="center" vertical="center"/>
    </xf>
    <xf numFmtId="165" fontId="2" fillId="3" borderId="14" xfId="9" applyNumberFormat="1" applyFont="1" applyFill="1" applyBorder="1" applyAlignment="1">
      <alignment horizontal="center" vertical="center"/>
    </xf>
    <xf numFmtId="165" fontId="2" fillId="3" borderId="45" xfId="9" applyNumberFormat="1" applyFont="1" applyFill="1" applyBorder="1" applyAlignment="1">
      <alignment horizontal="center" vertical="center"/>
    </xf>
    <xf numFmtId="165" fontId="2" fillId="3" borderId="31" xfId="9" applyNumberFormat="1" applyFont="1" applyFill="1" applyBorder="1" applyAlignment="1">
      <alignment horizontal="center" vertical="center"/>
    </xf>
    <xf numFmtId="165" fontId="2" fillId="3" borderId="44" xfId="3" applyNumberFormat="1" applyFont="1" applyFill="1" applyBorder="1" applyAlignment="1">
      <alignment horizontal="center" vertical="center"/>
    </xf>
    <xf numFmtId="165" fontId="2" fillId="3" borderId="27" xfId="3" applyNumberFormat="1" applyFont="1" applyFill="1" applyBorder="1" applyAlignment="1">
      <alignment horizontal="center" vertical="center"/>
    </xf>
    <xf numFmtId="165" fontId="2" fillId="3" borderId="45" xfId="3" applyNumberFormat="1" applyFont="1" applyFill="1" applyBorder="1" applyAlignment="1">
      <alignment horizontal="center" vertical="center"/>
    </xf>
    <xf numFmtId="165" fontId="2" fillId="3" borderId="40" xfId="3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2" fillId="3" borderId="40" xfId="0" applyFont="1" applyFill="1" applyBorder="1" applyAlignment="1">
      <alignment horizontal="center"/>
    </xf>
    <xf numFmtId="0" fontId="11" fillId="4" borderId="37" xfId="3" applyFont="1" applyFill="1" applyBorder="1" applyAlignment="1">
      <alignment horizontal="center" vertical="center"/>
    </xf>
    <xf numFmtId="0" fontId="11" fillId="4" borderId="22" xfId="3" applyFont="1" applyFill="1" applyBorder="1" applyAlignment="1">
      <alignment horizontal="center" vertical="center"/>
    </xf>
    <xf numFmtId="0" fontId="2" fillId="3" borderId="30" xfId="3" applyFont="1" applyFill="1" applyBorder="1" applyAlignment="1">
      <alignment horizontal="center" vertical="center" wrapText="1"/>
    </xf>
    <xf numFmtId="0" fontId="2" fillId="3" borderId="31" xfId="3" applyFont="1" applyFill="1" applyBorder="1" applyAlignment="1">
      <alignment horizontal="center" vertical="center" wrapText="1"/>
    </xf>
    <xf numFmtId="0" fontId="2" fillId="3" borderId="40" xfId="3" applyFont="1" applyFill="1" applyBorder="1" applyAlignment="1">
      <alignment horizontal="center" vertical="center" wrapText="1"/>
    </xf>
    <xf numFmtId="0" fontId="2" fillId="3" borderId="9" xfId="3" applyFont="1" applyFill="1" applyBorder="1" applyAlignment="1">
      <alignment horizontal="center" vertical="center" wrapText="1"/>
    </xf>
    <xf numFmtId="0" fontId="23" fillId="0" borderId="39" xfId="0" applyFont="1" applyBorder="1" applyAlignment="1">
      <alignment horizontal="left"/>
    </xf>
    <xf numFmtId="1" fontId="1" fillId="0" borderId="1" xfId="9" applyNumberFormat="1" applyFont="1" applyFill="1" applyBorder="1" applyAlignment="1">
      <alignment vertical="top"/>
    </xf>
    <xf numFmtId="1" fontId="9" fillId="0" borderId="1" xfId="10" applyNumberFormat="1" applyFont="1" applyFill="1" applyBorder="1" applyAlignment="1">
      <alignment vertical="top"/>
    </xf>
    <xf numFmtId="165" fontId="9" fillId="0" borderId="56" xfId="9" applyNumberFormat="1" applyFont="1" applyFill="1" applyBorder="1" applyAlignment="1">
      <alignment horizontal="center"/>
    </xf>
    <xf numFmtId="0" fontId="79" fillId="13" borderId="13" xfId="9" applyFont="1" applyFill="1" applyBorder="1" applyAlignment="1"/>
    <xf numFmtId="0" fontId="79" fillId="13" borderId="4" xfId="9" applyFont="1" applyFill="1" applyBorder="1" applyAlignment="1"/>
    <xf numFmtId="3" fontId="74" fillId="13" borderId="4" xfId="9" applyNumberFormat="1" applyFont="1" applyFill="1" applyBorder="1" applyAlignment="1">
      <alignment horizontal="center"/>
    </xf>
  </cellXfs>
  <cellStyles count="12">
    <cellStyle name="Гиперссылка" xfId="2" builtinId="8"/>
    <cellStyle name="Обычный" xfId="0" builtinId="0"/>
    <cellStyle name="Обычный 2" xfId="1" xr:uid="{00000000-0005-0000-0000-000002000000}"/>
    <cellStyle name="Обычный 3" xfId="3" xr:uid="{00000000-0005-0000-0000-000003000000}"/>
    <cellStyle name="Обычный 4" xfId="4" xr:uid="{00000000-0005-0000-0000-000004000000}"/>
    <cellStyle name="Обычный 5" xfId="5" xr:uid="{00000000-0005-0000-0000-000005000000}"/>
    <cellStyle name="Обычный 6" xfId="8" xr:uid="{00000000-0005-0000-0000-000006000000}"/>
    <cellStyle name="Обычный 7" xfId="9" xr:uid="{00000000-0005-0000-0000-000007000000}"/>
    <cellStyle name="Обычный 8" xfId="11" xr:uid="{00000000-0005-0000-0000-000008000000}"/>
    <cellStyle name="Финансовый" xfId="7" builtinId="3"/>
    <cellStyle name="Финансовый 2" xfId="6" xr:uid="{00000000-0005-0000-0000-00000A000000}"/>
    <cellStyle name="Финансовый_Уцененный товар" xfId="10" xr:uid="{00000000-0005-0000-0000-00000B000000}"/>
  </cellStyles>
  <dxfs count="4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FF00"/>
          <bgColor rgb="FFFFFF00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FF00"/>
          <bgColor rgb="FFFFFF00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FF00"/>
          <bgColor rgb="FFFFFF00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CC5C"/>
        </patternFill>
      </fill>
    </dxf>
    <dxf>
      <fill>
        <patternFill>
          <bgColor rgb="FFFFFF00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00CC5C"/>
          <bgColor rgb="FF00CC5C"/>
        </patternFill>
      </fill>
    </dxf>
    <dxf>
      <fill>
        <patternFill patternType="solid">
          <fgColor rgb="FFFFFF00"/>
          <bgColor rgb="FFFFFF00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CC5C"/>
          <bgColor rgb="FF00CC5C"/>
        </patternFill>
      </fill>
    </dxf>
    <dxf>
      <fill>
        <patternFill patternType="solid">
          <fgColor rgb="FF00CC5C"/>
          <bgColor rgb="FF00CC5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charset val="20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charset val="20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charset val="20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5" formatCode="#,##0\ &quot;₽&quot;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scheme val="none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04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BF9809"/>
        </left>
        <right style="thin">
          <color rgb="FFBF9809"/>
        </right>
        <top style="thin">
          <color rgb="FFBF9809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 outline="0">
        <left style="thin">
          <color rgb="FFBF9809"/>
        </left>
        <right style="thin">
          <color rgb="FFBF9809"/>
        </right>
        <top style="thin">
          <color rgb="FFBF9809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 outline="0">
        <left style="thin">
          <color rgb="FFBF9809"/>
        </left>
        <right style="thin">
          <color rgb="FFBF9809"/>
        </right>
        <top style="thin">
          <color rgb="FFBF9809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 outline="0">
        <left style="thin">
          <color rgb="FFBF9809"/>
        </left>
        <right style="thin">
          <color rgb="FFBF9809"/>
        </right>
        <top style="thin">
          <color rgb="FFBF9809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BF9809"/>
        </left>
        <right style="thin">
          <color rgb="FFBF9809"/>
        </right>
        <top style="thin">
          <color rgb="FFBF9809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BF9809"/>
        </left>
        <right style="thin">
          <color rgb="FFBF9809"/>
        </right>
        <top style="thin">
          <color rgb="FFBF9809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BF9809"/>
        </left>
        <right style="thin">
          <color rgb="FFBF9809"/>
        </right>
        <top style="thin">
          <color rgb="FFBF9809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BF9809"/>
        </left>
        <right style="thin">
          <color rgb="FFBF9809"/>
        </right>
        <top style="thin">
          <color rgb="FFBF9809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BF9809"/>
        </left>
        <right style="thin">
          <color rgb="FFBF9809"/>
        </right>
        <top style="thin">
          <color rgb="FFBF9809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04"/>
        <scheme val="minor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 outline="0">
        <left/>
        <right style="thin">
          <color rgb="FFCCC0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65" formatCode="#,##0\ &quot;₽&quot;"/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" formatCode="0"/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minor"/>
      </font>
      <numFmt numFmtId="1" formatCode="0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numFmt numFmtId="166" formatCode="#,##0_ ;\-#,##0\ 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Calibri"/>
        <family val="2"/>
        <charset val="204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none"/>
      </font>
      <numFmt numFmtId="165" formatCode="#,##0\ &quot;₽&quot;"/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charset val="204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04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charset val="20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charset val="20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charset val="204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charset val="20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charset val="20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alignment horizontal="right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alignment horizontal="righ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alignment horizontal="general" vertical="top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alignment horizontal="general" vertical="top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2"/>
        <name val="Calibri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name val="Calibri"/>
      </font>
      <fill>
        <patternFill patternType="none">
          <fgColor rgb="FF000000"/>
          <bgColor auto="1"/>
        </patternFill>
      </fill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</font>
      <numFmt numFmtId="0" formatCode="General"/>
      <fill>
        <patternFill patternType="none">
          <fgColor indexed="64"/>
          <bgColor auto="1"/>
        </patternFill>
      </fill>
    </dxf>
    <dxf>
      <border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name val="Calibri"/>
      </font>
      <fill>
        <patternFill patternType="none">
          <fgColor indexed="64"/>
          <bgColor auto="1"/>
        </patternFill>
      </fill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ajor"/>
      </font>
      <numFmt numFmtId="165" formatCode="#,##0\ &quot;₽&quot;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ajor"/>
      </font>
      <numFmt numFmtId="165" formatCode="#,##0\ &quot;₽&quot;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aj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aj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3" formatCode="#,##0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3" formatCode="#,##0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ajor"/>
      </font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 outline="0">
        <left/>
        <right style="thin">
          <color rgb="FFCCC0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C000"/>
          <bgColor rgb="FFFFC00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3" formatCode="#,##0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CCC085"/>
        </top>
      </border>
    </dxf>
    <dxf>
      <border outline="0">
        <top style="thin">
          <color rgb="FF000000"/>
        </top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" formatCode="0"/>
      <fill>
        <patternFill patternType="solid">
          <fgColor rgb="FFB8CCE4"/>
          <bgColor rgb="FFB8CCE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C000"/>
          <bgColor rgb="FFFFC00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3" formatCode="#,##0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CCC085"/>
        </top>
      </border>
    </dxf>
    <dxf>
      <border outline="0">
        <top style="thin">
          <color rgb="FF000000"/>
        </top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" formatCode="0"/>
      <fill>
        <patternFill patternType="solid">
          <fgColor rgb="FFB8CCE4"/>
          <bgColor rgb="FFB8CCE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,##0\ &quot;₽&quot;"/>
      <alignment horizontal="righ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alignment horizontal="righ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top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5" formatCode="#,##0\ &quot;₽&quot;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scheme val="none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 style="thin">
          <color rgb="FF000000"/>
        </bottom>
      </border>
    </dxf>
    <dxf>
      <border>
        <top style="thin">
          <color indexed="64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\ &quot;₽&quot;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#,##0_ ;\-#,##0\ 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rgb="FF222222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5" formatCode="#,##0\ &quot;₽&quot;"/>
      <alignment horizontal="right" vertical="top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outline="0"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" formatCode="#,##0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" formatCode="#,##0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center" vertical="top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alignment horizontal="right" vertical="top" textRotation="0" wrapText="0" indent="0" justifyLastLine="0" shrinkToFit="0" readingOrder="0"/>
      <border diagonalUp="0" diagonalDown="0">
        <left style="thin">
          <color rgb="FFBF9809"/>
        </left>
        <right style="thin">
          <color rgb="FFBF9809"/>
        </right>
        <top style="thin">
          <color rgb="FFBF9809"/>
        </top>
        <bottom style="thin">
          <color rgb="FFBF980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alignment horizontal="right" vertical="top" textRotation="0" wrapText="0" indent="0" justifyLastLine="0" shrinkToFit="0" readingOrder="0"/>
      <border diagonalUp="0" diagonalDown="0">
        <left style="thin">
          <color rgb="FFBF9809"/>
        </left>
        <right style="thin">
          <color rgb="FFBF9809"/>
        </right>
        <top style="thin">
          <color rgb="FFBF9809"/>
        </top>
        <bottom style="thin">
          <color rgb="FFBF980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alignment horizontal="right" vertical="top" textRotation="0" wrapText="0" indent="0" justifyLastLine="0" shrinkToFit="0" readingOrder="0"/>
      <border diagonalUp="0" diagonalDown="0">
        <left style="thin">
          <color rgb="FFBF9809"/>
        </left>
        <right style="thin">
          <color rgb="FFBF9809"/>
        </right>
        <top style="thin">
          <color rgb="FFBF9809"/>
        </top>
        <bottom style="thin">
          <color rgb="FFBF980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>
        <left style="thin">
          <color rgb="FFBF9809"/>
        </left>
        <right style="thin">
          <color rgb="FFBF9809"/>
        </right>
        <top style="thin">
          <color rgb="FFBF9809"/>
        </top>
        <bottom style="thin">
          <color rgb="FFBF980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3" formatCode="#,##0"/>
      <alignment horizontal="center" vertical="top" textRotation="0" wrapText="1" indent="0" justifyLastLine="0" shrinkToFit="0" readingOrder="0"/>
      <border diagonalUp="0" diagonalDown="0">
        <left style="thin">
          <color rgb="FFCCC085"/>
        </left>
        <right style="thin">
          <color rgb="FFBF9809"/>
        </right>
        <top style="thin">
          <color rgb="FFBF9809"/>
        </top>
        <bottom style="thin">
          <color rgb="FFBF980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rgb="FFCCC085"/>
        </left>
        <right style="thin">
          <color rgb="FFCCC085"/>
        </right>
        <top style="thin">
          <color rgb="FFCCC085"/>
        </top>
        <bottom style="thin">
          <color rgb="FFCCC08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64" formatCode="_-* #,##0\ &quot;₽&quot;_-;\-* #,##0\ &quot;₽&quot;_-;_-* &quot;-&quot;??\ &quot;₽&quot;_-;_-@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CCC085"/>
        </left>
        <right style="thin">
          <color rgb="FFCCC085"/>
        </right>
        <top style="thin">
          <color rgb="FFCCC085"/>
        </top>
        <bottom style="thin">
          <color rgb="FFCCC08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CCC085"/>
        </left>
        <right style="thin">
          <color rgb="FFCCC085"/>
        </right>
        <top style="thin">
          <color rgb="FFCCC085"/>
        </top>
        <bottom style="thin">
          <color rgb="FFCCC085"/>
        </bottom>
      </border>
    </dxf>
    <dxf>
      <border>
        <top style="thin">
          <color rgb="FFBF9809"/>
        </top>
      </border>
    </dxf>
    <dxf>
      <border diagonalUp="0" diagonalDown="0">
        <left style="thin">
          <color rgb="FFBF9809"/>
        </left>
        <right style="thin">
          <color rgb="FFBF9809"/>
        </right>
        <top/>
        <bottom/>
        <vertical style="thin">
          <color rgb="FFBF9809"/>
        </vertical>
        <horizontal/>
      </border>
    </dxf>
    <dxf>
      <border outline="0">
        <top style="thin">
          <color rgb="FF000000"/>
        </top>
        <bottom style="thin">
          <color rgb="FF000000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E7FEDA"/>
      <color rgb="FFCCFF99"/>
      <color rgb="FF00CC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198121</xdr:colOff>
      <xdr:row>0</xdr:row>
      <xdr:rowOff>53340</xdr:rowOff>
    </xdr:from>
    <xdr:to>
      <xdr:col>1</xdr:col>
      <xdr:colOff>1482091</xdr:colOff>
      <xdr:row>0</xdr:row>
      <xdr:rowOff>549897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1" y="53340"/>
          <a:ext cx="1638300" cy="49655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смарты_нал5" displayName="смарты_нал5" ref="A5:I945" totalsRowCount="1" headerRowDxfId="462" totalsRowDxfId="459" headerRowBorderDxfId="461" tableBorderDxfId="460" totalsRowBorderDxfId="458">
  <autoFilter ref="A5:I944" xr:uid="{00000000-0009-0000-0100-000004000000}"/>
  <tableColumns count="9">
    <tableColumn id="1" xr3:uid="{00000000-0010-0000-0000-000001000000}" name="Код" totalsRowLabel="Итог" dataDxfId="457" totalsRowDxfId="70"/>
    <tableColumn id="2" xr3:uid="{00000000-0010-0000-0000-000002000000}" name="Наименование" dataDxfId="456" totalsRowDxfId="69"/>
    <tableColumn id="3" xr3:uid="{00000000-0010-0000-0000-000003000000}" name="Цена " dataDxfId="455" totalsRowDxfId="68"/>
    <tableColumn id="8" xr3:uid="{00000000-0010-0000-0000-000008000000}" name="Цена Б.Н." dataDxfId="454" totalsRowDxfId="67">
      <calculatedColumnFormula>IF(смарты_нал5[[#This Row],[Цена ]]&gt;0,смарты_нал5[[#This Row],[Цена ]]/0.87,"")</calculatedColumnFormula>
    </tableColumn>
    <tableColumn id="7" xr3:uid="{00000000-0010-0000-0000-000007000000}" name="Заказ нал." totalsRowFunction="sum" dataDxfId="453" totalsRowDxfId="66"/>
    <tableColumn id="4" xr3:uid="{00000000-0010-0000-0000-000004000000}" name="Заказ Б.Н." totalsRowFunction="sum" dataDxfId="452" totalsRowDxfId="65"/>
    <tableColumn id="9" xr3:uid="{00000000-0010-0000-0000-000009000000}" name="Сумма заказа нал." totalsRowFunction="sum" dataDxfId="451" totalsRowDxfId="64">
      <calculatedColumnFormula>IF(смарты_нал5[[#This Row],[Цена ]]&lt;&gt;"",смарты_нал5[[#This Row],[Цена ]]*смарты_нал5[[#This Row],[Заказ нал.]],"")</calculatedColumnFormula>
    </tableColumn>
    <tableColumn id="5" xr3:uid="{00000000-0010-0000-0000-000005000000}" name="Сумма заказа Б.Н." totalsRowFunction="sum" dataDxfId="450" totalsRowDxfId="63">
      <calculatedColumnFormula>IF(смарты_нал5[[#This Row],[Цена Б.Н.]]&lt;&gt;"",смарты_нал5[[#This Row],[Цена Б.Н.]]*смарты_нал5[[#This Row],[Заказ Б.Н.]],"")</calculatedColumnFormula>
    </tableColumn>
    <tableColumn id="6" xr3:uid="{00000000-0010-0000-0000-000006000000}" name="особенности заказа" totalsRowDxfId="62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смарты_бн_бндс" displayName="смарты_бн_бндс" ref="A4:E51" totalsRowCount="1" headerRowDxfId="449" dataDxfId="447" headerRowBorderDxfId="448" tableBorderDxfId="446" totalsRowBorderDxfId="445">
  <autoFilter ref="A4:E50" xr:uid="{00000000-0009-0000-0100-000002000000}"/>
  <tableColumns count="5">
    <tableColumn id="1" xr3:uid="{00000000-0010-0000-0100-000001000000}" name="Наименование" totalsRowLabel="Итог" dataDxfId="444" totalsRowDxfId="443"/>
    <tableColumn id="2" xr3:uid="{00000000-0010-0000-0100-000002000000}" name="Количество" dataDxfId="442" totalsRowDxfId="441"/>
    <tableColumn id="3" xr3:uid="{00000000-0010-0000-0100-000003000000}" name="Цена" dataDxfId="440" totalsRowDxfId="439"/>
    <tableColumn id="4" xr3:uid="{00000000-0010-0000-0100-000004000000}" name="Заказ" totalsRowFunction="sum" dataDxfId="438" totalsRowDxfId="437"/>
    <tableColumn id="5" xr3:uid="{00000000-0010-0000-0100-000005000000}" name="Сумма заказа" totalsRowFunction="sum" dataDxfId="436" totalsRowDxfId="435">
      <calculatedColumnFormula>смарты_бн_бндс[[#This Row],[Цена]]*смарты_бн_бндс[[#This Row],[Заказ]]</calculatedColumnFormula>
    </tableColumn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Таблица512" displayName="Таблица512" ref="A3:F264" totalsRowCount="1" tableBorderDxfId="434" totalsRowBorderDxfId="433">
  <autoFilter ref="A3:F263" xr:uid="{00000000-0009-0000-0100-00000B000000}"/>
  <tableColumns count="6">
    <tableColumn id="1" xr3:uid="{00000000-0010-0000-0200-000001000000}" name="артикул" totalsRowLabel="Итог" dataDxfId="432" totalsRowDxfId="121" dataCellStyle="Обычный 7" totalsRowCellStyle="Обычный 7"/>
    <tableColumn id="2" xr3:uid="{00000000-0010-0000-0200-000002000000}" name="Наименование" dataDxfId="431" totalsRowDxfId="120" dataCellStyle="Обычный 7" totalsRowCellStyle="Обычный 7"/>
    <tableColumn id="3" xr3:uid="{00000000-0010-0000-0200-000003000000}" name="страна" dataDxfId="430" totalsRowDxfId="119" dataCellStyle="Обычный 7" totalsRowCellStyle="Обычный 7"/>
    <tableColumn id="4" xr3:uid="{00000000-0010-0000-0200-000004000000}" name="Цена" dataDxfId="429" totalsRowDxfId="118" dataCellStyle="Обычный 7" totalsRowCellStyle="Обычный 7"/>
    <tableColumn id="5" xr3:uid="{00000000-0010-0000-0200-000005000000}" name="Заказ" totalsRowFunction="sum" dataDxfId="428" totalsRowDxfId="117" dataCellStyle="Обычный 7" totalsRowCellStyle="Обычный 7"/>
    <tableColumn id="6" xr3:uid="{00000000-0010-0000-0200-000006000000}" name="Сумма заказа" totalsRowFunction="sum" dataDxfId="427" totalsRowDxfId="116" dataCellStyle="Обычный 7" totalsRowCellStyle="Обычный 7">
      <calculatedColumnFormula>Таблица512[[#This Row],[Цена]]*Таблица512[[#This Row],[Заказ]]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Таблица59" displayName="Таблица59" ref="A3:E418" totalsRowCount="1" headerRowDxfId="426" headerRowBorderDxfId="425" tableBorderDxfId="424" totalsRowBorderDxfId="423">
  <autoFilter ref="A3:E417" xr:uid="{00000000-0009-0000-0100-000008000000}"/>
  <tableColumns count="5">
    <tableColumn id="1" xr3:uid="{00000000-0010-0000-0300-000001000000}" name="Наименование" totalsRowLabel="Итог" dataDxfId="422" totalsRowDxfId="115"/>
    <tableColumn id="2" xr3:uid="{00000000-0010-0000-0300-000002000000}" name="Особенности" dataDxfId="421" totalsRowDxfId="114"/>
    <tableColumn id="3" xr3:uid="{00000000-0010-0000-0300-000003000000}" name="Цена" dataDxfId="420" totalsRowDxfId="113" dataCellStyle="Финансовый" totalsRowCellStyle="Финансовый"/>
    <tableColumn id="4" xr3:uid="{00000000-0010-0000-0300-000004000000}" name="Заказ" totalsRowFunction="sum" dataDxfId="419" totalsRowDxfId="112"/>
    <tableColumn id="5" xr3:uid="{00000000-0010-0000-0300-000005000000}" name="Сумма заказа" totalsRowFunction="sum" dataDxfId="418" totalsRowDxfId="111">
      <calculatedColumnFormula>Таблица59[[#This Row],[Цена]]*Таблица59[[#This Row],[Заказ]]</calculatedColumnFormula>
    </tableColumn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4000000}" name="Таблица13" displayName="Таблица13" ref="A4:H8" totalsRowCount="1" headerRowDxfId="417" dataDxfId="415" headerRowBorderDxfId="416" tableBorderDxfId="414" totalsRowBorderDxfId="413">
  <autoFilter ref="A4:H7" xr:uid="{00000000-0009-0000-0100-00000D000000}"/>
  <tableColumns count="8">
    <tableColumn id="1" xr3:uid="{00000000-0010-0000-0400-000001000000}" name="Артикул" totalsRowLabel="Итог" dataDxfId="412" totalsRowDxfId="411"/>
    <tableColumn id="2" xr3:uid="{00000000-0010-0000-0400-000002000000}" name="Наименование" dataDxfId="410" totalsRowDxfId="409"/>
    <tableColumn id="3" xr3:uid="{00000000-0010-0000-0400-000003000000}" name="доступное количество" dataDxfId="408" totalsRowDxfId="407"/>
    <tableColumn id="4" xr3:uid="{00000000-0010-0000-0400-000004000000}" name="от 1шт" dataDxfId="406" totalsRowDxfId="405"/>
    <tableColumn id="5" xr3:uid="{00000000-0010-0000-0400-000005000000}" name="от 20 шт" dataDxfId="404" totalsRowDxfId="403"/>
    <tableColumn id="6" xr3:uid="{00000000-0010-0000-0400-000006000000}" name="Заказ" totalsRowFunction="sum" dataDxfId="402" totalsRowDxfId="401"/>
    <tableColumn id="7" xr3:uid="{00000000-0010-0000-0400-000007000000}" name="Сумма заказа" totalsRowFunction="sum" dataDxfId="400" totalsRowDxfId="399">
      <calculatedColumnFormula>IF('Телевизоры в наличии'!$F5&lt;=19,D5*F5,'Телевизоры в наличии'!$E5*F5)</calculatedColumnFormula>
    </tableColumn>
    <tableColumn id="8" xr3:uid="{00000000-0010-0000-0400-000008000000}" name="доп.информация" dataDxfId="398" totalsRowDxfId="397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5000000}" name="Таблица323" displayName="Таблица323" ref="A4:F15" totalsRowCount="1" headerRowDxfId="396" totalsRowDxfId="393" headerRowBorderDxfId="395" tableBorderDxfId="394" totalsRowBorderDxfId="392">
  <autoFilter ref="A4:F14" xr:uid="{00000000-0009-0000-0100-000016000000}"/>
  <tableColumns count="6">
    <tableColumn id="1" xr3:uid="{00000000-0010-0000-0500-000001000000}" name="Код" totalsRowLabel="Итог" dataDxfId="391" totalsRowDxfId="390"/>
    <tableColumn id="2" xr3:uid="{00000000-0010-0000-0500-000002000000}" name="Наименование" dataDxfId="389" totalsRowDxfId="388"/>
    <tableColumn id="3" xr3:uid="{00000000-0010-0000-0500-000003000000}" name="Причина уценки" dataDxfId="387" totalsRowDxfId="386"/>
    <tableColumn id="4" xr3:uid="{00000000-0010-0000-0500-000004000000}" name="Цена " dataDxfId="385" totalsRowDxfId="384"/>
    <tableColumn id="5" xr3:uid="{00000000-0010-0000-0500-000005000000}" name="Заказ" totalsRowFunction="sum" dataDxfId="383" totalsRowDxfId="382"/>
    <tableColumn id="6" xr3:uid="{00000000-0010-0000-0500-000006000000}" name="Сумма заказа" totalsRowFunction="sum" dataDxfId="381" totalsRowDxfId="380">
      <calculatedColumnFormula>IF(Таблица323[[#This Row],[Цена ]]&gt;0,Таблица323[[#This Row],[Цена ]]*Таблица323[[#This Row],[Заказ]],"")</calculatedColumnFormula>
    </tableColumn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6000000}" name="Таблица62541616" displayName="Таблица62541616" ref="A5:I23" totalsRowShown="0" headerRowDxfId="379" dataDxfId="377" headerRowBorderDxfId="378" tableBorderDxfId="376" totalsRowBorderDxfId="375">
  <autoFilter ref="A5:I23" xr:uid="{00000000-0009-0000-0100-00000F000000}"/>
  <sortState xmlns:xlrd2="http://schemas.microsoft.com/office/spreadsheetml/2017/richdata2" ref="A6:I26">
    <sortCondition ref="B5:B26"/>
  </sortState>
  <tableColumns count="9">
    <tableColumn id="5" xr3:uid="{00000000-0010-0000-0600-000005000000}" name="артикул" dataDxfId="374" totalsRowDxfId="373"/>
    <tableColumn id="2" xr3:uid="{00000000-0010-0000-0600-000002000000}" name="Полное название модели" dataDxfId="372" totalsRowDxfId="371"/>
    <tableColumn id="1" xr3:uid="{00000000-0010-0000-0600-000001000000}" name="доступное количество " dataDxfId="370" totalsRowDxfId="369" dataCellStyle="Обычный 7"/>
    <tableColumn id="8" xr3:uid="{00000000-0010-0000-0600-000008000000}" name="цена наличные" dataDxfId="368" totalsRowDxfId="367"/>
    <tableColumn id="4" xr3:uid="{00000000-0010-0000-0600-000004000000}" name="Цена б/н" dataDxfId="366" totalsRowDxfId="365"/>
    <tableColumn id="6" xr3:uid="{00000000-0010-0000-0600-000006000000}" name="Заказ наличные" dataDxfId="364" totalsRowDxfId="363"/>
    <tableColumn id="10" xr3:uid="{00000000-0010-0000-0600-00000A000000}" name="заказ б/н" dataDxfId="362" totalsRowDxfId="361"/>
    <tableColumn id="9" xr3:uid="{00000000-0010-0000-0600-000009000000}" name="сумма заказа наличные" dataDxfId="360" totalsRowDxfId="359">
      <calculatedColumnFormula>IF(Таблица62541616[[#This Row],[цена наличные]]&lt;&gt;"",Таблица62541616[[#This Row],[цена наличные]]*Таблица62541616[[#This Row],[Заказ наличные]],"")</calculatedColumnFormula>
    </tableColumn>
    <tableColumn id="7" xr3:uid="{00000000-0010-0000-0600-000007000000}" name="Сумма заказа б/н" dataDxfId="358" totalsRowDxfId="357">
      <calculatedColumnFormula>IF(Таблица62541616[[#This Row],[цена наличные]]&lt;&gt;"",Таблица62541616[[#This Row],[Цена б/н]]*Таблица62541616[[#This Row],[заказ б/н]],"")</calculatedColumnFormula>
    </tableColumn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Таблица7" displayName="Таблица7" ref="A3:G580" totalsRowCount="1" headerRowDxfId="356" headerRowBorderDxfId="355" tableBorderDxfId="354" totalsRowBorderDxfId="353">
  <autoFilter ref="A3:G579" xr:uid="{00000000-0009-0000-0100-000007000000}"/>
  <tableColumns count="7">
    <tableColumn id="1" xr3:uid="{00000000-0010-0000-0700-000001000000}" name="Код" totalsRowLabel="Итог" dataDxfId="352" totalsRowDxfId="77"/>
    <tableColumn id="2" xr3:uid="{00000000-0010-0000-0700-000002000000}" name="Наименование" dataDxfId="351" totalsRowDxfId="76"/>
    <tableColumn id="3" xr3:uid="{00000000-0010-0000-0700-000003000000}" name="Цена" dataDxfId="350" totalsRowDxfId="75"/>
    <tableColumn id="4" xr3:uid="{00000000-0010-0000-0700-000004000000}" name="Заказ" totalsRowFunction="sum" dataDxfId="349" totalsRowDxfId="74"/>
    <tableColumn id="5" xr3:uid="{00000000-0010-0000-0700-000005000000}" name="Сумма заказа" totalsRowFunction="sum" dataDxfId="348" totalsRowDxfId="73">
      <calculatedColumnFormula>IF(Таблица7[[#This Row],[Цена]]&lt;&gt;"",Таблица7[[#This Row],[Цена]]*Таблица7[[#This Row],[Заказ]],"")</calculatedColumnFormula>
    </tableColumn>
    <tableColumn id="6" xr3:uid="{00000000-0010-0000-0700-000006000000}" name="Особенности заказа" dataDxfId="347" totalsRowDxfId="72">
      <calculatedColumnFormula>IF(OR(ISBLANK(C4),(I4)&gt;0),"","предзаказ в течение 1-3 рабочих дней")</calculatedColumnFormula>
    </tableColumn>
    <tableColumn id="7" xr3:uid="{00000000-0010-0000-0700-000007000000}" name="Особенности заказа2" dataDxfId="346" totalsRowDxfId="71">
      <calculatedColumnFormula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calculatedColumnFormula>
    </tableColumn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8000000}" name="Таблица729" displayName="Таблица729" ref="A3:H35" totalsRowCount="1" headerRowDxfId="345" headerRowBorderDxfId="344" tableBorderDxfId="343" totalsRowBorderDxfId="342">
  <autoFilter ref="A3:H34" xr:uid="{00000000-0009-0000-0100-00001C000000}"/>
  <tableColumns count="8">
    <tableColumn id="1" xr3:uid="{00000000-0010-0000-0800-000001000000}" name="Код" totalsRowLabel="Итог" dataDxfId="341" totalsRowDxfId="340"/>
    <tableColumn id="2" xr3:uid="{00000000-0010-0000-0800-000002000000}" name="Наименование" dataDxfId="339" totalsRowDxfId="338"/>
    <tableColumn id="9" xr3:uid="{00000000-0010-0000-0800-000009000000}" name="остаток" dataDxfId="337" totalsRowDxfId="336"/>
    <tableColumn id="3" xr3:uid="{00000000-0010-0000-0800-000003000000}" name="Цена" dataDxfId="335" totalsRowDxfId="334"/>
    <tableColumn id="4" xr3:uid="{00000000-0010-0000-0800-000004000000}" name="Заказ" totalsRowFunction="sum" dataDxfId="333" totalsRowDxfId="332"/>
    <tableColumn id="5" xr3:uid="{00000000-0010-0000-0800-000005000000}" name="Сумма заказа" totalsRowFunction="sum" dataDxfId="331" totalsRowDxfId="330">
      <calculatedColumnFormula>IF(Таблица729[[#This Row],[Цена]]&lt;&gt;"",Таблица729[[#This Row],[Цена]]*Таблица729[[#This Row],[Заказ]],"")</calculatedColumnFormula>
    </tableColumn>
    <tableColumn id="6" xr3:uid="{00000000-0010-0000-0800-000006000000}" name="Особенности заказа" dataDxfId="329" totalsRowDxfId="328">
      <calculatedColumnFormula>IF(OR(ISBLANK(D4),(J4)&gt;0),"","предзаказ в течение 1-3 рабочих дней")</calculatedColumnFormula>
    </tableColumn>
    <tableColumn id="7" xr3:uid="{00000000-0010-0000-0800-000007000000}" name="Особенности заказа2" dataDxfId="327" totalsRowDxfId="326">
      <calculatedColumnFormula>IF(IFERROR(VLOOKUP(Таблица729[[#This Row],[Наименование]],#REF!,2,0),-1)&gt;0,1,IF(IFERROR(VLOOKUP(Таблица729[[#This Row],[Наименование]],#REF!,2,0),-1)&gt;0,2,IF(IFERROR(VLOOKUP(Таблица729[[#This Row],[Наименование]],#REF!,2,0),-1)&gt;0,3,IF(IFERROR(VLOOKUP(Таблица729[[#This Row],[Наименование]],#REF!,2,0),-1)&gt;0,4,))))</calculatedColumnFormula>
    </tableColumn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9000000}" name="Таблица62547" displayName="Таблица62547" ref="A5:H102" totalsRowCount="1" headerRowDxfId="325" dataDxfId="323" totalsRowDxfId="321" headerRowBorderDxfId="324" tableBorderDxfId="322">
  <autoFilter ref="A5:H101" xr:uid="{00000000-0009-0000-0100-000006000000}"/>
  <sortState xmlns:xlrd2="http://schemas.microsoft.com/office/spreadsheetml/2017/richdata2" ref="A6:H74">
    <sortCondition ref="A5:A74"/>
  </sortState>
  <tableColumns count="8">
    <tableColumn id="1" xr3:uid="{00000000-0010-0000-0900-000001000000}" name="бренд " totalsRowLabel="Итог" dataDxfId="320" totalsRowDxfId="319"/>
    <tableColumn id="2" xr3:uid="{00000000-0010-0000-0900-000002000000}" name="Полное название модели" dataDxfId="318" totalsRowDxfId="317"/>
    <tableColumn id="8" xr3:uid="{00000000-0010-0000-0900-000008000000}" name="цена наличные" dataDxfId="316" totalsRowDxfId="315"/>
    <tableColumn id="4" xr3:uid="{00000000-0010-0000-0900-000004000000}" name="Цена б/н" dataDxfId="314" totalsRowDxfId="313"/>
    <tableColumn id="6" xr3:uid="{00000000-0010-0000-0900-000006000000}" name="Заказ наличные" totalsRowFunction="sum" dataDxfId="312" totalsRowDxfId="311"/>
    <tableColumn id="10" xr3:uid="{00000000-0010-0000-0900-00000A000000}" name="заказ б/н" totalsRowFunction="sum" dataDxfId="310" totalsRowDxfId="309"/>
    <tableColumn id="9" xr3:uid="{00000000-0010-0000-0900-000009000000}" name="сумма заказа наличные" totalsRowFunction="sum" dataDxfId="308" totalsRowDxfId="307">
      <calculatedColumnFormula>IF(Таблица62547[[#This Row],[Цена б/н]]&gt;0,IFERROR(Таблица62547[[#This Row],[цена наличные]]*Таблица62547[[#This Row],[Заказ наличные]],"-"),"")</calculatedColumnFormula>
    </tableColumn>
    <tableColumn id="7" xr3:uid="{00000000-0010-0000-0900-000007000000}" name="Сумма заказа б/н" totalsRowFunction="sum" dataDxfId="306" totalsRowDxfId="305">
      <calculatedColumnFormula>IF(Таблица62547[[#This Row],[Цена б/н]]&gt;0,IFERROR(Таблица62547[[#This Row],[Цена б/н]]*Таблица62547[[#This Row],[заказ б/н]],"-"),"")</calculatedColumnFormula>
    </tableColumn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A000000}" name="Таблица625410" displayName="Таблица625410" ref="A5:J2314" totalsRowShown="0" headerRowDxfId="304" headerRowBorderDxfId="303" tableBorderDxfId="302" totalsRowBorderDxfId="301">
  <autoFilter ref="A5:J2314" xr:uid="{00000000-0009-0000-0100-000009000000}"/>
  <sortState xmlns:xlrd2="http://schemas.microsoft.com/office/spreadsheetml/2017/richdata2" ref="A6:J1461">
    <sortCondition ref="D5:D1461"/>
  </sortState>
  <tableColumns count="10">
    <tableColumn id="1" xr3:uid="{00000000-0010-0000-0A00-000001000000}" name="категория" dataDxfId="300"/>
    <tableColumn id="3" xr3:uid="{00000000-0010-0000-0A00-000003000000}" name="бренд" dataDxfId="299"/>
    <tableColumn id="5" xr3:uid="{00000000-0010-0000-0A00-000005000000}" name="артикул" dataDxfId="298"/>
    <tableColumn id="2" xr3:uid="{00000000-0010-0000-0A00-000002000000}" name="Полное название модели" dataDxfId="297"/>
    <tableColumn id="8" xr3:uid="{00000000-0010-0000-0A00-000008000000}" name="цена наличные" dataDxfId="296"/>
    <tableColumn id="4" xr3:uid="{00000000-0010-0000-0A00-000004000000}" name="Цена б/н" dataDxfId="295"/>
    <tableColumn id="6" xr3:uid="{00000000-0010-0000-0A00-000006000000}" name="Заказ наличные" dataDxfId="294" totalsRowDxfId="293"/>
    <tableColumn id="10" xr3:uid="{00000000-0010-0000-0A00-00000A000000}" name="заказ б/н" dataDxfId="292" totalsRowDxfId="291"/>
    <tableColumn id="9" xr3:uid="{00000000-0010-0000-0A00-000009000000}" name="сумма заказа наличные" dataDxfId="290" totalsRowDxfId="289">
      <calculatedColumnFormula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calculatedColumnFormula>
    </tableColumn>
    <tableColumn id="7" xr3:uid="{00000000-0010-0000-0A00-000007000000}" name="Сумма заказа б/н" dataDxfId="288" totalsRowDxfId="287">
      <calculatedColumnFormula>IF(AND(Таблица625410[[#This Row],[Цена б/н]]&lt;&gt;"-",Таблица625410[[#This Row],[Цена б/н]]&lt;&gt;""),Таблица625410[[#This Row],[Цена б/н]]*Таблица625410[[#This Row],[заказ б/н]],"")</calculatedColumnFormula>
    </tableColumn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B000000}" name="Таблица6254" displayName="Таблица6254" ref="A5:J3067" totalsRowShown="0" headerRowDxfId="286" dataDxfId="284" headerRowBorderDxfId="285" tableBorderDxfId="283" totalsRowBorderDxfId="282">
  <autoFilter ref="A5:J3067" xr:uid="{00000000-0009-0000-0100-000003000000}"/>
  <sortState xmlns:xlrd2="http://schemas.microsoft.com/office/spreadsheetml/2017/richdata2" ref="A6:J1490">
    <sortCondition ref="D5:D1490"/>
  </sortState>
  <tableColumns count="10">
    <tableColumn id="1" xr3:uid="{00000000-0010-0000-0B00-000001000000}" name="категория1" dataDxfId="281" totalsRowDxfId="280"/>
    <tableColumn id="3" xr3:uid="{00000000-0010-0000-0B00-000003000000}" name="категория2" dataDxfId="279" totalsRowDxfId="278"/>
    <tableColumn id="5" xr3:uid="{00000000-0010-0000-0B00-000005000000}" name="код вендора" dataDxfId="277" totalsRowDxfId="276"/>
    <tableColumn id="2" xr3:uid="{00000000-0010-0000-0B00-000002000000}" name="Полное название модели" dataDxfId="275" totalsRowDxfId="274"/>
    <tableColumn id="8" xr3:uid="{00000000-0010-0000-0B00-000008000000}" name="цена наличные" dataDxfId="273" totalsRowDxfId="272"/>
    <tableColumn id="4" xr3:uid="{00000000-0010-0000-0B00-000004000000}" name="Цена б/н" dataDxfId="271" totalsRowDxfId="270"/>
    <tableColumn id="6" xr3:uid="{00000000-0010-0000-0B00-000006000000}" name="Заказ наличные" dataDxfId="269" totalsRowDxfId="268"/>
    <tableColumn id="10" xr3:uid="{00000000-0010-0000-0B00-00000A000000}" name="заказ б/н" dataDxfId="267" totalsRowDxfId="266"/>
    <tableColumn id="9" xr3:uid="{00000000-0010-0000-0B00-000009000000}" name="сумма заказа наличные" dataDxfId="265" totalsRowDxfId="264">
      <calculatedColumnFormula>IF(Таблица6254[[#This Row],[цена наличные]]&lt;&gt;"-",Таблица6254[[#This Row],[цена наличные]]*Таблица6254[[#This Row],[Заказ наличные]],"")</calculatedColumnFormula>
    </tableColumn>
    <tableColumn id="7" xr3:uid="{00000000-0010-0000-0B00-000007000000}" name="Сумма заказа б/н" dataDxfId="263" totalsRowDxfId="262">
      <calculatedColumnFormula>Таблица6254[[#This Row],[Цена б/н]]*Таблица6254[[#This Row],[заказ б/н]]</calculatedColumnFormula>
    </tableColumn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C000000}" name="Таблица625416" displayName="Таблица625416" ref="A5:H105" totalsRowShown="0" headerRowDxfId="261" dataDxfId="259" headerRowBorderDxfId="260" tableBorderDxfId="258" totalsRowBorderDxfId="257">
  <autoFilter ref="A5:H105" xr:uid="{00000000-0009-0000-0100-00000C000000}"/>
  <sortState xmlns:xlrd2="http://schemas.microsoft.com/office/spreadsheetml/2017/richdata2" ref="A6:H38">
    <sortCondition ref="B5:B38"/>
  </sortState>
  <tableColumns count="8">
    <tableColumn id="5" xr3:uid="{00000000-0010-0000-0C00-000005000000}" name="Категория" dataDxfId="256"/>
    <tableColumn id="2" xr3:uid="{00000000-0010-0000-0C00-000002000000}" name="Полное название модели" dataDxfId="255"/>
    <tableColumn id="8" xr3:uid="{00000000-0010-0000-0C00-000008000000}" name="Цена наличные" dataDxfId="254"/>
    <tableColumn id="4" xr3:uid="{00000000-0010-0000-0C00-000004000000}" name="Цена б/н" dataDxfId="253"/>
    <tableColumn id="6" xr3:uid="{00000000-0010-0000-0C00-000006000000}" name="Заказ наличные" dataDxfId="252" totalsRowDxfId="251"/>
    <tableColumn id="10" xr3:uid="{00000000-0010-0000-0C00-00000A000000}" name="Заказ б/н" dataDxfId="250" totalsRowDxfId="249"/>
    <tableColumn id="9" xr3:uid="{00000000-0010-0000-0C00-000009000000}" name="Сумма заказа наличные" dataDxfId="248" totalsRowDxfId="247">
      <calculatedColumnFormula>IF(Таблица625416[[#This Row],[Цена наличные]]&lt;&gt;"",Таблица625416[[#This Row],[Цена наличные]]*Таблица625416[[#This Row],[Заказ наличные]],"")</calculatedColumnFormula>
    </tableColumn>
    <tableColumn id="7" xr3:uid="{00000000-0010-0000-0C00-000007000000}" name="Сумма заказа б/н" dataDxfId="246" totalsRowDxfId="245">
      <calculatedColumnFormula>IF(Таблица625416[[#This Row],[Цена наличные]]&lt;&gt;"",Таблица625416[[#This Row],[Цена б/н]]*Таблица625416[[#This Row],[Заказ б/н]],"")</calculatedColumnFormula>
    </tableColumn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Таблица1315" displayName="Таблица1315" ref="A4:H27" totalsRowCount="1" headerRowDxfId="244" dataDxfId="242" headerRowBorderDxfId="243" tableBorderDxfId="241" totalsRowBorderDxfId="240">
  <autoFilter ref="A4:H26" xr:uid="{00000000-0009-0000-0100-00000E000000}"/>
  <tableColumns count="8">
    <tableColumn id="1" xr3:uid="{00000000-0010-0000-0D00-000001000000}" name="Артикул" totalsRowLabel="Итог" dataDxfId="61" totalsRowDxfId="53"/>
    <tableColumn id="2" xr3:uid="{00000000-0010-0000-0D00-000002000000}" name="Наименование" dataDxfId="60" totalsRowDxfId="52"/>
    <tableColumn id="3" xr3:uid="{00000000-0010-0000-0D00-000003000000}" name="доступное количество" dataDxfId="59" totalsRowDxfId="51"/>
    <tableColumn id="4" xr3:uid="{00000000-0010-0000-0D00-000004000000}" name="от 1шт" dataDxfId="58" totalsRowDxfId="50"/>
    <tableColumn id="5" xr3:uid="{00000000-0010-0000-0D00-000005000000}" name="от 20 шт" dataDxfId="57" totalsRowDxfId="49"/>
    <tableColumn id="6" xr3:uid="{00000000-0010-0000-0D00-000006000000}" name="Заказ" totalsRowFunction="sum" dataDxfId="56" totalsRowDxfId="48"/>
    <tableColumn id="7" xr3:uid="{00000000-0010-0000-0D00-000007000000}" name="Сумма заказа" totalsRowFunction="sum" dataDxfId="55" totalsRowDxfId="47" dataCellStyle="Финансовый_Уцененный товар">
      <calculatedColumnFormula>IF('Телевизоры (безнал) Спецпред-ие'!$F5&lt;=19,D5*F5,'Телевизоры (безнал) Спецпред-ие'!$E5*F5)</calculatedColumnFormula>
    </tableColumn>
    <tableColumn id="8" xr3:uid="{00000000-0010-0000-0D00-000008000000}" name="доп.информация" dataDxfId="54" totalsRowDxfId="46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E000000}" name="Таблица1330" displayName="Таблица1330" ref="A4:F457" totalsRowCount="1" headerRowDxfId="239" dataDxfId="237" headerRowBorderDxfId="238" tableBorderDxfId="236" totalsRowBorderDxfId="235">
  <autoFilter ref="A4:F456" xr:uid="{00000000-0009-0000-0100-00001B000000}"/>
  <tableColumns count="6">
    <tableColumn id="1" xr3:uid="{00000000-0010-0000-0E00-000001000000}" name="Наименование" dataDxfId="126" totalsRowDxfId="132" dataCellStyle="Обычный 3"/>
    <tableColumn id="2" xr3:uid="{00000000-0010-0000-0E00-000002000000}" name="цвет/осообенности" dataDxfId="125" totalsRowDxfId="131" dataCellStyle="Обычный 3"/>
    <tableColumn id="3" xr3:uid="{00000000-0010-0000-0E00-000003000000}" name="цена" dataDxfId="124" totalsRowDxfId="130" dataCellStyle="Обычный 3"/>
    <tableColumn id="6" xr3:uid="{00000000-0010-0000-0E00-000006000000}" name="Заказ" totalsRowFunction="sum" dataDxfId="123" totalsRowDxfId="129" dataCellStyle="Обычный 3"/>
    <tableColumn id="7" xr3:uid="{00000000-0010-0000-0E00-000007000000}" name="Сумма заказа" totalsRowFunction="sum" dataDxfId="122" totalsRowDxfId="128" dataCellStyle="Обычный 3">
      <calculatedColumnFormula>IF(Таблица1330[[#This Row],[цена]]&lt;&gt;"",Таблица1330[[#This Row],[цена]]*Таблица1330[[#This Row],[Заказ]],"")</calculatedColumnFormula>
    </tableColumn>
    <tableColumn id="4" xr3:uid="{00000000-0010-0000-0E00-000004000000}" name="Столбец1" dataDxfId="234" totalsRowDxfId="127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F000000}" name="Таблица133019" displayName="Таблица133019" ref="A4:E190" totalsRowCount="1" headerRowDxfId="233" headerRowBorderDxfId="232" tableBorderDxfId="231" totalsRowBorderDxfId="230">
  <autoFilter ref="A4:E189" xr:uid="{00000000-0009-0000-0100-000012000000}"/>
  <tableColumns count="5">
    <tableColumn id="1" xr3:uid="{00000000-0010-0000-0F00-000001000000}" name="Наименование" dataDxfId="229" totalsRowDxfId="139" dataCellStyle="Обычный 3"/>
    <tableColumn id="2" xr3:uid="{00000000-0010-0000-0F00-000002000000}" name="цвет/осообенности" dataDxfId="228" totalsRowDxfId="138" dataCellStyle="Обычный 3"/>
    <tableColumn id="3" xr3:uid="{00000000-0010-0000-0F00-000003000000}" name="цена" dataDxfId="227" totalsRowDxfId="137" dataCellStyle="Финансовый"/>
    <tableColumn id="6" xr3:uid="{00000000-0010-0000-0F00-000006000000}" name="Заказ" totalsRowFunction="count" dataDxfId="226" totalsRowDxfId="136" dataCellStyle="Обычный 3"/>
    <tableColumn id="7" xr3:uid="{00000000-0010-0000-0F00-000007000000}" name="Сумма заказа" totalsRowFunction="sum" dataDxfId="225" totalsRowDxfId="135" dataCellStyle="Обычный 3">
      <calculatedColumnFormula>IF(Таблица133019[[#This Row],[цена]]&lt;&gt;"",Таблица133019[[#This Row],[цена]]*Таблица133019[[#This Row],[Заказ]],"")</calculatedColumnFormula>
    </tableColumn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0000000}" name="Таблица133017" displayName="Таблица133017" ref="A4:F113" totalsRowCount="1" headerRowDxfId="224" dataDxfId="222" headerRowBorderDxfId="223" tableBorderDxfId="221" totalsRowBorderDxfId="220">
  <autoFilter ref="A4:F112" xr:uid="{00000000-0009-0000-0100-000010000000}"/>
  <tableColumns count="6">
    <tableColumn id="1" xr3:uid="{00000000-0010-0000-1000-000001000000}" name="Наименование" dataDxfId="219" totalsRowDxfId="218" dataCellStyle="Обычный 3"/>
    <tableColumn id="2" xr3:uid="{00000000-0010-0000-1000-000002000000}" name="цвет/осообенности/артикул" dataDxfId="217" totalsRowDxfId="216" dataCellStyle="Обычный 3"/>
    <tableColumn id="3" xr3:uid="{00000000-0010-0000-1000-000003000000}" name="цена" dataDxfId="215" totalsRowDxfId="214" dataCellStyle="Обычный 3"/>
    <tableColumn id="6" xr3:uid="{00000000-0010-0000-1000-000006000000}" name="Заказ" totalsRowFunction="sum" dataDxfId="213" totalsRowDxfId="212" dataCellStyle="Обычный 3"/>
    <tableColumn id="7" xr3:uid="{00000000-0010-0000-1000-000007000000}" name="Сумма заказа" totalsRowFunction="sum" dataDxfId="211" totalsRowDxfId="210" dataCellStyle="Обычный 3">
      <calculatedColumnFormula>IF(Таблица133017[[#This Row],[цена]]&lt;&gt;"",Таблица133017[[#This Row],[цена]]*Таблица133017[[#This Row],[Заказ]],"")</calculatedColumnFormula>
    </tableColumn>
    <tableColumn id="4" xr3:uid="{00000000-0010-0000-1000-000004000000}" name="Столбец1" dataDxfId="209" totalsRowDxfId="208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1000000}" name="Таблица531" displayName="Таблица531" ref="A5:E118" totalsRowCount="1" headerRowDxfId="207" totalsRowDxfId="204" headerRowBorderDxfId="206" tableBorderDxfId="205">
  <autoFilter ref="A5:E117" xr:uid="{00000000-0009-0000-0100-00001E000000}"/>
  <tableColumns count="5">
    <tableColumn id="7" xr3:uid="{00000000-0010-0000-1100-000007000000}" name="артикул" dataDxfId="203" totalsRowDxfId="202"/>
    <tableColumn id="6" xr3:uid="{00000000-0010-0000-1100-000006000000}" name="наименование" dataDxfId="201" totalsRowDxfId="200"/>
    <tableColumn id="3" xr3:uid="{00000000-0010-0000-1100-000003000000}" name="Цена" dataDxfId="199" totalsRowDxfId="198"/>
    <tableColumn id="4" xr3:uid="{00000000-0010-0000-1100-000004000000}" name="Заказ" totalsRowFunction="sum" dataDxfId="197" totalsRowDxfId="196"/>
    <tableColumn id="5" xr3:uid="{00000000-0010-0000-1100-000005000000}" name="Сумма заказа" totalsRowFunction="sum" dataDxfId="195" totalsRowDxfId="194">
      <calculatedColumnFormula>IF(Таблица531[[#This Row],[Цена]]&gt;0,Таблица531[[#This Row],[Цена]]*Таблица531[[#This Row],[Заказ]],"")</calculatedColumnFormula>
    </tableColumn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2000000}" name="Таблица625" displayName="Таблица625" ref="A5:K165" totalsRowCount="1" headerRowDxfId="193" headerRowBorderDxfId="192" tableBorderDxfId="191" totalsRowBorderDxfId="190">
  <autoFilter ref="A5:K164" xr:uid="{00000000-0009-0000-0100-000018000000}"/>
  <sortState xmlns:xlrd2="http://schemas.microsoft.com/office/spreadsheetml/2017/richdata2" ref="A6:K164">
    <sortCondition ref="A5:A164"/>
  </sortState>
  <tableColumns count="11">
    <tableColumn id="1" xr3:uid="{00000000-0010-0000-1200-000001000000}" name="бренд " dataDxfId="189" totalsRowDxfId="110"/>
    <tableColumn id="2" xr3:uid="{00000000-0010-0000-1200-000002000000}" name="Полное название модели" dataDxfId="188" totalsRowDxfId="109"/>
    <tableColumn id="3" xr3:uid="{00000000-0010-0000-1200-000003000000}" name="Код вендора" dataDxfId="187" totalsRowDxfId="108"/>
    <tableColumn id="12" xr3:uid="{00000000-0010-0000-1200-00000C000000}" name="особенности заказа" dataDxfId="186" totalsRowDxfId="107"/>
    <tableColumn id="8" xr3:uid="{00000000-0010-0000-1200-000008000000}" name="цена наличные" dataDxfId="185" totalsRowDxfId="106"/>
    <tableColumn id="4" xr3:uid="{00000000-0010-0000-1200-000004000000}" name="Цена б/н" dataDxfId="184" totalsRowDxfId="105"/>
    <tableColumn id="6" xr3:uid="{00000000-0010-0000-1200-000006000000}" name="Заказ наличные" totalsRowFunction="sum" dataDxfId="183" totalsRowDxfId="104"/>
    <tableColumn id="10" xr3:uid="{00000000-0010-0000-1200-00000A000000}" name="заказ б/н" totalsRowFunction="count" dataDxfId="182" totalsRowDxfId="103"/>
    <tableColumn id="9" xr3:uid="{00000000-0010-0000-1200-000009000000}" name="сумма заказа наличные" totalsRowFunction="sum" dataDxfId="181" totalsRowDxfId="102">
      <calculatedColumnFormula>IFERROR(Таблица625[[#This Row],[цена наличные]]*Таблица625[[#This Row],[Заказ наличные]],"-")</calculatedColumnFormula>
    </tableColumn>
    <tableColumn id="7" xr3:uid="{00000000-0010-0000-1200-000007000000}" name="Сумма заказа б/н" totalsRowFunction="sum" dataDxfId="180" totalsRowDxfId="101">
      <calculatedColumnFormula>IFERROR(Таблица625[[#This Row],[Цена б/н]]*Таблица625[[#This Row],[заказ б/н]],"-")</calculatedColumnFormula>
    </tableColumn>
    <tableColumn id="5" xr3:uid="{00000000-0010-0000-1200-000005000000}" name="Гарантия" dataDxfId="179" totalsRowDxfId="100">
      <calculatedColumnFormula>IF(Таблица625[[#This Row],[Цена б/н]]&gt;0,"1 год","")</calculatedColumnFormula>
    </tableColumn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13000000}" name="Таблица6252" displayName="Таблица6252" ref="A5:K175" totalsRowCount="1" headerRowDxfId="178" headerRowBorderDxfId="177" tableBorderDxfId="176" totalsRowBorderDxfId="175">
  <autoFilter ref="A5:K174" xr:uid="{00000000-0009-0000-0100-000001000000}"/>
  <sortState xmlns:xlrd2="http://schemas.microsoft.com/office/spreadsheetml/2017/richdata2" ref="A6:K174">
    <sortCondition ref="A5:A174"/>
  </sortState>
  <tableColumns count="11">
    <tableColumn id="1" xr3:uid="{00000000-0010-0000-1300-000001000000}" name="бренд " dataDxfId="174" totalsRowDxfId="99"/>
    <tableColumn id="2" xr3:uid="{00000000-0010-0000-1300-000002000000}" name="Полное название модели" dataDxfId="173" totalsRowDxfId="98"/>
    <tableColumn id="3" xr3:uid="{00000000-0010-0000-1300-000003000000}" name="Код вендора" dataDxfId="172" totalsRowDxfId="97"/>
    <tableColumn id="12" xr3:uid="{00000000-0010-0000-1300-00000C000000}" name="особенности заказа" dataDxfId="171" totalsRowDxfId="96"/>
    <tableColumn id="8" xr3:uid="{00000000-0010-0000-1300-000008000000}" name="цена наличные" dataDxfId="170" totalsRowDxfId="95"/>
    <tableColumn id="4" xr3:uid="{00000000-0010-0000-1300-000004000000}" name="Цена б/н" dataDxfId="169" totalsRowDxfId="94"/>
    <tableColumn id="6" xr3:uid="{00000000-0010-0000-1300-000006000000}" name="Заказ наличные" totalsRowFunction="sum" dataDxfId="168" totalsRowDxfId="93"/>
    <tableColumn id="10" xr3:uid="{00000000-0010-0000-1300-00000A000000}" name="заказ б/н" totalsRowFunction="count" dataDxfId="167" totalsRowDxfId="92"/>
    <tableColumn id="9" xr3:uid="{00000000-0010-0000-1300-000009000000}" name="сумма заказа наличные" totalsRowFunction="sum" dataDxfId="166" totalsRowDxfId="91">
      <calculatedColumnFormula>IFERROR(Таблица6252[[#This Row],[цена наличные]]*Таблица6252[[#This Row],[Заказ наличные]],"-")</calculatedColumnFormula>
    </tableColumn>
    <tableColumn id="7" xr3:uid="{00000000-0010-0000-1300-000007000000}" name="Сумма заказа б/н" totalsRowFunction="sum" dataDxfId="165" totalsRowDxfId="90">
      <calculatedColumnFormula>IFERROR(Таблица6252[[#This Row],[Цена б/н]]*Таблица6252[[#This Row],[заказ б/н]],"-")</calculatedColumnFormula>
    </tableColumn>
    <tableColumn id="5" xr3:uid="{00000000-0010-0000-1300-000005000000}" name="Гарантия" dataDxfId="164" totalsRowDxfId="89">
      <calculatedColumnFormula>IF(Таблица6252[[#This Row],[Цена б/н]]&gt;0,"1 год","")</calculatedColumnFormula>
    </tableColumn>
  </tableColumns>
  <tableStyleInfo name="TableStyleLight1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4000000}" name="Таблица62526" displayName="Таблица62526" ref="A5:K417" totalsRowCount="1" headerRowDxfId="163" headerRowBorderDxfId="162" tableBorderDxfId="161" totalsRowBorderDxfId="160">
  <autoFilter ref="A5:K416" xr:uid="{00000000-0009-0000-0100-000005000000}"/>
  <sortState xmlns:xlrd2="http://schemas.microsoft.com/office/spreadsheetml/2017/richdata2" ref="A6:K416">
    <sortCondition ref="A5:A416"/>
  </sortState>
  <tableColumns count="11">
    <tableColumn id="1" xr3:uid="{00000000-0010-0000-1400-000001000000}" name="бренд " dataDxfId="159" totalsRowDxfId="88"/>
    <tableColumn id="2" xr3:uid="{00000000-0010-0000-1400-000002000000}" name="Полное название модели" dataDxfId="158" totalsRowDxfId="87" dataCellStyle="Обычный 3"/>
    <tableColumn id="3" xr3:uid="{00000000-0010-0000-1400-000003000000}" name="Код вендора" dataDxfId="157" totalsRowDxfId="86" dataCellStyle="Обычный 3"/>
    <tableColumn id="12" xr3:uid="{00000000-0010-0000-1400-00000C000000}" name="особенности заказа" dataDxfId="156" totalsRowDxfId="85" dataCellStyle="Обычный 3"/>
    <tableColumn id="8" xr3:uid="{00000000-0010-0000-1400-000008000000}" name="цена наличные" dataDxfId="155" totalsRowDxfId="84" dataCellStyle="Обычный 3"/>
    <tableColumn id="4" xr3:uid="{00000000-0010-0000-1400-000004000000}" name="Цена б/н" dataDxfId="154" totalsRowDxfId="83" dataCellStyle="Обычный 3"/>
    <tableColumn id="6" xr3:uid="{00000000-0010-0000-1400-000006000000}" name="Заказ наличные" totalsRowFunction="sum" dataDxfId="153" totalsRowDxfId="82" dataCellStyle="Обычный 3"/>
    <tableColumn id="10" xr3:uid="{00000000-0010-0000-1400-00000A000000}" name="заказ б/н" totalsRowFunction="count" dataDxfId="152" totalsRowDxfId="81" dataCellStyle="Обычный 3"/>
    <tableColumn id="9" xr3:uid="{00000000-0010-0000-1400-000009000000}" name="сумма заказа наличные" totalsRowFunction="sum" dataDxfId="151" totalsRowDxfId="80" dataCellStyle="Обычный 3">
      <calculatedColumnFormula>IFERROR(Таблица62526[[#This Row],[цена наличные]]*Таблица62526[[#This Row],[Заказ наличные]],"-")</calculatedColumnFormula>
    </tableColumn>
    <tableColumn id="7" xr3:uid="{00000000-0010-0000-1400-000007000000}" name="Сумма заказа б/н" totalsRowFunction="sum" dataDxfId="150" totalsRowDxfId="79" dataCellStyle="Обычный 3">
      <calculatedColumnFormula>IFERROR(Таблица62526[[#This Row],[Цена б/н]]*Таблица62526[[#This Row],[заказ б/н]],"-")</calculatedColumnFormula>
    </tableColumn>
    <tableColumn id="5" xr3:uid="{00000000-0010-0000-1400-000005000000}" name="Гарантия" dataDxfId="149" totalsRowDxfId="78" dataCellStyle="Обычный 3">
      <calculatedColumnFormula>IF(Таблица62526[[#This Row],[Цена б/н]]&gt;0,"1 год","")</calculatedColumnFormula>
    </tableColumn>
  </tableColumns>
  <tableStyleInfo name="TableStyleLight1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5000000}" name="Таблица625211" displayName="Таблица625211" ref="A5:E173" totalsRowCount="1" headerRowDxfId="148" headerRowBorderDxfId="147" tableBorderDxfId="146" totalsRowBorderDxfId="145">
  <autoFilter ref="A5:E172" xr:uid="{00000000-0009-0000-0100-00000A000000}"/>
  <sortState xmlns:xlrd2="http://schemas.microsoft.com/office/spreadsheetml/2017/richdata2" ref="A6:E172">
    <sortCondition ref="A5:A172"/>
  </sortState>
  <tableColumns count="5">
    <tableColumn id="1" xr3:uid="{00000000-0010-0000-1500-000001000000}" name="бренд " totalsRowLabel="Итог" dataDxfId="144" totalsRowDxfId="45"/>
    <tableColumn id="2" xr3:uid="{00000000-0010-0000-1500-000002000000}" name="Полное название модели" dataDxfId="143" totalsRowDxfId="44"/>
    <tableColumn id="8" xr3:uid="{00000000-0010-0000-1500-000008000000}" name="цена" dataDxfId="142" totalsRowDxfId="43"/>
    <tableColumn id="6" xr3:uid="{00000000-0010-0000-1500-000006000000}" name="Заказ" totalsRowFunction="sum" dataDxfId="141" totalsRowDxfId="42"/>
    <tableColumn id="9" xr3:uid="{00000000-0010-0000-1500-000009000000}" name="сумма заказа" totalsRowFunction="sum" dataDxfId="140" totalsRowDxfId="41">
      <calculatedColumnFormula>IFERROR(Таблица625211[[#This Row],[цена]]*Таблица625211[[#This Row],[Заказ]],"-")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rade-mi.ru/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t.me/trademiprice" TargetMode="External"/><Relationship Id="rId1" Type="http://schemas.openxmlformats.org/officeDocument/2006/relationships/hyperlink" Target="https://drive.google.com/drive/u/1/folders/1lum1VoyWmlIDevHw4Qox5jnlUHrID5Z4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drive/u/0/folders/1lum1VoyWmlIDevHw4Qox5jnlUHrID5Z4" TargetMode="External"/><Relationship Id="rId4" Type="http://schemas.openxmlformats.org/officeDocument/2006/relationships/hyperlink" Target="https://kurl.ru/tkefK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31859B"/>
  </sheetPr>
  <dimension ref="A1:U949"/>
  <sheetViews>
    <sheetView showGridLines="0" tabSelected="1" workbookViewId="0">
      <pane ySplit="1" topLeftCell="A2" activePane="bottomLeft" state="frozen"/>
      <selection activeCell="A14" sqref="A14:XFD14"/>
      <selection pane="bottomLeft" sqref="A1:E1"/>
    </sheetView>
  </sheetViews>
  <sheetFormatPr defaultColWidth="14.42578125" defaultRowHeight="15" x14ac:dyDescent="0.25"/>
  <cols>
    <col min="1" max="1" width="5.140625" style="145" customWidth="1"/>
    <col min="2" max="2" width="80" style="145" customWidth="1"/>
    <col min="3" max="3" width="18.7109375" style="145" customWidth="1"/>
    <col min="4" max="4" width="22.42578125" style="145" customWidth="1"/>
    <col min="5" max="5" width="8.28515625" style="145" customWidth="1"/>
    <col min="6" max="7" width="8.85546875" style="145" customWidth="1"/>
    <col min="8" max="12" width="8.85546875" style="145" hidden="1" customWidth="1"/>
    <col min="13" max="21" width="8.85546875" style="145" customWidth="1"/>
    <col min="22" max="16384" width="14.42578125" style="145"/>
  </cols>
  <sheetData>
    <row r="1" spans="1:21" ht="47.25" customHeight="1" x14ac:dyDescent="0.25">
      <c r="A1" s="543" t="s">
        <v>64</v>
      </c>
      <c r="B1" s="544"/>
      <c r="C1" s="544"/>
      <c r="D1" s="544"/>
      <c r="E1" s="545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</row>
    <row r="2" spans="1:21" ht="21" x14ac:dyDescent="0.35">
      <c r="A2" s="546" t="s">
        <v>69</v>
      </c>
      <c r="B2" s="546"/>
      <c r="C2" s="546"/>
      <c r="D2" s="546"/>
      <c r="E2" s="546"/>
      <c r="F2" s="146"/>
      <c r="G2" s="146"/>
      <c r="H2" s="148" t="s">
        <v>3</v>
      </c>
      <c r="I2" s="148">
        <f>SUM(I4:I22)</f>
        <v>0</v>
      </c>
      <c r="J2" s="148">
        <f>SUM(J4:J22)</f>
        <v>0</v>
      </c>
      <c r="K2" s="148">
        <f>SUM(K4:K22)</f>
        <v>0</v>
      </c>
      <c r="L2" s="148">
        <f>SUM(L4:L22)</f>
        <v>0</v>
      </c>
      <c r="M2" s="146"/>
      <c r="N2" s="146"/>
      <c r="O2" s="146"/>
      <c r="P2" s="146"/>
      <c r="Q2" s="146"/>
      <c r="R2" s="146"/>
      <c r="S2" s="146"/>
      <c r="T2" s="146"/>
      <c r="U2" s="146"/>
    </row>
    <row r="3" spans="1:21" s="143" customFormat="1" ht="15.6" customHeight="1" x14ac:dyDescent="0.25">
      <c r="A3" s="147" t="s">
        <v>55</v>
      </c>
      <c r="B3" s="147" t="s">
        <v>56</v>
      </c>
      <c r="C3" s="147" t="s">
        <v>57</v>
      </c>
      <c r="D3" s="147" t="s">
        <v>58</v>
      </c>
      <c r="E3" s="147" t="s">
        <v>59</v>
      </c>
      <c r="F3" s="148"/>
      <c r="G3" s="148"/>
      <c r="H3" s="148"/>
      <c r="I3" s="148" t="s">
        <v>99</v>
      </c>
      <c r="J3" s="148" t="s">
        <v>100</v>
      </c>
      <c r="K3" s="148" t="s">
        <v>101</v>
      </c>
      <c r="L3" s="148" t="s">
        <v>102</v>
      </c>
      <c r="M3" s="148"/>
      <c r="N3" s="148"/>
      <c r="O3" s="148"/>
      <c r="P3" s="148"/>
      <c r="Q3" s="148"/>
      <c r="R3" s="148"/>
      <c r="S3" s="148"/>
      <c r="T3" s="148"/>
      <c r="U3" s="148"/>
    </row>
    <row r="4" spans="1:21" s="162" customFormat="1" ht="18.75" x14ac:dyDescent="0.3">
      <c r="A4" s="163">
        <v>1</v>
      </c>
      <c r="B4" s="164" t="s">
        <v>12524</v>
      </c>
      <c r="C4" s="165" t="s">
        <v>54</v>
      </c>
      <c r="D4" s="301" t="s">
        <v>61</v>
      </c>
      <c r="E4" s="433">
        <v>0.22</v>
      </c>
      <c r="F4" s="167"/>
      <c r="G4" s="167"/>
      <c r="H4" s="167"/>
      <c r="I4" s="317">
        <f>Смартфоны!E4</f>
        <v>0</v>
      </c>
      <c r="J4" s="317">
        <f>Смартфоны!F4</f>
        <v>0</v>
      </c>
      <c r="K4" s="317">
        <f>Смартфоны!G4</f>
        <v>0</v>
      </c>
      <c r="L4" s="317">
        <f>Смартфоны!H4</f>
        <v>0</v>
      </c>
      <c r="M4" s="318"/>
      <c r="N4" s="167"/>
      <c r="O4" s="167"/>
      <c r="P4" s="167"/>
      <c r="Q4" s="167"/>
      <c r="R4" s="167"/>
      <c r="S4" s="167"/>
      <c r="T4" s="167"/>
      <c r="U4" s="167"/>
    </row>
    <row r="5" spans="1:21" s="162" customFormat="1" ht="18.75" hidden="1" x14ac:dyDescent="0.3">
      <c r="A5" s="163">
        <v>2</v>
      </c>
      <c r="B5" s="164" t="s">
        <v>67</v>
      </c>
      <c r="C5" s="165" t="s">
        <v>54</v>
      </c>
      <c r="D5" s="165" t="s">
        <v>62</v>
      </c>
      <c r="E5" s="166">
        <v>0.22</v>
      </c>
      <c r="F5" s="167"/>
      <c r="G5" s="167"/>
      <c r="H5" s="167"/>
      <c r="I5" s="317">
        <f>'Смартфоны(безнал с НДС)'!D3</f>
        <v>0</v>
      </c>
      <c r="J5" s="317"/>
      <c r="K5" s="317">
        <f>'Смартфоны(безнал с НДС)'!E3</f>
        <v>0</v>
      </c>
      <c r="L5" s="318"/>
      <c r="M5" s="318"/>
      <c r="N5" s="167"/>
      <c r="O5" s="167"/>
      <c r="P5" s="167"/>
      <c r="Q5" s="167"/>
      <c r="R5" s="167"/>
      <c r="S5" s="167"/>
      <c r="T5" s="167"/>
      <c r="U5" s="167"/>
    </row>
    <row r="6" spans="1:21" s="162" customFormat="1" ht="18.75" x14ac:dyDescent="0.3">
      <c r="A6" s="163">
        <v>2</v>
      </c>
      <c r="B6" s="164" t="s">
        <v>12525</v>
      </c>
      <c r="C6" s="165" t="s">
        <v>54</v>
      </c>
      <c r="D6" s="165" t="s">
        <v>60</v>
      </c>
      <c r="E6" s="163" t="s">
        <v>63</v>
      </c>
      <c r="F6" s="167" t="s">
        <v>21</v>
      </c>
      <c r="G6" s="167"/>
      <c r="H6" s="167"/>
      <c r="I6" s="318">
        <f>'Apple(iPhone, Watch)'!E2</f>
        <v>0</v>
      </c>
      <c r="J6" s="318"/>
      <c r="K6" s="318">
        <f>'Apple(iPhone, Watch)'!F2</f>
        <v>0</v>
      </c>
      <c r="L6" s="318"/>
      <c r="M6" s="318"/>
      <c r="N6" s="320"/>
      <c r="O6" s="167"/>
      <c r="P6" s="167"/>
      <c r="Q6" s="167"/>
      <c r="R6" s="167"/>
      <c r="S6" s="167"/>
      <c r="T6" s="167"/>
      <c r="U6" s="167"/>
    </row>
    <row r="7" spans="1:21" s="162" customFormat="1" ht="18.75" hidden="1" x14ac:dyDescent="0.3">
      <c r="A7" s="163">
        <v>6</v>
      </c>
      <c r="B7" s="164" t="s">
        <v>12526</v>
      </c>
      <c r="C7" s="165" t="s">
        <v>54</v>
      </c>
      <c r="D7" s="165" t="s">
        <v>60</v>
      </c>
      <c r="E7" s="166" t="s">
        <v>63</v>
      </c>
      <c r="F7" s="167"/>
      <c r="G7" s="167"/>
      <c r="H7" s="167"/>
      <c r="I7" s="318"/>
      <c r="J7" s="318"/>
      <c r="K7" s="318"/>
      <c r="L7" s="318"/>
      <c r="M7" s="318"/>
      <c r="N7" s="167"/>
      <c r="O7" s="167"/>
      <c r="P7" s="167"/>
      <c r="Q7" s="167"/>
      <c r="R7" s="167"/>
      <c r="S7" s="167"/>
      <c r="T7" s="167"/>
      <c r="U7" s="167"/>
    </row>
    <row r="8" spans="1:21" s="162" customFormat="1" ht="18.75" x14ac:dyDescent="0.3">
      <c r="A8" s="351">
        <v>3</v>
      </c>
      <c r="B8" s="164" t="s">
        <v>12532</v>
      </c>
      <c r="C8" s="177" t="s">
        <v>119</v>
      </c>
      <c r="D8" s="171" t="s">
        <v>62</v>
      </c>
      <c r="E8" s="174">
        <v>0.22</v>
      </c>
      <c r="F8" s="167"/>
      <c r="G8" s="167"/>
      <c r="H8" s="167"/>
      <c r="I8" s="317">
        <f>'Телевизоры в наличии'!F3</f>
        <v>0</v>
      </c>
      <c r="J8" s="318"/>
      <c r="K8" s="318">
        <f>'Телевизоры в наличии'!G3</f>
        <v>0</v>
      </c>
      <c r="L8" s="318"/>
      <c r="M8" s="318"/>
      <c r="N8" s="167"/>
      <c r="O8" s="320"/>
      <c r="P8" s="167"/>
      <c r="Q8" s="167"/>
      <c r="R8" s="167"/>
      <c r="S8" s="167"/>
      <c r="T8" s="167"/>
      <c r="U8" s="167"/>
    </row>
    <row r="9" spans="1:21" s="162" customFormat="1" ht="18.75" x14ac:dyDescent="0.3">
      <c r="A9" s="431">
        <v>4</v>
      </c>
      <c r="B9" s="164" t="s">
        <v>167</v>
      </c>
      <c r="C9" s="432" t="s">
        <v>119</v>
      </c>
      <c r="D9" s="301" t="s">
        <v>61</v>
      </c>
      <c r="E9" s="433">
        <v>0.22</v>
      </c>
      <c r="F9" s="167"/>
      <c r="G9" s="167"/>
      <c r="H9" s="167"/>
      <c r="I9" s="317">
        <f>'Аксессуары и гаджеты в наличии'!F4</f>
        <v>0</v>
      </c>
      <c r="J9" s="317">
        <f>'Аксессуары и гаджеты в наличии'!G4</f>
        <v>0</v>
      </c>
      <c r="K9" s="318">
        <f>'Аксессуары и гаджеты в наличии'!H4</f>
        <v>0</v>
      </c>
      <c r="L9" s="318">
        <f>'Аксессуары и гаджеты в наличии'!I4</f>
        <v>0</v>
      </c>
      <c r="M9" s="318"/>
      <c r="N9" s="167"/>
      <c r="O9" s="167"/>
      <c r="P9" s="167"/>
      <c r="Q9" s="167"/>
      <c r="R9" s="167"/>
      <c r="S9" s="167"/>
      <c r="T9" s="167"/>
      <c r="U9" s="167"/>
    </row>
    <row r="10" spans="1:21" s="162" customFormat="1" ht="19.5" customHeight="1" x14ac:dyDescent="0.3">
      <c r="A10" s="163">
        <v>5</v>
      </c>
      <c r="B10" s="164" t="s">
        <v>12527</v>
      </c>
      <c r="C10" s="165" t="s">
        <v>54</v>
      </c>
      <c r="D10" s="165" t="s">
        <v>60</v>
      </c>
      <c r="E10" s="163" t="s">
        <v>63</v>
      </c>
      <c r="F10" s="160"/>
      <c r="G10" s="161"/>
      <c r="H10" s="161"/>
      <c r="I10" s="317">
        <f>'Уцененный товар'!E3</f>
        <v>0</v>
      </c>
      <c r="J10" s="317"/>
      <c r="K10" s="318">
        <f>'Уцененный товар'!F3</f>
        <v>0</v>
      </c>
      <c r="L10" s="318"/>
      <c r="M10" s="318"/>
      <c r="N10" s="161"/>
      <c r="O10" s="161"/>
      <c r="P10" s="161"/>
      <c r="Q10" s="161"/>
      <c r="R10" s="161"/>
      <c r="S10" s="161"/>
      <c r="T10" s="161"/>
      <c r="U10" s="161"/>
    </row>
    <row r="11" spans="1:21" s="162" customFormat="1" ht="18.75" x14ac:dyDescent="0.3">
      <c r="A11" s="547" t="s">
        <v>70</v>
      </c>
      <c r="B11" s="548"/>
      <c r="C11" s="548"/>
      <c r="D11" s="548"/>
      <c r="E11" s="549"/>
      <c r="F11" s="167"/>
      <c r="G11" s="167"/>
      <c r="H11" s="167"/>
      <c r="I11" s="318"/>
      <c r="J11" s="318"/>
      <c r="K11" s="318"/>
      <c r="L11" s="318"/>
      <c r="M11" s="318"/>
      <c r="N11" s="167"/>
      <c r="O11" s="167"/>
      <c r="P11" s="167"/>
      <c r="Q11" s="167"/>
      <c r="R11" s="167"/>
      <c r="S11" s="167"/>
      <c r="T11" s="167"/>
      <c r="U11" s="167"/>
    </row>
    <row r="12" spans="1:21" s="170" customFormat="1" ht="18.75" x14ac:dyDescent="0.25">
      <c r="A12" s="168" t="s">
        <v>55</v>
      </c>
      <c r="B12" s="168" t="s">
        <v>56</v>
      </c>
      <c r="C12" s="168" t="s">
        <v>57</v>
      </c>
      <c r="D12" s="168" t="s">
        <v>58</v>
      </c>
      <c r="E12" s="168" t="s">
        <v>59</v>
      </c>
      <c r="F12" s="169"/>
      <c r="G12" s="169"/>
      <c r="H12" s="169"/>
      <c r="I12" s="319"/>
      <c r="J12" s="319"/>
      <c r="K12" s="319"/>
      <c r="L12" s="319"/>
      <c r="M12" s="319"/>
      <c r="N12" s="169"/>
      <c r="O12" s="169"/>
      <c r="P12" s="169"/>
      <c r="Q12" s="169"/>
      <c r="R12" s="169"/>
      <c r="S12" s="169"/>
      <c r="T12" s="169"/>
      <c r="U12" s="169"/>
    </row>
    <row r="13" spans="1:21" s="162" customFormat="1" ht="19.5" customHeight="1" x14ac:dyDescent="0.3">
      <c r="A13" s="163">
        <v>6</v>
      </c>
      <c r="B13" s="164" t="s">
        <v>12528</v>
      </c>
      <c r="C13" s="165" t="s">
        <v>54</v>
      </c>
      <c r="D13" s="165" t="s">
        <v>60</v>
      </c>
      <c r="E13" s="163" t="s">
        <v>63</v>
      </c>
      <c r="F13" s="167"/>
      <c r="G13" s="167"/>
      <c r="H13" s="167"/>
      <c r="I13" s="318">
        <f>'Apple (iPad, Macbook)'!D2</f>
        <v>0</v>
      </c>
      <c r="J13" s="318"/>
      <c r="K13" s="318">
        <f>'Apple (iPad, Macbook)'!E2</f>
        <v>0</v>
      </c>
      <c r="L13" s="318"/>
      <c r="M13" s="318"/>
      <c r="N13" s="320"/>
      <c r="O13" s="167"/>
      <c r="P13" s="167"/>
      <c r="Q13" s="167"/>
      <c r="R13" s="167"/>
      <c r="S13" s="167"/>
      <c r="T13" s="167"/>
      <c r="U13" s="167"/>
    </row>
    <row r="14" spans="1:21" s="162" customFormat="1" ht="18.75" x14ac:dyDescent="0.3">
      <c r="A14" s="175">
        <v>7</v>
      </c>
      <c r="B14" s="164" t="s">
        <v>65</v>
      </c>
      <c r="C14" s="165" t="s">
        <v>54</v>
      </c>
      <c r="D14" s="165" t="s">
        <v>60</v>
      </c>
      <c r="E14" s="166" t="s">
        <v>63</v>
      </c>
      <c r="F14" s="167"/>
      <c r="G14" s="167"/>
      <c r="H14" s="167"/>
      <c r="I14" s="318">
        <f>'Гаджеты и МБТ'!D2</f>
        <v>0</v>
      </c>
      <c r="J14" s="318"/>
      <c r="K14" s="318">
        <f>'Гаджеты и МБТ'!E2</f>
        <v>0</v>
      </c>
      <c r="L14" s="318"/>
      <c r="M14" s="318"/>
      <c r="N14" s="167"/>
      <c r="O14" s="167"/>
      <c r="P14" s="167"/>
      <c r="Q14" s="167"/>
      <c r="R14" s="167"/>
      <c r="S14" s="167"/>
      <c r="T14" s="167"/>
      <c r="U14" s="167"/>
    </row>
    <row r="15" spans="1:21" s="162" customFormat="1" ht="18.75" x14ac:dyDescent="0.3">
      <c r="A15" s="175">
        <v>8</v>
      </c>
      <c r="B15" s="172" t="s">
        <v>84</v>
      </c>
      <c r="C15" s="177" t="s">
        <v>119</v>
      </c>
      <c r="D15" s="171" t="s">
        <v>61</v>
      </c>
      <c r="E15" s="166">
        <v>0.22</v>
      </c>
      <c r="F15" s="167"/>
      <c r="G15" s="167"/>
      <c r="H15" s="167"/>
      <c r="I15" s="317">
        <f>'Предзаказ аксессуары'!E4</f>
        <v>0</v>
      </c>
      <c r="J15" s="317">
        <f>'Предзаказ аксессуары'!F4</f>
        <v>0</v>
      </c>
      <c r="K15" s="317">
        <f>'Предзаказ аксессуары'!G4</f>
        <v>0</v>
      </c>
      <c r="L15" s="317">
        <f>'Предзаказ аксессуары'!H4</f>
        <v>0</v>
      </c>
      <c r="M15" s="318"/>
      <c r="N15" s="167"/>
      <c r="O15" s="167"/>
      <c r="P15" s="167"/>
      <c r="Q15" s="167"/>
      <c r="R15" s="167"/>
      <c r="S15" s="167"/>
      <c r="T15" s="167"/>
      <c r="U15" s="167"/>
    </row>
    <row r="16" spans="1:21" s="162" customFormat="1" ht="18.75" x14ac:dyDescent="0.3">
      <c r="A16" s="175">
        <v>9</v>
      </c>
      <c r="B16" s="172" t="s">
        <v>105</v>
      </c>
      <c r="C16" s="177" t="s">
        <v>119</v>
      </c>
      <c r="D16" s="171" t="s">
        <v>61</v>
      </c>
      <c r="E16" s="166">
        <v>0.22</v>
      </c>
      <c r="F16" s="167"/>
      <c r="G16" s="167"/>
      <c r="H16" s="167"/>
      <c r="I16" s="317">
        <f>'Предзаказ аксессуары и ТВ'!G4</f>
        <v>0</v>
      </c>
      <c r="J16" s="317">
        <f>'Предзаказ аксессуары и ТВ'!H4</f>
        <v>0</v>
      </c>
      <c r="K16" s="317">
        <f>'Предзаказ аксессуары и ТВ'!I4</f>
        <v>0</v>
      </c>
      <c r="L16" s="317">
        <f>'Предзаказ аксессуары и ТВ'!J4</f>
        <v>0</v>
      </c>
      <c r="M16" s="318"/>
      <c r="N16" s="167"/>
      <c r="O16" s="167"/>
      <c r="P16" s="167"/>
      <c r="Q16" s="167"/>
      <c r="R16" s="167"/>
      <c r="S16" s="167"/>
      <c r="T16" s="167"/>
      <c r="U16" s="167"/>
    </row>
    <row r="17" spans="1:21" s="162" customFormat="1" ht="18.75" x14ac:dyDescent="0.3">
      <c r="A17" s="355">
        <v>10</v>
      </c>
      <c r="B17" s="172" t="s">
        <v>12529</v>
      </c>
      <c r="C17" s="177" t="s">
        <v>119</v>
      </c>
      <c r="D17" s="171" t="s">
        <v>61</v>
      </c>
      <c r="E17" s="166">
        <v>0.22</v>
      </c>
      <c r="F17" s="167"/>
      <c r="G17" s="167"/>
      <c r="H17" s="167"/>
      <c r="I17" s="317">
        <f>'МБТ Xiaomi'!E4</f>
        <v>0</v>
      </c>
      <c r="J17" s="317">
        <f>'МБТ Xiaomi'!F4</f>
        <v>0</v>
      </c>
      <c r="K17" s="317">
        <f>'МБТ Xiaomi'!G4</f>
        <v>0</v>
      </c>
      <c r="L17" s="317">
        <f>'МБТ Xiaomi'!H4</f>
        <v>0</v>
      </c>
      <c r="M17" s="318"/>
      <c r="N17" s="167"/>
      <c r="O17" s="167"/>
      <c r="P17" s="167"/>
      <c r="Q17" s="167"/>
      <c r="R17" s="167"/>
      <c r="S17" s="167"/>
      <c r="T17" s="167"/>
      <c r="U17" s="167"/>
    </row>
    <row r="18" spans="1:21" s="162" customFormat="1" ht="18.75" x14ac:dyDescent="0.3">
      <c r="A18" s="351">
        <v>11</v>
      </c>
      <c r="B18" s="164" t="s">
        <v>12530</v>
      </c>
      <c r="C18" s="177" t="s">
        <v>119</v>
      </c>
      <c r="D18" s="171" t="s">
        <v>62</v>
      </c>
      <c r="E18" s="174">
        <v>0.22</v>
      </c>
      <c r="F18" s="167"/>
      <c r="G18" s="167"/>
      <c r="H18" s="167"/>
      <c r="I18" s="317"/>
      <c r="J18" s="317"/>
      <c r="K18" s="317"/>
      <c r="L18" s="317"/>
      <c r="M18" s="318"/>
      <c r="N18" s="167"/>
      <c r="O18" s="167"/>
      <c r="P18" s="167"/>
      <c r="Q18" s="167"/>
      <c r="R18" s="167"/>
      <c r="S18" s="167"/>
      <c r="T18" s="167"/>
      <c r="U18" s="167"/>
    </row>
    <row r="19" spans="1:21" s="162" customFormat="1" ht="18.75" x14ac:dyDescent="0.3">
      <c r="A19" s="175">
        <v>12</v>
      </c>
      <c r="B19" s="176" t="s">
        <v>12531</v>
      </c>
      <c r="C19" s="177" t="s">
        <v>54</v>
      </c>
      <c r="D19" s="175" t="s">
        <v>60</v>
      </c>
      <c r="E19" s="175" t="s">
        <v>63</v>
      </c>
      <c r="F19" s="167"/>
      <c r="G19" s="167"/>
      <c r="H19" s="167"/>
      <c r="I19" s="317">
        <f>'Audio, приставки, умные колонки'!D3</f>
        <v>0</v>
      </c>
      <c r="J19" s="318"/>
      <c r="K19" s="318">
        <f>'Audio, приставки, умные колонки'!E3</f>
        <v>0</v>
      </c>
      <c r="L19" s="318"/>
      <c r="M19" s="318"/>
      <c r="N19" s="167"/>
      <c r="O19" s="167"/>
      <c r="P19" s="167"/>
      <c r="Q19" s="167"/>
      <c r="R19" s="167"/>
      <c r="S19" s="167"/>
      <c r="T19" s="167"/>
      <c r="U19" s="167"/>
    </row>
    <row r="20" spans="1:21" s="162" customFormat="1" ht="18.75" x14ac:dyDescent="0.3">
      <c r="A20" s="175">
        <v>13</v>
      </c>
      <c r="B20" s="176" t="s">
        <v>66</v>
      </c>
      <c r="C20" s="177" t="s">
        <v>54</v>
      </c>
      <c r="D20" s="175" t="s">
        <v>60</v>
      </c>
      <c r="E20" s="178" t="s">
        <v>63</v>
      </c>
      <c r="F20" s="167"/>
      <c r="G20" s="167"/>
      <c r="H20" s="167"/>
      <c r="I20" s="317">
        <f>Dyson!D3</f>
        <v>0</v>
      </c>
      <c r="J20" s="318"/>
      <c r="K20" s="318">
        <f>Dyson!E3</f>
        <v>0</v>
      </c>
      <c r="L20" s="318"/>
      <c r="M20" s="318"/>
      <c r="N20" s="167"/>
      <c r="O20" s="167"/>
      <c r="P20" s="167"/>
      <c r="Q20" s="167"/>
      <c r="R20" s="167"/>
      <c r="S20" s="167"/>
      <c r="T20" s="167"/>
      <c r="U20" s="167"/>
    </row>
    <row r="21" spans="1:21" s="162" customFormat="1" ht="18.75" hidden="1" x14ac:dyDescent="0.3">
      <c r="A21" s="355">
        <v>14</v>
      </c>
      <c r="B21" s="176" t="s">
        <v>9764</v>
      </c>
      <c r="C21" s="177" t="s">
        <v>54</v>
      </c>
      <c r="D21" s="165" t="s">
        <v>60</v>
      </c>
      <c r="E21" s="356" t="s">
        <v>63</v>
      </c>
      <c r="F21" s="167"/>
      <c r="G21" s="167"/>
      <c r="H21" s="167"/>
      <c r="I21" s="318"/>
      <c r="J21" s="318"/>
      <c r="K21" s="318"/>
      <c r="L21" s="318"/>
      <c r="M21" s="318"/>
      <c r="N21" s="167"/>
      <c r="O21" s="167"/>
      <c r="P21" s="167"/>
      <c r="Q21" s="167"/>
      <c r="R21" s="167"/>
      <c r="S21" s="167"/>
      <c r="T21" s="167"/>
      <c r="U21" s="167"/>
    </row>
    <row r="22" spans="1:21" s="162" customFormat="1" ht="18.75" x14ac:dyDescent="0.3">
      <c r="A22" s="175">
        <v>15</v>
      </c>
      <c r="B22" s="176" t="s">
        <v>116</v>
      </c>
      <c r="C22" s="177" t="s">
        <v>54</v>
      </c>
      <c r="D22" s="175" t="s">
        <v>62</v>
      </c>
      <c r="E22" s="166">
        <v>0.22</v>
      </c>
      <c r="F22" s="167"/>
      <c r="G22" s="167"/>
      <c r="H22" s="167"/>
      <c r="I22" s="318">
        <f>'Apple (безнал)'!D4</f>
        <v>0</v>
      </c>
      <c r="J22" s="318"/>
      <c r="K22" s="318">
        <f>'Apple (безнал)'!E4</f>
        <v>0</v>
      </c>
      <c r="L22" s="318"/>
      <c r="M22" s="318"/>
      <c r="N22" s="167"/>
      <c r="O22" s="167"/>
      <c r="P22" s="167"/>
      <c r="Q22" s="167"/>
      <c r="R22" s="167"/>
      <c r="S22" s="167"/>
      <c r="T22" s="167"/>
      <c r="U22" s="167"/>
    </row>
    <row r="23" spans="1:21" s="162" customFormat="1" ht="18.75" x14ac:dyDescent="0.3">
      <c r="A23" s="175">
        <v>16</v>
      </c>
      <c r="B23" s="172" t="s">
        <v>92</v>
      </c>
      <c r="C23" s="173" t="s">
        <v>54</v>
      </c>
      <c r="D23" s="171" t="s">
        <v>61</v>
      </c>
      <c r="E23" s="166">
        <v>0.22</v>
      </c>
      <c r="F23" s="167"/>
      <c r="G23" s="167"/>
      <c r="H23" s="167"/>
      <c r="I23" s="317">
        <f>Ноутбуки!G4</f>
        <v>0</v>
      </c>
      <c r="J23" s="317">
        <f>Ноутбуки!H4</f>
        <v>0</v>
      </c>
      <c r="K23" s="317">
        <f>Ноутбуки!I4</f>
        <v>0</v>
      </c>
      <c r="L23" s="317">
        <f>Ноутбуки!J4</f>
        <v>0</v>
      </c>
      <c r="M23" s="318"/>
      <c r="N23" s="167"/>
      <c r="O23" s="167"/>
      <c r="P23" s="167"/>
      <c r="Q23" s="167"/>
      <c r="R23" s="167"/>
      <c r="S23" s="167"/>
      <c r="T23" s="167"/>
      <c r="U23" s="167"/>
    </row>
    <row r="24" spans="1:21" s="162" customFormat="1" ht="18.75" x14ac:dyDescent="0.3">
      <c r="A24" s="175">
        <v>17</v>
      </c>
      <c r="B24" s="172" t="s">
        <v>91</v>
      </c>
      <c r="C24" s="302" t="s">
        <v>54</v>
      </c>
      <c r="D24" s="301" t="s">
        <v>61</v>
      </c>
      <c r="E24" s="166">
        <v>0.22</v>
      </c>
      <c r="F24" s="167"/>
      <c r="G24" s="167"/>
      <c r="H24" s="167"/>
      <c r="I24" s="317">
        <f>'Ноутбуки (2)'!G4</f>
        <v>0</v>
      </c>
      <c r="J24" s="317">
        <f>'Ноутбуки (2)'!H4</f>
        <v>0</v>
      </c>
      <c r="K24" s="317">
        <f>'Ноутбуки (2)'!I4</f>
        <v>0</v>
      </c>
      <c r="L24" s="317">
        <f>'Ноутбуки (2)'!J4</f>
        <v>0</v>
      </c>
      <c r="M24" s="318"/>
      <c r="N24" s="167"/>
      <c r="O24" s="167"/>
      <c r="P24" s="167"/>
      <c r="Q24" s="167"/>
      <c r="R24" s="167"/>
      <c r="S24" s="167"/>
      <c r="T24" s="167"/>
      <c r="U24" s="167"/>
    </row>
    <row r="25" spans="1:21" s="162" customFormat="1" ht="18.75" x14ac:dyDescent="0.3">
      <c r="A25" s="175">
        <v>18</v>
      </c>
      <c r="B25" s="172" t="s">
        <v>120</v>
      </c>
      <c r="C25" s="302" t="s">
        <v>54</v>
      </c>
      <c r="D25" s="301" t="s">
        <v>61</v>
      </c>
      <c r="E25" s="166">
        <v>0.22</v>
      </c>
      <c r="F25" s="167"/>
      <c r="G25" s="167"/>
      <c r="H25" s="167"/>
      <c r="I25" s="317">
        <f>'Ноутбуки (3)'!G4</f>
        <v>0</v>
      </c>
      <c r="J25" s="317">
        <f>'Ноутбуки (3)'!H4</f>
        <v>0</v>
      </c>
      <c r="K25" s="317">
        <f>'Ноутбуки (3)'!I4</f>
        <v>0</v>
      </c>
      <c r="L25" s="317">
        <f>'Ноутбуки (3)'!J4</f>
        <v>0</v>
      </c>
      <c r="M25" s="318"/>
      <c r="N25" s="167"/>
      <c r="O25" s="167"/>
      <c r="P25" s="167"/>
      <c r="Q25" s="167"/>
      <c r="R25" s="167"/>
      <c r="S25" s="167"/>
      <c r="T25" s="167"/>
      <c r="U25" s="167"/>
    </row>
    <row r="26" spans="1:21" s="162" customFormat="1" ht="18.75" x14ac:dyDescent="0.3">
      <c r="A26" s="355">
        <v>19</v>
      </c>
      <c r="B26" s="488" t="s">
        <v>114</v>
      </c>
      <c r="C26" s="302" t="s">
        <v>54</v>
      </c>
      <c r="D26" s="301" t="s">
        <v>60</v>
      </c>
      <c r="E26" s="356" t="s">
        <v>63</v>
      </c>
      <c r="F26" s="167"/>
      <c r="G26" s="167"/>
      <c r="H26" s="167"/>
      <c r="I26" s="317">
        <f>'Ноутбуки (нал)'!D4</f>
        <v>0</v>
      </c>
      <c r="J26" s="317"/>
      <c r="K26" s="317">
        <f>'Ноутбуки (нал)'!E4</f>
        <v>0</v>
      </c>
      <c r="L26" s="317"/>
      <c r="M26" s="318"/>
      <c r="N26" s="167"/>
      <c r="O26" s="167"/>
      <c r="P26" s="167"/>
      <c r="Q26" s="167"/>
      <c r="R26" s="167"/>
      <c r="S26" s="167"/>
      <c r="T26" s="167"/>
      <c r="U26" s="167"/>
    </row>
    <row r="27" spans="1:21" s="149" customFormat="1" ht="122.45" customHeight="1" x14ac:dyDescent="0.25">
      <c r="A27" s="575" t="s">
        <v>130</v>
      </c>
      <c r="B27" s="576"/>
      <c r="C27" s="576"/>
      <c r="D27" s="576"/>
      <c r="E27" s="577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</row>
    <row r="28" spans="1:21" s="149" customFormat="1" ht="15.75" x14ac:dyDescent="0.25">
      <c r="A28" s="570" t="s">
        <v>128</v>
      </c>
      <c r="B28" s="571"/>
      <c r="C28" s="571"/>
      <c r="D28" s="571"/>
      <c r="E28" s="572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</row>
    <row r="29" spans="1:21" s="149" customFormat="1" ht="15.6" customHeight="1" x14ac:dyDescent="0.25">
      <c r="A29" s="584" t="s">
        <v>129</v>
      </c>
      <c r="B29" s="585"/>
      <c r="C29" s="585"/>
      <c r="D29" s="585"/>
      <c r="E29" s="586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</row>
    <row r="30" spans="1:21" ht="15.75" x14ac:dyDescent="0.25">
      <c r="A30" s="578" t="s">
        <v>25</v>
      </c>
      <c r="B30" s="579"/>
      <c r="C30" s="579"/>
      <c r="D30" s="579"/>
      <c r="E30" s="580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</row>
    <row r="31" spans="1:21" ht="15.75" x14ac:dyDescent="0.25">
      <c r="A31" s="578" t="s">
        <v>26</v>
      </c>
      <c r="B31" s="579"/>
      <c r="C31" s="579"/>
      <c r="D31" s="579"/>
      <c r="E31" s="580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</row>
    <row r="32" spans="1:21" ht="15.75" x14ac:dyDescent="0.25">
      <c r="A32" s="578" t="s">
        <v>27</v>
      </c>
      <c r="B32" s="579"/>
      <c r="C32" s="579"/>
      <c r="D32" s="579"/>
      <c r="E32" s="580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</row>
    <row r="33" spans="1:21" ht="15.75" x14ac:dyDescent="0.25">
      <c r="A33" s="581" t="s">
        <v>0</v>
      </c>
      <c r="B33" s="582"/>
      <c r="C33" s="582"/>
      <c r="D33" s="582"/>
      <c r="E33" s="583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</row>
    <row r="34" spans="1:21" ht="27.6" customHeight="1" x14ac:dyDescent="0.25">
      <c r="A34" s="567" t="s">
        <v>68</v>
      </c>
      <c r="B34" s="568"/>
      <c r="C34" s="568"/>
      <c r="D34" s="568"/>
      <c r="E34" s="569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</row>
    <row r="35" spans="1:21" s="159" customFormat="1" ht="15" customHeight="1" x14ac:dyDescent="0.25">
      <c r="A35" s="564" t="s">
        <v>28</v>
      </c>
      <c r="B35" s="565"/>
      <c r="C35" s="565"/>
      <c r="D35" s="565"/>
      <c r="E35" s="566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</row>
    <row r="36" spans="1:21" ht="83.45" customHeight="1" x14ac:dyDescent="0.25">
      <c r="A36" s="558" t="s">
        <v>73</v>
      </c>
      <c r="B36" s="573"/>
      <c r="C36" s="573"/>
      <c r="D36" s="573"/>
      <c r="E36" s="574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</row>
    <row r="37" spans="1:21" s="159" customFormat="1" ht="15" customHeight="1" x14ac:dyDescent="0.25">
      <c r="A37" s="564" t="s">
        <v>78</v>
      </c>
      <c r="B37" s="565"/>
      <c r="C37" s="565"/>
      <c r="D37" s="565"/>
      <c r="E37" s="566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</row>
    <row r="38" spans="1:21" s="155" customFormat="1" ht="48" customHeight="1" x14ac:dyDescent="0.25">
      <c r="A38" s="558" t="s">
        <v>103</v>
      </c>
      <c r="B38" s="559"/>
      <c r="C38" s="559"/>
      <c r="D38" s="559"/>
      <c r="E38" s="560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</row>
    <row r="39" spans="1:21" s="159" customFormat="1" ht="15" customHeight="1" x14ac:dyDescent="0.25">
      <c r="A39" s="564" t="s">
        <v>79</v>
      </c>
      <c r="B39" s="565"/>
      <c r="C39" s="565"/>
      <c r="D39" s="565"/>
      <c r="E39" s="566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</row>
    <row r="40" spans="1:21" s="155" customFormat="1" ht="61.15" customHeight="1" x14ac:dyDescent="0.25">
      <c r="A40" s="558" t="s">
        <v>71</v>
      </c>
      <c r="B40" s="559"/>
      <c r="C40" s="559"/>
      <c r="D40" s="559"/>
      <c r="E40" s="560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</row>
    <row r="41" spans="1:21" s="159" customFormat="1" ht="15" customHeight="1" x14ac:dyDescent="0.25">
      <c r="A41" s="564" t="s">
        <v>80</v>
      </c>
      <c r="B41" s="565"/>
      <c r="C41" s="565"/>
      <c r="D41" s="565"/>
      <c r="E41" s="566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</row>
    <row r="42" spans="1:21" s="155" customFormat="1" ht="60" customHeight="1" x14ac:dyDescent="0.25">
      <c r="A42" s="561" t="s">
        <v>72</v>
      </c>
      <c r="B42" s="562"/>
      <c r="C42" s="562"/>
      <c r="D42" s="562"/>
      <c r="E42" s="563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</row>
    <row r="43" spans="1:21" s="159" customFormat="1" ht="15" customHeight="1" x14ac:dyDescent="0.25">
      <c r="A43" s="564" t="s">
        <v>81</v>
      </c>
      <c r="B43" s="565"/>
      <c r="C43" s="565"/>
      <c r="D43" s="565"/>
      <c r="E43" s="566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</row>
    <row r="44" spans="1:21" s="155" customFormat="1" ht="106.9" customHeight="1" x14ac:dyDescent="0.25">
      <c r="A44" s="558" t="s">
        <v>74</v>
      </c>
      <c r="B44" s="559"/>
      <c r="C44" s="559"/>
      <c r="D44" s="559"/>
      <c r="E44" s="560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</row>
    <row r="45" spans="1:21" s="159" customFormat="1" ht="15" customHeight="1" x14ac:dyDescent="0.25">
      <c r="A45" s="564" t="s">
        <v>82</v>
      </c>
      <c r="B45" s="565"/>
      <c r="C45" s="565"/>
      <c r="D45" s="565"/>
      <c r="E45" s="566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</row>
    <row r="46" spans="1:21" s="155" customFormat="1" ht="114.6" customHeight="1" x14ac:dyDescent="0.25">
      <c r="A46" s="558" t="s">
        <v>75</v>
      </c>
      <c r="B46" s="559"/>
      <c r="C46" s="559"/>
      <c r="D46" s="559"/>
      <c r="E46" s="560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</row>
    <row r="47" spans="1:21" s="159" customFormat="1" ht="15" customHeight="1" x14ac:dyDescent="0.25">
      <c r="A47" s="564" t="s">
        <v>83</v>
      </c>
      <c r="B47" s="565"/>
      <c r="C47" s="565"/>
      <c r="D47" s="565"/>
      <c r="E47" s="566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</row>
    <row r="48" spans="1:21" ht="371.45" customHeight="1" x14ac:dyDescent="0.25">
      <c r="A48" s="561" t="s">
        <v>76</v>
      </c>
      <c r="B48" s="562"/>
      <c r="C48" s="562"/>
      <c r="D48" s="562"/>
      <c r="E48" s="563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</row>
    <row r="49" spans="1:21" s="159" customFormat="1" ht="15" customHeight="1" x14ac:dyDescent="0.25">
      <c r="A49" s="552" t="s">
        <v>1</v>
      </c>
      <c r="B49" s="553"/>
      <c r="C49" s="553"/>
      <c r="D49" s="553"/>
      <c r="E49" s="554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</row>
    <row r="50" spans="1:21" ht="138.6" customHeight="1" x14ac:dyDescent="0.25">
      <c r="A50" s="555" t="s">
        <v>77</v>
      </c>
      <c r="B50" s="556"/>
      <c r="C50" s="556"/>
      <c r="D50" s="556"/>
      <c r="E50" s="557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</row>
    <row r="51" spans="1:21" ht="15.75" x14ac:dyDescent="0.25">
      <c r="A51" s="550"/>
      <c r="B51" s="551"/>
      <c r="C51" s="551"/>
      <c r="D51" s="551"/>
      <c r="E51" s="551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</row>
    <row r="52" spans="1:21" ht="15.75" x14ac:dyDescent="0.25">
      <c r="A52" s="541"/>
      <c r="B52" s="542"/>
      <c r="C52" s="542"/>
      <c r="D52" s="542"/>
      <c r="E52" s="542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</row>
    <row r="53" spans="1:21" ht="15.75" x14ac:dyDescent="0.25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</row>
    <row r="54" spans="1:21" ht="15.75" x14ac:dyDescent="0.25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</row>
    <row r="55" spans="1:21" ht="15.75" x14ac:dyDescent="0.25">
      <c r="A55" s="144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</row>
    <row r="56" spans="1:21" ht="15.75" x14ac:dyDescent="0.25">
      <c r="A56" s="144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</row>
    <row r="57" spans="1:21" ht="15.75" x14ac:dyDescent="0.25">
      <c r="A57" s="144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</row>
    <row r="58" spans="1:21" ht="15.75" x14ac:dyDescent="0.25">
      <c r="A58" s="144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</row>
    <row r="59" spans="1:21" ht="15.75" x14ac:dyDescent="0.25">
      <c r="A59" s="144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</row>
    <row r="60" spans="1:21" ht="15.75" x14ac:dyDescent="0.25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</row>
    <row r="61" spans="1:21" ht="15.75" x14ac:dyDescent="0.25">
      <c r="A61" s="144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</row>
    <row r="62" spans="1:21" ht="15.75" x14ac:dyDescent="0.25">
      <c r="A62" s="144"/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</row>
    <row r="63" spans="1:21" ht="15.75" x14ac:dyDescent="0.25">
      <c r="A63" s="144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</row>
    <row r="64" spans="1:21" ht="15.75" x14ac:dyDescent="0.25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</row>
    <row r="65" spans="1:21" ht="15.75" x14ac:dyDescent="0.25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</row>
    <row r="66" spans="1:21" ht="15.75" x14ac:dyDescent="0.25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</row>
    <row r="67" spans="1:21" ht="15.75" x14ac:dyDescent="0.25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</row>
    <row r="68" spans="1:21" ht="15.75" x14ac:dyDescent="0.25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</row>
    <row r="69" spans="1:21" ht="15.75" x14ac:dyDescent="0.25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</row>
    <row r="70" spans="1:21" ht="15.75" x14ac:dyDescent="0.25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</row>
    <row r="71" spans="1:21" ht="15.75" x14ac:dyDescent="0.25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</row>
    <row r="72" spans="1:21" ht="15.75" x14ac:dyDescent="0.25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</row>
    <row r="73" spans="1:21" ht="15.75" x14ac:dyDescent="0.25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</row>
    <row r="74" spans="1:21" ht="15.75" x14ac:dyDescent="0.25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</row>
    <row r="75" spans="1:21" ht="15.75" x14ac:dyDescent="0.25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</row>
    <row r="76" spans="1:21" ht="15.75" x14ac:dyDescent="0.25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</row>
    <row r="77" spans="1:21" ht="15.75" x14ac:dyDescent="0.25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</row>
    <row r="78" spans="1:21" ht="15.75" x14ac:dyDescent="0.25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</row>
    <row r="79" spans="1:21" ht="15.75" x14ac:dyDescent="0.25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</row>
    <row r="80" spans="1:21" ht="15.75" x14ac:dyDescent="0.25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</row>
    <row r="81" spans="1:21" ht="15.75" x14ac:dyDescent="0.25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</row>
    <row r="82" spans="1:21" ht="15.75" x14ac:dyDescent="0.25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</row>
    <row r="83" spans="1:21" ht="15.75" x14ac:dyDescent="0.25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</row>
    <row r="84" spans="1:21" ht="15.75" x14ac:dyDescent="0.25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</row>
    <row r="85" spans="1:21" ht="15.75" x14ac:dyDescent="0.25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</row>
    <row r="86" spans="1:21" ht="15.75" x14ac:dyDescent="0.25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</row>
    <row r="87" spans="1:21" ht="15.75" x14ac:dyDescent="0.25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</row>
    <row r="88" spans="1:21" ht="15.75" x14ac:dyDescent="0.25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</row>
    <row r="89" spans="1:21" ht="15.75" x14ac:dyDescent="0.25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</row>
    <row r="90" spans="1:21" ht="15.75" x14ac:dyDescent="0.25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</row>
    <row r="91" spans="1:21" ht="15.75" x14ac:dyDescent="0.25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</row>
    <row r="92" spans="1:21" ht="15.75" x14ac:dyDescent="0.25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</row>
    <row r="93" spans="1:21" ht="15.75" x14ac:dyDescent="0.25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</row>
    <row r="94" spans="1:21" ht="15.75" x14ac:dyDescent="0.25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</row>
    <row r="95" spans="1:21" ht="15.75" x14ac:dyDescent="0.25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</row>
    <row r="96" spans="1:21" ht="15.75" x14ac:dyDescent="0.25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</row>
    <row r="97" spans="1:21" ht="15.75" x14ac:dyDescent="0.25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</row>
    <row r="98" spans="1:21" ht="15.75" x14ac:dyDescent="0.25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</row>
    <row r="99" spans="1:21" ht="15.75" x14ac:dyDescent="0.25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</row>
    <row r="100" spans="1:21" ht="15.75" x14ac:dyDescent="0.25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</row>
    <row r="101" spans="1:21" ht="15.75" x14ac:dyDescent="0.25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</row>
    <row r="102" spans="1:21" ht="15.75" x14ac:dyDescent="0.25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</row>
    <row r="103" spans="1:21" ht="15.75" x14ac:dyDescent="0.25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</row>
    <row r="104" spans="1:21" ht="15.75" x14ac:dyDescent="0.25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</row>
    <row r="105" spans="1:21" ht="15.75" x14ac:dyDescent="0.25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</row>
    <row r="106" spans="1:21" ht="15.75" x14ac:dyDescent="0.25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</row>
    <row r="107" spans="1:21" ht="15.75" x14ac:dyDescent="0.25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</row>
    <row r="108" spans="1:21" ht="15.75" x14ac:dyDescent="0.25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</row>
    <row r="109" spans="1:21" ht="15.75" x14ac:dyDescent="0.25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</row>
    <row r="110" spans="1:21" ht="15.75" x14ac:dyDescent="0.25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</row>
    <row r="111" spans="1:21" ht="15.75" x14ac:dyDescent="0.25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</row>
    <row r="112" spans="1:21" ht="15.75" x14ac:dyDescent="0.25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</row>
    <row r="113" spans="1:21" ht="15.75" x14ac:dyDescent="0.25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</row>
    <row r="114" spans="1:21" ht="15.75" x14ac:dyDescent="0.25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</row>
    <row r="115" spans="1:21" ht="15.75" x14ac:dyDescent="0.25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</row>
    <row r="116" spans="1:21" ht="15.75" x14ac:dyDescent="0.25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</row>
    <row r="117" spans="1:21" ht="15.75" x14ac:dyDescent="0.25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</row>
    <row r="118" spans="1:21" ht="15.75" x14ac:dyDescent="0.25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</row>
    <row r="119" spans="1:21" ht="15.75" x14ac:dyDescent="0.25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</row>
    <row r="120" spans="1:21" ht="15.75" x14ac:dyDescent="0.25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</row>
    <row r="121" spans="1:21" ht="15.75" x14ac:dyDescent="0.25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</row>
    <row r="122" spans="1:21" ht="15.75" x14ac:dyDescent="0.25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</row>
    <row r="123" spans="1:21" ht="15.75" x14ac:dyDescent="0.25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</row>
    <row r="124" spans="1:21" ht="15.75" x14ac:dyDescent="0.25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</row>
    <row r="125" spans="1:21" ht="15.75" x14ac:dyDescent="0.25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</row>
    <row r="126" spans="1:21" ht="15.75" x14ac:dyDescent="0.25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</row>
    <row r="127" spans="1:21" ht="15.75" x14ac:dyDescent="0.25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</row>
    <row r="128" spans="1:21" ht="15.75" x14ac:dyDescent="0.25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</row>
    <row r="129" spans="1:21" ht="15.75" x14ac:dyDescent="0.25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</row>
    <row r="130" spans="1:21" ht="15.75" x14ac:dyDescent="0.25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</row>
    <row r="131" spans="1:21" ht="15.75" x14ac:dyDescent="0.25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</row>
    <row r="132" spans="1:21" ht="15.75" x14ac:dyDescent="0.25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</row>
    <row r="133" spans="1:21" ht="15.75" x14ac:dyDescent="0.25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</row>
    <row r="134" spans="1:21" ht="15.75" x14ac:dyDescent="0.25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</row>
    <row r="135" spans="1:21" ht="15.75" x14ac:dyDescent="0.25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</row>
    <row r="136" spans="1:21" ht="15.75" x14ac:dyDescent="0.25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</row>
    <row r="137" spans="1:21" ht="15.75" x14ac:dyDescent="0.25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</row>
    <row r="138" spans="1:21" ht="15.75" x14ac:dyDescent="0.25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</row>
    <row r="139" spans="1:21" ht="15.75" x14ac:dyDescent="0.25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</row>
    <row r="140" spans="1:21" ht="15.75" x14ac:dyDescent="0.25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</row>
    <row r="141" spans="1:21" ht="15.75" x14ac:dyDescent="0.25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</row>
    <row r="142" spans="1:21" ht="15.75" x14ac:dyDescent="0.25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</row>
    <row r="143" spans="1:21" ht="15.75" x14ac:dyDescent="0.25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</row>
    <row r="144" spans="1:21" ht="15.75" x14ac:dyDescent="0.25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</row>
    <row r="145" spans="1:21" ht="15.75" x14ac:dyDescent="0.25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</row>
    <row r="146" spans="1:21" ht="15.75" x14ac:dyDescent="0.25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</row>
    <row r="147" spans="1:21" ht="15.75" x14ac:dyDescent="0.25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</row>
    <row r="148" spans="1:21" ht="15.75" x14ac:dyDescent="0.25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</row>
    <row r="149" spans="1:21" ht="15.75" x14ac:dyDescent="0.25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</row>
    <row r="150" spans="1:21" ht="15.75" x14ac:dyDescent="0.25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</row>
    <row r="151" spans="1:21" ht="15.75" x14ac:dyDescent="0.25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</row>
    <row r="152" spans="1:21" ht="15.75" x14ac:dyDescent="0.25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</row>
    <row r="153" spans="1:21" ht="15.75" x14ac:dyDescent="0.25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</row>
    <row r="154" spans="1:21" ht="15.75" x14ac:dyDescent="0.25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</row>
    <row r="155" spans="1:21" ht="15.75" x14ac:dyDescent="0.25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</row>
    <row r="156" spans="1:21" ht="15.75" x14ac:dyDescent="0.25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</row>
    <row r="157" spans="1:21" ht="15.75" x14ac:dyDescent="0.25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</row>
    <row r="158" spans="1:21" ht="15.75" x14ac:dyDescent="0.25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</row>
    <row r="159" spans="1:21" ht="15.75" x14ac:dyDescent="0.25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</row>
    <row r="160" spans="1:21" ht="15.75" x14ac:dyDescent="0.25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</row>
    <row r="161" spans="1:21" ht="15.75" x14ac:dyDescent="0.25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</row>
    <row r="162" spans="1:21" ht="15.75" x14ac:dyDescent="0.25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</row>
    <row r="163" spans="1:21" ht="15.75" x14ac:dyDescent="0.25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</row>
    <row r="164" spans="1:21" ht="15.75" x14ac:dyDescent="0.25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</row>
    <row r="165" spans="1:21" ht="15.75" x14ac:dyDescent="0.25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</row>
    <row r="166" spans="1:21" ht="15.75" x14ac:dyDescent="0.25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</row>
    <row r="167" spans="1:21" ht="15.75" x14ac:dyDescent="0.25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</row>
    <row r="168" spans="1:21" ht="15.75" x14ac:dyDescent="0.25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</row>
    <row r="169" spans="1:21" ht="15.75" x14ac:dyDescent="0.25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</row>
    <row r="170" spans="1:21" ht="15.75" x14ac:dyDescent="0.25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</row>
    <row r="171" spans="1:21" ht="15.75" x14ac:dyDescent="0.25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</row>
    <row r="172" spans="1:21" ht="15.75" x14ac:dyDescent="0.25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</row>
    <row r="173" spans="1:21" ht="15.75" x14ac:dyDescent="0.25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</row>
    <row r="174" spans="1:21" ht="15.75" x14ac:dyDescent="0.25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</row>
    <row r="175" spans="1:21" ht="15.75" x14ac:dyDescent="0.25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</row>
    <row r="176" spans="1:21" ht="15.75" x14ac:dyDescent="0.25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</row>
    <row r="177" spans="1:21" ht="15.75" x14ac:dyDescent="0.25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</row>
    <row r="178" spans="1:21" ht="15.75" x14ac:dyDescent="0.25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</row>
    <row r="179" spans="1:21" ht="15.75" x14ac:dyDescent="0.25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</row>
    <row r="180" spans="1:21" ht="15.75" x14ac:dyDescent="0.25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</row>
    <row r="181" spans="1:21" ht="15.75" x14ac:dyDescent="0.25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</row>
    <row r="182" spans="1:21" ht="15.75" x14ac:dyDescent="0.25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</row>
    <row r="183" spans="1:21" ht="15.75" x14ac:dyDescent="0.25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</row>
    <row r="184" spans="1:21" ht="15.75" x14ac:dyDescent="0.25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</row>
    <row r="185" spans="1:21" ht="15.75" x14ac:dyDescent="0.25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</row>
    <row r="186" spans="1:21" ht="15.75" x14ac:dyDescent="0.25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</row>
    <row r="187" spans="1:21" ht="15.75" x14ac:dyDescent="0.25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</row>
    <row r="188" spans="1:21" ht="15.75" x14ac:dyDescent="0.25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</row>
    <row r="189" spans="1:21" ht="15.75" x14ac:dyDescent="0.25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</row>
    <row r="190" spans="1:21" ht="15.75" x14ac:dyDescent="0.25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</row>
    <row r="191" spans="1:21" ht="15.75" x14ac:dyDescent="0.25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</row>
    <row r="192" spans="1:21" ht="15.75" x14ac:dyDescent="0.25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</row>
    <row r="193" spans="1:21" ht="15.75" x14ac:dyDescent="0.25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</row>
    <row r="194" spans="1:21" ht="15.75" x14ac:dyDescent="0.25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</row>
    <row r="195" spans="1:21" ht="15.75" x14ac:dyDescent="0.25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</row>
    <row r="196" spans="1:21" ht="15.75" x14ac:dyDescent="0.25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</row>
    <row r="197" spans="1:21" ht="15.75" x14ac:dyDescent="0.25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</row>
    <row r="198" spans="1:21" ht="15.75" x14ac:dyDescent="0.25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</row>
    <row r="199" spans="1:21" ht="15.75" x14ac:dyDescent="0.25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</row>
    <row r="200" spans="1:21" ht="15.75" x14ac:dyDescent="0.25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</row>
    <row r="201" spans="1:21" ht="15.75" x14ac:dyDescent="0.25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</row>
    <row r="202" spans="1:21" ht="15.75" x14ac:dyDescent="0.25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</row>
    <row r="203" spans="1:21" ht="15.75" x14ac:dyDescent="0.25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</row>
    <row r="204" spans="1:21" ht="15.75" x14ac:dyDescent="0.25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</row>
    <row r="205" spans="1:21" ht="15.75" x14ac:dyDescent="0.25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</row>
    <row r="206" spans="1:21" ht="15.75" x14ac:dyDescent="0.25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</row>
    <row r="207" spans="1:21" ht="15.75" x14ac:dyDescent="0.25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</row>
    <row r="208" spans="1:21" ht="15.75" x14ac:dyDescent="0.25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</row>
    <row r="209" spans="1:21" ht="15.75" x14ac:dyDescent="0.25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</row>
    <row r="210" spans="1:21" ht="15.75" x14ac:dyDescent="0.25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</row>
    <row r="211" spans="1:21" ht="15.75" x14ac:dyDescent="0.25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</row>
    <row r="212" spans="1:21" ht="15.75" x14ac:dyDescent="0.25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</row>
    <row r="213" spans="1:21" ht="15.75" x14ac:dyDescent="0.25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</row>
    <row r="214" spans="1:21" ht="15.75" x14ac:dyDescent="0.25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</row>
    <row r="215" spans="1:21" ht="15.75" x14ac:dyDescent="0.25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</row>
    <row r="216" spans="1:21" ht="15.75" x14ac:dyDescent="0.25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</row>
    <row r="217" spans="1:21" ht="15.75" x14ac:dyDescent="0.25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</row>
    <row r="218" spans="1:21" ht="15.75" x14ac:dyDescent="0.25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</row>
    <row r="219" spans="1:21" ht="15.75" x14ac:dyDescent="0.25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</row>
    <row r="220" spans="1:21" ht="15.75" x14ac:dyDescent="0.25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</row>
    <row r="221" spans="1:21" ht="15.75" x14ac:dyDescent="0.25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</row>
    <row r="222" spans="1:21" ht="15.75" x14ac:dyDescent="0.25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</row>
    <row r="223" spans="1:21" ht="15.75" x14ac:dyDescent="0.25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</row>
    <row r="224" spans="1:21" ht="15.75" x14ac:dyDescent="0.25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</row>
    <row r="225" spans="1:21" ht="15.75" x14ac:dyDescent="0.25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</row>
    <row r="226" spans="1:21" ht="15.75" x14ac:dyDescent="0.25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</row>
    <row r="227" spans="1:21" ht="15.75" x14ac:dyDescent="0.25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</row>
    <row r="228" spans="1:21" ht="15.75" x14ac:dyDescent="0.25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</row>
    <row r="229" spans="1:21" ht="15.75" x14ac:dyDescent="0.25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</row>
    <row r="230" spans="1:21" ht="15.75" x14ac:dyDescent="0.25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</row>
    <row r="231" spans="1:21" ht="15.75" x14ac:dyDescent="0.25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</row>
    <row r="232" spans="1:21" ht="15.75" x14ac:dyDescent="0.25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</row>
    <row r="233" spans="1:21" ht="15.75" x14ac:dyDescent="0.25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</row>
    <row r="234" spans="1:21" ht="15.75" x14ac:dyDescent="0.25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</row>
    <row r="235" spans="1:21" ht="15.75" x14ac:dyDescent="0.25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</row>
    <row r="236" spans="1:21" ht="15.75" x14ac:dyDescent="0.25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</row>
    <row r="237" spans="1:21" ht="15.75" x14ac:dyDescent="0.25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</row>
    <row r="238" spans="1:21" ht="15.75" x14ac:dyDescent="0.25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</row>
    <row r="239" spans="1:21" ht="15.75" x14ac:dyDescent="0.25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</row>
    <row r="240" spans="1:21" ht="15.75" x14ac:dyDescent="0.25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</row>
    <row r="241" spans="1:21" ht="15.75" x14ac:dyDescent="0.25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</row>
    <row r="242" spans="1:21" ht="15.75" x14ac:dyDescent="0.25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</row>
    <row r="243" spans="1:21" ht="15.75" x14ac:dyDescent="0.25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</row>
    <row r="244" spans="1:21" ht="15.75" x14ac:dyDescent="0.25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</row>
    <row r="245" spans="1:21" ht="15.75" x14ac:dyDescent="0.2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</row>
    <row r="246" spans="1:21" ht="15.75" x14ac:dyDescent="0.25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</row>
    <row r="247" spans="1:21" ht="15.75" x14ac:dyDescent="0.25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</row>
    <row r="248" spans="1:21" ht="15.75" x14ac:dyDescent="0.25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</row>
    <row r="249" spans="1:21" ht="15.75" x14ac:dyDescent="0.25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</row>
    <row r="250" spans="1:21" ht="15.75" x14ac:dyDescent="0.25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</row>
    <row r="251" spans="1:21" ht="15.75" x14ac:dyDescent="0.25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</row>
    <row r="252" spans="1:21" ht="15.75" x14ac:dyDescent="0.25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</row>
    <row r="253" spans="1:21" ht="15.75" x14ac:dyDescent="0.25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</row>
    <row r="254" spans="1:21" ht="15.75" x14ac:dyDescent="0.25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</row>
    <row r="255" spans="1:21" ht="15.75" x14ac:dyDescent="0.2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</row>
    <row r="256" spans="1:21" ht="15.75" x14ac:dyDescent="0.25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</row>
    <row r="257" spans="1:21" ht="15.75" x14ac:dyDescent="0.25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</row>
    <row r="258" spans="1:21" ht="15.75" x14ac:dyDescent="0.25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</row>
    <row r="259" spans="1:21" ht="15.75" x14ac:dyDescent="0.25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</row>
    <row r="260" spans="1:21" ht="15.75" x14ac:dyDescent="0.25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</row>
    <row r="261" spans="1:21" ht="15.75" x14ac:dyDescent="0.25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</row>
    <row r="262" spans="1:21" ht="15.75" x14ac:dyDescent="0.25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</row>
    <row r="263" spans="1:21" ht="15.75" x14ac:dyDescent="0.25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</row>
    <row r="264" spans="1:21" ht="15.75" x14ac:dyDescent="0.25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</row>
    <row r="265" spans="1:21" ht="15.75" x14ac:dyDescent="0.2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</row>
    <row r="266" spans="1:21" ht="15.75" x14ac:dyDescent="0.25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</row>
    <row r="267" spans="1:21" ht="15.75" x14ac:dyDescent="0.25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</row>
    <row r="268" spans="1:21" ht="15.75" x14ac:dyDescent="0.25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</row>
    <row r="269" spans="1:21" ht="15.75" x14ac:dyDescent="0.25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</row>
    <row r="270" spans="1:21" ht="15.75" x14ac:dyDescent="0.25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</row>
    <row r="271" spans="1:21" ht="15.75" x14ac:dyDescent="0.25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</row>
    <row r="272" spans="1:21" ht="15.75" x14ac:dyDescent="0.25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</row>
    <row r="273" spans="1:21" ht="15.75" x14ac:dyDescent="0.25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</row>
    <row r="274" spans="1:21" ht="15.75" x14ac:dyDescent="0.25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</row>
    <row r="275" spans="1:21" ht="15.75" x14ac:dyDescent="0.2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</row>
    <row r="276" spans="1:21" ht="15.75" x14ac:dyDescent="0.25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</row>
    <row r="277" spans="1:21" ht="15.75" x14ac:dyDescent="0.25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</row>
    <row r="278" spans="1:21" ht="15.75" x14ac:dyDescent="0.25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</row>
    <row r="279" spans="1:21" ht="15.75" x14ac:dyDescent="0.25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</row>
    <row r="280" spans="1:21" ht="15.75" x14ac:dyDescent="0.25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</row>
    <row r="281" spans="1:21" ht="15.75" x14ac:dyDescent="0.25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</row>
    <row r="282" spans="1:21" ht="15.75" x14ac:dyDescent="0.25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</row>
    <row r="283" spans="1:21" ht="15.75" x14ac:dyDescent="0.25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</row>
    <row r="284" spans="1:21" ht="15.75" x14ac:dyDescent="0.25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</row>
    <row r="285" spans="1:21" ht="15.75" x14ac:dyDescent="0.2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</row>
    <row r="286" spans="1:21" ht="15.75" x14ac:dyDescent="0.25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</row>
    <row r="287" spans="1:21" ht="15.75" x14ac:dyDescent="0.25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</row>
    <row r="288" spans="1:21" ht="15.75" x14ac:dyDescent="0.25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</row>
    <row r="289" spans="1:21" ht="15.75" x14ac:dyDescent="0.25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</row>
    <row r="290" spans="1:21" ht="15.75" x14ac:dyDescent="0.25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</row>
    <row r="291" spans="1:21" ht="15.75" x14ac:dyDescent="0.25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</row>
    <row r="292" spans="1:21" ht="15.75" x14ac:dyDescent="0.25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</row>
    <row r="293" spans="1:21" ht="15.75" x14ac:dyDescent="0.25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</row>
    <row r="294" spans="1:21" ht="15.75" x14ac:dyDescent="0.25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</row>
    <row r="295" spans="1:21" ht="15.75" x14ac:dyDescent="0.2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</row>
    <row r="296" spans="1:21" ht="15.75" x14ac:dyDescent="0.25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</row>
    <row r="297" spans="1:21" ht="15.75" x14ac:dyDescent="0.25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</row>
    <row r="298" spans="1:21" ht="15.75" x14ac:dyDescent="0.25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</row>
    <row r="299" spans="1:21" ht="15.75" x14ac:dyDescent="0.25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</row>
    <row r="300" spans="1:21" ht="15.75" x14ac:dyDescent="0.25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</row>
    <row r="301" spans="1:21" ht="15.75" x14ac:dyDescent="0.25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</row>
    <row r="302" spans="1:21" ht="15.75" x14ac:dyDescent="0.25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</row>
    <row r="303" spans="1:21" ht="15.75" x14ac:dyDescent="0.25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</row>
    <row r="304" spans="1:21" ht="15.75" x14ac:dyDescent="0.25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</row>
    <row r="305" spans="1:21" ht="15.75" x14ac:dyDescent="0.2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</row>
    <row r="306" spans="1:21" ht="15.75" x14ac:dyDescent="0.25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</row>
    <row r="307" spans="1:21" ht="15.75" x14ac:dyDescent="0.25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</row>
    <row r="308" spans="1:21" ht="15.75" x14ac:dyDescent="0.25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</row>
    <row r="309" spans="1:21" ht="15.75" x14ac:dyDescent="0.25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</row>
    <row r="310" spans="1:21" ht="15.75" x14ac:dyDescent="0.25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</row>
    <row r="311" spans="1:21" ht="15.75" x14ac:dyDescent="0.25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</row>
    <row r="312" spans="1:21" ht="15.75" x14ac:dyDescent="0.25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</row>
    <row r="313" spans="1:21" ht="15.75" x14ac:dyDescent="0.25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</row>
    <row r="314" spans="1:21" ht="15.75" x14ac:dyDescent="0.25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</row>
    <row r="315" spans="1:21" ht="15.75" x14ac:dyDescent="0.2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</row>
    <row r="316" spans="1:21" ht="15.75" x14ac:dyDescent="0.25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</row>
    <row r="317" spans="1:21" ht="15.75" x14ac:dyDescent="0.25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</row>
    <row r="318" spans="1:21" ht="15.75" x14ac:dyDescent="0.25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</row>
    <row r="319" spans="1:21" ht="15.75" x14ac:dyDescent="0.25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</row>
    <row r="320" spans="1:21" ht="15.75" x14ac:dyDescent="0.25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</row>
    <row r="321" spans="1:21" ht="15.75" x14ac:dyDescent="0.25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</row>
    <row r="322" spans="1:21" ht="15.75" x14ac:dyDescent="0.25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</row>
    <row r="323" spans="1:21" ht="15.75" x14ac:dyDescent="0.25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</row>
    <row r="324" spans="1:21" ht="15.75" x14ac:dyDescent="0.25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</row>
    <row r="325" spans="1:21" ht="15.75" x14ac:dyDescent="0.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</row>
    <row r="326" spans="1:21" ht="15.75" x14ac:dyDescent="0.25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</row>
    <row r="327" spans="1:21" ht="15.75" x14ac:dyDescent="0.25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</row>
    <row r="328" spans="1:21" ht="15.75" x14ac:dyDescent="0.25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</row>
    <row r="329" spans="1:21" ht="15.75" x14ac:dyDescent="0.25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</row>
    <row r="330" spans="1:21" ht="15.75" x14ac:dyDescent="0.25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</row>
    <row r="331" spans="1:21" ht="15.75" x14ac:dyDescent="0.25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</row>
    <row r="332" spans="1:21" ht="15.75" x14ac:dyDescent="0.25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</row>
    <row r="333" spans="1:21" ht="15.75" x14ac:dyDescent="0.25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</row>
    <row r="334" spans="1:21" ht="15.75" x14ac:dyDescent="0.25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</row>
    <row r="335" spans="1:21" ht="15.75" x14ac:dyDescent="0.2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</row>
    <row r="336" spans="1:21" ht="15.75" x14ac:dyDescent="0.25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</row>
    <row r="337" spans="1:21" ht="15.75" x14ac:dyDescent="0.25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</row>
    <row r="338" spans="1:21" ht="15.75" x14ac:dyDescent="0.25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</row>
    <row r="339" spans="1:21" ht="15.75" x14ac:dyDescent="0.25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</row>
    <row r="340" spans="1:21" ht="15.75" x14ac:dyDescent="0.25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</row>
    <row r="341" spans="1:21" ht="15.75" x14ac:dyDescent="0.25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</row>
    <row r="342" spans="1:21" ht="15.75" x14ac:dyDescent="0.25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</row>
    <row r="343" spans="1:21" ht="15.75" x14ac:dyDescent="0.25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</row>
    <row r="344" spans="1:21" ht="15.75" x14ac:dyDescent="0.25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</row>
    <row r="345" spans="1:21" ht="15.75" x14ac:dyDescent="0.2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</row>
    <row r="346" spans="1:21" ht="15.75" x14ac:dyDescent="0.25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</row>
    <row r="347" spans="1:21" ht="15.75" x14ac:dyDescent="0.25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</row>
    <row r="348" spans="1:21" ht="15.75" x14ac:dyDescent="0.25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</row>
    <row r="349" spans="1:21" ht="15.75" x14ac:dyDescent="0.25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</row>
    <row r="350" spans="1:21" ht="15.75" x14ac:dyDescent="0.25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</row>
    <row r="351" spans="1:21" ht="15.75" x14ac:dyDescent="0.25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</row>
    <row r="352" spans="1:21" ht="15.75" x14ac:dyDescent="0.25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</row>
    <row r="353" spans="1:21" ht="15.75" x14ac:dyDescent="0.25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</row>
    <row r="354" spans="1:21" ht="15.75" x14ac:dyDescent="0.25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</row>
    <row r="355" spans="1:21" ht="15.75" x14ac:dyDescent="0.2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</row>
    <row r="356" spans="1:21" ht="15.75" x14ac:dyDescent="0.25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</row>
    <row r="357" spans="1:21" ht="15.75" x14ac:dyDescent="0.25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</row>
    <row r="358" spans="1:21" ht="15.75" x14ac:dyDescent="0.25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</row>
    <row r="359" spans="1:21" ht="15.75" x14ac:dyDescent="0.25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</row>
    <row r="360" spans="1:21" ht="15.75" x14ac:dyDescent="0.25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</row>
    <row r="361" spans="1:21" ht="15.75" x14ac:dyDescent="0.25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</row>
    <row r="362" spans="1:21" ht="15.75" x14ac:dyDescent="0.25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</row>
    <row r="363" spans="1:21" ht="15.75" x14ac:dyDescent="0.25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</row>
    <row r="364" spans="1:21" ht="15.75" x14ac:dyDescent="0.25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</row>
    <row r="365" spans="1:21" ht="15.75" x14ac:dyDescent="0.2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</row>
    <row r="366" spans="1:21" ht="15.75" x14ac:dyDescent="0.25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</row>
    <row r="367" spans="1:21" ht="15.75" x14ac:dyDescent="0.25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</row>
    <row r="368" spans="1:21" ht="15.75" x14ac:dyDescent="0.25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</row>
    <row r="369" spans="1:21" ht="15.75" x14ac:dyDescent="0.25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</row>
    <row r="370" spans="1:21" ht="15.75" x14ac:dyDescent="0.25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</row>
    <row r="371" spans="1:21" ht="15.75" x14ac:dyDescent="0.25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</row>
    <row r="372" spans="1:21" ht="15.75" x14ac:dyDescent="0.25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</row>
    <row r="373" spans="1:21" ht="15.75" x14ac:dyDescent="0.25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</row>
    <row r="374" spans="1:21" ht="15.75" x14ac:dyDescent="0.25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</row>
    <row r="375" spans="1:21" ht="15.75" x14ac:dyDescent="0.2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</row>
    <row r="376" spans="1:21" ht="15.75" x14ac:dyDescent="0.25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</row>
    <row r="377" spans="1:21" ht="15.75" x14ac:dyDescent="0.25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</row>
    <row r="378" spans="1:21" ht="15.75" x14ac:dyDescent="0.25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</row>
    <row r="379" spans="1:21" ht="15.75" x14ac:dyDescent="0.25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</row>
    <row r="380" spans="1:21" ht="15.75" x14ac:dyDescent="0.25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</row>
    <row r="381" spans="1:21" ht="15.75" x14ac:dyDescent="0.25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</row>
    <row r="382" spans="1:21" ht="15.75" x14ac:dyDescent="0.25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</row>
    <row r="383" spans="1:21" ht="15.75" x14ac:dyDescent="0.25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</row>
    <row r="384" spans="1:21" ht="15.75" x14ac:dyDescent="0.25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</row>
    <row r="385" spans="1:21" ht="15.75" x14ac:dyDescent="0.2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</row>
    <row r="386" spans="1:21" ht="15.75" x14ac:dyDescent="0.25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</row>
    <row r="387" spans="1:21" ht="15.75" x14ac:dyDescent="0.25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</row>
    <row r="388" spans="1:21" ht="15.75" x14ac:dyDescent="0.25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</row>
    <row r="389" spans="1:21" ht="15.75" x14ac:dyDescent="0.25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</row>
    <row r="390" spans="1:21" ht="15.75" x14ac:dyDescent="0.25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</row>
    <row r="391" spans="1:21" ht="15.75" x14ac:dyDescent="0.25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</row>
    <row r="392" spans="1:21" ht="15.75" x14ac:dyDescent="0.25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</row>
    <row r="393" spans="1:21" ht="15.75" x14ac:dyDescent="0.25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</row>
    <row r="394" spans="1:21" ht="15.75" x14ac:dyDescent="0.25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</row>
    <row r="395" spans="1:21" ht="15.75" x14ac:dyDescent="0.2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</row>
    <row r="396" spans="1:21" ht="15.75" x14ac:dyDescent="0.25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</row>
    <row r="397" spans="1:21" ht="15.75" x14ac:dyDescent="0.25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</row>
    <row r="398" spans="1:21" ht="15.75" x14ac:dyDescent="0.25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</row>
    <row r="399" spans="1:21" ht="15.75" x14ac:dyDescent="0.25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</row>
    <row r="400" spans="1:21" ht="15.75" x14ac:dyDescent="0.25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</row>
    <row r="401" spans="1:21" ht="15.75" x14ac:dyDescent="0.25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</row>
    <row r="402" spans="1:21" ht="15.75" x14ac:dyDescent="0.25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</row>
    <row r="403" spans="1:21" ht="15.75" x14ac:dyDescent="0.25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</row>
    <row r="404" spans="1:21" ht="15.75" x14ac:dyDescent="0.25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</row>
    <row r="405" spans="1:21" ht="15.75" x14ac:dyDescent="0.2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</row>
    <row r="406" spans="1:21" ht="15.75" x14ac:dyDescent="0.25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</row>
    <row r="407" spans="1:21" ht="15.75" x14ac:dyDescent="0.25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</row>
    <row r="408" spans="1:21" ht="15.75" x14ac:dyDescent="0.25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</row>
    <row r="409" spans="1:21" ht="15.75" x14ac:dyDescent="0.25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</row>
    <row r="410" spans="1:21" ht="15.75" x14ac:dyDescent="0.25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</row>
    <row r="411" spans="1:21" ht="15.75" x14ac:dyDescent="0.25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</row>
    <row r="412" spans="1:21" ht="15.75" x14ac:dyDescent="0.25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</row>
    <row r="413" spans="1:21" ht="15.75" x14ac:dyDescent="0.25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</row>
    <row r="414" spans="1:21" ht="15.75" x14ac:dyDescent="0.25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</row>
    <row r="415" spans="1:21" ht="15.75" x14ac:dyDescent="0.2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</row>
    <row r="416" spans="1:21" ht="15.75" x14ac:dyDescent="0.25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</row>
    <row r="417" spans="1:21" ht="15.75" x14ac:dyDescent="0.25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</row>
    <row r="418" spans="1:21" ht="15.75" x14ac:dyDescent="0.25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</row>
    <row r="419" spans="1:21" ht="15.75" x14ac:dyDescent="0.25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</row>
    <row r="420" spans="1:21" ht="15.75" x14ac:dyDescent="0.25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</row>
    <row r="421" spans="1:21" ht="15.75" x14ac:dyDescent="0.25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</row>
    <row r="422" spans="1:21" ht="15.75" x14ac:dyDescent="0.25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</row>
    <row r="423" spans="1:21" ht="15.75" x14ac:dyDescent="0.25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</row>
    <row r="424" spans="1:21" ht="15.75" x14ac:dyDescent="0.25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</row>
    <row r="425" spans="1:21" ht="15.75" x14ac:dyDescent="0.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</row>
    <row r="426" spans="1:21" ht="15.75" x14ac:dyDescent="0.25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</row>
    <row r="427" spans="1:21" ht="15.75" x14ac:dyDescent="0.25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</row>
    <row r="428" spans="1:21" ht="15.75" x14ac:dyDescent="0.25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</row>
    <row r="429" spans="1:21" ht="15.75" x14ac:dyDescent="0.25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</row>
    <row r="430" spans="1:21" ht="15.75" x14ac:dyDescent="0.25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</row>
    <row r="431" spans="1:21" ht="15.75" x14ac:dyDescent="0.25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</row>
    <row r="432" spans="1:21" ht="15.75" x14ac:dyDescent="0.25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</row>
    <row r="433" spans="1:21" ht="15.75" x14ac:dyDescent="0.25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</row>
    <row r="434" spans="1:21" ht="15.75" x14ac:dyDescent="0.25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</row>
    <row r="435" spans="1:21" ht="15.75" x14ac:dyDescent="0.2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</row>
    <row r="436" spans="1:21" ht="15.75" x14ac:dyDescent="0.25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</row>
    <row r="437" spans="1:21" ht="15.75" x14ac:dyDescent="0.25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</row>
    <row r="438" spans="1:21" ht="15.75" x14ac:dyDescent="0.25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</row>
    <row r="439" spans="1:21" ht="15.75" x14ac:dyDescent="0.25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</row>
    <row r="440" spans="1:21" ht="15.75" x14ac:dyDescent="0.25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</row>
    <row r="441" spans="1:21" ht="15.75" x14ac:dyDescent="0.25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</row>
    <row r="442" spans="1:21" ht="15.75" x14ac:dyDescent="0.25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</row>
    <row r="443" spans="1:21" ht="15.75" x14ac:dyDescent="0.25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</row>
    <row r="444" spans="1:21" ht="15.75" x14ac:dyDescent="0.25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</row>
    <row r="445" spans="1:21" ht="15.75" x14ac:dyDescent="0.2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</row>
    <row r="446" spans="1:21" ht="15.75" x14ac:dyDescent="0.25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</row>
    <row r="447" spans="1:21" ht="15.75" x14ac:dyDescent="0.25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</row>
    <row r="448" spans="1:21" ht="15.75" x14ac:dyDescent="0.25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</row>
    <row r="449" spans="1:21" ht="15.75" x14ac:dyDescent="0.25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</row>
    <row r="450" spans="1:21" ht="15.75" x14ac:dyDescent="0.25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</row>
    <row r="451" spans="1:21" ht="15.75" x14ac:dyDescent="0.25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</row>
    <row r="452" spans="1:21" ht="15.75" x14ac:dyDescent="0.25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</row>
    <row r="453" spans="1:21" ht="15.75" x14ac:dyDescent="0.25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</row>
    <row r="454" spans="1:21" ht="15.75" x14ac:dyDescent="0.25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</row>
    <row r="455" spans="1:21" ht="15.75" x14ac:dyDescent="0.2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</row>
    <row r="456" spans="1:21" ht="15.75" x14ac:dyDescent="0.25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</row>
    <row r="457" spans="1:21" ht="15.75" x14ac:dyDescent="0.25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</row>
    <row r="458" spans="1:21" ht="15.75" x14ac:dyDescent="0.25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</row>
    <row r="459" spans="1:21" ht="15.75" x14ac:dyDescent="0.25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</row>
    <row r="460" spans="1:21" ht="15.75" x14ac:dyDescent="0.25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</row>
    <row r="461" spans="1:21" ht="15.75" x14ac:dyDescent="0.25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</row>
    <row r="462" spans="1:21" ht="15.75" x14ac:dyDescent="0.25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</row>
    <row r="463" spans="1:21" ht="15.75" x14ac:dyDescent="0.25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</row>
    <row r="464" spans="1:21" ht="15.75" x14ac:dyDescent="0.25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</row>
    <row r="465" spans="1:21" ht="15.75" x14ac:dyDescent="0.2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</row>
    <row r="466" spans="1:21" ht="15.75" x14ac:dyDescent="0.25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</row>
    <row r="467" spans="1:21" ht="15.75" x14ac:dyDescent="0.25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</row>
    <row r="468" spans="1:21" ht="15.75" x14ac:dyDescent="0.25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</row>
    <row r="469" spans="1:21" ht="15.75" x14ac:dyDescent="0.25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</row>
    <row r="470" spans="1:21" ht="15.75" x14ac:dyDescent="0.25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</row>
    <row r="471" spans="1:21" ht="15.75" x14ac:dyDescent="0.25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</row>
    <row r="472" spans="1:21" ht="15.75" x14ac:dyDescent="0.25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</row>
    <row r="473" spans="1:21" ht="15.75" x14ac:dyDescent="0.25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</row>
    <row r="474" spans="1:21" ht="15.75" x14ac:dyDescent="0.25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</row>
    <row r="475" spans="1:21" ht="15.75" x14ac:dyDescent="0.2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</row>
    <row r="476" spans="1:21" ht="15.75" x14ac:dyDescent="0.25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</row>
    <row r="477" spans="1:21" ht="15.75" x14ac:dyDescent="0.25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</row>
    <row r="478" spans="1:21" ht="15.75" x14ac:dyDescent="0.25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</row>
    <row r="479" spans="1:21" ht="15.75" x14ac:dyDescent="0.25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</row>
    <row r="480" spans="1:21" ht="15.75" x14ac:dyDescent="0.25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</row>
    <row r="481" spans="1:21" ht="15.75" x14ac:dyDescent="0.25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</row>
    <row r="482" spans="1:21" ht="15.75" x14ac:dyDescent="0.25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</row>
    <row r="483" spans="1:21" ht="15.75" x14ac:dyDescent="0.25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</row>
    <row r="484" spans="1:21" ht="15.75" x14ac:dyDescent="0.25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</row>
    <row r="485" spans="1:21" ht="15.75" x14ac:dyDescent="0.2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</row>
    <row r="486" spans="1:21" ht="15.75" x14ac:dyDescent="0.25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</row>
    <row r="487" spans="1:21" ht="15.75" x14ac:dyDescent="0.25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</row>
    <row r="488" spans="1:21" ht="15.75" x14ac:dyDescent="0.25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</row>
    <row r="489" spans="1:21" ht="15.75" x14ac:dyDescent="0.25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</row>
    <row r="490" spans="1:21" ht="15.75" x14ac:dyDescent="0.25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</row>
    <row r="491" spans="1:21" ht="15.75" x14ac:dyDescent="0.25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</row>
    <row r="492" spans="1:21" ht="15.75" x14ac:dyDescent="0.25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</row>
    <row r="493" spans="1:21" ht="15.75" x14ac:dyDescent="0.25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</row>
    <row r="494" spans="1:21" ht="15.75" x14ac:dyDescent="0.25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</row>
    <row r="495" spans="1:21" ht="15.75" x14ac:dyDescent="0.2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</row>
    <row r="496" spans="1:21" ht="15.75" x14ac:dyDescent="0.25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</row>
    <row r="497" spans="1:21" ht="15.75" x14ac:dyDescent="0.25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</row>
    <row r="498" spans="1:21" ht="15.75" x14ac:dyDescent="0.25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</row>
    <row r="499" spans="1:21" ht="15.75" x14ac:dyDescent="0.25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</row>
    <row r="500" spans="1:21" ht="15.75" x14ac:dyDescent="0.25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</row>
    <row r="501" spans="1:21" ht="15.75" x14ac:dyDescent="0.25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</row>
    <row r="502" spans="1:21" ht="15.75" x14ac:dyDescent="0.25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</row>
    <row r="503" spans="1:21" ht="15.75" x14ac:dyDescent="0.25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</row>
    <row r="504" spans="1:21" ht="15.75" x14ac:dyDescent="0.25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</row>
    <row r="505" spans="1:21" ht="15.75" x14ac:dyDescent="0.2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</row>
    <row r="506" spans="1:21" ht="15.75" x14ac:dyDescent="0.25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</row>
    <row r="507" spans="1:21" ht="15.75" x14ac:dyDescent="0.25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</row>
    <row r="508" spans="1:21" ht="15.75" x14ac:dyDescent="0.25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</row>
    <row r="509" spans="1:21" ht="15.75" x14ac:dyDescent="0.25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</row>
    <row r="510" spans="1:21" ht="15.75" x14ac:dyDescent="0.25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</row>
    <row r="511" spans="1:21" ht="15.75" x14ac:dyDescent="0.25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</row>
    <row r="512" spans="1:21" ht="15.75" x14ac:dyDescent="0.25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</row>
    <row r="513" spans="1:21" ht="15.75" x14ac:dyDescent="0.25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</row>
    <row r="514" spans="1:21" ht="15.75" x14ac:dyDescent="0.25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</row>
    <row r="515" spans="1:21" ht="15.75" x14ac:dyDescent="0.2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</row>
    <row r="516" spans="1:21" ht="15.75" x14ac:dyDescent="0.25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</row>
    <row r="517" spans="1:21" ht="15.75" x14ac:dyDescent="0.25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</row>
    <row r="518" spans="1:21" ht="15.75" x14ac:dyDescent="0.25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</row>
    <row r="519" spans="1:21" ht="15.75" x14ac:dyDescent="0.25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</row>
    <row r="520" spans="1:21" ht="15.75" x14ac:dyDescent="0.25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</row>
    <row r="521" spans="1:21" ht="15.75" x14ac:dyDescent="0.25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</row>
    <row r="522" spans="1:21" ht="15.75" x14ac:dyDescent="0.25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</row>
    <row r="523" spans="1:21" ht="15.75" x14ac:dyDescent="0.25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</row>
    <row r="524" spans="1:21" ht="15.75" x14ac:dyDescent="0.25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</row>
    <row r="525" spans="1:21" ht="15.75" x14ac:dyDescent="0.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</row>
    <row r="526" spans="1:21" ht="15.75" x14ac:dyDescent="0.25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</row>
    <row r="527" spans="1:21" ht="15.75" x14ac:dyDescent="0.25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</row>
    <row r="528" spans="1:21" ht="15.75" x14ac:dyDescent="0.25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</row>
    <row r="529" spans="1:21" ht="15.75" x14ac:dyDescent="0.25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</row>
    <row r="530" spans="1:21" ht="15.75" x14ac:dyDescent="0.25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</row>
    <row r="531" spans="1:21" ht="15.75" x14ac:dyDescent="0.25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</row>
    <row r="532" spans="1:21" ht="15.75" x14ac:dyDescent="0.25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</row>
    <row r="533" spans="1:21" ht="15.75" x14ac:dyDescent="0.25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</row>
    <row r="534" spans="1:21" ht="15.75" x14ac:dyDescent="0.25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</row>
    <row r="535" spans="1:21" ht="15.75" x14ac:dyDescent="0.2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</row>
    <row r="536" spans="1:21" ht="15.75" x14ac:dyDescent="0.25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</row>
    <row r="537" spans="1:21" ht="15.75" x14ac:dyDescent="0.25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</row>
    <row r="538" spans="1:21" ht="15.75" x14ac:dyDescent="0.25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</row>
    <row r="539" spans="1:21" ht="15.75" x14ac:dyDescent="0.25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</row>
    <row r="540" spans="1:21" ht="15.75" x14ac:dyDescent="0.25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</row>
    <row r="541" spans="1:21" ht="15.75" x14ac:dyDescent="0.25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</row>
    <row r="542" spans="1:21" ht="15.75" x14ac:dyDescent="0.25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</row>
    <row r="543" spans="1:21" ht="15.75" x14ac:dyDescent="0.25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</row>
    <row r="544" spans="1:21" ht="15.75" x14ac:dyDescent="0.25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</row>
    <row r="545" spans="1:21" ht="15.75" x14ac:dyDescent="0.2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</row>
    <row r="546" spans="1:21" ht="15.75" x14ac:dyDescent="0.25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</row>
    <row r="547" spans="1:21" ht="15.75" x14ac:dyDescent="0.25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</row>
    <row r="548" spans="1:21" ht="15.75" x14ac:dyDescent="0.25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</row>
    <row r="549" spans="1:21" ht="15.75" x14ac:dyDescent="0.25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</row>
    <row r="550" spans="1:21" ht="15.75" x14ac:dyDescent="0.25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</row>
    <row r="551" spans="1:21" ht="15.75" x14ac:dyDescent="0.25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</row>
    <row r="552" spans="1:21" ht="15.75" x14ac:dyDescent="0.25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</row>
    <row r="553" spans="1:21" ht="15.75" x14ac:dyDescent="0.25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</row>
    <row r="554" spans="1:21" ht="15.75" x14ac:dyDescent="0.25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</row>
    <row r="555" spans="1:21" ht="15.75" x14ac:dyDescent="0.2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</row>
    <row r="556" spans="1:21" ht="15.75" x14ac:dyDescent="0.25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</row>
    <row r="557" spans="1:21" ht="15.75" x14ac:dyDescent="0.25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</row>
    <row r="558" spans="1:21" ht="15.75" x14ac:dyDescent="0.25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</row>
    <row r="559" spans="1:21" ht="15.75" x14ac:dyDescent="0.25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</row>
    <row r="560" spans="1:21" ht="15.75" x14ac:dyDescent="0.25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</row>
    <row r="561" spans="1:21" ht="15.75" x14ac:dyDescent="0.25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</row>
    <row r="562" spans="1:21" ht="15.75" x14ac:dyDescent="0.25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</row>
    <row r="563" spans="1:21" ht="15.75" x14ac:dyDescent="0.25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</row>
    <row r="564" spans="1:21" ht="15.75" x14ac:dyDescent="0.25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</row>
    <row r="565" spans="1:21" ht="15.75" x14ac:dyDescent="0.2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</row>
    <row r="566" spans="1:21" ht="15.75" x14ac:dyDescent="0.25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</row>
    <row r="567" spans="1:21" ht="15.75" x14ac:dyDescent="0.25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</row>
    <row r="568" spans="1:21" ht="15.75" x14ac:dyDescent="0.25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</row>
    <row r="569" spans="1:21" ht="15.75" x14ac:dyDescent="0.25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</row>
    <row r="570" spans="1:21" ht="15.75" x14ac:dyDescent="0.25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</row>
    <row r="571" spans="1:21" ht="15.75" x14ac:dyDescent="0.25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</row>
    <row r="572" spans="1:21" ht="15.75" x14ac:dyDescent="0.25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</row>
    <row r="573" spans="1:21" ht="15.75" x14ac:dyDescent="0.25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</row>
    <row r="574" spans="1:21" ht="15.75" x14ac:dyDescent="0.25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</row>
    <row r="575" spans="1:21" ht="15.75" x14ac:dyDescent="0.2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</row>
    <row r="576" spans="1:21" ht="15.75" x14ac:dyDescent="0.25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</row>
    <row r="577" spans="1:21" ht="15.75" x14ac:dyDescent="0.25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</row>
    <row r="578" spans="1:21" ht="15.75" x14ac:dyDescent="0.25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</row>
    <row r="579" spans="1:21" ht="15.75" x14ac:dyDescent="0.25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</row>
    <row r="580" spans="1:21" ht="15.75" x14ac:dyDescent="0.25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</row>
    <row r="581" spans="1:21" ht="15.75" x14ac:dyDescent="0.25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</row>
    <row r="582" spans="1:21" ht="15.75" x14ac:dyDescent="0.25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</row>
    <row r="583" spans="1:21" ht="15.75" x14ac:dyDescent="0.25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</row>
    <row r="584" spans="1:21" ht="15.75" x14ac:dyDescent="0.25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</row>
    <row r="585" spans="1:21" ht="15.75" x14ac:dyDescent="0.2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</row>
    <row r="586" spans="1:21" ht="15.75" x14ac:dyDescent="0.25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</row>
    <row r="587" spans="1:21" ht="15.75" x14ac:dyDescent="0.25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</row>
    <row r="588" spans="1:21" ht="15.75" x14ac:dyDescent="0.25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</row>
    <row r="589" spans="1:21" ht="15.75" x14ac:dyDescent="0.25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</row>
    <row r="590" spans="1:21" ht="15.75" x14ac:dyDescent="0.25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</row>
    <row r="591" spans="1:21" ht="15.75" x14ac:dyDescent="0.25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</row>
    <row r="592" spans="1:21" ht="15.75" x14ac:dyDescent="0.25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</row>
    <row r="593" spans="1:21" ht="15.75" x14ac:dyDescent="0.25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</row>
    <row r="594" spans="1:21" ht="15.75" x14ac:dyDescent="0.25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</row>
    <row r="595" spans="1:21" ht="15.75" x14ac:dyDescent="0.2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</row>
    <row r="596" spans="1:21" ht="15.75" x14ac:dyDescent="0.25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</row>
    <row r="597" spans="1:21" ht="15.75" x14ac:dyDescent="0.25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</row>
    <row r="598" spans="1:21" ht="15.75" x14ac:dyDescent="0.25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</row>
    <row r="599" spans="1:21" ht="15.75" x14ac:dyDescent="0.25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</row>
    <row r="600" spans="1:21" ht="15.75" x14ac:dyDescent="0.25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</row>
    <row r="601" spans="1:21" ht="15.75" x14ac:dyDescent="0.25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</row>
    <row r="602" spans="1:21" ht="15.75" x14ac:dyDescent="0.25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</row>
    <row r="603" spans="1:21" ht="15.75" x14ac:dyDescent="0.25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</row>
    <row r="604" spans="1:21" ht="15.75" x14ac:dyDescent="0.25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</row>
    <row r="605" spans="1:21" ht="15.75" x14ac:dyDescent="0.2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</row>
    <row r="606" spans="1:21" ht="15.75" x14ac:dyDescent="0.25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</row>
    <row r="607" spans="1:21" ht="15.75" x14ac:dyDescent="0.25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</row>
    <row r="608" spans="1:21" ht="15.75" x14ac:dyDescent="0.25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</row>
    <row r="609" spans="1:21" ht="15.75" x14ac:dyDescent="0.25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</row>
    <row r="610" spans="1:21" ht="15.75" x14ac:dyDescent="0.25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</row>
    <row r="611" spans="1:21" ht="15.75" x14ac:dyDescent="0.25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</row>
    <row r="612" spans="1:21" ht="15.75" x14ac:dyDescent="0.25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</row>
    <row r="613" spans="1:21" ht="15.75" x14ac:dyDescent="0.25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</row>
    <row r="614" spans="1:21" ht="15.75" x14ac:dyDescent="0.25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</row>
    <row r="615" spans="1:21" ht="15.75" x14ac:dyDescent="0.2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</row>
    <row r="616" spans="1:21" ht="15.75" x14ac:dyDescent="0.25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</row>
    <row r="617" spans="1:21" ht="15.75" x14ac:dyDescent="0.25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</row>
    <row r="618" spans="1:21" ht="15.75" x14ac:dyDescent="0.25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</row>
    <row r="619" spans="1:21" ht="15.75" x14ac:dyDescent="0.25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</row>
    <row r="620" spans="1:21" ht="15.75" x14ac:dyDescent="0.25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</row>
    <row r="621" spans="1:21" ht="15.75" x14ac:dyDescent="0.25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</row>
    <row r="622" spans="1:21" ht="15.75" x14ac:dyDescent="0.25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</row>
    <row r="623" spans="1:21" ht="15.75" x14ac:dyDescent="0.25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</row>
    <row r="624" spans="1:21" ht="15.75" x14ac:dyDescent="0.25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</row>
    <row r="625" spans="1:21" ht="15.75" x14ac:dyDescent="0.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</row>
    <row r="626" spans="1:21" ht="15.75" x14ac:dyDescent="0.25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</row>
    <row r="627" spans="1:21" ht="15.75" x14ac:dyDescent="0.25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</row>
    <row r="628" spans="1:21" ht="15.75" x14ac:dyDescent="0.25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</row>
    <row r="629" spans="1:21" ht="15.75" x14ac:dyDescent="0.25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</row>
    <row r="630" spans="1:21" ht="15.75" x14ac:dyDescent="0.25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</row>
    <row r="631" spans="1:21" ht="15.75" x14ac:dyDescent="0.25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</row>
    <row r="632" spans="1:21" ht="15.75" x14ac:dyDescent="0.25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</row>
    <row r="633" spans="1:21" ht="15.75" x14ac:dyDescent="0.25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</row>
    <row r="634" spans="1:21" ht="15.75" x14ac:dyDescent="0.25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</row>
    <row r="635" spans="1:21" ht="15.75" x14ac:dyDescent="0.2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</row>
    <row r="636" spans="1:21" ht="15.75" x14ac:dyDescent="0.25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</row>
    <row r="637" spans="1:21" ht="15.75" x14ac:dyDescent="0.25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</row>
    <row r="638" spans="1:21" ht="15.75" x14ac:dyDescent="0.25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</row>
    <row r="639" spans="1:21" ht="15.75" x14ac:dyDescent="0.25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</row>
    <row r="640" spans="1:21" ht="15.75" x14ac:dyDescent="0.25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</row>
    <row r="641" spans="1:21" ht="15.75" x14ac:dyDescent="0.25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</row>
    <row r="642" spans="1:21" ht="15.75" x14ac:dyDescent="0.25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</row>
    <row r="643" spans="1:21" ht="15.75" x14ac:dyDescent="0.25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</row>
    <row r="644" spans="1:21" ht="15.75" x14ac:dyDescent="0.25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</row>
    <row r="645" spans="1:21" ht="15.75" x14ac:dyDescent="0.2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</row>
    <row r="646" spans="1:21" ht="15.75" x14ac:dyDescent="0.25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</row>
    <row r="647" spans="1:21" ht="15.75" x14ac:dyDescent="0.25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</row>
    <row r="648" spans="1:21" ht="15.75" x14ac:dyDescent="0.25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</row>
    <row r="649" spans="1:21" ht="15.75" x14ac:dyDescent="0.25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</row>
    <row r="650" spans="1:21" ht="15.75" x14ac:dyDescent="0.25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</row>
    <row r="651" spans="1:21" ht="15.75" x14ac:dyDescent="0.25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</row>
    <row r="652" spans="1:21" ht="15.75" x14ac:dyDescent="0.25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</row>
    <row r="653" spans="1:21" ht="15.75" x14ac:dyDescent="0.25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</row>
    <row r="654" spans="1:21" ht="15.75" x14ac:dyDescent="0.25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</row>
    <row r="655" spans="1:21" ht="15.75" x14ac:dyDescent="0.2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</row>
    <row r="656" spans="1:21" ht="15.75" x14ac:dyDescent="0.25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</row>
    <row r="657" spans="1:21" ht="15.75" x14ac:dyDescent="0.25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</row>
    <row r="658" spans="1:21" ht="15.75" x14ac:dyDescent="0.25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</row>
    <row r="659" spans="1:21" ht="15.75" x14ac:dyDescent="0.25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</row>
    <row r="660" spans="1:21" ht="15.75" x14ac:dyDescent="0.25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</row>
    <row r="661" spans="1:21" ht="15.75" x14ac:dyDescent="0.25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</row>
    <row r="662" spans="1:21" ht="15.75" x14ac:dyDescent="0.25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</row>
    <row r="663" spans="1:21" ht="15.75" x14ac:dyDescent="0.25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</row>
    <row r="664" spans="1:21" ht="15.75" x14ac:dyDescent="0.25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</row>
    <row r="665" spans="1:21" ht="15.75" x14ac:dyDescent="0.2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</row>
    <row r="666" spans="1:21" ht="15.75" x14ac:dyDescent="0.25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</row>
    <row r="667" spans="1:21" ht="15.75" x14ac:dyDescent="0.25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</row>
    <row r="668" spans="1:21" ht="15.75" x14ac:dyDescent="0.25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</row>
    <row r="669" spans="1:21" ht="15.75" x14ac:dyDescent="0.25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</row>
    <row r="670" spans="1:21" ht="15.75" x14ac:dyDescent="0.25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</row>
    <row r="671" spans="1:21" ht="15.75" x14ac:dyDescent="0.25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</row>
    <row r="672" spans="1:21" ht="15.75" x14ac:dyDescent="0.25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</row>
    <row r="673" spans="1:21" ht="15.75" x14ac:dyDescent="0.25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</row>
    <row r="674" spans="1:21" ht="15.75" x14ac:dyDescent="0.25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</row>
    <row r="675" spans="1:21" ht="15.75" x14ac:dyDescent="0.2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</row>
    <row r="676" spans="1:21" ht="15.75" x14ac:dyDescent="0.25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</row>
    <row r="677" spans="1:21" ht="15.75" x14ac:dyDescent="0.25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</row>
    <row r="678" spans="1:21" ht="15.75" x14ac:dyDescent="0.25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</row>
    <row r="679" spans="1:21" ht="15.75" x14ac:dyDescent="0.25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</row>
    <row r="680" spans="1:21" ht="15.75" x14ac:dyDescent="0.25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</row>
    <row r="681" spans="1:21" ht="15.75" x14ac:dyDescent="0.25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</row>
    <row r="682" spans="1:21" ht="15.75" x14ac:dyDescent="0.25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</row>
    <row r="683" spans="1:21" ht="15.75" x14ac:dyDescent="0.25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</row>
    <row r="684" spans="1:21" ht="15.75" x14ac:dyDescent="0.25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</row>
    <row r="685" spans="1:21" ht="15.75" x14ac:dyDescent="0.2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</row>
    <row r="686" spans="1:21" ht="15.75" x14ac:dyDescent="0.25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</row>
    <row r="687" spans="1:21" ht="15.75" x14ac:dyDescent="0.25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</row>
    <row r="688" spans="1:21" ht="15.75" x14ac:dyDescent="0.25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</row>
    <row r="689" spans="1:21" ht="15.75" x14ac:dyDescent="0.25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</row>
    <row r="690" spans="1:21" ht="15.75" x14ac:dyDescent="0.25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</row>
    <row r="691" spans="1:21" ht="15.75" x14ac:dyDescent="0.25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</row>
    <row r="692" spans="1:21" ht="15.75" x14ac:dyDescent="0.25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</row>
    <row r="693" spans="1:21" ht="15.75" x14ac:dyDescent="0.25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</row>
    <row r="694" spans="1:21" ht="15.75" x14ac:dyDescent="0.25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</row>
    <row r="695" spans="1:21" ht="15.75" x14ac:dyDescent="0.2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</row>
    <row r="696" spans="1:21" ht="15.75" x14ac:dyDescent="0.25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</row>
    <row r="697" spans="1:21" ht="15.75" x14ac:dyDescent="0.25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</row>
    <row r="698" spans="1:21" ht="15.75" x14ac:dyDescent="0.25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</row>
    <row r="699" spans="1:21" ht="15.75" x14ac:dyDescent="0.25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</row>
    <row r="700" spans="1:21" ht="15.75" x14ac:dyDescent="0.25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</row>
    <row r="701" spans="1:21" ht="15.75" x14ac:dyDescent="0.25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</row>
    <row r="702" spans="1:21" ht="15.75" x14ac:dyDescent="0.25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</row>
    <row r="703" spans="1:21" ht="15.75" x14ac:dyDescent="0.25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</row>
    <row r="704" spans="1:21" ht="15.75" x14ac:dyDescent="0.25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</row>
    <row r="705" spans="1:21" ht="15.75" x14ac:dyDescent="0.2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</row>
    <row r="706" spans="1:21" ht="15.75" x14ac:dyDescent="0.25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</row>
    <row r="707" spans="1:21" ht="15.75" x14ac:dyDescent="0.25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</row>
    <row r="708" spans="1:21" ht="15.75" x14ac:dyDescent="0.25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</row>
    <row r="709" spans="1:21" ht="15.75" x14ac:dyDescent="0.25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</row>
    <row r="710" spans="1:21" ht="15.75" x14ac:dyDescent="0.25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</row>
    <row r="711" spans="1:21" ht="15.75" x14ac:dyDescent="0.25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</row>
    <row r="712" spans="1:21" ht="15.75" x14ac:dyDescent="0.25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</row>
    <row r="713" spans="1:21" ht="15.75" x14ac:dyDescent="0.25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</row>
    <row r="714" spans="1:21" ht="15.75" x14ac:dyDescent="0.25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</row>
    <row r="715" spans="1:21" ht="15.75" x14ac:dyDescent="0.2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</row>
    <row r="716" spans="1:21" ht="15.75" x14ac:dyDescent="0.25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</row>
    <row r="717" spans="1:21" ht="15.75" x14ac:dyDescent="0.25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</row>
    <row r="718" spans="1:21" ht="15.75" x14ac:dyDescent="0.25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</row>
    <row r="719" spans="1:21" ht="15.75" x14ac:dyDescent="0.25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</row>
    <row r="720" spans="1:21" ht="15.75" x14ac:dyDescent="0.25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</row>
    <row r="721" spans="1:21" ht="15.75" x14ac:dyDescent="0.25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</row>
    <row r="722" spans="1:21" ht="15.75" x14ac:dyDescent="0.25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</row>
    <row r="723" spans="1:21" ht="15.75" x14ac:dyDescent="0.25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</row>
    <row r="724" spans="1:21" ht="15.75" x14ac:dyDescent="0.25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</row>
    <row r="725" spans="1:21" ht="15.75" x14ac:dyDescent="0.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</row>
    <row r="726" spans="1:21" ht="15.75" x14ac:dyDescent="0.25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</row>
    <row r="727" spans="1:21" ht="15.75" x14ac:dyDescent="0.25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</row>
    <row r="728" spans="1:21" ht="15.75" x14ac:dyDescent="0.25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</row>
    <row r="729" spans="1:21" ht="15.75" x14ac:dyDescent="0.25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</row>
    <row r="730" spans="1:21" ht="15.75" x14ac:dyDescent="0.25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</row>
    <row r="731" spans="1:21" ht="15.75" x14ac:dyDescent="0.25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</row>
    <row r="732" spans="1:21" ht="15.75" x14ac:dyDescent="0.25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</row>
    <row r="733" spans="1:21" ht="15.75" x14ac:dyDescent="0.25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</row>
    <row r="734" spans="1:21" ht="15.75" x14ac:dyDescent="0.25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</row>
    <row r="735" spans="1:21" ht="15.75" x14ac:dyDescent="0.2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</row>
    <row r="736" spans="1:21" ht="15.75" x14ac:dyDescent="0.25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</row>
    <row r="737" spans="1:21" ht="15.75" x14ac:dyDescent="0.25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</row>
    <row r="738" spans="1:21" ht="15.75" x14ac:dyDescent="0.25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</row>
    <row r="739" spans="1:21" ht="15.75" x14ac:dyDescent="0.25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</row>
    <row r="740" spans="1:21" ht="15.75" x14ac:dyDescent="0.25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</row>
    <row r="741" spans="1:21" ht="15.75" x14ac:dyDescent="0.25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</row>
    <row r="742" spans="1:21" ht="15.75" x14ac:dyDescent="0.25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</row>
    <row r="743" spans="1:21" ht="15.75" x14ac:dyDescent="0.25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</row>
    <row r="744" spans="1:21" ht="15.75" x14ac:dyDescent="0.25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</row>
    <row r="745" spans="1:21" ht="15.75" x14ac:dyDescent="0.2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</row>
    <row r="746" spans="1:21" ht="15.75" x14ac:dyDescent="0.25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</row>
    <row r="747" spans="1:21" ht="15.75" x14ac:dyDescent="0.25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</row>
    <row r="748" spans="1:21" ht="15.75" x14ac:dyDescent="0.25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</row>
    <row r="749" spans="1:21" ht="15.75" x14ac:dyDescent="0.25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</row>
    <row r="750" spans="1:21" ht="15.75" x14ac:dyDescent="0.25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</row>
    <row r="751" spans="1:21" ht="15.75" x14ac:dyDescent="0.25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</row>
    <row r="752" spans="1:21" ht="15.75" x14ac:dyDescent="0.25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</row>
    <row r="753" spans="1:21" ht="15.75" x14ac:dyDescent="0.25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</row>
    <row r="754" spans="1:21" ht="15.75" x14ac:dyDescent="0.25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</row>
    <row r="755" spans="1:21" ht="15.75" x14ac:dyDescent="0.2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</row>
    <row r="756" spans="1:21" ht="15.75" x14ac:dyDescent="0.25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</row>
    <row r="757" spans="1:21" ht="15.75" x14ac:dyDescent="0.25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</row>
    <row r="758" spans="1:21" ht="15.75" x14ac:dyDescent="0.25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</row>
    <row r="759" spans="1:21" ht="15.75" x14ac:dyDescent="0.25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</row>
    <row r="760" spans="1:21" ht="15.75" x14ac:dyDescent="0.25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</row>
    <row r="761" spans="1:21" ht="15.75" x14ac:dyDescent="0.25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</row>
    <row r="762" spans="1:21" ht="15.75" x14ac:dyDescent="0.25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</row>
    <row r="763" spans="1:21" ht="15.75" x14ac:dyDescent="0.25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</row>
    <row r="764" spans="1:21" ht="15.75" x14ac:dyDescent="0.25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</row>
    <row r="765" spans="1:21" ht="15.75" x14ac:dyDescent="0.2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</row>
    <row r="766" spans="1:21" ht="15.75" x14ac:dyDescent="0.25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</row>
    <row r="767" spans="1:21" ht="15.75" x14ac:dyDescent="0.25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</row>
    <row r="768" spans="1:21" ht="15.75" x14ac:dyDescent="0.25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</row>
    <row r="769" spans="1:21" ht="15.75" x14ac:dyDescent="0.25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</row>
    <row r="770" spans="1:21" ht="15.75" x14ac:dyDescent="0.25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</row>
    <row r="771" spans="1:21" ht="15.75" x14ac:dyDescent="0.25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</row>
    <row r="772" spans="1:21" ht="15.75" x14ac:dyDescent="0.25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</row>
    <row r="773" spans="1:21" ht="15.75" x14ac:dyDescent="0.25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</row>
    <row r="774" spans="1:21" ht="15.75" x14ac:dyDescent="0.25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</row>
    <row r="775" spans="1:21" ht="15.75" x14ac:dyDescent="0.2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</row>
    <row r="776" spans="1:21" ht="15.75" x14ac:dyDescent="0.25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</row>
    <row r="777" spans="1:21" ht="15.75" x14ac:dyDescent="0.25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</row>
    <row r="778" spans="1:21" ht="15.75" x14ac:dyDescent="0.25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</row>
    <row r="779" spans="1:21" ht="15.75" x14ac:dyDescent="0.25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</row>
    <row r="780" spans="1:21" ht="15.75" x14ac:dyDescent="0.25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</row>
    <row r="781" spans="1:21" ht="15.75" x14ac:dyDescent="0.25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</row>
    <row r="782" spans="1:21" ht="15.75" x14ac:dyDescent="0.25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</row>
    <row r="783" spans="1:21" ht="15.75" x14ac:dyDescent="0.25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</row>
    <row r="784" spans="1:21" ht="15.75" x14ac:dyDescent="0.25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</row>
    <row r="785" spans="1:21" ht="15.75" x14ac:dyDescent="0.2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</row>
    <row r="786" spans="1:21" ht="15.75" x14ac:dyDescent="0.25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</row>
    <row r="787" spans="1:21" ht="15.75" x14ac:dyDescent="0.25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</row>
    <row r="788" spans="1:21" ht="15.75" x14ac:dyDescent="0.25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</row>
    <row r="789" spans="1:21" ht="15.75" x14ac:dyDescent="0.25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</row>
    <row r="790" spans="1:21" ht="15.75" x14ac:dyDescent="0.25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</row>
    <row r="791" spans="1:21" ht="15.75" x14ac:dyDescent="0.25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</row>
    <row r="792" spans="1:21" ht="15.75" x14ac:dyDescent="0.25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</row>
    <row r="793" spans="1:21" ht="15.75" x14ac:dyDescent="0.25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</row>
    <row r="794" spans="1:21" ht="15.75" x14ac:dyDescent="0.25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</row>
    <row r="795" spans="1:21" ht="15.75" x14ac:dyDescent="0.2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</row>
    <row r="796" spans="1:21" ht="15.75" x14ac:dyDescent="0.25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</row>
    <row r="797" spans="1:21" ht="15.75" x14ac:dyDescent="0.25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</row>
    <row r="798" spans="1:21" ht="15.75" x14ac:dyDescent="0.25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</row>
    <row r="799" spans="1:21" ht="15.75" x14ac:dyDescent="0.25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</row>
    <row r="800" spans="1:21" ht="15.75" x14ac:dyDescent="0.25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</row>
    <row r="801" spans="1:21" ht="15.75" x14ac:dyDescent="0.25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</row>
    <row r="802" spans="1:21" ht="15.75" x14ac:dyDescent="0.25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</row>
    <row r="803" spans="1:21" ht="15.75" x14ac:dyDescent="0.25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</row>
    <row r="804" spans="1:21" ht="15.75" x14ac:dyDescent="0.25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</row>
    <row r="805" spans="1:21" ht="15.75" x14ac:dyDescent="0.2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</row>
    <row r="806" spans="1:21" ht="15.75" x14ac:dyDescent="0.25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</row>
    <row r="807" spans="1:21" ht="15.75" x14ac:dyDescent="0.25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</row>
    <row r="808" spans="1:21" ht="15.75" x14ac:dyDescent="0.25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</row>
    <row r="809" spans="1:21" ht="15.75" x14ac:dyDescent="0.25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</row>
    <row r="810" spans="1:21" ht="15.75" x14ac:dyDescent="0.25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</row>
    <row r="811" spans="1:21" ht="15.75" x14ac:dyDescent="0.25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</row>
    <row r="812" spans="1:21" ht="15.75" x14ac:dyDescent="0.25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</row>
    <row r="813" spans="1:21" ht="15.75" x14ac:dyDescent="0.25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</row>
    <row r="814" spans="1:21" ht="15.75" x14ac:dyDescent="0.25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</row>
    <row r="815" spans="1:21" ht="15.75" x14ac:dyDescent="0.2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</row>
    <row r="816" spans="1:21" ht="15.75" x14ac:dyDescent="0.25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</row>
    <row r="817" spans="1:21" ht="15.75" x14ac:dyDescent="0.25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</row>
    <row r="818" spans="1:21" ht="15.75" x14ac:dyDescent="0.25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</row>
    <row r="819" spans="1:21" ht="15.75" x14ac:dyDescent="0.25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</row>
    <row r="820" spans="1:21" ht="15.75" x14ac:dyDescent="0.25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</row>
    <row r="821" spans="1:21" ht="15.75" x14ac:dyDescent="0.25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</row>
    <row r="822" spans="1:21" ht="15.75" x14ac:dyDescent="0.25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</row>
    <row r="823" spans="1:21" ht="15.75" x14ac:dyDescent="0.25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</row>
    <row r="824" spans="1:21" ht="15.75" x14ac:dyDescent="0.25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</row>
    <row r="825" spans="1:21" ht="15.75" x14ac:dyDescent="0.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</row>
    <row r="826" spans="1:21" ht="15.75" x14ac:dyDescent="0.25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</row>
    <row r="827" spans="1:21" ht="15.75" x14ac:dyDescent="0.25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</row>
    <row r="828" spans="1:21" ht="15.75" x14ac:dyDescent="0.25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</row>
    <row r="829" spans="1:21" ht="15.75" x14ac:dyDescent="0.25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</row>
    <row r="830" spans="1:21" ht="15.75" x14ac:dyDescent="0.25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</row>
    <row r="831" spans="1:21" ht="15.75" x14ac:dyDescent="0.25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</row>
    <row r="832" spans="1:21" ht="15.75" x14ac:dyDescent="0.25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</row>
    <row r="833" spans="1:21" ht="15.75" x14ac:dyDescent="0.25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</row>
    <row r="834" spans="1:21" ht="15.75" x14ac:dyDescent="0.25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</row>
    <row r="835" spans="1:21" ht="15.75" x14ac:dyDescent="0.2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</row>
    <row r="836" spans="1:21" ht="15.75" x14ac:dyDescent="0.25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</row>
    <row r="837" spans="1:21" ht="15.75" x14ac:dyDescent="0.25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</row>
    <row r="838" spans="1:21" ht="15.75" x14ac:dyDescent="0.25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</row>
    <row r="839" spans="1:21" ht="15.75" x14ac:dyDescent="0.25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</row>
    <row r="840" spans="1:21" ht="15.75" x14ac:dyDescent="0.25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</row>
    <row r="841" spans="1:21" ht="15.75" x14ac:dyDescent="0.25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</row>
    <row r="842" spans="1:21" ht="15.75" x14ac:dyDescent="0.25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</row>
    <row r="843" spans="1:21" ht="15.75" x14ac:dyDescent="0.25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</row>
    <row r="844" spans="1:21" ht="15.75" x14ac:dyDescent="0.25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</row>
    <row r="845" spans="1:21" ht="15.75" x14ac:dyDescent="0.2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</row>
    <row r="846" spans="1:21" ht="15.75" x14ac:dyDescent="0.25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</row>
    <row r="847" spans="1:21" ht="15.75" x14ac:dyDescent="0.25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</row>
    <row r="848" spans="1:21" ht="15.75" x14ac:dyDescent="0.25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</row>
    <row r="849" spans="1:21" ht="15.75" x14ac:dyDescent="0.25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</row>
    <row r="850" spans="1:21" ht="15.75" x14ac:dyDescent="0.25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</row>
    <row r="851" spans="1:21" ht="15.75" x14ac:dyDescent="0.25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</row>
    <row r="852" spans="1:21" ht="15.75" x14ac:dyDescent="0.25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</row>
    <row r="853" spans="1:21" ht="15.75" x14ac:dyDescent="0.25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</row>
    <row r="854" spans="1:21" ht="15.75" x14ac:dyDescent="0.25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</row>
    <row r="855" spans="1:21" ht="15.75" x14ac:dyDescent="0.2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</row>
    <row r="856" spans="1:21" ht="15.75" x14ac:dyDescent="0.25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</row>
    <row r="857" spans="1:21" ht="15.75" x14ac:dyDescent="0.25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</row>
    <row r="858" spans="1:21" ht="15.75" x14ac:dyDescent="0.25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</row>
    <row r="859" spans="1:21" ht="15.75" x14ac:dyDescent="0.25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</row>
    <row r="860" spans="1:21" ht="15.75" x14ac:dyDescent="0.25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</row>
    <row r="861" spans="1:21" ht="15.75" x14ac:dyDescent="0.25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</row>
    <row r="862" spans="1:21" ht="15.75" x14ac:dyDescent="0.25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</row>
    <row r="863" spans="1:21" ht="15.75" x14ac:dyDescent="0.25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</row>
    <row r="864" spans="1:21" ht="15.75" x14ac:dyDescent="0.25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</row>
    <row r="865" spans="1:21" ht="15.75" x14ac:dyDescent="0.2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</row>
    <row r="866" spans="1:21" ht="15.75" x14ac:dyDescent="0.25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</row>
    <row r="867" spans="1:21" ht="15.75" x14ac:dyDescent="0.25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</row>
    <row r="868" spans="1:21" ht="15.75" x14ac:dyDescent="0.25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</row>
    <row r="869" spans="1:21" ht="15.75" x14ac:dyDescent="0.25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</row>
    <row r="870" spans="1:21" ht="15.75" x14ac:dyDescent="0.25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</row>
    <row r="871" spans="1:21" ht="15.75" x14ac:dyDescent="0.25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</row>
    <row r="872" spans="1:21" ht="15.75" x14ac:dyDescent="0.25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</row>
    <row r="873" spans="1:21" ht="15.75" x14ac:dyDescent="0.25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</row>
    <row r="874" spans="1:21" ht="15.75" x14ac:dyDescent="0.25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</row>
    <row r="875" spans="1:21" ht="15.75" x14ac:dyDescent="0.2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</row>
    <row r="876" spans="1:21" ht="15.75" x14ac:dyDescent="0.25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</row>
    <row r="877" spans="1:21" ht="15.75" x14ac:dyDescent="0.25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</row>
    <row r="878" spans="1:21" ht="15.75" x14ac:dyDescent="0.25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</row>
    <row r="879" spans="1:21" ht="15.75" x14ac:dyDescent="0.25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</row>
    <row r="880" spans="1:21" ht="15.75" x14ac:dyDescent="0.25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</row>
    <row r="881" spans="1:21" ht="15.75" x14ac:dyDescent="0.25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</row>
    <row r="882" spans="1:21" ht="15.75" x14ac:dyDescent="0.25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</row>
    <row r="883" spans="1:21" ht="15.75" x14ac:dyDescent="0.25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</row>
    <row r="884" spans="1:21" ht="15.75" x14ac:dyDescent="0.25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</row>
    <row r="885" spans="1:21" ht="15.75" x14ac:dyDescent="0.2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</row>
    <row r="886" spans="1:21" ht="15.75" x14ac:dyDescent="0.25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</row>
    <row r="887" spans="1:21" ht="15.75" x14ac:dyDescent="0.25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</row>
    <row r="888" spans="1:21" ht="15.75" x14ac:dyDescent="0.25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</row>
    <row r="889" spans="1:21" ht="15.75" x14ac:dyDescent="0.25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</row>
    <row r="890" spans="1:21" ht="15.75" x14ac:dyDescent="0.25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</row>
    <row r="891" spans="1:21" ht="15.75" x14ac:dyDescent="0.25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</row>
    <row r="892" spans="1:21" ht="15.75" x14ac:dyDescent="0.25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</row>
    <row r="893" spans="1:21" ht="15.75" x14ac:dyDescent="0.25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</row>
    <row r="894" spans="1:21" ht="15.75" x14ac:dyDescent="0.25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</row>
    <row r="895" spans="1:21" ht="15.75" x14ac:dyDescent="0.2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</row>
    <row r="896" spans="1:21" ht="15.75" x14ac:dyDescent="0.25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</row>
    <row r="897" spans="1:21" ht="15.75" x14ac:dyDescent="0.25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</row>
    <row r="898" spans="1:21" ht="15.75" x14ac:dyDescent="0.25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</row>
    <row r="899" spans="1:21" ht="15.75" x14ac:dyDescent="0.25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</row>
    <row r="900" spans="1:21" ht="15.75" x14ac:dyDescent="0.25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</row>
    <row r="901" spans="1:21" ht="15.75" x14ac:dyDescent="0.25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</row>
    <row r="902" spans="1:21" ht="15.75" x14ac:dyDescent="0.25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</row>
    <row r="903" spans="1:21" ht="15.75" x14ac:dyDescent="0.25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</row>
    <row r="904" spans="1:21" ht="15.75" x14ac:dyDescent="0.25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</row>
    <row r="905" spans="1:21" ht="15.75" x14ac:dyDescent="0.2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</row>
    <row r="906" spans="1:21" ht="15.75" x14ac:dyDescent="0.25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</row>
    <row r="907" spans="1:21" ht="15.75" x14ac:dyDescent="0.25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</row>
    <row r="908" spans="1:21" ht="15.75" x14ac:dyDescent="0.25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</row>
    <row r="909" spans="1:21" ht="15.75" x14ac:dyDescent="0.25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</row>
    <row r="910" spans="1:21" ht="15.75" x14ac:dyDescent="0.25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</row>
    <row r="911" spans="1:21" ht="15.75" x14ac:dyDescent="0.25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</row>
    <row r="912" spans="1:21" ht="15.75" x14ac:dyDescent="0.25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</row>
    <row r="913" spans="1:21" ht="15.75" x14ac:dyDescent="0.25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</row>
    <row r="914" spans="1:21" ht="15.75" x14ac:dyDescent="0.25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</row>
    <row r="915" spans="1:21" ht="15.75" x14ac:dyDescent="0.2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</row>
    <row r="916" spans="1:21" ht="15.75" x14ac:dyDescent="0.25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</row>
    <row r="917" spans="1:21" ht="15.75" x14ac:dyDescent="0.25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</row>
    <row r="918" spans="1:21" ht="15.75" x14ac:dyDescent="0.25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</row>
    <row r="919" spans="1:21" ht="15.75" x14ac:dyDescent="0.25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</row>
    <row r="920" spans="1:21" ht="15.75" x14ac:dyDescent="0.25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</row>
    <row r="921" spans="1:21" ht="15.75" x14ac:dyDescent="0.25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</row>
    <row r="922" spans="1:21" ht="15.75" x14ac:dyDescent="0.25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</row>
    <row r="923" spans="1:21" ht="15.75" x14ac:dyDescent="0.25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</row>
    <row r="924" spans="1:21" ht="15.75" x14ac:dyDescent="0.25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</row>
    <row r="925" spans="1:21" ht="15.75" x14ac:dyDescent="0.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</row>
    <row r="926" spans="1:21" ht="15.75" x14ac:dyDescent="0.25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</row>
    <row r="927" spans="1:21" ht="15.75" x14ac:dyDescent="0.25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</row>
    <row r="928" spans="1:21" ht="15.75" x14ac:dyDescent="0.25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</row>
    <row r="929" spans="1:21" ht="15.75" x14ac:dyDescent="0.25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</row>
    <row r="930" spans="1:21" ht="15.75" x14ac:dyDescent="0.25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</row>
    <row r="931" spans="1:21" ht="15.75" x14ac:dyDescent="0.25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</row>
    <row r="932" spans="1:21" ht="15.75" x14ac:dyDescent="0.25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</row>
    <row r="933" spans="1:21" ht="15.75" x14ac:dyDescent="0.25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</row>
    <row r="934" spans="1:21" ht="15.75" x14ac:dyDescent="0.25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</row>
    <row r="935" spans="1:21" ht="15.75" x14ac:dyDescent="0.2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</row>
    <row r="936" spans="1:21" ht="15.75" x14ac:dyDescent="0.25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</row>
    <row r="937" spans="1:21" ht="15.75" x14ac:dyDescent="0.25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</row>
    <row r="938" spans="1:21" ht="15.75" x14ac:dyDescent="0.25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</row>
    <row r="939" spans="1:21" ht="15.75" x14ac:dyDescent="0.25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</row>
    <row r="940" spans="1:21" ht="15.75" x14ac:dyDescent="0.25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</row>
    <row r="941" spans="1:21" ht="15.75" x14ac:dyDescent="0.25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</row>
    <row r="942" spans="1:21" ht="15.75" x14ac:dyDescent="0.25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</row>
    <row r="943" spans="1:21" ht="15.75" x14ac:dyDescent="0.25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</row>
    <row r="944" spans="1:21" ht="15.75" x14ac:dyDescent="0.25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</row>
    <row r="945" spans="1:21" ht="15.75" x14ac:dyDescent="0.2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</row>
    <row r="946" spans="1:21" ht="15.75" x14ac:dyDescent="0.25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</row>
    <row r="947" spans="1:21" ht="15.75" x14ac:dyDescent="0.25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</row>
    <row r="948" spans="1:21" ht="15.75" x14ac:dyDescent="0.25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</row>
    <row r="949" spans="1:21" ht="15.75" x14ac:dyDescent="0.25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</row>
  </sheetData>
  <mergeCells count="29">
    <mergeCell ref="A27:E27"/>
    <mergeCell ref="A30:E30"/>
    <mergeCell ref="A31:E31"/>
    <mergeCell ref="A32:E32"/>
    <mergeCell ref="A33:E33"/>
    <mergeCell ref="A29:E29"/>
    <mergeCell ref="A43:E43"/>
    <mergeCell ref="A34:E34"/>
    <mergeCell ref="A35:E35"/>
    <mergeCell ref="A38:E38"/>
    <mergeCell ref="A28:E28"/>
    <mergeCell ref="A36:E36"/>
    <mergeCell ref="A37:E37"/>
    <mergeCell ref="A52:E52"/>
    <mergeCell ref="A1:E1"/>
    <mergeCell ref="A2:E2"/>
    <mergeCell ref="A11:E11"/>
    <mergeCell ref="A51:E51"/>
    <mergeCell ref="A49:E49"/>
    <mergeCell ref="A50:E50"/>
    <mergeCell ref="A44:E44"/>
    <mergeCell ref="A48:E48"/>
    <mergeCell ref="A45:E45"/>
    <mergeCell ref="A46:E46"/>
    <mergeCell ref="A47:E47"/>
    <mergeCell ref="A39:E39"/>
    <mergeCell ref="A40:E40"/>
    <mergeCell ref="A41:E41"/>
    <mergeCell ref="A42:E42"/>
  </mergeCells>
  <phoneticPr fontId="18" type="noConversion"/>
  <hyperlinks>
    <hyperlink ref="A30" r:id="rId1" xr:uid="{00000000-0004-0000-0000-000000000000}"/>
    <hyperlink ref="A31" r:id="rId2" xr:uid="{00000000-0004-0000-0000-000001000000}"/>
    <hyperlink ref="A32" r:id="rId3" xr:uid="{00000000-0004-0000-0000-000002000000}"/>
    <hyperlink ref="A33" r:id="rId4" xr:uid="{00000000-0004-0000-0000-000003000000}"/>
    <hyperlink ref="A28:E28" r:id="rId5" display="👉 Прайс-лист TradeMi" xr:uid="{00000000-0004-0000-0000-000004000000}"/>
    <hyperlink ref="B10" location="'Уцененный товар'!A1" display="Уцененный товар." xr:uid="{00000000-0004-0000-0000-000005000000}"/>
    <hyperlink ref="B4" location="Смартфоны!A1" display="Смартфоны." xr:uid="{00000000-0004-0000-0000-000006000000}"/>
    <hyperlink ref="B5" location="'Смартфоны(безнал с НДС)'!A1" display="Смартфоны. Безнал" xr:uid="{00000000-0004-0000-0000-000007000000}"/>
    <hyperlink ref="B23" location="Ноутбуки!A1" display="Ноутбуки" xr:uid="{00000000-0004-0000-0000-000008000000}"/>
    <hyperlink ref="B16" location="'Предзаказ аксессуары и ТВ'!A1" display="Гаджеты, МБТ, ТВ, оргтехника (от 200 тыс)." xr:uid="{00000000-0004-0000-0000-000009000000}"/>
    <hyperlink ref="B8" location="'Телевизоры в наличии'!A1" display="Телевизоры Xiaomi. В наличии на складе" xr:uid="{00000000-0004-0000-0000-00000A000000}"/>
    <hyperlink ref="B19" location="'Audio, приставки, умные колонки'!A1" display="Audio, приставки, колонки." xr:uid="{00000000-0004-0000-0000-00000B000000}"/>
    <hyperlink ref="B20" location="Dyson!A1" display="Dyson." xr:uid="{00000000-0004-0000-0000-00000C000000}"/>
    <hyperlink ref="B14" location="'Гаджеты и МБТ'!A1" display="Гаджеты и МБТ" xr:uid="{00000000-0004-0000-0000-00000D000000}"/>
    <hyperlink ref="B22" location="'Apple (безнал)'!A1" display="Apple. (безнал от 250 тыс.)" xr:uid="{00000000-0004-0000-0000-00000E000000}"/>
    <hyperlink ref="B7" location="'Гаджеты и МБТ. Выгодно'!A1" display="Гаджеты и МБТ. Выгодно!" xr:uid="{00000000-0004-0000-0000-00000F000000}"/>
    <hyperlink ref="B13" location="'Apple (iPad, Macbook)'!A1" display="Apple. (iPad, Macbook)" xr:uid="{00000000-0004-0000-0000-000010000000}"/>
    <hyperlink ref="B24" location="'Ноутбуки (2)'!A1" display="Ноутбуки" xr:uid="{00000000-0004-0000-0000-000011000000}"/>
    <hyperlink ref="B6" location="'Apple(iPhone, Watch)'!A1" display="Apple. (iPhone, Watch)" xr:uid="{00000000-0004-0000-0000-000012000000}"/>
    <hyperlink ref="B15" location="'Предзаказ аксессуары(от 150)'!A1" display="Гаджеты и МБТ (от 150 тыс)." xr:uid="{00000000-0004-0000-0000-000013000000}"/>
    <hyperlink ref="B25" location="'Ноутбуки (3)'!ноутбуки" display="Ноутбуки 3" xr:uid="{00000000-0004-0000-0000-000014000000}"/>
    <hyperlink ref="B18" location="'Телевизоры (безнал) Спецпред-ие'!A1" display="Телевизоры Xiaomi. Спецпредложение!" xr:uid="{00000000-0004-0000-0000-000015000000}"/>
    <hyperlink ref="B17" location="'МБТ Xiaomi'!A1" display="МБТ Xiaomi. Новый раздел в прайсе!" xr:uid="{00000000-0004-0000-0000-000016000000}"/>
    <hyperlink ref="B9" location="'Аксессуары и гаджеты в наличии'!A1" display="аксессуары и гаджеты в наличии" xr:uid="{00000000-0004-0000-0000-000017000000}"/>
    <hyperlink ref="B21" location="Garmin!A1" display="GARMIN" xr:uid="{00000000-0004-0000-0000-000018000000}"/>
    <hyperlink ref="B26" location="'Ноутбуки (нал)'!A1" display="Ноутбуки (наличные)" xr:uid="{00000000-0004-0000-0000-000019000000}"/>
  </hyperlinks>
  <pageMargins left="0.7" right="0.7" top="0.75" bottom="0.75" header="0" footer="0"/>
  <pageSetup paperSize="9"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rgb="FF8DB3E2"/>
  </sheetPr>
  <dimension ref="A1:AA945"/>
  <sheetViews>
    <sheetView showGridLines="0" zoomScaleNormal="100" workbookViewId="0">
      <pane ySplit="5" topLeftCell="A6" activePane="bottomLeft" state="frozen"/>
      <selection sqref="A1:I1"/>
      <selection pane="bottomLeft" sqref="A1:H1"/>
    </sheetView>
  </sheetViews>
  <sheetFormatPr defaultColWidth="14.42578125" defaultRowHeight="15" customHeight="1" x14ac:dyDescent="0.25"/>
  <cols>
    <col min="1" max="1" width="15.7109375" style="28" customWidth="1"/>
    <col min="2" max="2" width="77.7109375" style="28" customWidth="1"/>
    <col min="3" max="3" width="13.7109375" style="98" bestFit="1" customWidth="1"/>
    <col min="4" max="4" width="14.28515625" style="98" bestFit="1" customWidth="1"/>
    <col min="5" max="5" width="11.140625" style="37" customWidth="1"/>
    <col min="6" max="6" width="14.42578125" style="28" bestFit="1" customWidth="1"/>
    <col min="7" max="8" width="13.42578125" style="28" customWidth="1"/>
    <col min="9" max="9" width="26.140625" style="28" hidden="1" customWidth="1"/>
    <col min="10" max="10" width="9.140625" style="28" customWidth="1"/>
    <col min="11" max="11" width="8" style="28" customWidth="1"/>
    <col min="12" max="12" width="8.28515625" style="28" customWidth="1"/>
    <col min="13" max="13" width="4" style="28" hidden="1" customWidth="1"/>
    <col min="14" max="14" width="8" style="28" customWidth="1"/>
    <col min="15" max="27" width="8.7109375" style="28" customWidth="1"/>
    <col min="28" max="16384" width="14.42578125" style="28"/>
  </cols>
  <sheetData>
    <row r="1" spans="1:27" ht="32.25" customHeight="1" x14ac:dyDescent="0.25">
      <c r="A1" s="587" t="s">
        <v>2</v>
      </c>
      <c r="B1" s="588"/>
      <c r="C1" s="588"/>
      <c r="D1" s="588"/>
      <c r="E1" s="588"/>
      <c r="F1" s="588"/>
      <c r="G1" s="588"/>
      <c r="H1" s="588"/>
      <c r="I1" s="260"/>
      <c r="J1" s="260"/>
      <c r="K1" s="260"/>
      <c r="L1" s="260"/>
      <c r="M1" s="261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</row>
    <row r="2" spans="1:27" ht="21" x14ac:dyDescent="0.35">
      <c r="A2" s="593" t="s">
        <v>11952</v>
      </c>
      <c r="B2" s="594"/>
      <c r="C2" s="594"/>
      <c r="D2" s="594"/>
      <c r="E2" s="594"/>
      <c r="F2" s="594"/>
      <c r="G2" s="594"/>
      <c r="H2" s="595"/>
      <c r="I2" s="27"/>
      <c r="J2" s="27"/>
      <c r="K2" s="27"/>
      <c r="L2" s="27"/>
      <c r="M2" s="262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pans="1:27" ht="21" x14ac:dyDescent="0.35">
      <c r="A3" s="596" t="s">
        <v>97</v>
      </c>
      <c r="B3" s="597"/>
      <c r="C3" s="315"/>
      <c r="D3" s="315"/>
      <c r="E3" s="315"/>
      <c r="F3" s="315"/>
      <c r="G3" s="315"/>
      <c r="H3" s="316"/>
      <c r="I3" s="27"/>
      <c r="J3" s="27"/>
      <c r="K3" s="27"/>
      <c r="L3" s="27"/>
      <c r="M3" s="262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spans="1:27" ht="44.25" customHeight="1" x14ac:dyDescent="0.25">
      <c r="A4" s="589" t="s">
        <v>98</v>
      </c>
      <c r="B4" s="590"/>
      <c r="C4" s="591" t="s">
        <v>3</v>
      </c>
      <c r="D4" s="592"/>
      <c r="E4" s="313">
        <f>SUM(смарты_нал5[Заказ нал.])</f>
        <v>0</v>
      </c>
      <c r="F4" s="313">
        <f>SUM(смарты_нал5[Заказ Б.Н.])</f>
        <v>0</v>
      </c>
      <c r="G4" s="314">
        <f>SUM(смарты_нал5[Сумма заказа нал.])</f>
        <v>0</v>
      </c>
      <c r="H4" s="314">
        <f>SUM(смарты_нал5[Сумма заказа Б.Н.])</f>
        <v>0</v>
      </c>
      <c r="I4" s="27"/>
      <c r="J4" s="27"/>
      <c r="K4" s="27"/>
      <c r="L4" s="27"/>
      <c r="M4" s="262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 spans="1:27" ht="30" x14ac:dyDescent="0.25">
      <c r="A5" s="263" t="s">
        <v>4</v>
      </c>
      <c r="B5" s="263" t="s">
        <v>5</v>
      </c>
      <c r="C5" s="264" t="s">
        <v>7</v>
      </c>
      <c r="D5" s="264" t="s">
        <v>93</v>
      </c>
      <c r="E5" s="265" t="s">
        <v>37</v>
      </c>
      <c r="F5" s="266" t="s">
        <v>88</v>
      </c>
      <c r="G5" s="264" t="s">
        <v>38</v>
      </c>
      <c r="H5" s="264" t="s">
        <v>89</v>
      </c>
      <c r="I5" s="267" t="s">
        <v>29</v>
      </c>
      <c r="J5" s="27"/>
      <c r="K5" s="27"/>
      <c r="L5" s="27"/>
      <c r="M5" s="262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27" ht="15.75" customHeight="1" x14ac:dyDescent="0.25">
      <c r="A6" s="268" t="s">
        <v>4093</v>
      </c>
      <c r="B6" s="268"/>
      <c r="C6" s="269"/>
      <c r="D6" s="270" t="str">
        <f>IF(смарты_нал5[[#This Row],[Цена ]]&gt;0,смарты_нал5[[#This Row],[Цена ]]/0.87,"")</f>
        <v/>
      </c>
      <c r="E6" s="271"/>
      <c r="F6" s="272"/>
      <c r="G6" s="272" t="str">
        <f>IF(смарты_нал5[[#This Row],[Цена ]]&lt;&gt;"",смарты_нал5[[#This Row],[Цена ]]*смарты_нал5[[#This Row],[Заказ нал.]],"")</f>
        <v/>
      </c>
      <c r="H6" s="272" t="str">
        <f>IF(смарты_нал5[[#This Row],[Цена Б.Н.]]&lt;&gt;"",смарты_нал5[[#This Row],[Цена Б.Н.]]*смарты_нал5[[#This Row],[Заказ Б.Н.]],"")</f>
        <v/>
      </c>
      <c r="I6" s="27"/>
      <c r="J6" s="27"/>
      <c r="K6" s="27"/>
      <c r="L6" s="27"/>
      <c r="M6" s="273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spans="1:27" ht="15.75" customHeight="1" x14ac:dyDescent="0.25">
      <c r="A7" s="274" t="s">
        <v>11953</v>
      </c>
      <c r="B7" s="274" t="s">
        <v>11954</v>
      </c>
      <c r="C7" s="275">
        <v>18600</v>
      </c>
      <c r="D7" s="270">
        <f>IF(смарты_нал5[[#This Row],[Цена ]]&gt;0,смарты_нал5[[#This Row],[Цена ]]/0.87,"")</f>
        <v>21379.310344827587</v>
      </c>
      <c r="E7" s="276"/>
      <c r="F7" s="277"/>
      <c r="G7" s="272">
        <f>IF(смарты_нал5[[#This Row],[Цена ]]&lt;&gt;"",смарты_нал5[[#This Row],[Цена ]]*смарты_нал5[[#This Row],[Заказ нал.]],"")</f>
        <v>0</v>
      </c>
      <c r="H7" s="272">
        <f>IF(смарты_нал5[[#This Row],[Цена Б.Н.]]&lt;&gt;"",смарты_нал5[[#This Row],[Цена Б.Н.]]*смарты_нал5[[#This Row],[Заказ Б.Н.]],"")</f>
        <v>0</v>
      </c>
      <c r="I7" s="27"/>
      <c r="J7" s="27"/>
      <c r="K7" s="27"/>
      <c r="L7" s="27"/>
      <c r="M7" s="278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spans="1:27" ht="15.75" customHeight="1" x14ac:dyDescent="0.25">
      <c r="A8" s="268" t="s">
        <v>14909</v>
      </c>
      <c r="B8" s="268" t="s">
        <v>14910</v>
      </c>
      <c r="C8" s="269">
        <v>8800</v>
      </c>
      <c r="D8" s="270">
        <f>IF(смарты_нал5[[#This Row],[Цена ]]&gt;0,смарты_нал5[[#This Row],[Цена ]]/0.87,"")</f>
        <v>10114.942528735632</v>
      </c>
      <c r="E8" s="271"/>
      <c r="F8" s="272"/>
      <c r="G8" s="272">
        <f>IF(смарты_нал5[[#This Row],[Цена ]]&lt;&gt;"",смарты_нал5[[#This Row],[Цена ]]*смарты_нал5[[#This Row],[Заказ нал.]],"")</f>
        <v>0</v>
      </c>
      <c r="H8" s="272">
        <f>IF(смарты_нал5[[#This Row],[Цена Б.Н.]]&lt;&gt;"",смарты_нал5[[#This Row],[Цена Б.Н.]]*смарты_нал5[[#This Row],[Заказ Б.Н.]],"")</f>
        <v>0</v>
      </c>
      <c r="I8" s="27"/>
      <c r="J8" s="27"/>
      <c r="K8" s="27"/>
      <c r="L8" s="27"/>
      <c r="M8" s="273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spans="1:27" ht="15.75" customHeight="1" x14ac:dyDescent="0.25">
      <c r="A9" s="274" t="s">
        <v>14911</v>
      </c>
      <c r="B9" s="274" t="s">
        <v>14912</v>
      </c>
      <c r="C9" s="275">
        <v>8800</v>
      </c>
      <c r="D9" s="270">
        <f>IF(смарты_нал5[[#This Row],[Цена ]]&gt;0,смарты_нал5[[#This Row],[Цена ]]/0.87,"")</f>
        <v>10114.942528735632</v>
      </c>
      <c r="E9" s="271"/>
      <c r="F9" s="272"/>
      <c r="G9" s="272">
        <f>IF(смарты_нал5[[#This Row],[Цена ]]&lt;&gt;"",смарты_нал5[[#This Row],[Цена ]]*смарты_нал5[[#This Row],[Заказ нал.]],"")</f>
        <v>0</v>
      </c>
      <c r="H9" s="272">
        <f>IF(смарты_нал5[[#This Row],[Цена Б.Н.]]&lt;&gt;"",смарты_нал5[[#This Row],[Цена Б.Н.]]*смарты_нал5[[#This Row],[Заказ Б.Н.]],"")</f>
        <v>0</v>
      </c>
      <c r="I9" s="27"/>
      <c r="J9" s="27"/>
      <c r="K9" s="27"/>
      <c r="L9" s="27"/>
      <c r="M9" s="278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 spans="1:27" ht="15.75" customHeight="1" x14ac:dyDescent="0.25">
      <c r="A10" s="274" t="s">
        <v>14913</v>
      </c>
      <c r="B10" s="274" t="s">
        <v>14914</v>
      </c>
      <c r="C10" s="275">
        <v>13400</v>
      </c>
      <c r="D10" s="270">
        <f>IF(смарты_нал5[[#This Row],[Цена ]]&gt;0,смарты_нал5[[#This Row],[Цена ]]/0.87,"")</f>
        <v>15402.298850574713</v>
      </c>
      <c r="E10" s="271"/>
      <c r="F10" s="272"/>
      <c r="G10" s="272">
        <f>IF(смарты_нал5[[#This Row],[Цена ]]&lt;&gt;"",смарты_нал5[[#This Row],[Цена ]]*смарты_нал5[[#This Row],[Заказ нал.]],"")</f>
        <v>0</v>
      </c>
      <c r="H10" s="272">
        <f>IF(смарты_нал5[[#This Row],[Цена Б.Н.]]&lt;&gt;"",смарты_нал5[[#This Row],[Цена Б.Н.]]*смарты_нал5[[#This Row],[Заказ Б.Н.]],"")</f>
        <v>0</v>
      </c>
      <c r="I10" s="27"/>
      <c r="J10" s="27"/>
      <c r="K10" s="27"/>
      <c r="L10" s="27"/>
      <c r="M10" s="278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 spans="1:27" ht="15.75" customHeight="1" x14ac:dyDescent="0.25">
      <c r="A11" s="274" t="s">
        <v>14002</v>
      </c>
      <c r="B11" s="274" t="s">
        <v>14003</v>
      </c>
      <c r="C11" s="275">
        <v>17100</v>
      </c>
      <c r="D11" s="270">
        <f>IF(смарты_нал5[[#This Row],[Цена ]]&gt;0,смарты_нал5[[#This Row],[Цена ]]/0.87,"")</f>
        <v>19655.172413793105</v>
      </c>
      <c r="E11" s="271"/>
      <c r="F11" s="272"/>
      <c r="G11" s="272">
        <f>IF(смарты_нал5[[#This Row],[Цена ]]&lt;&gt;"",смарты_нал5[[#This Row],[Цена ]]*смарты_нал5[[#This Row],[Заказ нал.]],"")</f>
        <v>0</v>
      </c>
      <c r="H11" s="272">
        <f>IF(смарты_нал5[[#This Row],[Цена Б.Н.]]&lt;&gt;"",смарты_нал5[[#This Row],[Цена Б.Н.]]*смарты_нал5[[#This Row],[Заказ Б.Н.]],"")</f>
        <v>0</v>
      </c>
      <c r="I11" s="27"/>
      <c r="J11" s="27"/>
      <c r="K11" s="27"/>
      <c r="L11" s="27"/>
      <c r="M11" s="278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spans="1:27" ht="15.75" customHeight="1" x14ac:dyDescent="0.25">
      <c r="A12" s="274" t="s">
        <v>4094</v>
      </c>
      <c r="B12" s="274"/>
      <c r="C12" s="275"/>
      <c r="D12" s="270" t="str">
        <f>IF(смарты_нал5[[#This Row],[Цена ]]&gt;0,смарты_нал5[[#This Row],[Цена ]]/0.87,"")</f>
        <v/>
      </c>
      <c r="E12" s="271"/>
      <c r="F12" s="272"/>
      <c r="G12" s="272" t="str">
        <f>IF(смарты_нал5[[#This Row],[Цена ]]&lt;&gt;"",смарты_нал5[[#This Row],[Цена ]]*смарты_нал5[[#This Row],[Заказ нал.]],"")</f>
        <v/>
      </c>
      <c r="H12" s="272" t="str">
        <f>IF(смарты_нал5[[#This Row],[Цена Б.Н.]]&lt;&gt;"",смарты_нал5[[#This Row],[Цена Б.Н.]]*смарты_нал5[[#This Row],[Заказ Б.Н.]],"")</f>
        <v/>
      </c>
      <c r="I12" s="27"/>
      <c r="J12" s="27"/>
      <c r="K12" s="27"/>
      <c r="L12" s="27"/>
      <c r="M12" s="278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spans="1:27" ht="15.75" customHeight="1" x14ac:dyDescent="0.25">
      <c r="A13" s="274" t="s">
        <v>10025</v>
      </c>
      <c r="B13" s="274" t="s">
        <v>10026</v>
      </c>
      <c r="C13" s="275">
        <v>15500</v>
      </c>
      <c r="D13" s="270">
        <f>IF(смарты_нал5[[#This Row],[Цена ]]&gt;0,смарты_нал5[[#This Row],[Цена ]]/0.87,"")</f>
        <v>17816.091954022988</v>
      </c>
      <c r="E13" s="271"/>
      <c r="F13" s="272"/>
      <c r="G13" s="272">
        <f>IF(смарты_нал5[[#This Row],[Цена ]]&lt;&gt;"",смарты_нал5[[#This Row],[Цена ]]*смарты_нал5[[#This Row],[Заказ нал.]],"")</f>
        <v>0</v>
      </c>
      <c r="H13" s="272">
        <f>IF(смарты_нал5[[#This Row],[Цена Б.Н.]]&lt;&gt;"",смарты_нал5[[#This Row],[Цена Б.Н.]]*смарты_нал5[[#This Row],[Заказ Б.Н.]],"")</f>
        <v>0</v>
      </c>
      <c r="I13" s="27"/>
      <c r="J13" s="27"/>
      <c r="K13" s="27"/>
      <c r="L13" s="27"/>
      <c r="M13" s="278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pans="1:27" ht="15.75" customHeight="1" x14ac:dyDescent="0.25">
      <c r="A14" s="274" t="s">
        <v>10027</v>
      </c>
      <c r="B14" s="274" t="s">
        <v>10028</v>
      </c>
      <c r="C14" s="275">
        <v>21600</v>
      </c>
      <c r="D14" s="270">
        <f>IF(смарты_нал5[[#This Row],[Цена ]]&gt;0,смарты_нал5[[#This Row],[Цена ]]/0.87,"")</f>
        <v>24827.586206896551</v>
      </c>
      <c r="E14" s="271"/>
      <c r="F14" s="272"/>
      <c r="G14" s="272">
        <f>IF(смарты_нал5[[#This Row],[Цена ]]&lt;&gt;"",смарты_нал5[[#This Row],[Цена ]]*смарты_нал5[[#This Row],[Заказ нал.]],"")</f>
        <v>0</v>
      </c>
      <c r="H14" s="272">
        <f>IF(смарты_нал5[[#This Row],[Цена Б.Н.]]&lt;&gt;"",смарты_нал5[[#This Row],[Цена Б.Н.]]*смарты_нал5[[#This Row],[Заказ Б.Н.]],"")</f>
        <v>0</v>
      </c>
      <c r="I14" s="27"/>
      <c r="J14" s="27"/>
      <c r="K14" s="27"/>
      <c r="L14" s="27"/>
      <c r="M14" s="278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spans="1:27" ht="15.75" customHeight="1" x14ac:dyDescent="0.25">
      <c r="A15" s="268" t="s">
        <v>10029</v>
      </c>
      <c r="B15" s="268" t="s">
        <v>10030</v>
      </c>
      <c r="C15" s="269">
        <v>16900</v>
      </c>
      <c r="D15" s="270">
        <f>IF(смарты_нал5[[#This Row],[Цена ]]&gt;0,смарты_нал5[[#This Row],[Цена ]]/0.87,"")</f>
        <v>19425.287356321838</v>
      </c>
      <c r="E15" s="271"/>
      <c r="F15" s="272"/>
      <c r="G15" s="272">
        <f>IF(смарты_нал5[[#This Row],[Цена ]]&lt;&gt;"",смарты_нал5[[#This Row],[Цена ]]*смарты_нал5[[#This Row],[Заказ нал.]],"")</f>
        <v>0</v>
      </c>
      <c r="H15" s="272">
        <f>IF(смарты_нал5[[#This Row],[Цена Б.Н.]]&lt;&gt;"",смарты_нал5[[#This Row],[Цена Б.Н.]]*смарты_нал5[[#This Row],[Заказ Б.Н.]],"")</f>
        <v>0</v>
      </c>
      <c r="I15" s="27"/>
      <c r="J15" s="27"/>
      <c r="K15" s="27"/>
      <c r="L15" s="27"/>
      <c r="M15" s="273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spans="1:27" ht="15.75" customHeight="1" x14ac:dyDescent="0.25">
      <c r="A16" s="274" t="s">
        <v>4095</v>
      </c>
      <c r="B16" s="274"/>
      <c r="C16" s="275"/>
      <c r="D16" s="270" t="str">
        <f>IF(смарты_нал5[[#This Row],[Цена ]]&gt;0,смарты_нал5[[#This Row],[Цена ]]/0.87,"")</f>
        <v/>
      </c>
      <c r="E16" s="271"/>
      <c r="F16" s="272"/>
      <c r="G16" s="272" t="str">
        <f>IF(смарты_нал5[[#This Row],[Цена ]]&lt;&gt;"",смарты_нал5[[#This Row],[Цена ]]*смарты_нал5[[#This Row],[Заказ нал.]],"")</f>
        <v/>
      </c>
      <c r="H16" s="272" t="str">
        <f>IF(смарты_нал5[[#This Row],[Цена Б.Н.]]&lt;&gt;"",смарты_нал5[[#This Row],[Цена Б.Н.]]*смарты_нал5[[#This Row],[Заказ Б.Н.]],"")</f>
        <v/>
      </c>
      <c r="I16" s="27"/>
      <c r="J16" s="27"/>
      <c r="K16" s="27"/>
      <c r="L16" s="27"/>
      <c r="M16" s="278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spans="1:27" ht="15.75" customHeight="1" x14ac:dyDescent="0.25">
      <c r="A17" s="274" t="s">
        <v>16105</v>
      </c>
      <c r="B17" s="274" t="s">
        <v>16106</v>
      </c>
      <c r="C17" s="275">
        <v>51500</v>
      </c>
      <c r="D17" s="270">
        <f>IF(смарты_нал5[[#This Row],[Цена ]]&gt;0,смарты_нал5[[#This Row],[Цена ]]/0.87,"")</f>
        <v>59195.402298850575</v>
      </c>
      <c r="E17" s="271"/>
      <c r="F17" s="272"/>
      <c r="G17" s="272">
        <f>IF(смарты_нал5[[#This Row],[Цена ]]&lt;&gt;"",смарты_нал5[[#This Row],[Цена ]]*смарты_нал5[[#This Row],[Заказ нал.]],"")</f>
        <v>0</v>
      </c>
      <c r="H17" s="272">
        <f>IF(смарты_нал5[[#This Row],[Цена Б.Н.]]&lt;&gt;"",смарты_нал5[[#This Row],[Цена Б.Н.]]*смарты_нал5[[#This Row],[Заказ Б.Н.]],"")</f>
        <v>0</v>
      </c>
      <c r="I17" s="27"/>
      <c r="J17" s="27"/>
      <c r="K17" s="27"/>
      <c r="L17" s="27"/>
      <c r="M17" s="278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spans="1:27" ht="15.75" customHeight="1" x14ac:dyDescent="0.25">
      <c r="A18" s="274" t="s">
        <v>16107</v>
      </c>
      <c r="B18" s="274" t="s">
        <v>16108</v>
      </c>
      <c r="C18" s="275">
        <v>51500</v>
      </c>
      <c r="D18" s="270">
        <f>IF(смарты_нал5[[#This Row],[Цена ]]&gt;0,смарты_нал5[[#This Row],[Цена ]]/0.87,"")</f>
        <v>59195.402298850575</v>
      </c>
      <c r="E18" s="276"/>
      <c r="F18" s="272"/>
      <c r="G18" s="272">
        <f>IF(смарты_нал5[[#This Row],[Цена ]]&lt;&gt;"",смарты_нал5[[#This Row],[Цена ]]*смарты_нал5[[#This Row],[Заказ нал.]],"")</f>
        <v>0</v>
      </c>
      <c r="H18" s="272">
        <f>IF(смарты_нал5[[#This Row],[Цена Б.Н.]]&lt;&gt;"",смарты_нал5[[#This Row],[Цена Б.Н.]]*смарты_нал5[[#This Row],[Заказ Б.Н.]],"")</f>
        <v>0</v>
      </c>
      <c r="I18" s="27"/>
      <c r="J18" s="27"/>
      <c r="K18" s="27"/>
      <c r="L18" s="27"/>
      <c r="M18" s="278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spans="1:27" ht="15.75" customHeight="1" x14ac:dyDescent="0.25">
      <c r="A19" s="274" t="s">
        <v>16109</v>
      </c>
      <c r="B19" s="274" t="s">
        <v>16110</v>
      </c>
      <c r="C19" s="275">
        <v>51500</v>
      </c>
      <c r="D19" s="270">
        <f>IF(смарты_нал5[[#This Row],[Цена ]]&gt;0,смарты_нал5[[#This Row],[Цена ]]/0.87,"")</f>
        <v>59195.402298850575</v>
      </c>
      <c r="E19" s="271"/>
      <c r="F19" s="272"/>
      <c r="G19" s="272">
        <f>IF(смарты_нал5[[#This Row],[Цена ]]&lt;&gt;"",смарты_нал5[[#This Row],[Цена ]]*смарты_нал5[[#This Row],[Заказ нал.]],"")</f>
        <v>0</v>
      </c>
      <c r="H19" s="272">
        <f>IF(смарты_нал5[[#This Row],[Цена Б.Н.]]&lt;&gt;"",смарты_нал5[[#This Row],[Цена Б.Н.]]*смарты_нал5[[#This Row],[Заказ Б.Н.]],"")</f>
        <v>0</v>
      </c>
      <c r="I19" s="27"/>
      <c r="J19" s="27"/>
      <c r="K19" s="27"/>
      <c r="L19" s="27"/>
      <c r="M19" s="273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spans="1:27" ht="15.75" customHeight="1" x14ac:dyDescent="0.25">
      <c r="A20" s="268" t="s">
        <v>16111</v>
      </c>
      <c r="B20" s="268" t="s">
        <v>16112</v>
      </c>
      <c r="C20" s="269">
        <v>34700</v>
      </c>
      <c r="D20" s="279">
        <f>IF(смарты_нал5[[#This Row],[Цена ]]&gt;0,смарты_нал5[[#This Row],[Цена ]]/0.87,"")</f>
        <v>39885.057471264365</v>
      </c>
      <c r="E20" s="271"/>
      <c r="F20" s="277"/>
      <c r="G20" s="272">
        <f>IF(смарты_нал5[[#This Row],[Цена ]]&lt;&gt;"",смарты_нал5[[#This Row],[Цена ]]*смарты_нал5[[#This Row],[Заказ нал.]],"")</f>
        <v>0</v>
      </c>
      <c r="H20" s="272">
        <f>IF(смарты_нал5[[#This Row],[Цена Б.Н.]]&lt;&gt;"",смарты_нал5[[#This Row],[Цена Б.Н.]]*смарты_нал5[[#This Row],[Заказ Б.Н.]],"")</f>
        <v>0</v>
      </c>
      <c r="I20" s="27"/>
      <c r="J20" s="27"/>
      <c r="K20" s="27"/>
      <c r="L20" s="27"/>
      <c r="M20" s="278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spans="1:27" ht="15.75" customHeight="1" x14ac:dyDescent="0.25">
      <c r="A21" s="274" t="s">
        <v>16113</v>
      </c>
      <c r="B21" s="274" t="s">
        <v>16114</v>
      </c>
      <c r="C21" s="275">
        <v>34700</v>
      </c>
      <c r="D21" s="270">
        <f>IF(смарты_нал5[[#This Row],[Цена ]]&gt;0,смарты_нал5[[#This Row],[Цена ]]/0.87,"")</f>
        <v>39885.057471264365</v>
      </c>
      <c r="E21" s="276"/>
      <c r="F21" s="272"/>
      <c r="G21" s="272">
        <f>IF(смарты_нал5[[#This Row],[Цена ]]&lt;&gt;"",смарты_нал5[[#This Row],[Цена ]]*смарты_нал5[[#This Row],[Заказ нал.]],"")</f>
        <v>0</v>
      </c>
      <c r="H21" s="272">
        <f>IF(смарты_нал5[[#This Row],[Цена Б.Н.]]&lt;&gt;"",смарты_нал5[[#This Row],[Цена Б.Н.]]*смарты_нал5[[#This Row],[Заказ Б.Н.]],"")</f>
        <v>0</v>
      </c>
      <c r="I21" s="27"/>
      <c r="J21" s="27"/>
      <c r="K21" s="27"/>
      <c r="L21" s="27"/>
      <c r="M21" s="273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spans="1:27" ht="15.75" customHeight="1" x14ac:dyDescent="0.25">
      <c r="A22" s="268" t="s">
        <v>16115</v>
      </c>
      <c r="B22" s="268" t="s">
        <v>16116</v>
      </c>
      <c r="C22" s="269">
        <v>34700</v>
      </c>
      <c r="D22" s="279">
        <f>IF(смарты_нал5[[#This Row],[Цена ]]&gt;0,смарты_нал5[[#This Row],[Цена ]]/0.87,"")</f>
        <v>39885.057471264365</v>
      </c>
      <c r="E22" s="271"/>
      <c r="F22" s="272"/>
      <c r="G22" s="272">
        <f>IF(смарты_нал5[[#This Row],[Цена ]]&lt;&gt;"",смарты_нал5[[#This Row],[Цена ]]*смарты_нал5[[#This Row],[Заказ нал.]],"")</f>
        <v>0</v>
      </c>
      <c r="H22" s="272">
        <f>IF(смарты_нал5[[#This Row],[Цена Б.Н.]]&lt;&gt;"",смарты_нал5[[#This Row],[Цена Б.Н.]]*смарты_нал5[[#This Row],[Заказ Б.Н.]],"")</f>
        <v>0</v>
      </c>
      <c r="I22" s="27"/>
      <c r="J22" s="27"/>
      <c r="K22" s="27"/>
      <c r="L22" s="27"/>
      <c r="M22" s="278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pans="1:27" ht="15.75" x14ac:dyDescent="0.25">
      <c r="A23" s="274" t="s">
        <v>14915</v>
      </c>
      <c r="B23" s="274" t="s">
        <v>14916</v>
      </c>
      <c r="C23" s="275">
        <v>64700</v>
      </c>
      <c r="D23" s="270">
        <f>IF(смарты_нал5[[#This Row],[Цена ]]&gt;0,смарты_нал5[[#This Row],[Цена ]]/0.87,"")</f>
        <v>74367.816091954024</v>
      </c>
      <c r="E23" s="271"/>
      <c r="F23" s="277"/>
      <c r="G23" s="272">
        <f>IF(смарты_нал5[[#This Row],[Цена ]]&lt;&gt;"",смарты_нал5[[#This Row],[Цена ]]*смарты_нал5[[#This Row],[Заказ нал.]],"")</f>
        <v>0</v>
      </c>
      <c r="H23" s="272">
        <f>IF(смарты_нал5[[#This Row],[Цена Б.Н.]]&lt;&gt;"",смарты_нал5[[#This Row],[Цена Б.Н.]]*смарты_нал5[[#This Row],[Заказ Б.Н.]],"")</f>
        <v>0</v>
      </c>
      <c r="I23" s="27"/>
      <c r="J23" s="27"/>
      <c r="K23" s="27"/>
      <c r="L23" s="27"/>
      <c r="M23" s="278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1:27" ht="15.75" customHeight="1" x14ac:dyDescent="0.25">
      <c r="A24" s="274" t="s">
        <v>14917</v>
      </c>
      <c r="B24" s="274" t="s">
        <v>14918</v>
      </c>
      <c r="C24" s="275">
        <v>31800</v>
      </c>
      <c r="D24" s="270">
        <f>IF(смарты_нал5[[#This Row],[Цена ]]&gt;0,смарты_нал5[[#This Row],[Цена ]]/0.87,"")</f>
        <v>36551.724137931036</v>
      </c>
      <c r="E24" s="271"/>
      <c r="F24" s="272"/>
      <c r="G24" s="272">
        <f>IF(смарты_нал5[[#This Row],[Цена ]]&lt;&gt;"",смарты_нал5[[#This Row],[Цена ]]*смарты_нал5[[#This Row],[Заказ нал.]],"")</f>
        <v>0</v>
      </c>
      <c r="H24" s="272">
        <f>IF(смарты_нал5[[#This Row],[Цена Б.Н.]]&lt;&gt;"",смарты_нал5[[#This Row],[Цена Б.Н.]]*смарты_нал5[[#This Row],[Заказ Б.Н.]],"")</f>
        <v>0</v>
      </c>
      <c r="I24" s="27"/>
      <c r="J24" s="27"/>
      <c r="K24" s="27"/>
      <c r="L24" s="27"/>
      <c r="M24" s="278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1:27" ht="15.75" customHeight="1" x14ac:dyDescent="0.25">
      <c r="A25" s="274" t="s">
        <v>4096</v>
      </c>
      <c r="B25" s="274"/>
      <c r="C25" s="275"/>
      <c r="D25" s="270" t="str">
        <f>IF(смарты_нал5[[#This Row],[Цена ]]&gt;0,смарты_нал5[[#This Row],[Цена ]]/0.87,"")</f>
        <v/>
      </c>
      <c r="E25" s="271"/>
      <c r="F25" s="272"/>
      <c r="G25" s="272" t="str">
        <f>IF(смарты_нал5[[#This Row],[Цена ]]&lt;&gt;"",смарты_нал5[[#This Row],[Цена ]]*смарты_нал5[[#This Row],[Заказ нал.]],"")</f>
        <v/>
      </c>
      <c r="H25" s="272" t="str">
        <f>IF(смарты_нал5[[#This Row],[Цена Б.Н.]]&lt;&gt;"",смарты_нал5[[#This Row],[Цена Б.Н.]]*смарты_нал5[[#This Row],[Заказ Б.Н.]],"")</f>
        <v/>
      </c>
      <c r="I25" s="27"/>
      <c r="J25" s="27"/>
      <c r="K25" s="27"/>
      <c r="L25" s="27"/>
      <c r="M25" s="278">
        <v>52</v>
      </c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1:27" ht="15.75" customHeight="1" x14ac:dyDescent="0.25">
      <c r="A26" s="274" t="s">
        <v>10265</v>
      </c>
      <c r="B26" s="274" t="s">
        <v>10266</v>
      </c>
      <c r="C26" s="275">
        <v>29400</v>
      </c>
      <c r="D26" s="270">
        <f>IF(смарты_нал5[[#This Row],[Цена ]]&gt;0,смарты_нал5[[#This Row],[Цена ]]/0.87,"")</f>
        <v>33793.103448275862</v>
      </c>
      <c r="E26" s="271"/>
      <c r="F26" s="272"/>
      <c r="G26" s="272">
        <f>IF(смарты_нал5[[#This Row],[Цена ]]&lt;&gt;"",смарты_нал5[[#This Row],[Цена ]]*смарты_нал5[[#This Row],[Заказ нал.]],"")</f>
        <v>0</v>
      </c>
      <c r="H26" s="272">
        <f>IF(смарты_нал5[[#This Row],[Цена Б.Н.]]&lt;&gt;"",смарты_нал5[[#This Row],[Цена Б.Н.]]*смарты_нал5[[#This Row],[Заказ Б.Н.]],"")</f>
        <v>0</v>
      </c>
      <c r="I26" s="27"/>
      <c r="J26" s="27"/>
      <c r="K26" s="27"/>
      <c r="L26" s="27"/>
      <c r="M26" s="278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1:27" ht="15.75" customHeight="1" x14ac:dyDescent="0.25">
      <c r="A27" s="274" t="s">
        <v>10267</v>
      </c>
      <c r="B27" s="274" t="s">
        <v>10268</v>
      </c>
      <c r="C27" s="275">
        <v>29400</v>
      </c>
      <c r="D27" s="270">
        <f>IF(смарты_нал5[[#This Row],[Цена ]]&gt;0,смарты_нал5[[#This Row],[Цена ]]/0.87,"")</f>
        <v>33793.103448275862</v>
      </c>
      <c r="E27" s="271"/>
      <c r="F27" s="272"/>
      <c r="G27" s="272">
        <f>IF(смарты_нал5[[#This Row],[Цена ]]&lt;&gt;"",смарты_нал5[[#This Row],[Цена ]]*смарты_нал5[[#This Row],[Заказ нал.]],"")</f>
        <v>0</v>
      </c>
      <c r="H27" s="272">
        <f>IF(смарты_нал5[[#This Row],[Цена Б.Н.]]&lt;&gt;"",смарты_нал5[[#This Row],[Цена Б.Н.]]*смарты_нал5[[#This Row],[Заказ Б.Н.]],"")</f>
        <v>0</v>
      </c>
      <c r="I27" s="27"/>
      <c r="J27" s="27"/>
      <c r="K27" s="27"/>
      <c r="L27" s="27"/>
      <c r="M27" s="278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1:27" ht="15.75" customHeight="1" x14ac:dyDescent="0.25">
      <c r="A28" s="274" t="s">
        <v>14919</v>
      </c>
      <c r="B28" s="274" t="s">
        <v>14920</v>
      </c>
      <c r="C28" s="275">
        <v>31000</v>
      </c>
      <c r="D28" s="270">
        <f>IF(смарты_нал5[[#This Row],[Цена ]]&gt;0,смарты_нал5[[#This Row],[Цена ]]/0.87,"")</f>
        <v>35632.183908045976</v>
      </c>
      <c r="E28" s="271"/>
      <c r="F28" s="272"/>
      <c r="G28" s="272">
        <f>IF(смарты_нал5[[#This Row],[Цена ]]&lt;&gt;"",смарты_нал5[[#This Row],[Цена ]]*смарты_нал5[[#This Row],[Заказ нал.]],"")</f>
        <v>0</v>
      </c>
      <c r="H28" s="272">
        <f>IF(смарты_нал5[[#This Row],[Цена Б.Н.]]&lt;&gt;"",смарты_нал5[[#This Row],[Цена Б.Н.]]*смарты_нал5[[#This Row],[Заказ Б.Н.]],"")</f>
        <v>0</v>
      </c>
      <c r="I28" s="27"/>
      <c r="J28" s="27"/>
      <c r="K28" s="27"/>
      <c r="L28" s="27"/>
      <c r="M28" s="278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1:27" ht="15.75" customHeight="1" x14ac:dyDescent="0.25">
      <c r="A29" s="274" t="s">
        <v>4097</v>
      </c>
      <c r="B29" s="274" t="s">
        <v>4098</v>
      </c>
      <c r="C29" s="275">
        <v>31000</v>
      </c>
      <c r="D29" s="270">
        <f>IF(смарты_нал5[[#This Row],[Цена ]]&gt;0,смарты_нал5[[#This Row],[Цена ]]/0.87,"")</f>
        <v>35632.183908045976</v>
      </c>
      <c r="E29" s="271"/>
      <c r="F29" s="272"/>
      <c r="G29" s="272">
        <f>IF(смарты_нал5[[#This Row],[Цена ]]&lt;&gt;"",смарты_нал5[[#This Row],[Цена ]]*смарты_нал5[[#This Row],[Заказ нал.]],"")</f>
        <v>0</v>
      </c>
      <c r="H29" s="272">
        <f>IF(смарты_нал5[[#This Row],[Цена Б.Н.]]&lt;&gt;"",смарты_нал5[[#This Row],[Цена Б.Н.]]*смарты_нал5[[#This Row],[Заказ Б.Н.]],"")</f>
        <v>0</v>
      </c>
      <c r="I29" s="27"/>
      <c r="J29" s="27"/>
      <c r="K29" s="27"/>
      <c r="L29" s="27"/>
      <c r="M29" s="278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1:27" ht="15.75" customHeight="1" x14ac:dyDescent="0.25">
      <c r="A30" s="274" t="s">
        <v>14921</v>
      </c>
      <c r="B30" s="274" t="s">
        <v>14922</v>
      </c>
      <c r="C30" s="275">
        <v>30100</v>
      </c>
      <c r="D30" s="270">
        <f>IF(смарты_нал5[[#This Row],[Цена ]]&gt;0,смарты_нал5[[#This Row],[Цена ]]/0.87,"")</f>
        <v>34597.701149425287</v>
      </c>
      <c r="E30" s="271"/>
      <c r="F30" s="272"/>
      <c r="G30" s="272">
        <f>IF(смарты_нал5[[#This Row],[Цена ]]&lt;&gt;"",смарты_нал5[[#This Row],[Цена ]]*смарты_нал5[[#This Row],[Заказ нал.]],"")</f>
        <v>0</v>
      </c>
      <c r="H30" s="272">
        <f>IF(смарты_нал5[[#This Row],[Цена Б.Н.]]&lt;&gt;"",смарты_нал5[[#This Row],[Цена Б.Н.]]*смарты_нал5[[#This Row],[Заказ Б.Н.]],"")</f>
        <v>0</v>
      </c>
      <c r="I30" s="27"/>
      <c r="J30" s="27"/>
      <c r="K30" s="27"/>
      <c r="L30" s="27"/>
      <c r="M30" s="278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1:27" ht="15.75" customHeight="1" x14ac:dyDescent="0.25">
      <c r="A31" s="274" t="s">
        <v>14923</v>
      </c>
      <c r="B31" s="274" t="s">
        <v>14924</v>
      </c>
      <c r="C31" s="275">
        <v>30100</v>
      </c>
      <c r="D31" s="270">
        <f>IF(смарты_нал5[[#This Row],[Цена ]]&gt;0,смарты_нал5[[#This Row],[Цена ]]/0.87,"")</f>
        <v>34597.701149425287</v>
      </c>
      <c r="E31" s="276"/>
      <c r="F31" s="272"/>
      <c r="G31" s="272">
        <f>IF(смарты_нал5[[#This Row],[Цена ]]&lt;&gt;"",смарты_нал5[[#This Row],[Цена ]]*смарты_нал5[[#This Row],[Заказ нал.]],"")</f>
        <v>0</v>
      </c>
      <c r="H31" s="272">
        <f>IF(смарты_нал5[[#This Row],[Цена Б.Н.]]&lt;&gt;"",смарты_нал5[[#This Row],[Цена Б.Н.]]*смарты_нал5[[#This Row],[Заказ Б.Н.]],"")</f>
        <v>0</v>
      </c>
      <c r="I31" s="27"/>
      <c r="J31" s="27"/>
      <c r="K31" s="27"/>
      <c r="L31" s="27"/>
      <c r="M31" s="278">
        <v>15</v>
      </c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1:27" ht="15.75" customHeight="1" x14ac:dyDescent="0.25">
      <c r="A32" s="274" t="s">
        <v>14925</v>
      </c>
      <c r="B32" s="274" t="s">
        <v>14926</v>
      </c>
      <c r="C32" s="275">
        <v>30100</v>
      </c>
      <c r="D32" s="270">
        <f>IF(смарты_нал5[[#This Row],[Цена ]]&gt;0,смарты_нал5[[#This Row],[Цена ]]/0.87,"")</f>
        <v>34597.701149425287</v>
      </c>
      <c r="E32" s="271"/>
      <c r="F32" s="272"/>
      <c r="G32" s="272">
        <f>IF(смарты_нал5[[#This Row],[Цена ]]&lt;&gt;"",смарты_нал5[[#This Row],[Цена ]]*смарты_нал5[[#This Row],[Заказ нал.]],"")</f>
        <v>0</v>
      </c>
      <c r="H32" s="272">
        <f>IF(смарты_нал5[[#This Row],[Цена Б.Н.]]&lt;&gt;"",смарты_нал5[[#This Row],[Цена Б.Н.]]*смарты_нал5[[#This Row],[Заказ Б.Н.]],"")</f>
        <v>0</v>
      </c>
      <c r="I32" s="27"/>
      <c r="J32" s="27"/>
      <c r="K32" s="27"/>
      <c r="L32" s="27"/>
      <c r="M32" s="278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spans="1:27" ht="15.75" customHeight="1" x14ac:dyDescent="0.25">
      <c r="A33" s="274" t="s">
        <v>16117</v>
      </c>
      <c r="B33" s="274" t="s">
        <v>16118</v>
      </c>
      <c r="C33" s="275">
        <v>27400</v>
      </c>
      <c r="D33" s="270">
        <f>IF(смарты_нал5[[#This Row],[Цена ]]&gt;0,смарты_нал5[[#This Row],[Цена ]]/0.87,"")</f>
        <v>31494.252873563219</v>
      </c>
      <c r="E33" s="271"/>
      <c r="F33" s="272"/>
      <c r="G33" s="272">
        <f>IF(смарты_нал5[[#This Row],[Цена ]]&lt;&gt;"",смарты_нал5[[#This Row],[Цена ]]*смарты_нал5[[#This Row],[Заказ нал.]],"")</f>
        <v>0</v>
      </c>
      <c r="H33" s="272">
        <f>IF(смарты_нал5[[#This Row],[Цена Б.Н.]]&lt;&gt;"",смарты_нал5[[#This Row],[Цена Б.Н.]]*смарты_нал5[[#This Row],[Заказ Б.Н.]],"")</f>
        <v>0</v>
      </c>
      <c r="I33" s="27"/>
      <c r="J33" s="27"/>
      <c r="K33" s="27"/>
      <c r="L33" s="27"/>
      <c r="M33" s="278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spans="1:27" ht="15.75" customHeight="1" x14ac:dyDescent="0.25">
      <c r="A34" s="274" t="s">
        <v>14927</v>
      </c>
      <c r="B34" s="274" t="s">
        <v>14928</v>
      </c>
      <c r="C34" s="275">
        <v>28000</v>
      </c>
      <c r="D34" s="270">
        <f>IF(смарты_нал5[[#This Row],[Цена ]]&gt;0,смарты_нал5[[#This Row],[Цена ]]/0.87,"")</f>
        <v>32183.908045977012</v>
      </c>
      <c r="E34" s="271"/>
      <c r="F34" s="277"/>
      <c r="G34" s="272">
        <f>IF(смарты_нал5[[#This Row],[Цена ]]&lt;&gt;"",смарты_нал5[[#This Row],[Цена ]]*смарты_нал5[[#This Row],[Заказ нал.]],"")</f>
        <v>0</v>
      </c>
      <c r="H34" s="272">
        <f>IF(смарты_нал5[[#This Row],[Цена Б.Н.]]&lt;&gt;"",смарты_нал5[[#This Row],[Цена Б.Н.]]*смарты_нал5[[#This Row],[Заказ Б.Н.]],"")</f>
        <v>0</v>
      </c>
      <c r="I34" s="27"/>
      <c r="J34" s="27"/>
      <c r="K34" s="27"/>
      <c r="L34" s="27"/>
      <c r="M34" s="278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1:27" ht="15.75" customHeight="1" x14ac:dyDescent="0.25">
      <c r="A35" s="274" t="s">
        <v>14929</v>
      </c>
      <c r="B35" s="274" t="s">
        <v>14930</v>
      </c>
      <c r="C35" s="275">
        <v>28000</v>
      </c>
      <c r="D35" s="270">
        <f>IF(смарты_нал5[[#This Row],[Цена ]]&gt;0,смарты_нал5[[#This Row],[Цена ]]/0.87,"")</f>
        <v>32183.908045977012</v>
      </c>
      <c r="E35" s="271"/>
      <c r="F35" s="272"/>
      <c r="G35" s="272">
        <f>IF(смарты_нал5[[#This Row],[Цена ]]&lt;&gt;"",смарты_нал5[[#This Row],[Цена ]]*смарты_нал5[[#This Row],[Заказ нал.]],"")</f>
        <v>0</v>
      </c>
      <c r="H35" s="272">
        <f>IF(смарты_нал5[[#This Row],[Цена Б.Н.]]&lt;&gt;"",смарты_нал5[[#This Row],[Цена Б.Н.]]*смарты_нал5[[#This Row],[Заказ Б.Н.]],"")</f>
        <v>0</v>
      </c>
      <c r="I35" s="27"/>
      <c r="J35" s="27"/>
      <c r="K35" s="27"/>
      <c r="L35" s="27"/>
      <c r="M35" s="278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spans="1:27" ht="15.75" customHeight="1" x14ac:dyDescent="0.25">
      <c r="A36" s="274" t="s">
        <v>14931</v>
      </c>
      <c r="B36" s="274" t="s">
        <v>14932</v>
      </c>
      <c r="C36" s="275">
        <v>27700</v>
      </c>
      <c r="D36" s="270">
        <f>IF(смарты_нал5[[#This Row],[Цена ]]&gt;0,смарты_нал5[[#This Row],[Цена ]]/0.87,"")</f>
        <v>31839.080459770114</v>
      </c>
      <c r="E36" s="271"/>
      <c r="F36" s="272"/>
      <c r="G36" s="272">
        <f>IF(смарты_нал5[[#This Row],[Цена ]]&lt;&gt;"",смарты_нал5[[#This Row],[Цена ]]*смарты_нал5[[#This Row],[Заказ нал.]],"")</f>
        <v>0</v>
      </c>
      <c r="H36" s="272">
        <f>IF(смарты_нал5[[#This Row],[Цена Б.Н.]]&lt;&gt;"",смарты_нал5[[#This Row],[Цена Б.Н.]]*смарты_нал5[[#This Row],[Заказ Б.Н.]],"")</f>
        <v>0</v>
      </c>
      <c r="I36" s="27"/>
      <c r="J36" s="27"/>
      <c r="K36" s="27"/>
      <c r="L36" s="27"/>
      <c r="M36" s="278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spans="1:27" ht="15.75" customHeight="1" x14ac:dyDescent="0.25">
      <c r="A37" s="274" t="s">
        <v>11210</v>
      </c>
      <c r="B37" s="274" t="s">
        <v>11211</v>
      </c>
      <c r="C37" s="275">
        <v>27700</v>
      </c>
      <c r="D37" s="270">
        <f>IF(смарты_нал5[[#This Row],[Цена ]]&gt;0,смарты_нал5[[#This Row],[Цена ]]/0.87,"")</f>
        <v>31839.080459770114</v>
      </c>
      <c r="E37" s="271"/>
      <c r="F37" s="272"/>
      <c r="G37" s="272">
        <f>IF(смарты_нал5[[#This Row],[Цена ]]&lt;&gt;"",смарты_нал5[[#This Row],[Цена ]]*смарты_нал5[[#This Row],[Заказ нал.]],"")</f>
        <v>0</v>
      </c>
      <c r="H37" s="272">
        <f>IF(смарты_нал5[[#This Row],[Цена Б.Н.]]&lt;&gt;"",смарты_нал5[[#This Row],[Цена Б.Н.]]*смарты_нал5[[#This Row],[Заказ Б.Н.]],"")</f>
        <v>0</v>
      </c>
      <c r="I37" s="27"/>
      <c r="J37" s="27"/>
      <c r="K37" s="27"/>
      <c r="L37" s="27"/>
      <c r="M37" s="278">
        <v>13</v>
      </c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spans="1:27" ht="15.75" customHeight="1" x14ac:dyDescent="0.25">
      <c r="A38" s="274" t="s">
        <v>11212</v>
      </c>
      <c r="B38" s="274" t="s">
        <v>11213</v>
      </c>
      <c r="C38" s="275">
        <v>27700</v>
      </c>
      <c r="D38" s="270">
        <f>IF(смарты_нал5[[#This Row],[Цена ]]&gt;0,смарты_нал5[[#This Row],[Цена ]]/0.87,"")</f>
        <v>31839.080459770114</v>
      </c>
      <c r="E38" s="271"/>
      <c r="F38" s="272"/>
      <c r="G38" s="272">
        <f>IF(смарты_нал5[[#This Row],[Цена ]]&lt;&gt;"",смарты_нал5[[#This Row],[Цена ]]*смарты_нал5[[#This Row],[Заказ нал.]],"")</f>
        <v>0</v>
      </c>
      <c r="H38" s="272">
        <f>IF(смарты_нал5[[#This Row],[Цена Б.Н.]]&lt;&gt;"",смарты_нал5[[#This Row],[Цена Б.Н.]]*смарты_нал5[[#This Row],[Заказ Б.Н.]],"")</f>
        <v>0</v>
      </c>
      <c r="I38" s="27"/>
      <c r="J38" s="27"/>
      <c r="K38" s="27"/>
      <c r="L38" s="27"/>
      <c r="M38" s="278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spans="1:27" ht="15.75" customHeight="1" x14ac:dyDescent="0.25">
      <c r="A39" s="274" t="s">
        <v>10269</v>
      </c>
      <c r="B39" s="274" t="s">
        <v>10270</v>
      </c>
      <c r="C39" s="275">
        <v>18400</v>
      </c>
      <c r="D39" s="270">
        <f>IF(смарты_нал5[[#This Row],[Цена ]]&gt;0,смарты_нал5[[#This Row],[Цена ]]/0.87,"")</f>
        <v>21149.425287356324</v>
      </c>
      <c r="E39" s="271"/>
      <c r="F39" s="272"/>
      <c r="G39" s="272">
        <f>IF(смарты_нал5[[#This Row],[Цена ]]&lt;&gt;"",смарты_нал5[[#This Row],[Цена ]]*смарты_нал5[[#This Row],[Заказ нал.]],"")</f>
        <v>0</v>
      </c>
      <c r="H39" s="272">
        <f>IF(смарты_нал5[[#This Row],[Цена Б.Н.]]&lt;&gt;"",смарты_нал5[[#This Row],[Цена Б.Н.]]*смарты_нал5[[#This Row],[Заказ Б.Н.]],"")</f>
        <v>0</v>
      </c>
      <c r="I39" s="27"/>
      <c r="J39" s="27"/>
      <c r="K39" s="27"/>
      <c r="L39" s="27"/>
      <c r="M39" s="278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spans="1:27" ht="15.75" customHeight="1" x14ac:dyDescent="0.25">
      <c r="A40" s="274" t="s">
        <v>10271</v>
      </c>
      <c r="B40" s="274" t="s">
        <v>10272</v>
      </c>
      <c r="C40" s="275">
        <v>18400</v>
      </c>
      <c r="D40" s="270">
        <f>IF(смарты_нал5[[#This Row],[Цена ]]&gt;0,смарты_нал5[[#This Row],[Цена ]]/0.87,"")</f>
        <v>21149.425287356324</v>
      </c>
      <c r="E40" s="271"/>
      <c r="F40" s="272"/>
      <c r="G40" s="272">
        <f>IF(смарты_нал5[[#This Row],[Цена ]]&lt;&gt;"",смарты_нал5[[#This Row],[Цена ]]*смарты_нал5[[#This Row],[Заказ нал.]],"")</f>
        <v>0</v>
      </c>
      <c r="H40" s="272">
        <f>IF(смарты_нал5[[#This Row],[Цена Б.Н.]]&lt;&gt;"",смарты_нал5[[#This Row],[Цена Б.Н.]]*смарты_нал5[[#This Row],[Заказ Б.Н.]],"")</f>
        <v>0</v>
      </c>
      <c r="I40" s="27"/>
      <c r="J40" s="27"/>
      <c r="K40" s="27"/>
      <c r="L40" s="27"/>
      <c r="M40" s="278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spans="1:27" ht="15.75" customHeight="1" x14ac:dyDescent="0.25">
      <c r="A41" s="274" t="s">
        <v>14933</v>
      </c>
      <c r="B41" s="274" t="s">
        <v>14934</v>
      </c>
      <c r="C41" s="275">
        <v>46600</v>
      </c>
      <c r="D41" s="270">
        <f>IF(смарты_нал5[[#This Row],[Цена ]]&gt;0,смарты_нал5[[#This Row],[Цена ]]/0.87,"")</f>
        <v>53563.218390804599</v>
      </c>
      <c r="E41" s="271"/>
      <c r="F41" s="272"/>
      <c r="G41" s="272">
        <f>IF(смарты_нал5[[#This Row],[Цена ]]&lt;&gt;"",смарты_нал5[[#This Row],[Цена ]]*смарты_нал5[[#This Row],[Заказ нал.]],"")</f>
        <v>0</v>
      </c>
      <c r="H41" s="272">
        <f>IF(смарты_нал5[[#This Row],[Цена Б.Н.]]&lt;&gt;"",смарты_нал5[[#This Row],[Цена Б.Н.]]*смарты_нал5[[#This Row],[Заказ Б.Н.]],"")</f>
        <v>0</v>
      </c>
      <c r="I41" s="27"/>
      <c r="J41" s="27"/>
      <c r="K41" s="27"/>
      <c r="L41" s="27"/>
      <c r="M41" s="278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 spans="1:27" ht="15.75" customHeight="1" x14ac:dyDescent="0.25">
      <c r="A42" s="274" t="s">
        <v>11955</v>
      </c>
      <c r="B42" s="274" t="s">
        <v>11956</v>
      </c>
      <c r="C42" s="275">
        <v>46600</v>
      </c>
      <c r="D42" s="270">
        <f>IF(смарты_нал5[[#This Row],[Цена ]]&gt;0,смарты_нал5[[#This Row],[Цена ]]/0.87,"")</f>
        <v>53563.218390804599</v>
      </c>
      <c r="E42" s="271"/>
      <c r="F42" s="272"/>
      <c r="G42" s="272">
        <f>IF(смарты_нал5[[#This Row],[Цена ]]&lt;&gt;"",смарты_нал5[[#This Row],[Цена ]]*смарты_нал5[[#This Row],[Заказ нал.]],"")</f>
        <v>0</v>
      </c>
      <c r="H42" s="272">
        <f>IF(смарты_нал5[[#This Row],[Цена Б.Н.]]&lt;&gt;"",смарты_нал5[[#This Row],[Цена Б.Н.]]*смарты_нал5[[#This Row],[Заказ Б.Н.]],"")</f>
        <v>0</v>
      </c>
      <c r="I42" s="27"/>
      <c r="J42" s="27"/>
      <c r="K42" s="27"/>
      <c r="L42" s="27"/>
      <c r="M42" s="278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 spans="1:27" ht="15.75" customHeight="1" x14ac:dyDescent="0.25">
      <c r="A43" s="274" t="s">
        <v>11214</v>
      </c>
      <c r="B43" s="274" t="s">
        <v>11215</v>
      </c>
      <c r="C43" s="275">
        <v>43500</v>
      </c>
      <c r="D43" s="270">
        <f>IF(смарты_нал5[[#This Row],[Цена ]]&gt;0,смарты_нал5[[#This Row],[Цена ]]/0.87,"")</f>
        <v>50000</v>
      </c>
      <c r="E43" s="271"/>
      <c r="F43" s="272"/>
      <c r="G43" s="272">
        <f>IF(смарты_нал5[[#This Row],[Цена ]]&lt;&gt;"",смарты_нал5[[#This Row],[Цена ]]*смарты_нал5[[#This Row],[Заказ нал.]],"")</f>
        <v>0</v>
      </c>
      <c r="H43" s="272">
        <f>IF(смарты_нал5[[#This Row],[Цена Б.Н.]]&lt;&gt;"",смарты_нал5[[#This Row],[Цена Б.Н.]]*смарты_нал5[[#This Row],[Заказ Б.Н.]],"")</f>
        <v>0</v>
      </c>
      <c r="I43" s="27"/>
      <c r="J43" s="27"/>
      <c r="K43" s="27"/>
      <c r="L43" s="27"/>
      <c r="M43" s="278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spans="1:27" ht="15.75" customHeight="1" x14ac:dyDescent="0.25">
      <c r="A44" s="274" t="s">
        <v>16119</v>
      </c>
      <c r="B44" s="274" t="s">
        <v>16120</v>
      </c>
      <c r="C44" s="275">
        <v>21400</v>
      </c>
      <c r="D44" s="270">
        <f>IF(смарты_нал5[[#This Row],[Цена ]]&gt;0,смарты_нал5[[#This Row],[Цена ]]/0.87,"")</f>
        <v>24597.701149425287</v>
      </c>
      <c r="E44" s="276"/>
      <c r="F44" s="272"/>
      <c r="G44" s="272">
        <f>IF(смарты_нал5[[#This Row],[Цена ]]&lt;&gt;"",смарты_нал5[[#This Row],[Цена ]]*смарты_нал5[[#This Row],[Заказ нал.]],"")</f>
        <v>0</v>
      </c>
      <c r="H44" s="272">
        <f>IF(смарты_нал5[[#This Row],[Цена Б.Н.]]&lt;&gt;"",смарты_нал5[[#This Row],[Цена Б.Н.]]*смарты_нал5[[#This Row],[Заказ Б.Н.]],"")</f>
        <v>0</v>
      </c>
      <c r="I44" s="27"/>
      <c r="J44" s="27"/>
      <c r="K44" s="27"/>
      <c r="L44" s="27"/>
      <c r="M44" s="273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spans="1:27" ht="15.75" customHeight="1" x14ac:dyDescent="0.25">
      <c r="A45" s="274" t="s">
        <v>4099</v>
      </c>
      <c r="B45" s="274" t="s">
        <v>4100</v>
      </c>
      <c r="C45" s="275">
        <v>21500</v>
      </c>
      <c r="D45" s="280">
        <f>IF(смарты_нал5[[#This Row],[Цена ]]&gt;0,смарты_нал5[[#This Row],[Цена ]]/0.87,"")</f>
        <v>24712.643678160919</v>
      </c>
      <c r="E45" s="271"/>
      <c r="F45" s="272"/>
      <c r="G45" s="272">
        <f>IF(смарты_нал5[[#This Row],[Цена ]]&lt;&gt;"",смарты_нал5[[#This Row],[Цена ]]*смарты_нал5[[#This Row],[Заказ нал.]],"")</f>
        <v>0</v>
      </c>
      <c r="H45" s="272">
        <f>IF(смарты_нал5[[#This Row],[Цена Б.Н.]]&lt;&gt;"",смарты_нал5[[#This Row],[Цена Б.Н.]]*смарты_нал5[[#This Row],[Заказ Б.Н.]],"")</f>
        <v>0</v>
      </c>
      <c r="I45" s="27"/>
      <c r="J45" s="27"/>
      <c r="K45" s="27"/>
      <c r="L45" s="27"/>
      <c r="M45" s="278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spans="1:27" ht="15.75" customHeight="1" x14ac:dyDescent="0.25">
      <c r="A46" s="274" t="s">
        <v>4101</v>
      </c>
      <c r="B46" s="274" t="s">
        <v>4102</v>
      </c>
      <c r="C46" s="275">
        <v>23500</v>
      </c>
      <c r="D46" s="280">
        <f>IF(смарты_нал5[[#This Row],[Цена ]]&gt;0,смарты_нал5[[#This Row],[Цена ]]/0.87,"")</f>
        <v>27011.494252873563</v>
      </c>
      <c r="E46" s="271"/>
      <c r="F46" s="272"/>
      <c r="G46" s="272">
        <f>IF(смарты_нал5[[#This Row],[Цена ]]&lt;&gt;"",смарты_нал5[[#This Row],[Цена ]]*смарты_нал5[[#This Row],[Заказ нал.]],"")</f>
        <v>0</v>
      </c>
      <c r="H46" s="272">
        <f>IF(смарты_нал5[[#This Row],[Цена Б.Н.]]&lt;&gt;"",смарты_нал5[[#This Row],[Цена Б.Н.]]*смарты_нал5[[#This Row],[Заказ Б.Н.]],"")</f>
        <v>0</v>
      </c>
      <c r="I46" s="27"/>
      <c r="J46" s="27"/>
      <c r="K46" s="27"/>
      <c r="L46" s="27"/>
      <c r="M46" s="278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spans="1:27" ht="15.75" customHeight="1" x14ac:dyDescent="0.25">
      <c r="A47" s="274" t="s">
        <v>12534</v>
      </c>
      <c r="B47" s="274" t="s">
        <v>12535</v>
      </c>
      <c r="C47" s="275">
        <v>50200</v>
      </c>
      <c r="D47" s="280">
        <f>IF(смарты_нал5[[#This Row],[Цена ]]&gt;0,смарты_нал5[[#This Row],[Цена ]]/0.87,"")</f>
        <v>57701.14942528736</v>
      </c>
      <c r="E47" s="271"/>
      <c r="F47" s="272"/>
      <c r="G47" s="272">
        <f>IF(смарты_нал5[[#This Row],[Цена ]]&lt;&gt;"",смарты_нал5[[#This Row],[Цена ]]*смарты_нал5[[#This Row],[Заказ нал.]],"")</f>
        <v>0</v>
      </c>
      <c r="H47" s="272">
        <f>IF(смарты_нал5[[#This Row],[Цена Б.Н.]]&lt;&gt;"",смарты_нал5[[#This Row],[Цена Б.Н.]]*смарты_нал5[[#This Row],[Заказ Б.Н.]],"")</f>
        <v>0</v>
      </c>
      <c r="I47" s="27"/>
      <c r="J47" s="27"/>
      <c r="K47" s="27"/>
      <c r="L47" s="27"/>
      <c r="M47" s="278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spans="1:27" ht="15.75" customHeight="1" x14ac:dyDescent="0.25">
      <c r="A48" s="274" t="s">
        <v>13445</v>
      </c>
      <c r="B48" s="274" t="s">
        <v>13446</v>
      </c>
      <c r="C48" s="275">
        <v>58500</v>
      </c>
      <c r="D48" s="280">
        <f>IF(смарты_нал5[[#This Row],[Цена ]]&gt;0,смарты_нал5[[#This Row],[Цена ]]/0.87,"")</f>
        <v>67241.379310344826</v>
      </c>
      <c r="E48" s="271"/>
      <c r="F48" s="272"/>
      <c r="G48" s="272">
        <f>IF(смарты_нал5[[#This Row],[Цена ]]&lt;&gt;"",смарты_нал5[[#This Row],[Цена ]]*смарты_нал5[[#This Row],[Заказ нал.]],"")</f>
        <v>0</v>
      </c>
      <c r="H48" s="272">
        <f>IF(смарты_нал5[[#This Row],[Цена Б.Н.]]&lt;&gt;"",смарты_нал5[[#This Row],[Цена Б.Н.]]*смарты_нал5[[#This Row],[Заказ Б.Н.]],"")</f>
        <v>0</v>
      </c>
      <c r="I48" s="27"/>
      <c r="J48" s="27"/>
      <c r="K48" s="27"/>
      <c r="L48" s="27"/>
      <c r="M48" s="278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spans="1:27" ht="15.75" customHeight="1" x14ac:dyDescent="0.25">
      <c r="A49" s="274" t="s">
        <v>13878</v>
      </c>
      <c r="B49" s="274" t="s">
        <v>13879</v>
      </c>
      <c r="C49" s="275">
        <v>58500</v>
      </c>
      <c r="D49" s="280">
        <f>IF(смарты_нал5[[#This Row],[Цена ]]&gt;0,смарты_нал5[[#This Row],[Цена ]]/0.87,"")</f>
        <v>67241.379310344826</v>
      </c>
      <c r="E49" s="271"/>
      <c r="F49" s="272"/>
      <c r="G49" s="272">
        <f>IF(смарты_нал5[[#This Row],[Цена ]]&lt;&gt;"",смарты_нал5[[#This Row],[Цена ]]*смарты_нал5[[#This Row],[Заказ нал.]],"")</f>
        <v>0</v>
      </c>
      <c r="H49" s="272">
        <f>IF(смарты_нал5[[#This Row],[Цена Б.Н.]]&lt;&gt;"",смарты_нал5[[#This Row],[Цена Б.Н.]]*смарты_нал5[[#This Row],[Заказ Б.Н.]],"")</f>
        <v>0</v>
      </c>
      <c r="I49" s="27"/>
      <c r="J49" s="27"/>
      <c r="K49" s="27"/>
      <c r="L49" s="27"/>
      <c r="M49" s="278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 spans="1:27" ht="15.75" customHeight="1" x14ac:dyDescent="0.25">
      <c r="A50" s="274" t="s">
        <v>4103</v>
      </c>
      <c r="B50" s="274" t="s">
        <v>4104</v>
      </c>
      <c r="C50" s="275">
        <v>73500</v>
      </c>
      <c r="D50" s="280">
        <f>IF(смарты_нал5[[#This Row],[Цена ]]&gt;0,смарты_нал5[[#This Row],[Цена ]]/0.87,"")</f>
        <v>84482.758620689652</v>
      </c>
      <c r="E50" s="271"/>
      <c r="F50" s="272"/>
      <c r="G50" s="272">
        <f>IF(смарты_нал5[[#This Row],[Цена ]]&lt;&gt;"",смарты_нал5[[#This Row],[Цена ]]*смарты_нал5[[#This Row],[Заказ нал.]],"")</f>
        <v>0</v>
      </c>
      <c r="H50" s="272">
        <f>IF(смарты_нал5[[#This Row],[Цена Б.Н.]]&lt;&gt;"",смарты_нал5[[#This Row],[Цена Б.Н.]]*смарты_нал5[[#This Row],[Заказ Б.Н.]],"")</f>
        <v>0</v>
      </c>
      <c r="I50" s="27"/>
      <c r="J50" s="27"/>
      <c r="K50" s="27"/>
      <c r="L50" s="27"/>
      <c r="M50" s="278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 spans="1:27" ht="15.75" customHeight="1" x14ac:dyDescent="0.25">
      <c r="A51" s="274" t="s">
        <v>4105</v>
      </c>
      <c r="B51" s="274" t="s">
        <v>4106</v>
      </c>
      <c r="C51" s="275">
        <v>73500</v>
      </c>
      <c r="D51" s="280">
        <f>IF(смарты_нал5[[#This Row],[Цена ]]&gt;0,смарты_нал5[[#This Row],[Цена ]]/0.87,"")</f>
        <v>84482.758620689652</v>
      </c>
      <c r="E51" s="271"/>
      <c r="F51" s="277"/>
      <c r="G51" s="272">
        <f>IF(смарты_нал5[[#This Row],[Цена ]]&lt;&gt;"",смарты_нал5[[#This Row],[Цена ]]*смарты_нал5[[#This Row],[Заказ нал.]],"")</f>
        <v>0</v>
      </c>
      <c r="H51" s="272">
        <f>IF(смарты_нал5[[#This Row],[Цена Б.Н.]]&lt;&gt;"",смарты_нал5[[#This Row],[Цена Б.Н.]]*смарты_нал5[[#This Row],[Заказ Б.Н.]],"")</f>
        <v>0</v>
      </c>
      <c r="I51" s="27"/>
      <c r="J51" s="27"/>
      <c r="K51" s="27"/>
      <c r="L51" s="27"/>
      <c r="M51" s="278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 spans="1:27" ht="15.75" customHeight="1" x14ac:dyDescent="0.25">
      <c r="A52" s="274" t="s">
        <v>4107</v>
      </c>
      <c r="B52" s="274" t="s">
        <v>4108</v>
      </c>
      <c r="C52" s="275">
        <v>80600</v>
      </c>
      <c r="D52" s="280">
        <f>IF(смарты_нал5[[#This Row],[Цена ]]&gt;0,смарты_нал5[[#This Row],[Цена ]]/0.87,"")</f>
        <v>92643.678160919546</v>
      </c>
      <c r="E52" s="271"/>
      <c r="F52" s="272"/>
      <c r="G52" s="272">
        <f>IF(смарты_нал5[[#This Row],[Цена ]]&lt;&gt;"",смарты_нал5[[#This Row],[Цена ]]*смарты_нал5[[#This Row],[Заказ нал.]],"")</f>
        <v>0</v>
      </c>
      <c r="H52" s="272">
        <f>IF(смарты_нал5[[#This Row],[Цена Б.Н.]]&lt;&gt;"",смарты_нал5[[#This Row],[Цена Б.Н.]]*смарты_нал5[[#This Row],[Заказ Б.Н.]],"")</f>
        <v>0</v>
      </c>
      <c r="I52" s="27"/>
      <c r="J52" s="27"/>
      <c r="K52" s="27"/>
      <c r="L52" s="27"/>
      <c r="M52" s="278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spans="1:27" ht="15.75" customHeight="1" x14ac:dyDescent="0.25">
      <c r="A53" s="274" t="s">
        <v>14935</v>
      </c>
      <c r="B53" s="274" t="s">
        <v>14936</v>
      </c>
      <c r="C53" s="275">
        <v>81300</v>
      </c>
      <c r="D53" s="280">
        <f>IF(смарты_нал5[[#This Row],[Цена ]]&gt;0,смарты_нал5[[#This Row],[Цена ]]/0.87,"")</f>
        <v>93448.275862068971</v>
      </c>
      <c r="E53" s="271"/>
      <c r="F53" s="272"/>
      <c r="G53" s="272">
        <f>IF(смарты_нал5[[#This Row],[Цена ]]&lt;&gt;"",смарты_нал5[[#This Row],[Цена ]]*смарты_нал5[[#This Row],[Заказ нал.]],"")</f>
        <v>0</v>
      </c>
      <c r="H53" s="272">
        <f>IF(смарты_нал5[[#This Row],[Цена Б.Н.]]&lt;&gt;"",смарты_нал5[[#This Row],[Цена Б.Н.]]*смарты_нал5[[#This Row],[Заказ Б.Н.]],"")</f>
        <v>0</v>
      </c>
      <c r="I53" s="27"/>
      <c r="J53" s="27"/>
      <c r="K53" s="27"/>
      <c r="L53" s="27"/>
      <c r="M53" s="278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 spans="1:27" ht="15.75" customHeight="1" x14ac:dyDescent="0.25">
      <c r="A54" s="274" t="s">
        <v>14937</v>
      </c>
      <c r="B54" s="274" t="s">
        <v>14938</v>
      </c>
      <c r="C54" s="275">
        <v>81300</v>
      </c>
      <c r="D54" s="280">
        <f>IF(смарты_нал5[[#This Row],[Цена ]]&gt;0,смарты_нал5[[#This Row],[Цена ]]/0.87,"")</f>
        <v>93448.275862068971</v>
      </c>
      <c r="E54" s="271"/>
      <c r="F54" s="272"/>
      <c r="G54" s="272">
        <f>IF(смарты_нал5[[#This Row],[Цена ]]&lt;&gt;"",смарты_нал5[[#This Row],[Цена ]]*смарты_нал5[[#This Row],[Заказ нал.]],"")</f>
        <v>0</v>
      </c>
      <c r="H54" s="272">
        <f>IF(смарты_нал5[[#This Row],[Цена Б.Н.]]&lt;&gt;"",смарты_нал5[[#This Row],[Цена Б.Н.]]*смарты_нал5[[#This Row],[Заказ Б.Н.]],"")</f>
        <v>0</v>
      </c>
      <c r="I54" s="27"/>
      <c r="J54" s="27"/>
      <c r="K54" s="27"/>
      <c r="L54" s="27"/>
      <c r="M54" s="278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spans="1:27" ht="15.75" customHeight="1" x14ac:dyDescent="0.25">
      <c r="A55" s="274" t="s">
        <v>4109</v>
      </c>
      <c r="B55" s="274" t="s">
        <v>4110</v>
      </c>
      <c r="C55" s="275">
        <v>7400</v>
      </c>
      <c r="D55" s="280">
        <f>IF(смарты_нал5[[#This Row],[Цена ]]&gt;0,смарты_нал5[[#This Row],[Цена ]]/0.87,"")</f>
        <v>8505.7471264367814</v>
      </c>
      <c r="E55" s="271"/>
      <c r="F55" s="272"/>
      <c r="G55" s="272">
        <f>IF(смарты_нал5[[#This Row],[Цена ]]&lt;&gt;"",смарты_нал5[[#This Row],[Цена ]]*смарты_нал5[[#This Row],[Заказ нал.]],"")</f>
        <v>0</v>
      </c>
      <c r="H55" s="272">
        <f>IF(смарты_нал5[[#This Row],[Цена Б.Н.]]&lt;&gt;"",смарты_нал5[[#This Row],[Цена Б.Н.]]*смарты_нал5[[#This Row],[Заказ Б.Н.]],"")</f>
        <v>0</v>
      </c>
      <c r="I55" s="27"/>
      <c r="J55" s="27"/>
      <c r="K55" s="27"/>
      <c r="L55" s="27"/>
      <c r="M55" s="278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 spans="1:27" ht="15.75" customHeight="1" x14ac:dyDescent="0.25">
      <c r="A56" s="268" t="s">
        <v>13880</v>
      </c>
      <c r="B56" s="268" t="s">
        <v>13881</v>
      </c>
      <c r="C56" s="269">
        <v>8500</v>
      </c>
      <c r="D56" s="281">
        <f>IF(смарты_нал5[[#This Row],[Цена ]]&gt;0,смарты_нал5[[#This Row],[Цена ]]/0.87,"")</f>
        <v>9770.1149425287349</v>
      </c>
      <c r="E56" s="271"/>
      <c r="F56" s="272"/>
      <c r="G56" s="272">
        <f>IF(смарты_нал5[[#This Row],[Цена ]]&lt;&gt;"",смарты_нал5[[#This Row],[Цена ]]*смарты_нал5[[#This Row],[Заказ нал.]],"")</f>
        <v>0</v>
      </c>
      <c r="H56" s="272">
        <f>IF(смарты_нал5[[#This Row],[Цена Б.Н.]]&lt;&gt;"",смарты_нал5[[#This Row],[Цена Б.Н.]]*смарты_нал5[[#This Row],[Заказ Б.Н.]],"")</f>
        <v>0</v>
      </c>
      <c r="I56" s="27"/>
      <c r="J56" s="27"/>
      <c r="K56" s="27"/>
      <c r="L56" s="27"/>
      <c r="M56" s="278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spans="1:27" ht="15.75" customHeight="1" x14ac:dyDescent="0.25">
      <c r="A57" s="274" t="s">
        <v>13882</v>
      </c>
      <c r="B57" s="274" t="s">
        <v>13883</v>
      </c>
      <c r="C57" s="275">
        <v>8500</v>
      </c>
      <c r="D57" s="280">
        <f>IF(смарты_нал5[[#This Row],[Цена ]]&gt;0,смарты_нал5[[#This Row],[Цена ]]/0.87,"")</f>
        <v>9770.1149425287349</v>
      </c>
      <c r="E57" s="271"/>
      <c r="F57" s="272"/>
      <c r="G57" s="272">
        <f>IF(смарты_нал5[[#This Row],[Цена ]]&lt;&gt;"",смарты_нал5[[#This Row],[Цена ]]*смарты_нал5[[#This Row],[Заказ нал.]],"")</f>
        <v>0</v>
      </c>
      <c r="H57" s="272">
        <f>IF(смарты_нал5[[#This Row],[Цена Б.Н.]]&lt;&gt;"",смарты_нал5[[#This Row],[Цена Б.Н.]]*смарты_нал5[[#This Row],[Заказ Б.Н.]],"")</f>
        <v>0</v>
      </c>
      <c r="I57" s="27"/>
      <c r="J57" s="27"/>
      <c r="K57" s="27"/>
      <c r="L57" s="27"/>
      <c r="M57" s="278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 spans="1:27" ht="15.75" customHeight="1" x14ac:dyDescent="0.25">
      <c r="A58" s="274" t="s">
        <v>11216</v>
      </c>
      <c r="B58" s="274" t="s">
        <v>11217</v>
      </c>
      <c r="C58" s="275">
        <v>9700</v>
      </c>
      <c r="D58" s="280">
        <f>IF(смарты_нал5[[#This Row],[Цена ]]&gt;0,смарты_нал5[[#This Row],[Цена ]]/0.87,"")</f>
        <v>11149.425287356322</v>
      </c>
      <c r="E58" s="271"/>
      <c r="F58" s="272"/>
      <c r="G58" s="272">
        <f>IF(смарты_нал5[[#This Row],[Цена ]]&lt;&gt;"",смарты_нал5[[#This Row],[Цена ]]*смарты_нал5[[#This Row],[Заказ нал.]],"")</f>
        <v>0</v>
      </c>
      <c r="H58" s="272">
        <f>IF(смарты_нал5[[#This Row],[Цена Б.Н.]]&lt;&gt;"",смарты_нал5[[#This Row],[Цена Б.Н.]]*смарты_нал5[[#This Row],[Заказ Б.Н.]],"")</f>
        <v>0</v>
      </c>
      <c r="I58" s="27"/>
      <c r="J58" s="27"/>
      <c r="K58" s="27"/>
      <c r="L58" s="27"/>
      <c r="M58" s="278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spans="1:27" ht="15.75" customHeight="1" x14ac:dyDescent="0.25">
      <c r="A59" s="274" t="s">
        <v>4111</v>
      </c>
      <c r="B59" s="274" t="s">
        <v>4112</v>
      </c>
      <c r="C59" s="275">
        <v>9700</v>
      </c>
      <c r="D59" s="280">
        <f>IF(смарты_нал5[[#This Row],[Цена ]]&gt;0,смарты_нал5[[#This Row],[Цена ]]/0.87,"")</f>
        <v>11149.425287356322</v>
      </c>
      <c r="E59" s="271"/>
      <c r="F59" s="272"/>
      <c r="G59" s="272">
        <f>IF(смарты_нал5[[#This Row],[Цена ]]&lt;&gt;"",смарты_нал5[[#This Row],[Цена ]]*смарты_нал5[[#This Row],[Заказ нал.]],"")</f>
        <v>0</v>
      </c>
      <c r="H59" s="272">
        <f>IF(смарты_нал5[[#This Row],[Цена Б.Н.]]&lt;&gt;"",смарты_нал5[[#This Row],[Цена Б.Н.]]*смарты_нал5[[#This Row],[Заказ Б.Н.]],"")</f>
        <v>0</v>
      </c>
      <c r="I59" s="27"/>
      <c r="J59" s="27"/>
      <c r="K59" s="27"/>
      <c r="L59" s="27"/>
      <c r="M59" s="278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 spans="1:27" ht="15.75" customHeight="1" x14ac:dyDescent="0.25">
      <c r="A60" s="274" t="s">
        <v>4113</v>
      </c>
      <c r="B60" s="274" t="s">
        <v>4114</v>
      </c>
      <c r="C60" s="275">
        <v>11200</v>
      </c>
      <c r="D60" s="280">
        <f>IF(смарты_нал5[[#This Row],[Цена ]]&gt;0,смарты_нал5[[#This Row],[Цена ]]/0.87,"")</f>
        <v>12873.563218390806</v>
      </c>
      <c r="E60" s="271"/>
      <c r="F60" s="272"/>
      <c r="G60" s="272">
        <f>IF(смарты_нал5[[#This Row],[Цена ]]&lt;&gt;"",смарты_нал5[[#This Row],[Цена ]]*смарты_нал5[[#This Row],[Заказ нал.]],"")</f>
        <v>0</v>
      </c>
      <c r="H60" s="272">
        <f>IF(смарты_нал5[[#This Row],[Цена Б.Н.]]&lt;&gt;"",смарты_нал5[[#This Row],[Цена Б.Н.]]*смарты_нал5[[#This Row],[Заказ Б.Н.]],"")</f>
        <v>0</v>
      </c>
      <c r="I60" s="27"/>
      <c r="J60" s="27"/>
      <c r="K60" s="27"/>
      <c r="L60" s="27"/>
      <c r="M60" s="278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 spans="1:27" ht="15.75" customHeight="1" x14ac:dyDescent="0.25">
      <c r="A61" s="274" t="s">
        <v>16121</v>
      </c>
      <c r="B61" s="274" t="s">
        <v>16122</v>
      </c>
      <c r="C61" s="275">
        <v>16100</v>
      </c>
      <c r="D61" s="280">
        <f>IF(смарты_нал5[[#This Row],[Цена ]]&gt;0,смарты_нал5[[#This Row],[Цена ]]/0.87,"")</f>
        <v>18505.747126436781</v>
      </c>
      <c r="E61" s="271"/>
      <c r="F61" s="272"/>
      <c r="G61" s="272">
        <f>IF(смарты_нал5[[#This Row],[Цена ]]&lt;&gt;"",смарты_нал5[[#This Row],[Цена ]]*смарты_нал5[[#This Row],[Заказ нал.]],"")</f>
        <v>0</v>
      </c>
      <c r="H61" s="272">
        <f>IF(смарты_нал5[[#This Row],[Цена Б.Н.]]&lt;&gt;"",смарты_нал5[[#This Row],[Цена Б.Н.]]*смарты_нал5[[#This Row],[Заказ Б.Н.]],"")</f>
        <v>0</v>
      </c>
      <c r="I61" s="27"/>
      <c r="J61" s="27"/>
      <c r="K61" s="27"/>
      <c r="L61" s="27"/>
      <c r="M61" s="278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 spans="1:27" ht="15.75" customHeight="1" x14ac:dyDescent="0.25">
      <c r="A62" s="274" t="s">
        <v>16123</v>
      </c>
      <c r="B62" s="274" t="s">
        <v>16124</v>
      </c>
      <c r="C62" s="275">
        <v>16100</v>
      </c>
      <c r="D62" s="280">
        <f>IF(смарты_нал5[[#This Row],[Цена ]]&gt;0,смарты_нал5[[#This Row],[Цена ]]/0.87,"")</f>
        <v>18505.747126436781</v>
      </c>
      <c r="E62" s="271"/>
      <c r="F62" s="272"/>
      <c r="G62" s="272">
        <f>IF(смарты_нал5[[#This Row],[Цена ]]&lt;&gt;"",смарты_нал5[[#This Row],[Цена ]]*смарты_нал5[[#This Row],[Заказ нал.]],"")</f>
        <v>0</v>
      </c>
      <c r="H62" s="272">
        <f>IF(смарты_нал5[[#This Row],[Цена Б.Н.]]&lt;&gt;"",смарты_нал5[[#This Row],[Цена Б.Н.]]*смарты_нал5[[#This Row],[Заказ Б.Н.]],"")</f>
        <v>0</v>
      </c>
      <c r="I62" s="27"/>
      <c r="J62" s="27"/>
      <c r="K62" s="27"/>
      <c r="L62" s="27"/>
      <c r="M62" s="278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 spans="1:27" ht="15.75" customHeight="1" x14ac:dyDescent="0.25">
      <c r="A63" s="274" t="s">
        <v>4115</v>
      </c>
      <c r="B63" s="274" t="s">
        <v>4116</v>
      </c>
      <c r="C63" s="275">
        <v>11400</v>
      </c>
      <c r="D63" s="280">
        <f>IF(смарты_нал5[[#This Row],[Цена ]]&gt;0,смарты_нал5[[#This Row],[Цена ]]/0.87,"")</f>
        <v>13103.448275862069</v>
      </c>
      <c r="E63" s="271"/>
      <c r="F63" s="272"/>
      <c r="G63" s="272">
        <f>IF(смарты_нал5[[#This Row],[Цена ]]&lt;&gt;"",смарты_нал5[[#This Row],[Цена ]]*смарты_нал5[[#This Row],[Заказ нал.]],"")</f>
        <v>0</v>
      </c>
      <c r="H63" s="272">
        <f>IF(смарты_нал5[[#This Row],[Цена Б.Н.]]&lt;&gt;"",смарты_нал5[[#This Row],[Цена Б.Н.]]*смарты_нал5[[#This Row],[Заказ Б.Н.]],"")</f>
        <v>0</v>
      </c>
      <c r="I63" s="27"/>
      <c r="J63" s="27"/>
      <c r="K63" s="27"/>
      <c r="L63" s="27"/>
      <c r="M63" s="278">
        <v>3</v>
      </c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 spans="1:27" ht="15.75" customHeight="1" x14ac:dyDescent="0.25">
      <c r="A64" s="274" t="s">
        <v>16125</v>
      </c>
      <c r="B64" s="274" t="s">
        <v>16126</v>
      </c>
      <c r="C64" s="275">
        <v>11400</v>
      </c>
      <c r="D64" s="280">
        <f>IF(смарты_нал5[[#This Row],[Цена ]]&gt;0,смарты_нал5[[#This Row],[Цена ]]/0.87,"")</f>
        <v>13103.448275862069</v>
      </c>
      <c r="E64" s="271"/>
      <c r="F64" s="272"/>
      <c r="G64" s="272">
        <f>IF(смарты_нал5[[#This Row],[Цена ]]&lt;&gt;"",смарты_нал5[[#This Row],[Цена ]]*смарты_нал5[[#This Row],[Заказ нал.]],"")</f>
        <v>0</v>
      </c>
      <c r="H64" s="272">
        <f>IF(смарты_нал5[[#This Row],[Цена Б.Н.]]&lt;&gt;"",смарты_нал5[[#This Row],[Цена Б.Н.]]*смарты_нал5[[#This Row],[Заказ Б.Н.]],"")</f>
        <v>0</v>
      </c>
      <c r="I64" s="27"/>
      <c r="J64" s="27"/>
      <c r="K64" s="27"/>
      <c r="L64" s="27"/>
      <c r="M64" s="278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spans="1:27" ht="15.75" customHeight="1" x14ac:dyDescent="0.25">
      <c r="A65" s="274" t="s">
        <v>4117</v>
      </c>
      <c r="B65" s="274" t="s">
        <v>4118</v>
      </c>
      <c r="C65" s="275">
        <v>12300</v>
      </c>
      <c r="D65" s="280">
        <f>IF(смарты_нал5[[#This Row],[Цена ]]&gt;0,смарты_нал5[[#This Row],[Цена ]]/0.87,"")</f>
        <v>14137.931034482759</v>
      </c>
      <c r="E65" s="271"/>
      <c r="F65" s="272"/>
      <c r="G65" s="272">
        <f>IF(смарты_нал5[[#This Row],[Цена ]]&lt;&gt;"",смарты_нал5[[#This Row],[Цена ]]*смарты_нал5[[#This Row],[Заказ нал.]],"")</f>
        <v>0</v>
      </c>
      <c r="H65" s="272">
        <f>IF(смарты_нал5[[#This Row],[Цена Б.Н.]]&lt;&gt;"",смарты_нал5[[#This Row],[Цена Б.Н.]]*смарты_нал5[[#This Row],[Заказ Б.Н.]],"")</f>
        <v>0</v>
      </c>
      <c r="I65" s="27"/>
      <c r="J65" s="27"/>
      <c r="K65" s="27"/>
      <c r="L65" s="27"/>
      <c r="M65" s="278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 spans="1:27" ht="15.75" customHeight="1" x14ac:dyDescent="0.25">
      <c r="A66" s="274" t="s">
        <v>4119</v>
      </c>
      <c r="B66" s="274" t="s">
        <v>4120</v>
      </c>
      <c r="C66" s="275">
        <v>12300</v>
      </c>
      <c r="D66" s="280">
        <f>IF(смарты_нал5[[#This Row],[Цена ]]&gt;0,смарты_нал5[[#This Row],[Цена ]]/0.87,"")</f>
        <v>14137.931034482759</v>
      </c>
      <c r="E66" s="271"/>
      <c r="F66" s="272"/>
      <c r="G66" s="272">
        <f>IF(смарты_нал5[[#This Row],[Цена ]]&lt;&gt;"",смарты_нал5[[#This Row],[Цена ]]*смарты_нал5[[#This Row],[Заказ нал.]],"")</f>
        <v>0</v>
      </c>
      <c r="H66" s="272">
        <f>IF(смарты_нал5[[#This Row],[Цена Б.Н.]]&lt;&gt;"",смарты_нал5[[#This Row],[Цена Б.Н.]]*смарты_нал5[[#This Row],[Заказ Б.Н.]],"")</f>
        <v>0</v>
      </c>
      <c r="I66" s="27"/>
      <c r="J66" s="27"/>
      <c r="K66" s="27"/>
      <c r="L66" s="27"/>
      <c r="M66" s="278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 spans="1:27" ht="15.75" customHeight="1" x14ac:dyDescent="0.25">
      <c r="A67" s="274" t="s">
        <v>10273</v>
      </c>
      <c r="B67" s="274" t="s">
        <v>10274</v>
      </c>
      <c r="C67" s="275">
        <v>12300</v>
      </c>
      <c r="D67" s="280">
        <f>IF(смарты_нал5[[#This Row],[Цена ]]&gt;0,смарты_нал5[[#This Row],[Цена ]]/0.87,"")</f>
        <v>14137.931034482759</v>
      </c>
      <c r="E67" s="271"/>
      <c r="F67" s="272"/>
      <c r="G67" s="272">
        <f>IF(смарты_нал5[[#This Row],[Цена ]]&lt;&gt;"",смарты_нал5[[#This Row],[Цена ]]*смарты_нал5[[#This Row],[Заказ нал.]],"")</f>
        <v>0</v>
      </c>
      <c r="H67" s="272">
        <f>IF(смарты_нал5[[#This Row],[Цена Б.Н.]]&lt;&gt;"",смарты_нал5[[#This Row],[Цена Б.Н.]]*смарты_нал5[[#This Row],[Заказ Б.Н.]],"")</f>
        <v>0</v>
      </c>
      <c r="I67" s="27"/>
      <c r="J67" s="27"/>
      <c r="K67" s="27"/>
      <c r="L67" s="27"/>
      <c r="M67" s="278">
        <v>6</v>
      </c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 spans="1:27" ht="15.75" customHeight="1" x14ac:dyDescent="0.25">
      <c r="A68" s="274" t="s">
        <v>10031</v>
      </c>
      <c r="B68" s="274" t="s">
        <v>10032</v>
      </c>
      <c r="C68" s="275">
        <v>15000</v>
      </c>
      <c r="D68" s="280">
        <f>IF(смарты_нал5[[#This Row],[Цена ]]&gt;0,смарты_нал5[[#This Row],[Цена ]]/0.87,"")</f>
        <v>17241.379310344826</v>
      </c>
      <c r="E68" s="271"/>
      <c r="F68" s="272"/>
      <c r="G68" s="272">
        <f>IF(смарты_нал5[[#This Row],[Цена ]]&lt;&gt;"",смарты_нал5[[#This Row],[Цена ]]*смарты_нал5[[#This Row],[Заказ нал.]],"")</f>
        <v>0</v>
      </c>
      <c r="H68" s="272">
        <f>IF(смарты_нал5[[#This Row],[Цена Б.Н.]]&lt;&gt;"",смарты_нал5[[#This Row],[Цена Б.Н.]]*смарты_нал5[[#This Row],[Заказ Б.Н.]],"")</f>
        <v>0</v>
      </c>
      <c r="I68" s="27"/>
      <c r="J68" s="27"/>
      <c r="K68" s="27"/>
      <c r="L68" s="27"/>
      <c r="M68" s="278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 spans="1:27" ht="15.75" customHeight="1" x14ac:dyDescent="0.25">
      <c r="A69" s="274" t="s">
        <v>16127</v>
      </c>
      <c r="B69" s="274" t="s">
        <v>16128</v>
      </c>
      <c r="C69" s="275">
        <v>15000</v>
      </c>
      <c r="D69" s="280">
        <f>IF(смарты_нал5[[#This Row],[Цена ]]&gt;0,смарты_нал5[[#This Row],[Цена ]]/0.87,"")</f>
        <v>17241.379310344826</v>
      </c>
      <c r="E69" s="271"/>
      <c r="F69" s="272"/>
      <c r="G69" s="272">
        <f>IF(смарты_нал5[[#This Row],[Цена ]]&lt;&gt;"",смарты_нал5[[#This Row],[Цена ]]*смарты_нал5[[#This Row],[Заказ нал.]],"")</f>
        <v>0</v>
      </c>
      <c r="H69" s="272">
        <f>IF(смарты_нал5[[#This Row],[Цена Б.Н.]]&lt;&gt;"",смарты_нал5[[#This Row],[Цена Б.Н.]]*смарты_нал5[[#This Row],[Заказ Б.Н.]],"")</f>
        <v>0</v>
      </c>
      <c r="I69" s="27"/>
      <c r="J69" s="27"/>
      <c r="K69" s="27"/>
      <c r="L69" s="27"/>
      <c r="M69" s="278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 spans="1:27" ht="15.75" customHeight="1" x14ac:dyDescent="0.25">
      <c r="A70" s="274" t="s">
        <v>4121</v>
      </c>
      <c r="B70" s="274" t="s">
        <v>4122</v>
      </c>
      <c r="C70" s="275">
        <v>15300</v>
      </c>
      <c r="D70" s="280">
        <f>IF(смарты_нал5[[#This Row],[Цена ]]&gt;0,смарты_нал5[[#This Row],[Цена ]]/0.87,"")</f>
        <v>17586.206896551725</v>
      </c>
      <c r="E70" s="271"/>
      <c r="F70" s="272"/>
      <c r="G70" s="272">
        <f>IF(смарты_нал5[[#This Row],[Цена ]]&lt;&gt;"",смарты_нал5[[#This Row],[Цена ]]*смарты_нал5[[#This Row],[Заказ нал.]],"")</f>
        <v>0</v>
      </c>
      <c r="H70" s="272">
        <f>IF(смарты_нал5[[#This Row],[Цена Б.Н.]]&lt;&gt;"",смарты_нал5[[#This Row],[Цена Б.Н.]]*смарты_нал5[[#This Row],[Заказ Б.Н.]],"")</f>
        <v>0</v>
      </c>
      <c r="I70" s="27"/>
      <c r="J70" s="27"/>
      <c r="K70" s="27"/>
      <c r="L70" s="27"/>
      <c r="M70" s="278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spans="1:27" ht="15.75" customHeight="1" x14ac:dyDescent="0.25">
      <c r="A71" s="274" t="s">
        <v>13884</v>
      </c>
      <c r="B71" s="274" t="s">
        <v>13885</v>
      </c>
      <c r="C71" s="275">
        <v>15300</v>
      </c>
      <c r="D71" s="280">
        <f>IF(смарты_нал5[[#This Row],[Цена ]]&gt;0,смарты_нал5[[#This Row],[Цена ]]/0.87,"")</f>
        <v>17586.206896551725</v>
      </c>
      <c r="E71" s="271"/>
      <c r="F71" s="272"/>
      <c r="G71" s="272">
        <f>IF(смарты_нал5[[#This Row],[Цена ]]&lt;&gt;"",смарты_нал5[[#This Row],[Цена ]]*смарты_нал5[[#This Row],[Заказ нал.]],"")</f>
        <v>0</v>
      </c>
      <c r="H71" s="272">
        <f>IF(смарты_нал5[[#This Row],[Цена Б.Н.]]&lt;&gt;"",смарты_нал5[[#This Row],[Цена Б.Н.]]*смарты_нал5[[#This Row],[Заказ Б.Н.]],"")</f>
        <v>0</v>
      </c>
      <c r="I71" s="27"/>
      <c r="J71" s="27"/>
      <c r="K71" s="27"/>
      <c r="L71" s="27"/>
      <c r="M71" s="278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 spans="1:27" ht="15.75" customHeight="1" x14ac:dyDescent="0.25">
      <c r="A72" s="274" t="s">
        <v>13886</v>
      </c>
      <c r="B72" s="274" t="s">
        <v>13887</v>
      </c>
      <c r="C72" s="275">
        <v>15300</v>
      </c>
      <c r="D72" s="280">
        <f>IF(смарты_нал5[[#This Row],[Цена ]]&gt;0,смарты_нал5[[#This Row],[Цена ]]/0.87,"")</f>
        <v>17586.206896551725</v>
      </c>
      <c r="E72" s="271"/>
      <c r="F72" s="272"/>
      <c r="G72" s="272">
        <f>IF(смарты_нал5[[#This Row],[Цена ]]&lt;&gt;"",смарты_нал5[[#This Row],[Цена ]]*смарты_нал5[[#This Row],[Заказ нал.]],"")</f>
        <v>0</v>
      </c>
      <c r="H72" s="272">
        <f>IF(смарты_нал5[[#This Row],[Цена Б.Н.]]&lt;&gt;"",смарты_нал5[[#This Row],[Цена Б.Н.]]*смарты_нал5[[#This Row],[Заказ Б.Н.]],"")</f>
        <v>0</v>
      </c>
      <c r="I72" s="27"/>
      <c r="J72" s="27"/>
      <c r="K72" s="27"/>
      <c r="L72" s="27"/>
      <c r="M72" s="278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 spans="1:27" ht="15.75" customHeight="1" x14ac:dyDescent="0.25">
      <c r="A73" s="274" t="s">
        <v>10033</v>
      </c>
      <c r="B73" s="274" t="s">
        <v>10034</v>
      </c>
      <c r="C73" s="275">
        <v>17500</v>
      </c>
      <c r="D73" s="280">
        <f>IF(смарты_нал5[[#This Row],[Цена ]]&gt;0,смарты_нал5[[#This Row],[Цена ]]/0.87,"")</f>
        <v>20114.942528735632</v>
      </c>
      <c r="E73" s="271"/>
      <c r="F73" s="277"/>
      <c r="G73" s="272">
        <f>IF(смарты_нал5[[#This Row],[Цена ]]&lt;&gt;"",смарты_нал5[[#This Row],[Цена ]]*смарты_нал5[[#This Row],[Заказ нал.]],"")</f>
        <v>0</v>
      </c>
      <c r="H73" s="272">
        <f>IF(смарты_нал5[[#This Row],[Цена Б.Н.]]&lt;&gt;"",смарты_нал5[[#This Row],[Цена Б.Н.]]*смарты_нал5[[#This Row],[Заказ Б.Н.]],"")</f>
        <v>0</v>
      </c>
      <c r="I73" s="27"/>
      <c r="J73" s="27"/>
      <c r="K73" s="27"/>
      <c r="L73" s="27"/>
      <c r="M73" s="278">
        <v>4</v>
      </c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 spans="1:27" ht="15.75" customHeight="1" x14ac:dyDescent="0.25">
      <c r="A74" s="274" t="s">
        <v>4123</v>
      </c>
      <c r="B74" s="274" t="s">
        <v>4124</v>
      </c>
      <c r="C74" s="275">
        <v>31300</v>
      </c>
      <c r="D74" s="280">
        <f>IF(смарты_нал5[[#This Row],[Цена ]]&gt;0,смарты_нал5[[#This Row],[Цена ]]/0.87,"")</f>
        <v>35977.011494252874</v>
      </c>
      <c r="E74" s="276"/>
      <c r="F74" s="272"/>
      <c r="G74" s="272">
        <f>IF(смарты_нал5[[#This Row],[Цена ]]&lt;&gt;"",смарты_нал5[[#This Row],[Цена ]]*смарты_нал5[[#This Row],[Заказ нал.]],"")</f>
        <v>0</v>
      </c>
      <c r="H74" s="272">
        <f>IF(смарты_нал5[[#This Row],[Цена Б.Н.]]&lt;&gt;"",смарты_нал5[[#This Row],[Цена Б.Н.]]*смарты_нал5[[#This Row],[Заказ Б.Н.]],"")</f>
        <v>0</v>
      </c>
      <c r="I74" s="27"/>
      <c r="J74" s="27"/>
      <c r="K74" s="27"/>
      <c r="L74" s="27"/>
      <c r="M74" s="278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 spans="1:27" ht="15.75" customHeight="1" x14ac:dyDescent="0.25">
      <c r="A75" s="274" t="s">
        <v>4125</v>
      </c>
      <c r="B75" s="274" t="s">
        <v>4126</v>
      </c>
      <c r="C75" s="275">
        <v>31300</v>
      </c>
      <c r="D75" s="280">
        <f>IF(смарты_нал5[[#This Row],[Цена ]]&gt;0,смарты_нал5[[#This Row],[Цена ]]/0.87,"")</f>
        <v>35977.011494252874</v>
      </c>
      <c r="E75" s="271"/>
      <c r="F75" s="277"/>
      <c r="G75" s="272">
        <f>IF(смарты_нал5[[#This Row],[Цена ]]&lt;&gt;"",смарты_нал5[[#This Row],[Цена ]]*смарты_нал5[[#This Row],[Заказ нал.]],"")</f>
        <v>0</v>
      </c>
      <c r="H75" s="272">
        <f>IF(смарты_нал5[[#This Row],[Цена Б.Н.]]&lt;&gt;"",смарты_нал5[[#This Row],[Цена Б.Н.]]*смарты_нал5[[#This Row],[Заказ Б.Н.]],"")</f>
        <v>0</v>
      </c>
      <c r="I75" s="27"/>
      <c r="J75" s="27"/>
      <c r="K75" s="27"/>
      <c r="L75" s="27"/>
      <c r="M75" s="278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 spans="1:27" ht="15.75" customHeight="1" x14ac:dyDescent="0.25">
      <c r="A76" s="274" t="s">
        <v>4127</v>
      </c>
      <c r="B76" s="274" t="s">
        <v>4128</v>
      </c>
      <c r="C76" s="275">
        <v>24000</v>
      </c>
      <c r="D76" s="280">
        <f>IF(смарты_нал5[[#This Row],[Цена ]]&gt;0,смарты_нал5[[#This Row],[Цена ]]/0.87,"")</f>
        <v>27586.206896551725</v>
      </c>
      <c r="E76" s="271"/>
      <c r="F76" s="272"/>
      <c r="G76" s="272">
        <f>IF(смарты_нал5[[#This Row],[Цена ]]&lt;&gt;"",смарты_нал5[[#This Row],[Цена ]]*смарты_нал5[[#This Row],[Заказ нал.]],"")</f>
        <v>0</v>
      </c>
      <c r="H76" s="272">
        <f>IF(смарты_нал5[[#This Row],[Цена Б.Н.]]&lt;&gt;"",смарты_нал5[[#This Row],[Цена Б.Н.]]*смарты_нал5[[#This Row],[Заказ Б.Н.]],"")</f>
        <v>0</v>
      </c>
      <c r="I76" s="27"/>
      <c r="J76" s="27"/>
      <c r="K76" s="27"/>
      <c r="L76" s="27"/>
      <c r="M76" s="278">
        <v>2</v>
      </c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 spans="1:27" ht="15.75" customHeight="1" x14ac:dyDescent="0.25">
      <c r="A77" s="274" t="s">
        <v>11363</v>
      </c>
      <c r="B77" s="274" t="s">
        <v>11364</v>
      </c>
      <c r="C77" s="275">
        <v>24500</v>
      </c>
      <c r="D77" s="280">
        <f>IF(смарты_нал5[[#This Row],[Цена ]]&gt;0,смарты_нал5[[#This Row],[Цена ]]/0.87,"")</f>
        <v>28160.919540229886</v>
      </c>
      <c r="E77" s="276"/>
      <c r="F77" s="272"/>
      <c r="G77" s="272">
        <f>IF(смарты_нал5[[#This Row],[Цена ]]&lt;&gt;"",смарты_нал5[[#This Row],[Цена ]]*смарты_нал5[[#This Row],[Заказ нал.]],"")</f>
        <v>0</v>
      </c>
      <c r="H77" s="272">
        <f>IF(смарты_нал5[[#This Row],[Цена Б.Н.]]&lt;&gt;"",смарты_нал5[[#This Row],[Цена Б.Н.]]*смарты_нал5[[#This Row],[Заказ Б.Н.]],"")</f>
        <v>0</v>
      </c>
      <c r="I77" s="27"/>
      <c r="J77" s="27"/>
      <c r="K77" s="27"/>
      <c r="L77" s="27"/>
      <c r="M77" s="278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 spans="1:27" ht="15.75" customHeight="1" x14ac:dyDescent="0.25">
      <c r="A78" s="274" t="s">
        <v>4129</v>
      </c>
      <c r="B78" s="274" t="s">
        <v>4130</v>
      </c>
      <c r="C78" s="275">
        <v>24000</v>
      </c>
      <c r="D78" s="280">
        <f>IF(смарты_нал5[[#This Row],[Цена ]]&gt;0,смарты_нал5[[#This Row],[Цена ]]/0.87,"")</f>
        <v>27586.206896551725</v>
      </c>
      <c r="E78" s="271"/>
      <c r="F78" s="272"/>
      <c r="G78" s="272">
        <f>IF(смарты_нал5[[#This Row],[Цена ]]&lt;&gt;"",смарты_нал5[[#This Row],[Цена ]]*смарты_нал5[[#This Row],[Заказ нал.]],"")</f>
        <v>0</v>
      </c>
      <c r="H78" s="272">
        <f>IF(смарты_нал5[[#This Row],[Цена Б.Н.]]&lt;&gt;"",смарты_нал5[[#This Row],[Цена Б.Н.]]*смарты_нал5[[#This Row],[Заказ Б.Н.]],"")</f>
        <v>0</v>
      </c>
      <c r="I78" s="27"/>
      <c r="J78" s="27"/>
      <c r="K78" s="27"/>
      <c r="L78" s="27"/>
      <c r="M78" s="278">
        <v>9</v>
      </c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 spans="1:27" ht="15.75" customHeight="1" x14ac:dyDescent="0.25">
      <c r="A79" s="274" t="s">
        <v>11365</v>
      </c>
      <c r="B79" s="274" t="s">
        <v>11366</v>
      </c>
      <c r="C79" s="275">
        <v>24500</v>
      </c>
      <c r="D79" s="280">
        <f>IF(смарты_нал5[[#This Row],[Цена ]]&gt;0,смарты_нал5[[#This Row],[Цена ]]/0.87,"")</f>
        <v>28160.919540229886</v>
      </c>
      <c r="E79" s="271"/>
      <c r="F79" s="272"/>
      <c r="G79" s="272">
        <f>IF(смарты_нал5[[#This Row],[Цена ]]&lt;&gt;"",смарты_нал5[[#This Row],[Цена ]]*смарты_нал5[[#This Row],[Заказ нал.]],"")</f>
        <v>0</v>
      </c>
      <c r="H79" s="272">
        <f>IF(смарты_нал5[[#This Row],[Цена Б.Н.]]&lt;&gt;"",смарты_нал5[[#This Row],[Цена Б.Н.]]*смарты_нал5[[#This Row],[Заказ Б.Н.]],"")</f>
        <v>0</v>
      </c>
      <c r="I79" s="27"/>
      <c r="J79" s="27"/>
      <c r="K79" s="27"/>
      <c r="L79" s="27"/>
      <c r="M79" s="278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 spans="1:27" ht="15.75" customHeight="1" x14ac:dyDescent="0.25">
      <c r="A80" s="274" t="s">
        <v>11957</v>
      </c>
      <c r="B80" s="274" t="s">
        <v>11958</v>
      </c>
      <c r="C80" s="275">
        <v>25900</v>
      </c>
      <c r="D80" s="280">
        <f>IF(смарты_нал5[[#This Row],[Цена ]]&gt;0,смарты_нал5[[#This Row],[Цена ]]/0.87,"")</f>
        <v>29770.114942528737</v>
      </c>
      <c r="E80" s="271"/>
      <c r="F80" s="272"/>
      <c r="G80" s="272">
        <f>IF(смарты_нал5[[#This Row],[Цена ]]&lt;&gt;"",смарты_нал5[[#This Row],[Цена ]]*смарты_нал5[[#This Row],[Заказ нал.]],"")</f>
        <v>0</v>
      </c>
      <c r="H80" s="272">
        <f>IF(смарты_нал5[[#This Row],[Цена Б.Н.]]&lt;&gt;"",смарты_нал5[[#This Row],[Цена Б.Н.]]*смарты_нал5[[#This Row],[Заказ Б.Н.]],"")</f>
        <v>0</v>
      </c>
      <c r="I80" s="27"/>
      <c r="J80" s="27"/>
      <c r="K80" s="27"/>
      <c r="L80" s="27"/>
      <c r="M80" s="278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 spans="1:27" ht="15.75" customHeight="1" x14ac:dyDescent="0.25">
      <c r="A81" s="274" t="s">
        <v>4131</v>
      </c>
      <c r="B81" s="274" t="s">
        <v>4132</v>
      </c>
      <c r="C81" s="275">
        <v>25900</v>
      </c>
      <c r="D81" s="280">
        <f>IF(смарты_нал5[[#This Row],[Цена ]]&gt;0,смарты_нал5[[#This Row],[Цена ]]/0.87,"")</f>
        <v>29770.114942528737</v>
      </c>
      <c r="E81" s="271"/>
      <c r="F81" s="272"/>
      <c r="G81" s="272">
        <f>IF(смарты_нал5[[#This Row],[Цена ]]&lt;&gt;"",смарты_нал5[[#This Row],[Цена ]]*смарты_нал5[[#This Row],[Заказ нал.]],"")</f>
        <v>0</v>
      </c>
      <c r="H81" s="272">
        <f>IF(смарты_нал5[[#This Row],[Цена Б.Н.]]&lt;&gt;"",смарты_нал5[[#This Row],[Цена Б.Н.]]*смарты_нал5[[#This Row],[Заказ Б.Н.]],"")</f>
        <v>0</v>
      </c>
      <c r="I81" s="27"/>
      <c r="J81" s="27"/>
      <c r="K81" s="27"/>
      <c r="L81" s="27"/>
      <c r="M81" s="278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 spans="1:27" ht="15.75" customHeight="1" x14ac:dyDescent="0.25">
      <c r="A82" s="274" t="s">
        <v>4133</v>
      </c>
      <c r="B82" s="274" t="s">
        <v>4134</v>
      </c>
      <c r="C82" s="275">
        <v>22300</v>
      </c>
      <c r="D82" s="280">
        <f>IF(смарты_нал5[[#This Row],[Цена ]]&gt;0,смарты_нал5[[#This Row],[Цена ]]/0.87,"")</f>
        <v>25632.183908045976</v>
      </c>
      <c r="E82" s="271"/>
      <c r="F82" s="272"/>
      <c r="G82" s="272">
        <f>IF(смарты_нал5[[#This Row],[Цена ]]&lt;&gt;"",смарты_нал5[[#This Row],[Цена ]]*смарты_нал5[[#This Row],[Заказ нал.]],"")</f>
        <v>0</v>
      </c>
      <c r="H82" s="272">
        <f>IF(смарты_нал5[[#This Row],[Цена Б.Н.]]&lt;&gt;"",смарты_нал5[[#This Row],[Цена Б.Н.]]*смарты_нал5[[#This Row],[Заказ Б.Н.]],"")</f>
        <v>0</v>
      </c>
      <c r="I82" s="27"/>
      <c r="J82" s="27"/>
      <c r="K82" s="27"/>
      <c r="L82" s="27"/>
      <c r="M82" s="278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 spans="1:27" ht="15.75" customHeight="1" x14ac:dyDescent="0.25">
      <c r="A83" s="274" t="s">
        <v>14004</v>
      </c>
      <c r="B83" s="274" t="s">
        <v>14005</v>
      </c>
      <c r="C83" s="275">
        <v>22300</v>
      </c>
      <c r="D83" s="280">
        <f>IF(смарты_нал5[[#This Row],[Цена ]]&gt;0,смарты_нал5[[#This Row],[Цена ]]/0.87,"")</f>
        <v>25632.183908045976</v>
      </c>
      <c r="E83" s="271"/>
      <c r="F83" s="272"/>
      <c r="G83" s="272">
        <f>IF(смарты_нал5[[#This Row],[Цена ]]&lt;&gt;"",смарты_нал5[[#This Row],[Цена ]]*смарты_нал5[[#This Row],[Заказ нал.]],"")</f>
        <v>0</v>
      </c>
      <c r="H83" s="272">
        <f>IF(смарты_нал5[[#This Row],[Цена Б.Н.]]&lt;&gt;"",смарты_нал5[[#This Row],[Цена Б.Н.]]*смарты_нал5[[#This Row],[Заказ Б.Н.]],"")</f>
        <v>0</v>
      </c>
      <c r="I83" s="27"/>
      <c r="J83" s="27"/>
      <c r="K83" s="27"/>
      <c r="L83" s="27"/>
      <c r="M83" s="278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 spans="1:27" ht="15.75" customHeight="1" x14ac:dyDescent="0.25">
      <c r="A84" s="274" t="s">
        <v>14006</v>
      </c>
      <c r="B84" s="274" t="s">
        <v>14007</v>
      </c>
      <c r="C84" s="275">
        <v>22300</v>
      </c>
      <c r="D84" s="280">
        <f>IF(смарты_нал5[[#This Row],[Цена ]]&gt;0,смарты_нал5[[#This Row],[Цена ]]/0.87,"")</f>
        <v>25632.183908045976</v>
      </c>
      <c r="E84" s="271"/>
      <c r="F84" s="272"/>
      <c r="G84" s="272">
        <f>IF(смарты_нал5[[#This Row],[Цена ]]&lt;&gt;"",смарты_нал5[[#This Row],[Цена ]]*смарты_нал5[[#This Row],[Заказ нал.]],"")</f>
        <v>0</v>
      </c>
      <c r="H84" s="272">
        <f>IF(смарты_нал5[[#This Row],[Цена Б.Н.]]&lt;&gt;"",смарты_нал5[[#This Row],[Цена Б.Н.]]*смарты_нал5[[#This Row],[Заказ Б.Н.]],"")</f>
        <v>0</v>
      </c>
      <c r="I84" s="27"/>
      <c r="J84" s="27"/>
      <c r="K84" s="27"/>
      <c r="L84" s="27"/>
      <c r="M84" s="278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 spans="1:27" ht="15.75" customHeight="1" x14ac:dyDescent="0.25">
      <c r="A85" s="274" t="s">
        <v>4135</v>
      </c>
      <c r="B85" s="274"/>
      <c r="C85" s="275"/>
      <c r="D85" s="280" t="str">
        <f>IF(смарты_нал5[[#This Row],[Цена ]]&gt;0,смарты_нал5[[#This Row],[Цена ]]/0.87,"")</f>
        <v/>
      </c>
      <c r="E85" s="271"/>
      <c r="F85" s="272"/>
      <c r="G85" s="272" t="str">
        <f>IF(смарты_нал5[[#This Row],[Цена ]]&lt;&gt;"",смарты_нал5[[#This Row],[Цена ]]*смарты_нал5[[#This Row],[Заказ нал.]],"")</f>
        <v/>
      </c>
      <c r="H85" s="272" t="str">
        <f>IF(смарты_нал5[[#This Row],[Цена Б.Н.]]&lt;&gt;"",смарты_нал5[[#This Row],[Цена Б.Н.]]*смарты_нал5[[#This Row],[Заказ Б.Н.]],"")</f>
        <v/>
      </c>
      <c r="I85" s="27"/>
      <c r="J85" s="27"/>
      <c r="K85" s="27"/>
      <c r="L85" s="27"/>
      <c r="M85" s="278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 spans="1:27" ht="15.75" customHeight="1" x14ac:dyDescent="0.25">
      <c r="A86" s="274" t="s">
        <v>13888</v>
      </c>
      <c r="B86" s="274" t="s">
        <v>13889</v>
      </c>
      <c r="C86" s="275">
        <v>16200</v>
      </c>
      <c r="D86" s="280">
        <f>IF(смарты_нал5[[#This Row],[Цена ]]&gt;0,смарты_нал5[[#This Row],[Цена ]]/0.87,"")</f>
        <v>18620.689655172413</v>
      </c>
      <c r="E86" s="271"/>
      <c r="F86" s="272"/>
      <c r="G86" s="272">
        <f>IF(смарты_нал5[[#This Row],[Цена ]]&lt;&gt;"",смарты_нал5[[#This Row],[Цена ]]*смарты_нал5[[#This Row],[Заказ нал.]],"")</f>
        <v>0</v>
      </c>
      <c r="H86" s="272">
        <f>IF(смарты_нал5[[#This Row],[Цена Б.Н.]]&lt;&gt;"",смарты_нал5[[#This Row],[Цена Б.Н.]]*смарты_нал5[[#This Row],[Заказ Б.Н.]],"")</f>
        <v>0</v>
      </c>
      <c r="I86" s="27"/>
      <c r="J86" s="27"/>
      <c r="K86" s="27"/>
      <c r="L86" s="27"/>
      <c r="M86" s="278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 spans="1:27" ht="15.75" customHeight="1" x14ac:dyDescent="0.25">
      <c r="A87" s="274" t="s">
        <v>4136</v>
      </c>
      <c r="B87" s="274"/>
      <c r="C87" s="275"/>
      <c r="D87" s="270" t="str">
        <f>IF(смарты_нал5[[#This Row],[Цена ]]&gt;0,смарты_нал5[[#This Row],[Цена ]]/0.87,"")</f>
        <v/>
      </c>
      <c r="E87" s="271"/>
      <c r="F87" s="272"/>
      <c r="G87" s="272" t="str">
        <f>IF(смарты_нал5[[#This Row],[Цена ]]&lt;&gt;"",смарты_нал5[[#This Row],[Цена ]]*смарты_нал5[[#This Row],[Заказ нал.]],"")</f>
        <v/>
      </c>
      <c r="H87" s="272" t="str">
        <f>IF(смарты_нал5[[#This Row],[Цена Б.Н.]]&lt;&gt;"",смарты_нал5[[#This Row],[Цена Б.Н.]]*смарты_нал5[[#This Row],[Заказ Б.Н.]],"")</f>
        <v/>
      </c>
      <c r="I87" s="27"/>
      <c r="J87" s="27"/>
      <c r="K87" s="27"/>
      <c r="L87" s="27"/>
      <c r="M87" s="278">
        <v>39</v>
      </c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 spans="1:27" ht="15.75" customHeight="1" x14ac:dyDescent="0.25">
      <c r="A88" s="274" t="s">
        <v>4137</v>
      </c>
      <c r="B88" s="274" t="s">
        <v>4138</v>
      </c>
      <c r="C88" s="275">
        <v>51300</v>
      </c>
      <c r="D88" s="280">
        <f>IF(смарты_нал5[[#This Row],[Цена ]]&gt;0,смарты_нал5[[#This Row],[Цена ]]/0.87,"")</f>
        <v>58965.517241379312</v>
      </c>
      <c r="E88" s="271"/>
      <c r="F88" s="272"/>
      <c r="G88" s="272">
        <f>IF(смарты_нал5[[#This Row],[Цена ]]&lt;&gt;"",смарты_нал5[[#This Row],[Цена ]]*смарты_нал5[[#This Row],[Заказ нал.]],"")</f>
        <v>0</v>
      </c>
      <c r="H88" s="272">
        <f>IF(смарты_нал5[[#This Row],[Цена Б.Н.]]&lt;&gt;"",смарты_нал5[[#This Row],[Цена Б.Н.]]*смарты_нал5[[#This Row],[Заказ Б.Н.]],"")</f>
        <v>0</v>
      </c>
      <c r="I88" s="27"/>
      <c r="J88" s="27"/>
      <c r="K88" s="27"/>
      <c r="L88" s="27"/>
      <c r="M88" s="278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 spans="1:27" ht="15.75" customHeight="1" x14ac:dyDescent="0.25">
      <c r="A89" s="274" t="s">
        <v>4139</v>
      </c>
      <c r="B89" s="274" t="s">
        <v>4140</v>
      </c>
      <c r="C89" s="275">
        <v>50200</v>
      </c>
      <c r="D89" s="280">
        <f>IF(смарты_нал5[[#This Row],[Цена ]]&gt;0,смарты_нал5[[#This Row],[Цена ]]/0.87,"")</f>
        <v>57701.14942528736</v>
      </c>
      <c r="E89" s="271"/>
      <c r="F89" s="272"/>
      <c r="G89" s="272">
        <f>IF(смарты_нал5[[#This Row],[Цена ]]&lt;&gt;"",смарты_нал5[[#This Row],[Цена ]]*смарты_нал5[[#This Row],[Заказ нал.]],"")</f>
        <v>0</v>
      </c>
      <c r="H89" s="272">
        <f>IF(смарты_нал5[[#This Row],[Цена Б.Н.]]&lt;&gt;"",смарты_нал5[[#This Row],[Цена Б.Н.]]*смарты_нал5[[#This Row],[Заказ Б.Н.]],"")</f>
        <v>0</v>
      </c>
      <c r="I89" s="27"/>
      <c r="J89" s="27"/>
      <c r="K89" s="27"/>
      <c r="L89" s="27"/>
      <c r="M89" s="278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 spans="1:27" ht="15.75" customHeight="1" x14ac:dyDescent="0.25">
      <c r="A90" s="274" t="s">
        <v>10035</v>
      </c>
      <c r="B90" s="274" t="s">
        <v>10036</v>
      </c>
      <c r="C90" s="275">
        <v>61600</v>
      </c>
      <c r="D90" s="280">
        <f>IF(смарты_нал5[[#This Row],[Цена ]]&gt;0,смарты_нал5[[#This Row],[Цена ]]/0.87,"")</f>
        <v>70804.597701149425</v>
      </c>
      <c r="E90" s="271"/>
      <c r="F90" s="272"/>
      <c r="G90" s="272">
        <f>IF(смарты_нал5[[#This Row],[Цена ]]&lt;&gt;"",смарты_нал5[[#This Row],[Цена ]]*смарты_нал5[[#This Row],[Заказ нал.]],"")</f>
        <v>0</v>
      </c>
      <c r="H90" s="272">
        <f>IF(смарты_нал5[[#This Row],[Цена Б.Н.]]&lt;&gt;"",смарты_нал5[[#This Row],[Цена Б.Н.]]*смарты_нал5[[#This Row],[Заказ Б.Н.]],"")</f>
        <v>0</v>
      </c>
      <c r="I90" s="27"/>
      <c r="J90" s="27"/>
      <c r="K90" s="27"/>
      <c r="L90" s="27"/>
      <c r="M90" s="278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 spans="1:27" ht="15.75" customHeight="1" x14ac:dyDescent="0.25">
      <c r="A91" s="274" t="s">
        <v>10037</v>
      </c>
      <c r="B91" s="274" t="s">
        <v>10038</v>
      </c>
      <c r="C91" s="275">
        <v>61600</v>
      </c>
      <c r="D91" s="280">
        <f>IF(смарты_нал5[[#This Row],[Цена ]]&gt;0,смарты_нал5[[#This Row],[Цена ]]/0.87,"")</f>
        <v>70804.597701149425</v>
      </c>
      <c r="E91" s="271"/>
      <c r="F91" s="272"/>
      <c r="G91" s="272">
        <f>IF(смарты_нал5[[#This Row],[Цена ]]&lt;&gt;"",смарты_нал5[[#This Row],[Цена ]]*смарты_нал5[[#This Row],[Заказ нал.]],"")</f>
        <v>0</v>
      </c>
      <c r="H91" s="272">
        <f>IF(смарты_нал5[[#This Row],[Цена Б.Н.]]&lt;&gt;"",смарты_нал5[[#This Row],[Цена Б.Н.]]*смарты_нал5[[#This Row],[Заказ Б.Н.]],"")</f>
        <v>0</v>
      </c>
      <c r="I91" s="27"/>
      <c r="J91" s="27"/>
      <c r="K91" s="27"/>
      <c r="L91" s="27"/>
      <c r="M91" s="278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 spans="1:27" ht="15.75" customHeight="1" x14ac:dyDescent="0.25">
      <c r="A92" s="274" t="s">
        <v>10039</v>
      </c>
      <c r="B92" s="274" t="s">
        <v>10040</v>
      </c>
      <c r="C92" s="275">
        <v>61600</v>
      </c>
      <c r="D92" s="280">
        <f>IF(смарты_нал5[[#This Row],[Цена ]]&gt;0,смарты_нал5[[#This Row],[Цена ]]/0.87,"")</f>
        <v>70804.597701149425</v>
      </c>
      <c r="E92" s="271"/>
      <c r="F92" s="272"/>
      <c r="G92" s="272">
        <f>IF(смарты_нал5[[#This Row],[Цена ]]&lt;&gt;"",смарты_нал5[[#This Row],[Цена ]]*смарты_нал5[[#This Row],[Заказ нал.]],"")</f>
        <v>0</v>
      </c>
      <c r="H92" s="272">
        <f>IF(смарты_нал5[[#This Row],[Цена Б.Н.]]&lt;&gt;"",смарты_нал5[[#This Row],[Цена Б.Н.]]*смарты_нал5[[#This Row],[Заказ Б.Н.]],"")</f>
        <v>0</v>
      </c>
      <c r="I92" s="27"/>
      <c r="J92" s="27"/>
      <c r="K92" s="27"/>
      <c r="L92" s="27"/>
      <c r="M92" s="278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 spans="1:27" ht="15.75" customHeight="1" x14ac:dyDescent="0.25">
      <c r="A93" s="274" t="s">
        <v>10275</v>
      </c>
      <c r="B93" s="274" t="s">
        <v>10276</v>
      </c>
      <c r="C93" s="275">
        <v>83900</v>
      </c>
      <c r="D93" s="280">
        <f>IF(смарты_нал5[[#This Row],[Цена ]]&gt;0,смарты_нал5[[#This Row],[Цена ]]/0.87,"")</f>
        <v>96436.781609195401</v>
      </c>
      <c r="E93" s="271"/>
      <c r="F93" s="272"/>
      <c r="G93" s="272">
        <f>IF(смарты_нал5[[#This Row],[Цена ]]&lt;&gt;"",смарты_нал5[[#This Row],[Цена ]]*смарты_нал5[[#This Row],[Заказ нал.]],"")</f>
        <v>0</v>
      </c>
      <c r="H93" s="272">
        <f>IF(смарты_нал5[[#This Row],[Цена Б.Н.]]&lt;&gt;"",смарты_нал5[[#This Row],[Цена Б.Н.]]*смарты_нал5[[#This Row],[Заказ Б.Н.]],"")</f>
        <v>0</v>
      </c>
      <c r="I93" s="27"/>
      <c r="J93" s="27"/>
      <c r="K93" s="27"/>
      <c r="L93" s="27"/>
      <c r="M93" s="273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 spans="1:27" ht="15.75" customHeight="1" x14ac:dyDescent="0.25">
      <c r="A94" s="274" t="s">
        <v>4141</v>
      </c>
      <c r="B94" s="274" t="s">
        <v>4142</v>
      </c>
      <c r="C94" s="275">
        <v>84900</v>
      </c>
      <c r="D94" s="280">
        <f>IF(смарты_нал5[[#This Row],[Цена ]]&gt;0,смарты_нал5[[#This Row],[Цена ]]/0.87,"")</f>
        <v>97586.206896551725</v>
      </c>
      <c r="E94" s="271"/>
      <c r="F94" s="272"/>
      <c r="G94" s="272">
        <f>IF(смарты_нал5[[#This Row],[Цена ]]&lt;&gt;"",смарты_нал5[[#This Row],[Цена ]]*смарты_нал5[[#This Row],[Заказ нал.]],"")</f>
        <v>0</v>
      </c>
      <c r="H94" s="272">
        <f>IF(смарты_нал5[[#This Row],[Цена Б.Н.]]&lt;&gt;"",смарты_нал5[[#This Row],[Цена Б.Н.]]*смарты_нал5[[#This Row],[Заказ Б.Н.]],"")</f>
        <v>0</v>
      </c>
      <c r="I94" s="27"/>
      <c r="J94" s="27"/>
      <c r="K94" s="27"/>
      <c r="L94" s="27"/>
      <c r="M94" s="278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 spans="1:27" ht="15.75" customHeight="1" x14ac:dyDescent="0.25">
      <c r="A95" s="274" t="s">
        <v>4143</v>
      </c>
      <c r="B95" s="274" t="s">
        <v>4144</v>
      </c>
      <c r="C95" s="275">
        <v>108200</v>
      </c>
      <c r="D95" s="280">
        <f>IF(смарты_нал5[[#This Row],[Цена ]]&gt;0,смарты_нал5[[#This Row],[Цена ]]/0.87,"")</f>
        <v>124367.81609195402</v>
      </c>
      <c r="E95" s="271"/>
      <c r="F95" s="272"/>
      <c r="G95" s="272">
        <f>IF(смарты_нал5[[#This Row],[Цена ]]&lt;&gt;"",смарты_нал5[[#This Row],[Цена ]]*смарты_нал5[[#This Row],[Заказ нал.]],"")</f>
        <v>0</v>
      </c>
      <c r="H95" s="272">
        <f>IF(смарты_нал5[[#This Row],[Цена Б.Н.]]&lt;&gt;"",смарты_нал5[[#This Row],[Цена Б.Н.]]*смарты_нал5[[#This Row],[Заказ Б.Н.]],"")</f>
        <v>0</v>
      </c>
      <c r="I95" s="27"/>
      <c r="J95" s="27"/>
      <c r="K95" s="27"/>
      <c r="L95" s="27"/>
      <c r="M95" s="278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 spans="1:27" ht="15.75" customHeight="1" x14ac:dyDescent="0.25">
      <c r="A96" s="274" t="s">
        <v>4145</v>
      </c>
      <c r="B96" s="274" t="s">
        <v>4146</v>
      </c>
      <c r="C96" s="275">
        <v>109800</v>
      </c>
      <c r="D96" s="270">
        <f>IF(смарты_нал5[[#This Row],[Цена ]]&gt;0,смарты_нал5[[#This Row],[Цена ]]/0.87,"")</f>
        <v>126206.89655172414</v>
      </c>
      <c r="E96" s="271"/>
      <c r="F96" s="272"/>
      <c r="G96" s="272">
        <f>IF(смарты_нал5[[#This Row],[Цена ]]&lt;&gt;"",смарты_нал5[[#This Row],[Цена ]]*смарты_нал5[[#This Row],[Заказ нал.]],"")</f>
        <v>0</v>
      </c>
      <c r="H96" s="272">
        <f>IF(смарты_нал5[[#This Row],[Цена Б.Н.]]&lt;&gt;"",смарты_нал5[[#This Row],[Цена Б.Н.]]*смарты_нал5[[#This Row],[Заказ Б.Н.]],"")</f>
        <v>0</v>
      </c>
      <c r="I96" s="27"/>
      <c r="J96" s="27"/>
      <c r="K96" s="27"/>
      <c r="L96" s="27"/>
      <c r="M96" s="278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 spans="1:27" ht="15.75" customHeight="1" x14ac:dyDescent="0.25">
      <c r="A97" s="274" t="s">
        <v>4147</v>
      </c>
      <c r="B97" s="274" t="s">
        <v>4148</v>
      </c>
      <c r="C97" s="275">
        <v>194600</v>
      </c>
      <c r="D97" s="280">
        <f>IF(смарты_нал5[[#This Row],[Цена ]]&gt;0,смарты_нал5[[#This Row],[Цена ]]/0.87,"")</f>
        <v>223678.16091954024</v>
      </c>
      <c r="E97" s="271"/>
      <c r="F97" s="272"/>
      <c r="G97" s="272">
        <f>IF(смарты_нал5[[#This Row],[Цена ]]&lt;&gt;"",смарты_нал5[[#This Row],[Цена ]]*смарты_нал5[[#This Row],[Заказ нал.]],"")</f>
        <v>0</v>
      </c>
      <c r="H97" s="272">
        <f>IF(смарты_нал5[[#This Row],[Цена Б.Н.]]&lt;&gt;"",смарты_нал5[[#This Row],[Цена Б.Н.]]*смарты_нал5[[#This Row],[Заказ Б.Н.]],"")</f>
        <v>0</v>
      </c>
      <c r="I97" s="27"/>
      <c r="J97" s="27"/>
      <c r="K97" s="27"/>
      <c r="L97" s="27"/>
      <c r="M97" s="278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 spans="1:27" ht="15.75" customHeight="1" x14ac:dyDescent="0.25">
      <c r="A98" s="274" t="s">
        <v>4149</v>
      </c>
      <c r="B98" s="274" t="s">
        <v>4150</v>
      </c>
      <c r="C98" s="275">
        <v>194600</v>
      </c>
      <c r="D98" s="280">
        <f>IF(смарты_нал5[[#This Row],[Цена ]]&gt;0,смарты_нал5[[#This Row],[Цена ]]/0.87,"")</f>
        <v>223678.16091954024</v>
      </c>
      <c r="E98" s="271"/>
      <c r="F98" s="272"/>
      <c r="G98" s="272">
        <f>IF(смарты_нал5[[#This Row],[Цена ]]&lt;&gt;"",смарты_нал5[[#This Row],[Цена ]]*смарты_нал5[[#This Row],[Заказ нал.]],"")</f>
        <v>0</v>
      </c>
      <c r="H98" s="272">
        <f>IF(смарты_нал5[[#This Row],[Цена Б.Н.]]&lt;&gt;"",смарты_нал5[[#This Row],[Цена Б.Н.]]*смарты_нал5[[#This Row],[Заказ Б.Н.]],"")</f>
        <v>0</v>
      </c>
      <c r="I98" s="27"/>
      <c r="J98" s="27"/>
      <c r="K98" s="27"/>
      <c r="L98" s="27"/>
      <c r="M98" s="278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 spans="1:27" ht="15.75" customHeight="1" x14ac:dyDescent="0.25">
      <c r="A99" s="274" t="s">
        <v>14008</v>
      </c>
      <c r="B99" s="274" t="s">
        <v>14009</v>
      </c>
      <c r="C99" s="275">
        <v>23300</v>
      </c>
      <c r="D99" s="280">
        <f>IF(смарты_нал5[[#This Row],[Цена ]]&gt;0,смарты_нал5[[#This Row],[Цена ]]/0.87,"")</f>
        <v>26781.6091954023</v>
      </c>
      <c r="E99" s="271"/>
      <c r="F99" s="272"/>
      <c r="G99" s="272">
        <f>IF(смарты_нал5[[#This Row],[Цена ]]&lt;&gt;"",смарты_нал5[[#This Row],[Цена ]]*смарты_нал5[[#This Row],[Заказ нал.]],"")</f>
        <v>0</v>
      </c>
      <c r="H99" s="272">
        <f>IF(смарты_нал5[[#This Row],[Цена Б.Н.]]&lt;&gt;"",смарты_нал5[[#This Row],[Цена Б.Н.]]*смарты_нал5[[#This Row],[Заказ Б.Н.]],"")</f>
        <v>0</v>
      </c>
      <c r="I99" s="27"/>
      <c r="J99" s="27"/>
      <c r="K99" s="27"/>
      <c r="L99" s="27"/>
      <c r="M99" s="278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 spans="1:27" ht="15.75" customHeight="1" x14ac:dyDescent="0.25">
      <c r="A100" s="274" t="s">
        <v>4151</v>
      </c>
      <c r="B100" s="274" t="s">
        <v>4152</v>
      </c>
      <c r="C100" s="275">
        <v>16100</v>
      </c>
      <c r="D100" s="280">
        <f>IF(смарты_нал5[[#This Row],[Цена ]]&gt;0,смарты_нал5[[#This Row],[Цена ]]/0.87,"")</f>
        <v>18505.747126436781</v>
      </c>
      <c r="E100" s="271"/>
      <c r="F100" s="272"/>
      <c r="G100" s="272">
        <f>IF(смарты_нал5[[#This Row],[Цена ]]&lt;&gt;"",смарты_нал5[[#This Row],[Цена ]]*смарты_нал5[[#This Row],[Заказ нал.]],"")</f>
        <v>0</v>
      </c>
      <c r="H100" s="272">
        <f>IF(смарты_нал5[[#This Row],[Цена Б.Н.]]&lt;&gt;"",смарты_нал5[[#This Row],[Цена Б.Н.]]*смарты_нал5[[#This Row],[Заказ Б.Н.]],"")</f>
        <v>0</v>
      </c>
      <c r="I100" s="27"/>
      <c r="J100" s="27"/>
      <c r="K100" s="27"/>
      <c r="L100" s="27"/>
      <c r="M100" s="278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 spans="1:27" ht="15.75" customHeight="1" x14ac:dyDescent="0.25">
      <c r="A101" s="274" t="s">
        <v>4153</v>
      </c>
      <c r="B101" s="274" t="s">
        <v>4154</v>
      </c>
      <c r="C101" s="275">
        <v>28700</v>
      </c>
      <c r="D101" s="280">
        <f>IF(смарты_нал5[[#This Row],[Цена ]]&gt;0,смарты_нал5[[#This Row],[Цена ]]/0.87,"")</f>
        <v>32988.505747126437</v>
      </c>
      <c r="E101" s="271"/>
      <c r="F101" s="272"/>
      <c r="G101" s="272">
        <f>IF(смарты_нал5[[#This Row],[Цена ]]&lt;&gt;"",смарты_нал5[[#This Row],[Цена ]]*смарты_нал5[[#This Row],[Заказ нал.]],"")</f>
        <v>0</v>
      </c>
      <c r="H101" s="272">
        <f>IF(смарты_нал5[[#This Row],[Цена Б.Н.]]&lt;&gt;"",смарты_нал5[[#This Row],[Цена Б.Н.]]*смарты_нал5[[#This Row],[Заказ Б.Н.]],"")</f>
        <v>0</v>
      </c>
      <c r="I101" s="27"/>
      <c r="J101" s="27"/>
      <c r="K101" s="27"/>
      <c r="L101" s="27"/>
      <c r="M101" s="273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 spans="1:27" ht="15.75" customHeight="1" x14ac:dyDescent="0.25">
      <c r="A102" s="274" t="s">
        <v>4155</v>
      </c>
      <c r="B102" s="274" t="s">
        <v>4156</v>
      </c>
      <c r="C102" s="275">
        <v>10200</v>
      </c>
      <c r="D102" s="280">
        <f>IF(смарты_нал5[[#This Row],[Цена ]]&gt;0,смарты_нал5[[#This Row],[Цена ]]/0.87,"")</f>
        <v>11724.137931034484</v>
      </c>
      <c r="E102" s="271"/>
      <c r="F102" s="277"/>
      <c r="G102" s="272">
        <f>IF(смарты_нал5[[#This Row],[Цена ]]&lt;&gt;"",смарты_нал5[[#This Row],[Цена ]]*смарты_нал5[[#This Row],[Заказ нал.]],"")</f>
        <v>0</v>
      </c>
      <c r="H102" s="272">
        <f>IF(смарты_нал5[[#This Row],[Цена Б.Н.]]&lt;&gt;"",смарты_нал5[[#This Row],[Цена Б.Н.]]*смарты_нал5[[#This Row],[Заказ Б.Н.]],"")</f>
        <v>0</v>
      </c>
      <c r="I102" s="27"/>
      <c r="J102" s="27"/>
      <c r="K102" s="27"/>
      <c r="L102" s="27"/>
      <c r="M102" s="278">
        <v>1</v>
      </c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 spans="1:27" ht="15.75" customHeight="1" x14ac:dyDescent="0.25">
      <c r="A103" s="268" t="s">
        <v>16129</v>
      </c>
      <c r="B103" s="268" t="s">
        <v>16130</v>
      </c>
      <c r="C103" s="269">
        <v>10200</v>
      </c>
      <c r="D103" s="281">
        <f>IF(смарты_нал5[[#This Row],[Цена ]]&gt;0,смарты_нал5[[#This Row],[Цена ]]/0.87,"")</f>
        <v>11724.137931034484</v>
      </c>
      <c r="E103" s="276"/>
      <c r="F103" s="272"/>
      <c r="G103" s="272">
        <f>IF(смарты_нал5[[#This Row],[Цена ]]&lt;&gt;"",смарты_нал5[[#This Row],[Цена ]]*смарты_нал5[[#This Row],[Заказ нал.]],"")</f>
        <v>0</v>
      </c>
      <c r="H103" s="272">
        <f>IF(смарты_нал5[[#This Row],[Цена Б.Н.]]&lt;&gt;"",смарты_нал5[[#This Row],[Цена Б.Н.]]*смарты_нал5[[#This Row],[Заказ Б.Н.]],"")</f>
        <v>0</v>
      </c>
      <c r="I103" s="27"/>
      <c r="J103" s="27"/>
      <c r="K103" s="27"/>
      <c r="L103" s="27"/>
      <c r="M103" s="278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 spans="1:27" ht="15.75" customHeight="1" x14ac:dyDescent="0.25">
      <c r="A104" s="274" t="s">
        <v>12536</v>
      </c>
      <c r="B104" s="274" t="s">
        <v>12537</v>
      </c>
      <c r="C104" s="275">
        <v>11600</v>
      </c>
      <c r="D104" s="280">
        <f>IF(смарты_нал5[[#This Row],[Цена ]]&gt;0,смарты_нал5[[#This Row],[Цена ]]/0.87,"")</f>
        <v>13333.333333333334</v>
      </c>
      <c r="E104" s="271"/>
      <c r="F104" s="272"/>
      <c r="G104" s="272">
        <f>IF(смарты_нал5[[#This Row],[Цена ]]&lt;&gt;"",смарты_нал5[[#This Row],[Цена ]]*смарты_нал5[[#This Row],[Заказ нал.]],"")</f>
        <v>0</v>
      </c>
      <c r="H104" s="272">
        <f>IF(смарты_нал5[[#This Row],[Цена Б.Н.]]&lt;&gt;"",смарты_нал5[[#This Row],[Цена Б.Н.]]*смарты_нал5[[#This Row],[Заказ Б.Н.]],"")</f>
        <v>0</v>
      </c>
      <c r="I104" s="27"/>
      <c r="J104" s="27"/>
      <c r="K104" s="27"/>
      <c r="L104" s="27"/>
      <c r="M104" s="278">
        <v>5</v>
      </c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 spans="1:27" ht="15.75" customHeight="1" x14ac:dyDescent="0.25">
      <c r="A105" s="274" t="s">
        <v>11959</v>
      </c>
      <c r="B105" s="274" t="s">
        <v>11960</v>
      </c>
      <c r="C105" s="275">
        <v>11600</v>
      </c>
      <c r="D105" s="280">
        <f>IF(смарты_нал5[[#This Row],[Цена ]]&gt;0,смарты_нал5[[#This Row],[Цена ]]/0.87,"")</f>
        <v>13333.333333333334</v>
      </c>
      <c r="E105" s="271"/>
      <c r="F105" s="272"/>
      <c r="G105" s="272">
        <f>IF(смарты_нал5[[#This Row],[Цена ]]&lt;&gt;"",смарты_нал5[[#This Row],[Цена ]]*смарты_нал5[[#This Row],[Заказ нал.]],"")</f>
        <v>0</v>
      </c>
      <c r="H105" s="272">
        <f>IF(смарты_нал5[[#This Row],[Цена Б.Н.]]&lt;&gt;"",смарты_нал5[[#This Row],[Цена Б.Н.]]*смарты_нал5[[#This Row],[Заказ Б.Н.]],"")</f>
        <v>0</v>
      </c>
      <c r="I105" s="27"/>
      <c r="J105" s="27"/>
      <c r="K105" s="27"/>
      <c r="L105" s="27"/>
      <c r="M105" s="278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 spans="1:27" ht="15.75" customHeight="1" x14ac:dyDescent="0.25">
      <c r="A106" s="274" t="s">
        <v>11367</v>
      </c>
      <c r="B106" s="274" t="s">
        <v>11368</v>
      </c>
      <c r="C106" s="275">
        <v>6700</v>
      </c>
      <c r="D106" s="280">
        <f>IF(смарты_нал5[[#This Row],[Цена ]]&gt;0,смарты_нал5[[#This Row],[Цена ]]/0.87,"")</f>
        <v>7701.1494252873563</v>
      </c>
      <c r="E106" s="271"/>
      <c r="F106" s="272"/>
      <c r="G106" s="272">
        <f>IF(смарты_нал5[[#This Row],[Цена ]]&lt;&gt;"",смарты_нал5[[#This Row],[Цена ]]*смарты_нал5[[#This Row],[Заказ нал.]],"")</f>
        <v>0</v>
      </c>
      <c r="H106" s="272">
        <f>IF(смарты_нал5[[#This Row],[Цена Б.Н.]]&lt;&gt;"",смарты_нал5[[#This Row],[Цена Б.Н.]]*смарты_нал5[[#This Row],[Заказ Б.Н.]],"")</f>
        <v>0</v>
      </c>
      <c r="I106" s="27"/>
      <c r="J106" s="27"/>
      <c r="K106" s="27"/>
      <c r="L106" s="27"/>
      <c r="M106" s="278">
        <v>3</v>
      </c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 spans="1:27" ht="15.75" customHeight="1" x14ac:dyDescent="0.25">
      <c r="A107" s="274" t="s">
        <v>4157</v>
      </c>
      <c r="B107" s="274" t="s">
        <v>4158</v>
      </c>
      <c r="C107" s="275">
        <v>6700</v>
      </c>
      <c r="D107" s="280">
        <f>IF(смарты_нал5[[#This Row],[Цена ]]&gt;0,смарты_нал5[[#This Row],[Цена ]]/0.87,"")</f>
        <v>7701.1494252873563</v>
      </c>
      <c r="E107" s="271"/>
      <c r="F107" s="272"/>
      <c r="G107" s="272">
        <f>IF(смарты_нал5[[#This Row],[Цена ]]&lt;&gt;"",смарты_нал5[[#This Row],[Цена ]]*смарты_нал5[[#This Row],[Заказ нал.]],"")</f>
        <v>0</v>
      </c>
      <c r="H107" s="272">
        <f>IF(смарты_нал5[[#This Row],[Цена Б.Н.]]&lt;&gt;"",смарты_нал5[[#This Row],[Цена Б.Н.]]*смарты_нал5[[#This Row],[Заказ Б.Н.]],"")</f>
        <v>0</v>
      </c>
      <c r="I107" s="27"/>
      <c r="J107" s="27"/>
      <c r="K107" s="27"/>
      <c r="L107" s="27"/>
      <c r="M107" s="278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 spans="1:27" ht="15.75" customHeight="1" x14ac:dyDescent="0.25">
      <c r="A108" s="274" t="s">
        <v>13890</v>
      </c>
      <c r="B108" s="274" t="s">
        <v>13891</v>
      </c>
      <c r="C108" s="275">
        <v>8000</v>
      </c>
      <c r="D108" s="280">
        <f>IF(смарты_нал5[[#This Row],[Цена ]]&gt;0,смарты_нал5[[#This Row],[Цена ]]/0.87,"")</f>
        <v>9195.4022988505749</v>
      </c>
      <c r="E108" s="271"/>
      <c r="F108" s="272"/>
      <c r="G108" s="272">
        <f>IF(смарты_нал5[[#This Row],[Цена ]]&lt;&gt;"",смарты_нал5[[#This Row],[Цена ]]*смарты_нал5[[#This Row],[Заказ нал.]],"")</f>
        <v>0</v>
      </c>
      <c r="H108" s="272">
        <f>IF(смарты_нал5[[#This Row],[Цена Б.Н.]]&lt;&gt;"",смарты_нал5[[#This Row],[Цена Б.Н.]]*смарты_нал5[[#This Row],[Заказ Б.Н.]],"")</f>
        <v>0</v>
      </c>
      <c r="I108" s="27"/>
      <c r="J108" s="27"/>
      <c r="K108" s="27"/>
      <c r="L108" s="27"/>
      <c r="M108" s="278">
        <v>16</v>
      </c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 spans="1:27" ht="15.75" customHeight="1" x14ac:dyDescent="0.25">
      <c r="A109" s="274" t="s">
        <v>12538</v>
      </c>
      <c r="B109" s="274" t="s">
        <v>12539</v>
      </c>
      <c r="C109" s="275">
        <v>8000</v>
      </c>
      <c r="D109" s="280">
        <f>IF(смарты_нал5[[#This Row],[Цена ]]&gt;0,смарты_нал5[[#This Row],[Цена ]]/0.87,"")</f>
        <v>9195.4022988505749</v>
      </c>
      <c r="E109" s="271"/>
      <c r="F109" s="272"/>
      <c r="G109" s="272">
        <f>IF(смарты_нал5[[#This Row],[Цена ]]&lt;&gt;"",смарты_нал5[[#This Row],[Цена ]]*смарты_нал5[[#This Row],[Заказ нал.]],"")</f>
        <v>0</v>
      </c>
      <c r="H109" s="272">
        <f>IF(смарты_нал5[[#This Row],[Цена Б.Н.]]&lt;&gt;"",смарты_нал5[[#This Row],[Цена Б.Н.]]*смарты_нал5[[#This Row],[Заказ Б.Н.]],"")</f>
        <v>0</v>
      </c>
      <c r="I109" s="27"/>
      <c r="J109" s="27"/>
      <c r="K109" s="27"/>
      <c r="L109" s="27"/>
      <c r="M109" s="278">
        <v>8</v>
      </c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 spans="1:27" ht="15.75" customHeight="1" x14ac:dyDescent="0.25">
      <c r="A110" s="274" t="s">
        <v>4159</v>
      </c>
      <c r="B110" s="274" t="s">
        <v>4160</v>
      </c>
      <c r="C110" s="275">
        <v>8700</v>
      </c>
      <c r="D110" s="270">
        <f>IF(смарты_нал5[[#This Row],[Цена ]]&gt;0,смарты_нал5[[#This Row],[Цена ]]/0.87,"")</f>
        <v>10000</v>
      </c>
      <c r="E110" s="271"/>
      <c r="F110" s="272"/>
      <c r="G110" s="272">
        <f>IF(смарты_нал5[[#This Row],[Цена ]]&lt;&gt;"",смарты_нал5[[#This Row],[Цена ]]*смарты_нал5[[#This Row],[Заказ нал.]],"")</f>
        <v>0</v>
      </c>
      <c r="H110" s="272">
        <f>IF(смарты_нал5[[#This Row],[Цена Б.Н.]]&lt;&gt;"",смарты_нал5[[#This Row],[Цена Б.Н.]]*смарты_нал5[[#This Row],[Заказ Б.Н.]],"")</f>
        <v>0</v>
      </c>
      <c r="I110" s="27"/>
      <c r="J110" s="27"/>
      <c r="K110" s="27"/>
      <c r="L110" s="27"/>
      <c r="M110" s="278">
        <v>5</v>
      </c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 spans="1:27" ht="15.75" customHeight="1" x14ac:dyDescent="0.25">
      <c r="A111" s="274" t="s">
        <v>4161</v>
      </c>
      <c r="B111" s="274" t="s">
        <v>4162</v>
      </c>
      <c r="C111" s="275">
        <v>8700</v>
      </c>
      <c r="D111" s="280">
        <f>IF(смарты_нал5[[#This Row],[Цена ]]&gt;0,смарты_нал5[[#This Row],[Цена ]]/0.87,"")</f>
        <v>10000</v>
      </c>
      <c r="E111" s="271"/>
      <c r="F111" s="272"/>
      <c r="G111" s="272">
        <f>IF(смарты_нал5[[#This Row],[Цена ]]&lt;&gt;"",смарты_нал5[[#This Row],[Цена ]]*смарты_нал5[[#This Row],[Заказ нал.]],"")</f>
        <v>0</v>
      </c>
      <c r="H111" s="272">
        <f>IF(смарты_нал5[[#This Row],[Цена Б.Н.]]&lt;&gt;"",смарты_нал5[[#This Row],[Цена Б.Н.]]*смарты_нал5[[#This Row],[Заказ Б.Н.]],"")</f>
        <v>0</v>
      </c>
      <c r="I111" s="27"/>
      <c r="J111" s="27"/>
      <c r="K111" s="27"/>
      <c r="L111" s="27"/>
      <c r="M111" s="278">
        <v>1</v>
      </c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 spans="1:27" ht="15.75" customHeight="1" x14ac:dyDescent="0.25">
      <c r="A112" s="268" t="s">
        <v>11369</v>
      </c>
      <c r="B112" s="268" t="s">
        <v>11370</v>
      </c>
      <c r="C112" s="269">
        <v>36800</v>
      </c>
      <c r="D112" s="279">
        <f>IF(смарты_нал5[[#This Row],[Цена ]]&gt;0,смарты_нал5[[#This Row],[Цена ]]/0.87,"")</f>
        <v>42298.850574712647</v>
      </c>
      <c r="E112" s="271"/>
      <c r="F112" s="272"/>
      <c r="G112" s="272">
        <f>IF(смарты_нал5[[#This Row],[Цена ]]&lt;&gt;"",смарты_нал5[[#This Row],[Цена ]]*смарты_нал5[[#This Row],[Заказ нал.]],"")</f>
        <v>0</v>
      </c>
      <c r="H112" s="272">
        <f>IF(смарты_нал5[[#This Row],[Цена Б.Н.]]&lt;&gt;"",смарты_нал5[[#This Row],[Цена Б.Н.]]*смарты_нал5[[#This Row],[Заказ Б.Н.]],"")</f>
        <v>0</v>
      </c>
      <c r="I112" s="27"/>
      <c r="J112" s="27"/>
      <c r="K112" s="27"/>
      <c r="L112" s="27"/>
      <c r="M112" s="278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 spans="1:27" ht="15.75" customHeight="1" x14ac:dyDescent="0.25">
      <c r="A113" s="274" t="s">
        <v>11961</v>
      </c>
      <c r="B113" s="274" t="s">
        <v>11962</v>
      </c>
      <c r="C113" s="275">
        <v>36800</v>
      </c>
      <c r="D113" s="280">
        <f>IF(смарты_нал5[[#This Row],[Цена ]]&gt;0,смарты_нал5[[#This Row],[Цена ]]/0.87,"")</f>
        <v>42298.850574712647</v>
      </c>
      <c r="E113" s="271"/>
      <c r="F113" s="272"/>
      <c r="G113" s="272">
        <f>IF(смарты_нал5[[#This Row],[Цена ]]&lt;&gt;"",смарты_нал5[[#This Row],[Цена ]]*смарты_нал5[[#This Row],[Заказ нал.]],"")</f>
        <v>0</v>
      </c>
      <c r="H113" s="272">
        <f>IF(смарты_нал5[[#This Row],[Цена Б.Н.]]&lt;&gt;"",смарты_нал5[[#This Row],[Цена Б.Н.]]*смарты_нал5[[#This Row],[Заказ Б.Н.]],"")</f>
        <v>0</v>
      </c>
      <c r="I113" s="27"/>
      <c r="J113" s="27"/>
      <c r="K113" s="27"/>
      <c r="L113" s="27"/>
      <c r="M113" s="278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 spans="1:27" ht="15.75" customHeight="1" x14ac:dyDescent="0.25">
      <c r="A114" s="274" t="s">
        <v>11963</v>
      </c>
      <c r="B114" s="274" t="s">
        <v>11964</v>
      </c>
      <c r="C114" s="275">
        <v>36800</v>
      </c>
      <c r="D114" s="280">
        <f>IF(смарты_нал5[[#This Row],[Цена ]]&gt;0,смарты_нал5[[#This Row],[Цена ]]/0.87,"")</f>
        <v>42298.850574712647</v>
      </c>
      <c r="E114" s="271"/>
      <c r="F114" s="272"/>
      <c r="G114" s="272">
        <f>IF(смарты_нал5[[#This Row],[Цена ]]&lt;&gt;"",смарты_нал5[[#This Row],[Цена ]]*смарты_нал5[[#This Row],[Заказ нал.]],"")</f>
        <v>0</v>
      </c>
      <c r="H114" s="272">
        <f>IF(смарты_нал5[[#This Row],[Цена Б.Н.]]&lt;&gt;"",смарты_нал5[[#This Row],[Цена Б.Н.]]*смарты_нал5[[#This Row],[Заказ Б.Н.]],"")</f>
        <v>0</v>
      </c>
      <c r="I114" s="27"/>
      <c r="J114" s="27"/>
      <c r="K114" s="27"/>
      <c r="L114" s="27"/>
      <c r="M114" s="278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 spans="1:27" ht="15.75" customHeight="1" x14ac:dyDescent="0.25">
      <c r="A115" s="274" t="s">
        <v>14010</v>
      </c>
      <c r="B115" s="274" t="s">
        <v>14011</v>
      </c>
      <c r="C115" s="275">
        <v>53400</v>
      </c>
      <c r="D115" s="280">
        <f>IF(смарты_нал5[[#This Row],[Цена ]]&gt;0,смарты_нал5[[#This Row],[Цена ]]/0.87,"")</f>
        <v>61379.310344827587</v>
      </c>
      <c r="E115" s="271"/>
      <c r="F115" s="272"/>
      <c r="G115" s="272">
        <f>IF(смарты_нал5[[#This Row],[Цена ]]&lt;&gt;"",смарты_нал5[[#This Row],[Цена ]]*смарты_нал5[[#This Row],[Заказ нал.]],"")</f>
        <v>0</v>
      </c>
      <c r="H115" s="272">
        <f>IF(смарты_нал5[[#This Row],[Цена Б.Н.]]&lt;&gt;"",смарты_нал5[[#This Row],[Цена Б.Н.]]*смарты_нал5[[#This Row],[Заказ Б.Н.]],"")</f>
        <v>0</v>
      </c>
      <c r="I115" s="27"/>
      <c r="J115" s="27"/>
      <c r="K115" s="27"/>
      <c r="L115" s="27"/>
      <c r="M115" s="278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 spans="1:27" ht="15.75" customHeight="1" x14ac:dyDescent="0.25">
      <c r="A116" s="274" t="s">
        <v>14012</v>
      </c>
      <c r="B116" s="274" t="s">
        <v>14013</v>
      </c>
      <c r="C116" s="275">
        <v>53400</v>
      </c>
      <c r="D116" s="280">
        <f>IF(смарты_нал5[[#This Row],[Цена ]]&gt;0,смарты_нал5[[#This Row],[Цена ]]/0.87,"")</f>
        <v>61379.310344827587</v>
      </c>
      <c r="E116" s="271"/>
      <c r="F116" s="272"/>
      <c r="G116" s="272">
        <f>IF(смарты_нал5[[#This Row],[Цена ]]&lt;&gt;"",смарты_нал5[[#This Row],[Цена ]]*смарты_нал5[[#This Row],[Заказ нал.]],"")</f>
        <v>0</v>
      </c>
      <c r="H116" s="272">
        <f>IF(смарты_нал5[[#This Row],[Цена Б.Н.]]&lt;&gt;"",смарты_нал5[[#This Row],[Цена Б.Н.]]*смарты_нал5[[#This Row],[Заказ Б.Н.]],"")</f>
        <v>0</v>
      </c>
      <c r="I116" s="27"/>
      <c r="J116" s="27"/>
      <c r="K116" s="27"/>
      <c r="L116" s="27"/>
      <c r="M116" s="273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 spans="1:27" ht="15.75" customHeight="1" x14ac:dyDescent="0.25">
      <c r="A117" s="274" t="s">
        <v>9769</v>
      </c>
      <c r="B117" s="274" t="s">
        <v>9770</v>
      </c>
      <c r="C117" s="275">
        <v>74100</v>
      </c>
      <c r="D117" s="280">
        <f>IF(смарты_нал5[[#This Row],[Цена ]]&gt;0,смарты_нал5[[#This Row],[Цена ]]/0.87,"")</f>
        <v>85172.413793103449</v>
      </c>
      <c r="E117" s="271"/>
      <c r="F117" s="272"/>
      <c r="G117" s="272">
        <f>IF(смарты_нал5[[#This Row],[Цена ]]&lt;&gt;"",смарты_нал5[[#This Row],[Цена ]]*смарты_нал5[[#This Row],[Заказ нал.]],"")</f>
        <v>0</v>
      </c>
      <c r="H117" s="272">
        <f>IF(смарты_нал5[[#This Row],[Цена Б.Н.]]&lt;&gt;"",смарты_нал5[[#This Row],[Цена Б.Н.]]*смарты_нал5[[#This Row],[Заказ Б.Н.]],"")</f>
        <v>0</v>
      </c>
      <c r="I117" s="27"/>
      <c r="J117" s="27"/>
      <c r="K117" s="27"/>
      <c r="L117" s="27"/>
      <c r="M117" s="278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 spans="1:27" ht="15.75" customHeight="1" x14ac:dyDescent="0.25">
      <c r="A118" s="274" t="s">
        <v>4163</v>
      </c>
      <c r="B118" s="274"/>
      <c r="C118" s="275"/>
      <c r="D118" s="280" t="str">
        <f>IF(смарты_нал5[[#This Row],[Цена ]]&gt;0,смарты_нал5[[#This Row],[Цена ]]/0.87,"")</f>
        <v/>
      </c>
      <c r="E118" s="271"/>
      <c r="F118" s="272"/>
      <c r="G118" s="272" t="str">
        <f>IF(смарты_нал5[[#This Row],[Цена ]]&lt;&gt;"",смарты_нал5[[#This Row],[Цена ]]*смарты_нал5[[#This Row],[Заказ нал.]],"")</f>
        <v/>
      </c>
      <c r="H118" s="272" t="str">
        <f>IF(смарты_нал5[[#This Row],[Цена Б.Н.]]&lt;&gt;"",смарты_нал5[[#This Row],[Цена Б.Н.]]*смарты_нал5[[#This Row],[Заказ Б.Н.]],"")</f>
        <v/>
      </c>
      <c r="I118" s="27"/>
      <c r="J118" s="27"/>
      <c r="K118" s="27"/>
      <c r="L118" s="27"/>
      <c r="M118" s="278">
        <v>105</v>
      </c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 spans="1:27" ht="15.75" customHeight="1" x14ac:dyDescent="0.25">
      <c r="A119" s="274" t="s">
        <v>4164</v>
      </c>
      <c r="B119" s="274" t="s">
        <v>4165</v>
      </c>
      <c r="C119" s="275">
        <v>15300</v>
      </c>
      <c r="D119" s="280">
        <f>IF(смарты_нал5[[#This Row],[Цена ]]&gt;0,смарты_нал5[[#This Row],[Цена ]]/0.87,"")</f>
        <v>17586.206896551725</v>
      </c>
      <c r="E119" s="271"/>
      <c r="F119" s="272"/>
      <c r="G119" s="272">
        <f>IF(смарты_нал5[[#This Row],[Цена ]]&lt;&gt;"",смарты_нал5[[#This Row],[Цена ]]*смарты_нал5[[#This Row],[Заказ нал.]],"")</f>
        <v>0</v>
      </c>
      <c r="H119" s="272">
        <f>IF(смарты_нал5[[#This Row],[Цена Б.Н.]]&lt;&gt;"",смарты_нал5[[#This Row],[Цена Б.Н.]]*смарты_нал5[[#This Row],[Заказ Б.Н.]],"")</f>
        <v>0</v>
      </c>
      <c r="I119" s="27"/>
      <c r="J119" s="27"/>
      <c r="K119" s="27"/>
      <c r="L119" s="27"/>
      <c r="M119" s="273">
        <v>9</v>
      </c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 spans="1:27" ht="15.75" customHeight="1" x14ac:dyDescent="0.25">
      <c r="A120" s="274" t="s">
        <v>4166</v>
      </c>
      <c r="B120" s="274" t="s">
        <v>4167</v>
      </c>
      <c r="C120" s="275">
        <v>15300</v>
      </c>
      <c r="D120" s="280">
        <f>IF(смарты_нал5[[#This Row],[Цена ]]&gt;0,смарты_нал5[[#This Row],[Цена ]]/0.87,"")</f>
        <v>17586.206896551725</v>
      </c>
      <c r="E120" s="271"/>
      <c r="F120" s="272"/>
      <c r="G120" s="272">
        <f>IF(смарты_нал5[[#This Row],[Цена ]]&lt;&gt;"",смарты_нал5[[#This Row],[Цена ]]*смарты_нал5[[#This Row],[Заказ нал.]],"")</f>
        <v>0</v>
      </c>
      <c r="H120" s="272">
        <f>IF(смарты_нал5[[#This Row],[Цена Б.Н.]]&lt;&gt;"",смарты_нал5[[#This Row],[Цена Б.Н.]]*смарты_нал5[[#This Row],[Заказ Б.Н.]],"")</f>
        <v>0</v>
      </c>
      <c r="I120" s="27"/>
      <c r="J120" s="27"/>
      <c r="K120" s="27"/>
      <c r="L120" s="27"/>
      <c r="M120" s="278">
        <v>9</v>
      </c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 spans="1:27" ht="15.75" customHeight="1" x14ac:dyDescent="0.25">
      <c r="A121" s="274" t="s">
        <v>4168</v>
      </c>
      <c r="B121" s="274" t="s">
        <v>4169</v>
      </c>
      <c r="C121" s="275">
        <v>15300</v>
      </c>
      <c r="D121" s="280">
        <f>IF(смарты_нал5[[#This Row],[Цена ]]&gt;0,смарты_нал5[[#This Row],[Цена ]]/0.87,"")</f>
        <v>17586.206896551725</v>
      </c>
      <c r="E121" s="271"/>
      <c r="F121" s="272"/>
      <c r="G121" s="272">
        <f>IF(смарты_нал5[[#This Row],[Цена ]]&lt;&gt;"",смарты_нал5[[#This Row],[Цена ]]*смарты_нал5[[#This Row],[Заказ нал.]],"")</f>
        <v>0</v>
      </c>
      <c r="H121" s="272">
        <f>IF(смарты_нал5[[#This Row],[Цена Б.Н.]]&lt;&gt;"",смарты_нал5[[#This Row],[Цена Б.Н.]]*смарты_нал5[[#This Row],[Заказ Б.Н.]],"")</f>
        <v>0</v>
      </c>
      <c r="I121" s="27"/>
      <c r="J121" s="27"/>
      <c r="K121" s="27"/>
      <c r="L121" s="27"/>
      <c r="M121" s="278">
        <v>20</v>
      </c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 spans="1:27" ht="15.75" customHeight="1" x14ac:dyDescent="0.25">
      <c r="A122" s="274" t="s">
        <v>11371</v>
      </c>
      <c r="B122" s="274" t="s">
        <v>11372</v>
      </c>
      <c r="C122" s="275">
        <v>20100</v>
      </c>
      <c r="D122" s="280">
        <f>IF(смарты_нал5[[#This Row],[Цена ]]&gt;0,смарты_нал5[[#This Row],[Цена ]]/0.87,"")</f>
        <v>23103.448275862069</v>
      </c>
      <c r="E122" s="276"/>
      <c r="F122" s="277"/>
      <c r="G122" s="272">
        <f>IF(смарты_нал5[[#This Row],[Цена ]]&lt;&gt;"",смарты_нал5[[#This Row],[Цена ]]*смарты_нал5[[#This Row],[Заказ нал.]],"")</f>
        <v>0</v>
      </c>
      <c r="H122" s="272">
        <f>IF(смарты_нал5[[#This Row],[Цена Б.Н.]]&lt;&gt;"",смарты_нал5[[#This Row],[Цена Б.Н.]]*смарты_нал5[[#This Row],[Заказ Б.Н.]],"")</f>
        <v>0</v>
      </c>
      <c r="I122" s="27"/>
      <c r="J122" s="27"/>
      <c r="K122" s="27"/>
      <c r="L122" s="27"/>
      <c r="M122" s="278">
        <v>6</v>
      </c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 spans="1:27" ht="15.75" customHeight="1" x14ac:dyDescent="0.25">
      <c r="A123" s="274" t="s">
        <v>4170</v>
      </c>
      <c r="B123" s="274" t="s">
        <v>4171</v>
      </c>
      <c r="C123" s="275">
        <v>20100</v>
      </c>
      <c r="D123" s="280">
        <f>IF(смарты_нал5[[#This Row],[Цена ]]&gt;0,смарты_нал5[[#This Row],[Цена ]]/0.87,"")</f>
        <v>23103.448275862069</v>
      </c>
      <c r="E123" s="271"/>
      <c r="F123" s="272"/>
      <c r="G123" s="272">
        <f>IF(смарты_нал5[[#This Row],[Цена ]]&lt;&gt;"",смарты_нал5[[#This Row],[Цена ]]*смарты_нал5[[#This Row],[Заказ нал.]],"")</f>
        <v>0</v>
      </c>
      <c r="H123" s="272">
        <f>IF(смарты_нал5[[#This Row],[Цена Б.Н.]]&lt;&gt;"",смарты_нал5[[#This Row],[Цена Б.Н.]]*смарты_нал5[[#This Row],[Заказ Б.Н.]],"")</f>
        <v>0</v>
      </c>
      <c r="I123" s="27"/>
      <c r="J123" s="27"/>
      <c r="K123" s="27"/>
      <c r="L123" s="27"/>
      <c r="M123" s="278">
        <v>8</v>
      </c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 spans="1:27" ht="15.75" customHeight="1" x14ac:dyDescent="0.25">
      <c r="A124" s="274" t="s">
        <v>4172</v>
      </c>
      <c r="B124" s="274" t="s">
        <v>4173</v>
      </c>
      <c r="C124" s="275">
        <v>26400</v>
      </c>
      <c r="D124" s="280">
        <f>IF(смарты_нал5[[#This Row],[Цена ]]&gt;0,смарты_нал5[[#This Row],[Цена ]]/0.87,"")</f>
        <v>30344.827586206895</v>
      </c>
      <c r="E124" s="271"/>
      <c r="F124" s="272"/>
      <c r="G124" s="272">
        <f>IF(смарты_нал5[[#This Row],[Цена ]]&lt;&gt;"",смарты_нал5[[#This Row],[Цена ]]*смарты_нал5[[#This Row],[Заказ нал.]],"")</f>
        <v>0</v>
      </c>
      <c r="H124" s="272">
        <f>IF(смарты_нал5[[#This Row],[Цена Б.Н.]]&lt;&gt;"",смарты_нал5[[#This Row],[Цена Б.Н.]]*смарты_нал5[[#This Row],[Заказ Б.Н.]],"")</f>
        <v>0</v>
      </c>
      <c r="I124" s="27"/>
      <c r="J124" s="27"/>
      <c r="K124" s="27"/>
      <c r="L124" s="27"/>
      <c r="M124" s="278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 spans="1:27" ht="15.75" customHeight="1" x14ac:dyDescent="0.25">
      <c r="A125" s="274" t="s">
        <v>4174</v>
      </c>
      <c r="B125" s="274" t="s">
        <v>4175</v>
      </c>
      <c r="C125" s="275">
        <v>26400</v>
      </c>
      <c r="D125" s="280">
        <f>IF(смарты_нал5[[#This Row],[Цена ]]&gt;0,смарты_нал5[[#This Row],[Цена ]]/0.87,"")</f>
        <v>30344.827586206895</v>
      </c>
      <c r="E125" s="271"/>
      <c r="F125" s="272"/>
      <c r="G125" s="272">
        <f>IF(смарты_нал5[[#This Row],[Цена ]]&lt;&gt;"",смарты_нал5[[#This Row],[Цена ]]*смарты_нал5[[#This Row],[Заказ нал.]],"")</f>
        <v>0</v>
      </c>
      <c r="H125" s="272">
        <f>IF(смарты_нал5[[#This Row],[Цена Б.Н.]]&lt;&gt;"",смарты_нал5[[#This Row],[Цена Б.Н.]]*смарты_нал5[[#This Row],[Заказ Б.Н.]],"")</f>
        <v>0</v>
      </c>
      <c r="I125" s="27"/>
      <c r="J125" s="27"/>
      <c r="K125" s="27"/>
      <c r="L125" s="27"/>
      <c r="M125" s="278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 spans="1:27" ht="15.75" customHeight="1" x14ac:dyDescent="0.25">
      <c r="A126" s="268" t="s">
        <v>4176</v>
      </c>
      <c r="B126" s="268" t="s">
        <v>4177</v>
      </c>
      <c r="C126" s="269">
        <v>10900</v>
      </c>
      <c r="D126" s="281">
        <f>IF(смарты_нал5[[#This Row],[Цена ]]&gt;0,смарты_нал5[[#This Row],[Цена ]]/0.87,"")</f>
        <v>12528.735632183909</v>
      </c>
      <c r="E126" s="271"/>
      <c r="F126" s="272"/>
      <c r="G126" s="272">
        <f>IF(смарты_нал5[[#This Row],[Цена ]]&lt;&gt;"",смарты_нал5[[#This Row],[Цена ]]*смарты_нал5[[#This Row],[Заказ нал.]],"")</f>
        <v>0</v>
      </c>
      <c r="H126" s="272">
        <f>IF(смарты_нал5[[#This Row],[Цена Б.Н.]]&lt;&gt;"",смарты_нал5[[#This Row],[Цена Б.Н.]]*смарты_нал5[[#This Row],[Заказ Б.Н.]],"")</f>
        <v>0</v>
      </c>
      <c r="I126" s="27"/>
      <c r="J126" s="27"/>
      <c r="K126" s="27"/>
      <c r="L126" s="27"/>
      <c r="M126" s="278">
        <v>18</v>
      </c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 spans="1:27" ht="15.75" customHeight="1" x14ac:dyDescent="0.25">
      <c r="A127" s="274" t="s">
        <v>4178</v>
      </c>
      <c r="B127" s="274" t="s">
        <v>4179</v>
      </c>
      <c r="C127" s="275">
        <v>10900</v>
      </c>
      <c r="D127" s="280">
        <f>IF(смарты_нал5[[#This Row],[Цена ]]&gt;0,смарты_нал5[[#This Row],[Цена ]]/0.87,"")</f>
        <v>12528.735632183909</v>
      </c>
      <c r="E127" s="271"/>
      <c r="F127" s="272"/>
      <c r="G127" s="272">
        <f>IF(смарты_нал5[[#This Row],[Цена ]]&lt;&gt;"",смарты_нал5[[#This Row],[Цена ]]*смарты_нал5[[#This Row],[Заказ нал.]],"")</f>
        <v>0</v>
      </c>
      <c r="H127" s="272">
        <f>IF(смарты_нал5[[#This Row],[Цена Б.Н.]]&lt;&gt;"",смарты_нал5[[#This Row],[Цена Б.Н.]]*смарты_нал5[[#This Row],[Заказ Б.Н.]],"")</f>
        <v>0</v>
      </c>
      <c r="I127" s="27"/>
      <c r="J127" s="27"/>
      <c r="K127" s="27"/>
      <c r="L127" s="27"/>
      <c r="M127" s="278">
        <v>6</v>
      </c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 spans="1:27" ht="15.75" customHeight="1" x14ac:dyDescent="0.25">
      <c r="A128" s="268" t="s">
        <v>4180</v>
      </c>
      <c r="B128" s="268" t="s">
        <v>4181</v>
      </c>
      <c r="C128" s="269">
        <v>13000</v>
      </c>
      <c r="D128" s="281">
        <f>IF(смарты_нал5[[#This Row],[Цена ]]&gt;0,смарты_нал5[[#This Row],[Цена ]]/0.87,"")</f>
        <v>14942.528735632184</v>
      </c>
      <c r="E128" s="271"/>
      <c r="F128" s="272"/>
      <c r="G128" s="272">
        <f>IF(смарты_нал5[[#This Row],[Цена ]]&lt;&gt;"",смарты_нал5[[#This Row],[Цена ]]*смарты_нал5[[#This Row],[Заказ нал.]],"")</f>
        <v>0</v>
      </c>
      <c r="H128" s="272">
        <f>IF(смарты_нал5[[#This Row],[Цена Б.Н.]]&lt;&gt;"",смарты_нал5[[#This Row],[Цена Б.Н.]]*смарты_нал5[[#This Row],[Заказ Б.Н.]],"")</f>
        <v>0</v>
      </c>
      <c r="I128" s="27"/>
      <c r="J128" s="27"/>
      <c r="K128" s="27"/>
      <c r="L128" s="27"/>
      <c r="M128" s="278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 spans="1:27" ht="15.75" customHeight="1" x14ac:dyDescent="0.25">
      <c r="A129" s="274" t="s">
        <v>9722</v>
      </c>
      <c r="B129" s="274" t="s">
        <v>9723</v>
      </c>
      <c r="C129" s="275">
        <v>13000</v>
      </c>
      <c r="D129" s="280">
        <f>IF(смарты_нал5[[#This Row],[Цена ]]&gt;0,смарты_нал5[[#This Row],[Цена ]]/0.87,"")</f>
        <v>14942.528735632184</v>
      </c>
      <c r="E129" s="271"/>
      <c r="F129" s="272"/>
      <c r="G129" s="272">
        <f>IF(смарты_нал5[[#This Row],[Цена ]]&lt;&gt;"",смарты_нал5[[#This Row],[Цена ]]*смарты_нал5[[#This Row],[Заказ нал.]],"")</f>
        <v>0</v>
      </c>
      <c r="H129" s="272">
        <f>IF(смарты_нал5[[#This Row],[Цена Б.Н.]]&lt;&gt;"",смарты_нал5[[#This Row],[Цена Б.Н.]]*смарты_нал5[[#This Row],[Заказ Б.Н.]],"")</f>
        <v>0</v>
      </c>
      <c r="I129" s="27"/>
      <c r="J129" s="27"/>
      <c r="K129" s="27"/>
      <c r="L129" s="27"/>
      <c r="M129" s="278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 spans="1:27" ht="15.75" customHeight="1" x14ac:dyDescent="0.25">
      <c r="A130" s="274" t="s">
        <v>4182</v>
      </c>
      <c r="B130" s="274" t="s">
        <v>4183</v>
      </c>
      <c r="C130" s="275">
        <v>7200</v>
      </c>
      <c r="D130" s="280">
        <f>IF(смарты_нал5[[#This Row],[Цена ]]&gt;0,смарты_нал5[[#This Row],[Цена ]]/0.87,"")</f>
        <v>8275.8620689655181</v>
      </c>
      <c r="E130" s="276"/>
      <c r="F130" s="272"/>
      <c r="G130" s="272">
        <f>IF(смарты_нал5[[#This Row],[Цена ]]&lt;&gt;"",смарты_нал5[[#This Row],[Цена ]]*смарты_нал5[[#This Row],[Заказ нал.]],"")</f>
        <v>0</v>
      </c>
      <c r="H130" s="272">
        <f>IF(смарты_нал5[[#This Row],[Цена Б.Н.]]&lt;&gt;"",смарты_нал5[[#This Row],[Цена Б.Н.]]*смарты_нал5[[#This Row],[Заказ Б.Н.]],"")</f>
        <v>0</v>
      </c>
      <c r="I130" s="27"/>
      <c r="J130" s="27"/>
      <c r="K130" s="27"/>
      <c r="L130" s="27"/>
      <c r="M130" s="278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 spans="1:27" ht="15.75" customHeight="1" x14ac:dyDescent="0.25">
      <c r="A131" s="274" t="s">
        <v>4184</v>
      </c>
      <c r="B131" s="274" t="s">
        <v>4185</v>
      </c>
      <c r="C131" s="275">
        <v>7200</v>
      </c>
      <c r="D131" s="280">
        <f>IF(смарты_нал5[[#This Row],[Цена ]]&gt;0,смарты_нал5[[#This Row],[Цена ]]/0.87,"")</f>
        <v>8275.8620689655181</v>
      </c>
      <c r="E131" s="271"/>
      <c r="F131" s="272"/>
      <c r="G131" s="272">
        <f>IF(смарты_нал5[[#This Row],[Цена ]]&lt;&gt;"",смарты_нал5[[#This Row],[Цена ]]*смарты_нал5[[#This Row],[Заказ нал.]],"")</f>
        <v>0</v>
      </c>
      <c r="H131" s="272">
        <f>IF(смарты_нал5[[#This Row],[Цена Б.Н.]]&lt;&gt;"",смарты_нал5[[#This Row],[Цена Б.Н.]]*смарты_нал5[[#This Row],[Заказ Б.Н.]],"")</f>
        <v>0</v>
      </c>
      <c r="I131" s="27"/>
      <c r="J131" s="27"/>
      <c r="K131" s="27"/>
      <c r="L131" s="27"/>
      <c r="M131" s="278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 spans="1:27" ht="15.75" customHeight="1" x14ac:dyDescent="0.25">
      <c r="A132" s="274" t="s">
        <v>4186</v>
      </c>
      <c r="B132" s="274" t="s">
        <v>4187</v>
      </c>
      <c r="C132" s="275">
        <v>9700</v>
      </c>
      <c r="D132" s="270">
        <f>IF(смарты_нал5[[#This Row],[Цена ]]&gt;0,смарты_нал5[[#This Row],[Цена ]]/0.87,"")</f>
        <v>11149.425287356322</v>
      </c>
      <c r="E132" s="271"/>
      <c r="F132" s="272"/>
      <c r="G132" s="272">
        <f>IF(смарты_нал5[[#This Row],[Цена ]]&lt;&gt;"",смарты_нал5[[#This Row],[Цена ]]*смарты_нал5[[#This Row],[Заказ нал.]],"")</f>
        <v>0</v>
      </c>
      <c r="H132" s="272">
        <f>IF(смарты_нал5[[#This Row],[Цена Б.Н.]]&lt;&gt;"",смарты_нал5[[#This Row],[Цена Б.Н.]]*смарты_нал5[[#This Row],[Заказ Б.Н.]],"")</f>
        <v>0</v>
      </c>
      <c r="I132" s="27"/>
      <c r="J132" s="27"/>
      <c r="K132" s="27"/>
      <c r="L132" s="27"/>
      <c r="M132" s="278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 spans="1:27" ht="15.75" customHeight="1" x14ac:dyDescent="0.25">
      <c r="A133" s="274" t="s">
        <v>13447</v>
      </c>
      <c r="B133" s="274" t="s">
        <v>13448</v>
      </c>
      <c r="C133" s="275">
        <v>9700</v>
      </c>
      <c r="D133" s="280">
        <f>IF(смарты_нал5[[#This Row],[Цена ]]&gt;0,смарты_нал5[[#This Row],[Цена ]]/0.87,"")</f>
        <v>11149.425287356322</v>
      </c>
      <c r="E133" s="276"/>
      <c r="F133" s="277"/>
      <c r="G133" s="272">
        <f>IF(смарты_нал5[[#This Row],[Цена ]]&lt;&gt;"",смарты_нал5[[#This Row],[Цена ]]*смарты_нал5[[#This Row],[Заказ нал.]],"")</f>
        <v>0</v>
      </c>
      <c r="H133" s="272">
        <f>IF(смарты_нал5[[#This Row],[Цена Б.Н.]]&lt;&gt;"",смарты_нал5[[#This Row],[Цена Б.Н.]]*смарты_нал5[[#This Row],[Заказ Б.Н.]],"")</f>
        <v>0</v>
      </c>
      <c r="I133" s="27"/>
      <c r="J133" s="27"/>
      <c r="K133" s="27"/>
      <c r="L133" s="27"/>
      <c r="M133" s="278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 spans="1:27" ht="15.75" customHeight="1" x14ac:dyDescent="0.25">
      <c r="A134" s="274" t="s">
        <v>4188</v>
      </c>
      <c r="B134" s="274" t="s">
        <v>4189</v>
      </c>
      <c r="C134" s="275">
        <v>19100</v>
      </c>
      <c r="D134" s="280">
        <f>IF(смарты_нал5[[#This Row],[Цена ]]&gt;0,смарты_нал5[[#This Row],[Цена ]]/0.87,"")</f>
        <v>21954.022988505749</v>
      </c>
      <c r="E134" s="271"/>
      <c r="F134" s="272"/>
      <c r="G134" s="272">
        <f>IF(смарты_нал5[[#This Row],[Цена ]]&lt;&gt;"",смарты_нал5[[#This Row],[Цена ]]*смарты_нал5[[#This Row],[Заказ нал.]],"")</f>
        <v>0</v>
      </c>
      <c r="H134" s="272">
        <f>IF(смарты_нал5[[#This Row],[Цена Б.Н.]]&lt;&gt;"",смарты_нал5[[#This Row],[Цена Б.Н.]]*смарты_нал5[[#This Row],[Заказ Б.Н.]],"")</f>
        <v>0</v>
      </c>
      <c r="I134" s="27"/>
      <c r="J134" s="27"/>
      <c r="K134" s="27"/>
      <c r="L134" s="27"/>
      <c r="M134" s="278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 spans="1:27" ht="15.75" customHeight="1" x14ac:dyDescent="0.25">
      <c r="A135" s="274" t="s">
        <v>9771</v>
      </c>
      <c r="B135" s="274" t="s">
        <v>9772</v>
      </c>
      <c r="C135" s="275">
        <v>21800</v>
      </c>
      <c r="D135" s="280">
        <f>IF(смарты_нал5[[#This Row],[Цена ]]&gt;0,смарты_нал5[[#This Row],[Цена ]]/0.87,"")</f>
        <v>25057.471264367818</v>
      </c>
      <c r="E135" s="271"/>
      <c r="F135" s="272"/>
      <c r="G135" s="272">
        <f>IF(смарты_нал5[[#This Row],[Цена ]]&lt;&gt;"",смарты_нал5[[#This Row],[Цена ]]*смарты_нал5[[#This Row],[Заказ нал.]],"")</f>
        <v>0</v>
      </c>
      <c r="H135" s="272">
        <f>IF(смарты_нал5[[#This Row],[Цена Б.Н.]]&lt;&gt;"",смарты_нал5[[#This Row],[Цена Б.Н.]]*смарты_нал5[[#This Row],[Заказ Б.Н.]],"")</f>
        <v>0</v>
      </c>
      <c r="I135" s="27"/>
      <c r="J135" s="27"/>
      <c r="K135" s="27"/>
      <c r="L135" s="27"/>
      <c r="M135" s="278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 spans="1:27" ht="15.75" customHeight="1" x14ac:dyDescent="0.25">
      <c r="A136" s="274" t="s">
        <v>9773</v>
      </c>
      <c r="B136" s="274" t="s">
        <v>9774</v>
      </c>
      <c r="C136" s="275">
        <v>21800</v>
      </c>
      <c r="D136" s="280">
        <f>IF(смарты_нал5[[#This Row],[Цена ]]&gt;0,смарты_нал5[[#This Row],[Цена ]]/0.87,"")</f>
        <v>25057.471264367818</v>
      </c>
      <c r="E136" s="271"/>
      <c r="F136" s="277"/>
      <c r="G136" s="272">
        <f>IF(смарты_нал5[[#This Row],[Цена ]]&lt;&gt;"",смарты_нал5[[#This Row],[Цена ]]*смарты_нал5[[#This Row],[Заказ нал.]],"")</f>
        <v>0</v>
      </c>
      <c r="H136" s="272">
        <f>IF(смарты_нал5[[#This Row],[Цена Б.Н.]]&lt;&gt;"",смарты_нал5[[#This Row],[Цена Б.Н.]]*смарты_нал5[[#This Row],[Заказ Б.Н.]],"")</f>
        <v>0</v>
      </c>
      <c r="I136" s="27"/>
      <c r="J136" s="27"/>
      <c r="K136" s="27"/>
      <c r="L136" s="27"/>
      <c r="M136" s="273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 spans="1:27" ht="15.75" customHeight="1" x14ac:dyDescent="0.25">
      <c r="A137" s="274" t="s">
        <v>9775</v>
      </c>
      <c r="B137" s="274" t="s">
        <v>9776</v>
      </c>
      <c r="C137" s="275">
        <v>21800</v>
      </c>
      <c r="D137" s="280">
        <f>IF(смарты_нал5[[#This Row],[Цена ]]&gt;0,смарты_нал5[[#This Row],[Цена ]]/0.87,"")</f>
        <v>25057.471264367818</v>
      </c>
      <c r="E137" s="271"/>
      <c r="F137" s="272"/>
      <c r="G137" s="272">
        <f>IF(смарты_нал5[[#This Row],[Цена ]]&lt;&gt;"",смарты_нал5[[#This Row],[Цена ]]*смарты_нал5[[#This Row],[Заказ нал.]],"")</f>
        <v>0</v>
      </c>
      <c r="H137" s="272">
        <f>IF(смарты_нал5[[#This Row],[Цена Б.Н.]]&lt;&gt;"",смарты_нал5[[#This Row],[Цена Б.Н.]]*смарты_нал5[[#This Row],[Заказ Б.Н.]],"")</f>
        <v>0</v>
      </c>
      <c r="I137" s="27"/>
      <c r="J137" s="27"/>
      <c r="K137" s="27"/>
      <c r="L137" s="27"/>
      <c r="M137" s="278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 spans="1:27" ht="15.75" customHeight="1" x14ac:dyDescent="0.25">
      <c r="A138" s="274" t="s">
        <v>14939</v>
      </c>
      <c r="B138" s="274" t="s">
        <v>14940</v>
      </c>
      <c r="C138" s="275">
        <v>27500</v>
      </c>
      <c r="D138" s="280">
        <f>IF(смарты_нал5[[#This Row],[Цена ]]&gt;0,смарты_нал5[[#This Row],[Цена ]]/0.87,"")</f>
        <v>31609.19540229885</v>
      </c>
      <c r="E138" s="271"/>
      <c r="F138" s="272"/>
      <c r="G138" s="272">
        <f>IF(смарты_нал5[[#This Row],[Цена ]]&lt;&gt;"",смарты_нал5[[#This Row],[Цена ]]*смарты_нал5[[#This Row],[Заказ нал.]],"")</f>
        <v>0</v>
      </c>
      <c r="H138" s="272">
        <f>IF(смарты_нал5[[#This Row],[Цена Б.Н.]]&lt;&gt;"",смарты_нал5[[#This Row],[Цена Б.Н.]]*смарты_нал5[[#This Row],[Заказ Б.Н.]],"")</f>
        <v>0</v>
      </c>
      <c r="I138" s="27"/>
      <c r="J138" s="27"/>
      <c r="K138" s="27"/>
      <c r="L138" s="27"/>
      <c r="M138" s="278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 spans="1:27" ht="15.75" customHeight="1" x14ac:dyDescent="0.25">
      <c r="A139" s="274" t="s">
        <v>14941</v>
      </c>
      <c r="B139" s="274" t="s">
        <v>14942</v>
      </c>
      <c r="C139" s="275">
        <v>27500</v>
      </c>
      <c r="D139" s="280">
        <f>IF(смарты_нал5[[#This Row],[Цена ]]&gt;0,смарты_нал5[[#This Row],[Цена ]]/0.87,"")</f>
        <v>31609.19540229885</v>
      </c>
      <c r="E139" s="271"/>
      <c r="F139" s="272"/>
      <c r="G139" s="272">
        <f>IF(смарты_нал5[[#This Row],[Цена ]]&lt;&gt;"",смарты_нал5[[#This Row],[Цена ]]*смарты_нал5[[#This Row],[Заказ нал.]],"")</f>
        <v>0</v>
      </c>
      <c r="H139" s="272">
        <f>IF(смарты_нал5[[#This Row],[Цена Б.Н.]]&lt;&gt;"",смарты_нал5[[#This Row],[Цена Б.Н.]]*смарты_нал5[[#This Row],[Заказ Б.Н.]],"")</f>
        <v>0</v>
      </c>
      <c r="I139" s="27"/>
      <c r="J139" s="27"/>
      <c r="K139" s="27"/>
      <c r="L139" s="27"/>
      <c r="M139" s="278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 spans="1:27" ht="15.75" customHeight="1" x14ac:dyDescent="0.25">
      <c r="A140" s="274" t="s">
        <v>14943</v>
      </c>
      <c r="B140" s="274" t="s">
        <v>14944</v>
      </c>
      <c r="C140" s="275">
        <v>25400</v>
      </c>
      <c r="D140" s="270">
        <f>IF(смарты_нал5[[#This Row],[Цена ]]&gt;0,смарты_нал5[[#This Row],[Цена ]]/0.87,"")</f>
        <v>29195.402298850575</v>
      </c>
      <c r="E140" s="271"/>
      <c r="F140" s="272"/>
      <c r="G140" s="272">
        <f>IF(смарты_нал5[[#This Row],[Цена ]]&lt;&gt;"",смарты_нал5[[#This Row],[Цена ]]*смарты_нал5[[#This Row],[Заказ нал.]],"")</f>
        <v>0</v>
      </c>
      <c r="H140" s="272">
        <f>IF(смарты_нал5[[#This Row],[Цена Б.Н.]]&lt;&gt;"",смарты_нал5[[#This Row],[Цена Б.Н.]]*смарты_нал5[[#This Row],[Заказ Б.Н.]],"")</f>
        <v>0</v>
      </c>
      <c r="I140" s="27"/>
      <c r="J140" s="27"/>
      <c r="K140" s="27"/>
      <c r="L140" s="27"/>
      <c r="M140" s="278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 spans="1:27" ht="15.75" customHeight="1" x14ac:dyDescent="0.25">
      <c r="A141" s="274" t="s">
        <v>4190</v>
      </c>
      <c r="B141" s="274" t="s">
        <v>4191</v>
      </c>
      <c r="C141" s="275">
        <v>6600</v>
      </c>
      <c r="D141" s="280">
        <f>IF(смарты_нал5[[#This Row],[Цена ]]&gt;0,смарты_нал5[[#This Row],[Цена ]]/0.87,"")</f>
        <v>7586.2068965517237</v>
      </c>
      <c r="E141" s="271"/>
      <c r="F141" s="272"/>
      <c r="G141" s="272">
        <f>IF(смарты_нал5[[#This Row],[Цена ]]&lt;&gt;"",смарты_нал5[[#This Row],[Цена ]]*смарты_нал5[[#This Row],[Заказ нал.]],"")</f>
        <v>0</v>
      </c>
      <c r="H141" s="272">
        <f>IF(смарты_нал5[[#This Row],[Цена Б.Н.]]&lt;&gt;"",смарты_нал5[[#This Row],[Цена Б.Н.]]*смарты_нал5[[#This Row],[Заказ Б.Н.]],"")</f>
        <v>0</v>
      </c>
      <c r="I141" s="27"/>
      <c r="J141" s="27"/>
      <c r="K141" s="27"/>
      <c r="L141" s="27"/>
      <c r="M141" s="278">
        <v>8</v>
      </c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 spans="1:27" ht="15.75" customHeight="1" x14ac:dyDescent="0.25">
      <c r="A142" s="274" t="s">
        <v>4192</v>
      </c>
      <c r="B142" s="274" t="s">
        <v>4193</v>
      </c>
      <c r="C142" s="275">
        <v>6600</v>
      </c>
      <c r="D142" s="270">
        <f>IF(смарты_нал5[[#This Row],[Цена ]]&gt;0,смарты_нал5[[#This Row],[Цена ]]/0.87,"")</f>
        <v>7586.2068965517237</v>
      </c>
      <c r="E142" s="271"/>
      <c r="F142" s="272"/>
      <c r="G142" s="272">
        <f>IF(смарты_нал5[[#This Row],[Цена ]]&lt;&gt;"",смарты_нал5[[#This Row],[Цена ]]*смарты_нал5[[#This Row],[Заказ нал.]],"")</f>
        <v>0</v>
      </c>
      <c r="H142" s="272">
        <f>IF(смарты_нал5[[#This Row],[Цена Б.Н.]]&lt;&gt;"",смарты_нал5[[#This Row],[Цена Б.Н.]]*смарты_нал5[[#This Row],[Заказ Б.Н.]],"")</f>
        <v>0</v>
      </c>
      <c r="I142" s="27"/>
      <c r="J142" s="27"/>
      <c r="K142" s="27"/>
      <c r="L142" s="27"/>
      <c r="M142" s="278">
        <v>9</v>
      </c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 spans="1:27" ht="15.75" customHeight="1" x14ac:dyDescent="0.25">
      <c r="A143" s="274" t="s">
        <v>4194</v>
      </c>
      <c r="B143" s="274" t="s">
        <v>4195</v>
      </c>
      <c r="C143" s="275">
        <v>6600</v>
      </c>
      <c r="D143" s="280">
        <f>IF(смарты_нал5[[#This Row],[Цена ]]&gt;0,смарты_нал5[[#This Row],[Цена ]]/0.87,"")</f>
        <v>7586.2068965517237</v>
      </c>
      <c r="E143" s="271"/>
      <c r="F143" s="272"/>
      <c r="G143" s="272">
        <f>IF(смарты_нал5[[#This Row],[Цена ]]&lt;&gt;"",смарты_нал5[[#This Row],[Цена ]]*смарты_нал5[[#This Row],[Заказ нал.]],"")</f>
        <v>0</v>
      </c>
      <c r="H143" s="272">
        <f>IF(смарты_нал5[[#This Row],[Цена Б.Н.]]&lt;&gt;"",смарты_нал5[[#This Row],[Цена Б.Н.]]*смарты_нал5[[#This Row],[Заказ Б.Н.]],"")</f>
        <v>0</v>
      </c>
      <c r="I143" s="27"/>
      <c r="J143" s="27"/>
      <c r="K143" s="27"/>
      <c r="L143" s="27"/>
      <c r="M143" s="278">
        <v>12</v>
      </c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 spans="1:27" ht="15.75" customHeight="1" x14ac:dyDescent="0.25">
      <c r="A144" s="274" t="s">
        <v>4196</v>
      </c>
      <c r="B144" s="274" t="s">
        <v>4197</v>
      </c>
      <c r="C144" s="275">
        <v>7800</v>
      </c>
      <c r="D144" s="280">
        <f>IF(смарты_нал5[[#This Row],[Цена ]]&gt;0,смарты_нал5[[#This Row],[Цена ]]/0.87,"")</f>
        <v>8965.5172413793098</v>
      </c>
      <c r="E144" s="271"/>
      <c r="F144" s="272"/>
      <c r="G144" s="272">
        <f>IF(смарты_нал5[[#This Row],[Цена ]]&lt;&gt;"",смарты_нал5[[#This Row],[Цена ]]*смарты_нал5[[#This Row],[Заказ нал.]],"")</f>
        <v>0</v>
      </c>
      <c r="H144" s="272">
        <f>IF(смарты_нал5[[#This Row],[Цена Б.Н.]]&lt;&gt;"",смарты_нал5[[#This Row],[Цена Б.Н.]]*смарты_нал5[[#This Row],[Заказ Б.Н.]],"")</f>
        <v>0</v>
      </c>
      <c r="I144" s="27"/>
      <c r="J144" s="27"/>
      <c r="K144" s="27"/>
      <c r="L144" s="27"/>
      <c r="M144" s="273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 spans="1:27" ht="15.75" customHeight="1" x14ac:dyDescent="0.25">
      <c r="A145" s="274" t="s">
        <v>9777</v>
      </c>
      <c r="B145" s="274" t="s">
        <v>9778</v>
      </c>
      <c r="C145" s="275">
        <v>7800</v>
      </c>
      <c r="D145" s="280">
        <f>IF(смарты_нал5[[#This Row],[Цена ]]&gt;0,смарты_нал5[[#This Row],[Цена ]]/0.87,"")</f>
        <v>8965.5172413793098</v>
      </c>
      <c r="E145" s="271"/>
      <c r="F145" s="272"/>
      <c r="G145" s="272">
        <f>IF(смарты_нал5[[#This Row],[Цена ]]&lt;&gt;"",смарты_нал5[[#This Row],[Цена ]]*смарты_нал5[[#This Row],[Заказ нал.]],"")</f>
        <v>0</v>
      </c>
      <c r="H145" s="272">
        <f>IF(смарты_нал5[[#This Row],[Цена Б.Н.]]&lt;&gt;"",смарты_нал5[[#This Row],[Цена Б.Н.]]*смарты_нал5[[#This Row],[Заказ Б.Н.]],"")</f>
        <v>0</v>
      </c>
      <c r="I145" s="27"/>
      <c r="J145" s="27"/>
      <c r="K145" s="27"/>
      <c r="L145" s="27"/>
      <c r="M145" s="278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 spans="1:27" ht="15.75" customHeight="1" x14ac:dyDescent="0.25">
      <c r="A146" s="268" t="s">
        <v>4198</v>
      </c>
      <c r="B146" s="268" t="s">
        <v>4199</v>
      </c>
      <c r="C146" s="269">
        <v>7800</v>
      </c>
      <c r="D146" s="281">
        <f>IF(смарты_нал5[[#This Row],[Цена ]]&gt;0,смарты_нал5[[#This Row],[Цена ]]/0.87,"")</f>
        <v>8965.5172413793098</v>
      </c>
      <c r="E146" s="271"/>
      <c r="F146" s="272"/>
      <c r="G146" s="272">
        <f>IF(смарты_нал5[[#This Row],[Цена ]]&lt;&gt;"",смарты_нал5[[#This Row],[Цена ]]*смарты_нал5[[#This Row],[Заказ нал.]],"")</f>
        <v>0</v>
      </c>
      <c r="H146" s="272">
        <f>IF(смарты_нал5[[#This Row],[Цена Б.Н.]]&lt;&gt;"",смарты_нал5[[#This Row],[Цена Б.Н.]]*смарты_нал5[[#This Row],[Заказ Б.Н.]],"")</f>
        <v>0</v>
      </c>
      <c r="I146" s="27"/>
      <c r="J146" s="27"/>
      <c r="K146" s="27"/>
      <c r="L146" s="27"/>
      <c r="M146" s="273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 spans="1:27" ht="15.75" customHeight="1" x14ac:dyDescent="0.25">
      <c r="A147" s="274" t="s">
        <v>9724</v>
      </c>
      <c r="B147" s="274"/>
      <c r="C147" s="275"/>
      <c r="D147" s="280" t="str">
        <f>IF(смарты_нал5[[#This Row],[Цена ]]&gt;0,смарты_нал5[[#This Row],[Цена ]]/0.87,"")</f>
        <v/>
      </c>
      <c r="E147" s="271"/>
      <c r="F147" s="272"/>
      <c r="G147" s="272" t="str">
        <f>IF(смарты_нал5[[#This Row],[Цена ]]&lt;&gt;"",смарты_нал5[[#This Row],[Цена ]]*смарты_нал5[[#This Row],[Заказ нал.]],"")</f>
        <v/>
      </c>
      <c r="H147" s="272" t="str">
        <f>IF(смарты_нал5[[#This Row],[Цена Б.Н.]]&lt;&gt;"",смарты_нал5[[#This Row],[Цена Б.Н.]]*смарты_нал5[[#This Row],[Заказ Б.Н.]],"")</f>
        <v/>
      </c>
      <c r="I147" s="27"/>
      <c r="J147" s="27"/>
      <c r="K147" s="27"/>
      <c r="L147" s="27"/>
      <c r="M147" s="278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 spans="1:27" ht="15.75" customHeight="1" x14ac:dyDescent="0.25">
      <c r="A148" s="274" t="s">
        <v>9725</v>
      </c>
      <c r="B148" s="274" t="s">
        <v>9726</v>
      </c>
      <c r="C148" s="275">
        <v>5100</v>
      </c>
      <c r="D148" s="280">
        <f>IF(смарты_нал5[[#This Row],[Цена ]]&gt;0,смарты_нал5[[#This Row],[Цена ]]/0.87,"")</f>
        <v>5862.0689655172418</v>
      </c>
      <c r="E148" s="271"/>
      <c r="F148" s="272"/>
      <c r="G148" s="272">
        <f>IF(смарты_нал5[[#This Row],[Цена ]]&lt;&gt;"",смарты_нал5[[#This Row],[Цена ]]*смарты_нал5[[#This Row],[Заказ нал.]],"")</f>
        <v>0</v>
      </c>
      <c r="H148" s="272">
        <f>IF(смарты_нал5[[#This Row],[Цена Б.Н.]]&lt;&gt;"",смарты_нал5[[#This Row],[Цена Б.Н.]]*смарты_нал5[[#This Row],[Заказ Б.Н.]],"")</f>
        <v>0</v>
      </c>
      <c r="I148" s="27"/>
      <c r="J148" s="27"/>
      <c r="K148" s="27"/>
      <c r="L148" s="27"/>
      <c r="M148" s="278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 spans="1:27" ht="15.75" customHeight="1" x14ac:dyDescent="0.25">
      <c r="A149" s="274" t="s">
        <v>4200</v>
      </c>
      <c r="B149" s="274"/>
      <c r="C149" s="275"/>
      <c r="D149" s="280" t="str">
        <f>IF(смарты_нал5[[#This Row],[Цена ]]&gt;0,смарты_нал5[[#This Row],[Цена ]]/0.87,"")</f>
        <v/>
      </c>
      <c r="E149" s="271"/>
      <c r="F149" s="272"/>
      <c r="G149" s="272" t="str">
        <f>IF(смарты_нал5[[#This Row],[Цена ]]&lt;&gt;"",смарты_нал5[[#This Row],[Цена ]]*смарты_нал5[[#This Row],[Заказ нал.]],"")</f>
        <v/>
      </c>
      <c r="H149" s="272" t="str">
        <f>IF(смарты_нал5[[#This Row],[Цена Б.Н.]]&lt;&gt;"",смарты_нал5[[#This Row],[Цена Б.Н.]]*смарты_нал5[[#This Row],[Заказ Б.Н.]],"")</f>
        <v/>
      </c>
      <c r="I149" s="27"/>
      <c r="J149" s="27"/>
      <c r="K149" s="27"/>
      <c r="L149" s="27"/>
      <c r="M149" s="278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 spans="1:27" ht="15.75" customHeight="1" x14ac:dyDescent="0.25">
      <c r="A150" s="274" t="s">
        <v>4201</v>
      </c>
      <c r="B150" s="274" t="s">
        <v>4202</v>
      </c>
      <c r="C150" s="275">
        <v>7800</v>
      </c>
      <c r="D150" s="280">
        <f>IF(смарты_нал5[[#This Row],[Цена ]]&gt;0,смарты_нал5[[#This Row],[Цена ]]/0.87,"")</f>
        <v>8965.5172413793098</v>
      </c>
      <c r="E150" s="271"/>
      <c r="F150" s="272"/>
      <c r="G150" s="272">
        <f>IF(смарты_нал5[[#This Row],[Цена ]]&lt;&gt;"",смарты_нал5[[#This Row],[Цена ]]*смарты_нал5[[#This Row],[Заказ нал.]],"")</f>
        <v>0</v>
      </c>
      <c r="H150" s="272">
        <f>IF(смарты_нал5[[#This Row],[Цена Б.Н.]]&lt;&gt;"",смарты_нал5[[#This Row],[Цена Б.Н.]]*смарты_нал5[[#This Row],[Заказ Б.Н.]],"")</f>
        <v>0</v>
      </c>
      <c r="I150" s="27"/>
      <c r="J150" s="27"/>
      <c r="K150" s="27"/>
      <c r="L150" s="27"/>
      <c r="M150" s="278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 spans="1:27" ht="15.75" customHeight="1" x14ac:dyDescent="0.25">
      <c r="A151" s="274" t="s">
        <v>4203</v>
      </c>
      <c r="B151" s="274" t="s">
        <v>4204</v>
      </c>
      <c r="C151" s="275">
        <v>7800</v>
      </c>
      <c r="D151" s="280">
        <f>IF(смарты_нал5[[#This Row],[Цена ]]&gt;0,смарты_нал5[[#This Row],[Цена ]]/0.87,"")</f>
        <v>8965.5172413793098</v>
      </c>
      <c r="E151" s="271"/>
      <c r="F151" s="272"/>
      <c r="G151" s="272">
        <f>IF(смарты_нал5[[#This Row],[Цена ]]&lt;&gt;"",смарты_нал5[[#This Row],[Цена ]]*смарты_нал5[[#This Row],[Заказ нал.]],"")</f>
        <v>0</v>
      </c>
      <c r="H151" s="272">
        <f>IF(смарты_нал5[[#This Row],[Цена Б.Н.]]&lt;&gt;"",смарты_нал5[[#This Row],[Цена Б.Н.]]*смарты_нал5[[#This Row],[Заказ Б.Н.]],"")</f>
        <v>0</v>
      </c>
      <c r="I151" s="27"/>
      <c r="J151" s="27"/>
      <c r="K151" s="27"/>
      <c r="L151" s="27"/>
      <c r="M151" s="278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 spans="1:27" ht="15.75" customHeight="1" x14ac:dyDescent="0.25">
      <c r="A152" s="274" t="s">
        <v>4205</v>
      </c>
      <c r="B152" s="274"/>
      <c r="C152" s="275"/>
      <c r="D152" s="280" t="str">
        <f>IF(смарты_нал5[[#This Row],[Цена ]]&gt;0,смарты_нал5[[#This Row],[Цена ]]/0.87,"")</f>
        <v/>
      </c>
      <c r="E152" s="271"/>
      <c r="F152" s="272"/>
      <c r="G152" s="272" t="str">
        <f>IF(смарты_нал5[[#This Row],[Цена ]]&lt;&gt;"",смарты_нал5[[#This Row],[Цена ]]*смарты_нал5[[#This Row],[Заказ нал.]],"")</f>
        <v/>
      </c>
      <c r="H152" s="272" t="str">
        <f>IF(смарты_нал5[[#This Row],[Цена Б.Н.]]&lt;&gt;"",смарты_нал5[[#This Row],[Цена Б.Н.]]*смарты_нал5[[#This Row],[Заказ Б.Н.]],"")</f>
        <v/>
      </c>
      <c r="I152" s="27"/>
      <c r="J152" s="27"/>
      <c r="K152" s="27"/>
      <c r="L152" s="27"/>
      <c r="M152" s="278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 spans="1:27" ht="15.75" customHeight="1" x14ac:dyDescent="0.25">
      <c r="A153" s="274" t="s">
        <v>4206</v>
      </c>
      <c r="B153" s="274" t="s">
        <v>4207</v>
      </c>
      <c r="C153" s="275">
        <v>1000</v>
      </c>
      <c r="D153" s="280">
        <f>IF(смарты_нал5[[#This Row],[Цена ]]&gt;0,смарты_нал5[[#This Row],[Цена ]]/0.87,"")</f>
        <v>1149.4252873563219</v>
      </c>
      <c r="E153" s="271"/>
      <c r="F153" s="272"/>
      <c r="G153" s="272">
        <f>IF(смарты_нал5[[#This Row],[Цена ]]&lt;&gt;"",смарты_нал5[[#This Row],[Цена ]]*смарты_нал5[[#This Row],[Заказ нал.]],"")</f>
        <v>0</v>
      </c>
      <c r="H153" s="272">
        <f>IF(смарты_нал5[[#This Row],[Цена Б.Н.]]&lt;&gt;"",смарты_нал5[[#This Row],[Цена Б.Н.]]*смарты_нал5[[#This Row],[Заказ Б.Н.]],"")</f>
        <v>0</v>
      </c>
      <c r="I153" s="27"/>
      <c r="J153" s="27"/>
      <c r="K153" s="27"/>
      <c r="L153" s="27"/>
      <c r="M153" s="278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 spans="1:27" ht="15.75" customHeight="1" x14ac:dyDescent="0.25">
      <c r="A154" s="268" t="s">
        <v>4208</v>
      </c>
      <c r="B154" s="268" t="s">
        <v>4209</v>
      </c>
      <c r="C154" s="269">
        <v>1100</v>
      </c>
      <c r="D154" s="281">
        <f>IF(смарты_нал5[[#This Row],[Цена ]]&gt;0,смарты_нал5[[#This Row],[Цена ]]/0.87,"")</f>
        <v>1264.367816091954</v>
      </c>
      <c r="E154" s="271"/>
      <c r="F154" s="272"/>
      <c r="G154" s="272">
        <f>IF(смарты_нал5[[#This Row],[Цена ]]&lt;&gt;"",смарты_нал5[[#This Row],[Цена ]]*смарты_нал5[[#This Row],[Заказ нал.]],"")</f>
        <v>0</v>
      </c>
      <c r="H154" s="272">
        <f>IF(смарты_нал5[[#This Row],[Цена Б.Н.]]&lt;&gt;"",смарты_нал5[[#This Row],[Цена Б.Н.]]*смарты_нал5[[#This Row],[Заказ Б.Н.]],"")</f>
        <v>0</v>
      </c>
      <c r="I154" s="27"/>
      <c r="J154" s="27"/>
      <c r="K154" s="27"/>
      <c r="L154" s="27"/>
      <c r="M154" s="278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 spans="1:27" ht="15.75" customHeight="1" x14ac:dyDescent="0.25">
      <c r="A155" s="274" t="s">
        <v>4210</v>
      </c>
      <c r="B155" s="274" t="s">
        <v>4211</v>
      </c>
      <c r="C155" s="275">
        <v>1100</v>
      </c>
      <c r="D155" s="280">
        <f>IF(смарты_нал5[[#This Row],[Цена ]]&gt;0,смарты_нал5[[#This Row],[Цена ]]/0.87,"")</f>
        <v>1264.367816091954</v>
      </c>
      <c r="E155" s="271"/>
      <c r="F155" s="272"/>
      <c r="G155" s="272">
        <f>IF(смарты_нал5[[#This Row],[Цена ]]&lt;&gt;"",смарты_нал5[[#This Row],[Цена ]]*смарты_нал5[[#This Row],[Заказ нал.]],"")</f>
        <v>0</v>
      </c>
      <c r="H155" s="272">
        <f>IF(смарты_нал5[[#This Row],[Цена Б.Н.]]&lt;&gt;"",смарты_нал5[[#This Row],[Цена Б.Н.]]*смарты_нал5[[#This Row],[Заказ Б.Н.]],"")</f>
        <v>0</v>
      </c>
      <c r="I155" s="27"/>
      <c r="J155" s="27"/>
      <c r="K155" s="27"/>
      <c r="L155" s="27"/>
      <c r="M155" s="278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 spans="1:27" ht="15.75" customHeight="1" x14ac:dyDescent="0.25">
      <c r="A156" s="268" t="s">
        <v>4212</v>
      </c>
      <c r="B156" s="268" t="s">
        <v>4213</v>
      </c>
      <c r="C156" s="269">
        <v>1100</v>
      </c>
      <c r="D156" s="281">
        <f>IF(смарты_нал5[[#This Row],[Цена ]]&gt;0,смарты_нал5[[#This Row],[Цена ]]/0.87,"")</f>
        <v>1264.367816091954</v>
      </c>
      <c r="E156" s="271"/>
      <c r="F156" s="272"/>
      <c r="G156" s="272">
        <f>IF(смарты_нал5[[#This Row],[Цена ]]&lt;&gt;"",смарты_нал5[[#This Row],[Цена ]]*смарты_нал5[[#This Row],[Заказ нал.]],"")</f>
        <v>0</v>
      </c>
      <c r="H156" s="272">
        <f>IF(смарты_нал5[[#This Row],[Цена Б.Н.]]&lt;&gt;"",смарты_нал5[[#This Row],[Цена Б.Н.]]*смарты_нал5[[#This Row],[Заказ Б.Н.]],"")</f>
        <v>0</v>
      </c>
      <c r="I156" s="27"/>
      <c r="J156" s="27"/>
      <c r="K156" s="27"/>
      <c r="L156" s="27"/>
      <c r="M156" s="278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 spans="1:27" ht="15.75" customHeight="1" x14ac:dyDescent="0.25">
      <c r="A157" s="274" t="s">
        <v>4214</v>
      </c>
      <c r="B157" s="274" t="s">
        <v>4215</v>
      </c>
      <c r="C157" s="275">
        <v>1200</v>
      </c>
      <c r="D157" s="280">
        <f>IF(смарты_нал5[[#This Row],[Цена ]]&gt;0,смарты_нал5[[#This Row],[Цена ]]/0.87,"")</f>
        <v>1379.3103448275863</v>
      </c>
      <c r="E157" s="271"/>
      <c r="F157" s="272"/>
      <c r="G157" s="272">
        <f>IF(смарты_нал5[[#This Row],[Цена ]]&lt;&gt;"",смарты_нал5[[#This Row],[Цена ]]*смарты_нал5[[#This Row],[Заказ нал.]],"")</f>
        <v>0</v>
      </c>
      <c r="H157" s="272">
        <f>IF(смарты_нал5[[#This Row],[Цена Б.Н.]]&lt;&gt;"",смарты_нал5[[#This Row],[Цена Б.Н.]]*смарты_нал5[[#This Row],[Заказ Б.Н.]],"")</f>
        <v>0</v>
      </c>
      <c r="I157" s="27"/>
      <c r="J157" s="27"/>
      <c r="K157" s="27"/>
      <c r="L157" s="27"/>
      <c r="M157" s="278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 spans="1:27" ht="15.75" customHeight="1" x14ac:dyDescent="0.25">
      <c r="A158" s="274" t="s">
        <v>4216</v>
      </c>
      <c r="B158" s="274" t="s">
        <v>4217</v>
      </c>
      <c r="C158" s="275">
        <v>1200</v>
      </c>
      <c r="D158" s="280">
        <f>IF(смарты_нал5[[#This Row],[Цена ]]&gt;0,смарты_нал5[[#This Row],[Цена ]]/0.87,"")</f>
        <v>1379.3103448275863</v>
      </c>
      <c r="E158" s="271"/>
      <c r="F158" s="272"/>
      <c r="G158" s="272">
        <f>IF(смарты_нал5[[#This Row],[Цена ]]&lt;&gt;"",смарты_нал5[[#This Row],[Цена ]]*смарты_нал5[[#This Row],[Заказ нал.]],"")</f>
        <v>0</v>
      </c>
      <c r="H158" s="272">
        <f>IF(смарты_нал5[[#This Row],[Цена Б.Н.]]&lt;&gt;"",смарты_нал5[[#This Row],[Цена Б.Н.]]*смарты_нал5[[#This Row],[Заказ Б.Н.]],"")</f>
        <v>0</v>
      </c>
      <c r="I158" s="27"/>
      <c r="J158" s="27"/>
      <c r="K158" s="27"/>
      <c r="L158" s="27"/>
      <c r="M158" s="278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 spans="1:27" ht="15.75" customHeight="1" x14ac:dyDescent="0.25">
      <c r="A159" s="274" t="s">
        <v>4218</v>
      </c>
      <c r="B159" s="274" t="s">
        <v>4219</v>
      </c>
      <c r="C159" s="275">
        <v>1400</v>
      </c>
      <c r="D159" s="280">
        <f>IF(смарты_нал5[[#This Row],[Цена ]]&gt;0,смарты_нал5[[#This Row],[Цена ]]/0.87,"")</f>
        <v>1609.1954022988507</v>
      </c>
      <c r="E159" s="271"/>
      <c r="F159" s="272"/>
      <c r="G159" s="272">
        <f>IF(смарты_нал5[[#This Row],[Цена ]]&lt;&gt;"",смарты_нал5[[#This Row],[Цена ]]*смарты_нал5[[#This Row],[Заказ нал.]],"")</f>
        <v>0</v>
      </c>
      <c r="H159" s="272">
        <f>IF(смарты_нал5[[#This Row],[Цена Б.Н.]]&lt;&gt;"",смарты_нал5[[#This Row],[Цена Б.Н.]]*смарты_нал5[[#This Row],[Заказ Б.Н.]],"")</f>
        <v>0</v>
      </c>
      <c r="I159" s="27"/>
      <c r="J159" s="27"/>
      <c r="K159" s="27"/>
      <c r="L159" s="27"/>
      <c r="M159" s="278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 spans="1:27" ht="15.75" customHeight="1" x14ac:dyDescent="0.25">
      <c r="A160" s="274" t="s">
        <v>4220</v>
      </c>
      <c r="B160" s="274" t="s">
        <v>4221</v>
      </c>
      <c r="C160" s="275">
        <v>1400</v>
      </c>
      <c r="D160" s="280">
        <f>IF(смарты_нал5[[#This Row],[Цена ]]&gt;0,смарты_нал5[[#This Row],[Цена ]]/0.87,"")</f>
        <v>1609.1954022988507</v>
      </c>
      <c r="E160" s="271"/>
      <c r="F160" s="272"/>
      <c r="G160" s="272">
        <f>IF(смарты_нал5[[#This Row],[Цена ]]&lt;&gt;"",смарты_нал5[[#This Row],[Цена ]]*смарты_нал5[[#This Row],[Заказ нал.]],"")</f>
        <v>0</v>
      </c>
      <c r="H160" s="272">
        <f>IF(смарты_нал5[[#This Row],[Цена Б.Н.]]&lt;&gt;"",смарты_нал5[[#This Row],[Цена Б.Н.]]*смарты_нал5[[#This Row],[Заказ Б.Н.]],"")</f>
        <v>0</v>
      </c>
      <c r="I160" s="27"/>
      <c r="J160" s="27"/>
      <c r="K160" s="27"/>
      <c r="L160" s="27"/>
      <c r="M160" s="278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 spans="1:27" ht="15.75" customHeight="1" x14ac:dyDescent="0.25">
      <c r="A161" s="274" t="s">
        <v>4222</v>
      </c>
      <c r="B161" s="274" t="s">
        <v>4223</v>
      </c>
      <c r="C161" s="275">
        <v>1100</v>
      </c>
      <c r="D161" s="280">
        <f>IF(смарты_нал5[[#This Row],[Цена ]]&gt;0,смарты_нал5[[#This Row],[Цена ]]/0.87,"")</f>
        <v>1264.367816091954</v>
      </c>
      <c r="E161" s="271"/>
      <c r="F161" s="272"/>
      <c r="G161" s="272">
        <f>IF(смарты_нал5[[#This Row],[Цена ]]&lt;&gt;"",смарты_нал5[[#This Row],[Цена ]]*смарты_нал5[[#This Row],[Заказ нал.]],"")</f>
        <v>0</v>
      </c>
      <c r="H161" s="272">
        <f>IF(смарты_нал5[[#This Row],[Цена Б.Н.]]&lt;&gt;"",смарты_нал5[[#This Row],[Цена Б.Н.]]*смарты_нал5[[#This Row],[Заказ Б.Н.]],"")</f>
        <v>0</v>
      </c>
      <c r="I161" s="27"/>
      <c r="J161" s="27"/>
      <c r="K161" s="27"/>
      <c r="L161" s="27"/>
      <c r="M161" s="278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 spans="1:27" ht="15.75" customHeight="1" x14ac:dyDescent="0.25">
      <c r="A162" s="274" t="s">
        <v>4224</v>
      </c>
      <c r="B162" s="274" t="s">
        <v>4225</v>
      </c>
      <c r="C162" s="275">
        <v>1100</v>
      </c>
      <c r="D162" s="280">
        <f>IF(смарты_нал5[[#This Row],[Цена ]]&gt;0,смарты_нал5[[#This Row],[Цена ]]/0.87,"")</f>
        <v>1264.367816091954</v>
      </c>
      <c r="E162" s="276"/>
      <c r="F162" s="272"/>
      <c r="G162" s="272">
        <f>IF(смарты_нал5[[#This Row],[Цена ]]&lt;&gt;"",смарты_нал5[[#This Row],[Цена ]]*смарты_нал5[[#This Row],[Заказ нал.]],"")</f>
        <v>0</v>
      </c>
      <c r="H162" s="272">
        <f>IF(смарты_нал5[[#This Row],[Цена Б.Н.]]&lt;&gt;"",смарты_нал5[[#This Row],[Цена Б.Н.]]*смарты_нал5[[#This Row],[Заказ Б.Н.]],"")</f>
        <v>0</v>
      </c>
      <c r="I162" s="27"/>
      <c r="J162" s="27"/>
      <c r="K162" s="27"/>
      <c r="L162" s="27"/>
      <c r="M162" s="278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 spans="1:27" ht="15.75" customHeight="1" x14ac:dyDescent="0.25">
      <c r="A163" s="274" t="s">
        <v>4226</v>
      </c>
      <c r="B163" s="274" t="s">
        <v>4227</v>
      </c>
      <c r="C163" s="275">
        <v>1100</v>
      </c>
      <c r="D163" s="280">
        <f>IF(смарты_нал5[[#This Row],[Цена ]]&gt;0,смарты_нал5[[#This Row],[Цена ]]/0.87,"")</f>
        <v>1264.367816091954</v>
      </c>
      <c r="E163" s="271"/>
      <c r="F163" s="272"/>
      <c r="G163" s="272">
        <f>IF(смарты_нал5[[#This Row],[Цена ]]&lt;&gt;"",смарты_нал5[[#This Row],[Цена ]]*смарты_нал5[[#This Row],[Заказ нал.]],"")</f>
        <v>0</v>
      </c>
      <c r="H163" s="272">
        <f>IF(смарты_нал5[[#This Row],[Цена Б.Н.]]&lt;&gt;"",смарты_нал5[[#This Row],[Цена Б.Н.]]*смарты_нал5[[#This Row],[Заказ Б.Н.]],"")</f>
        <v>0</v>
      </c>
      <c r="I163" s="27"/>
      <c r="J163" s="27"/>
      <c r="K163" s="27"/>
      <c r="L163" s="27"/>
      <c r="M163" s="278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 spans="1:27" ht="15.75" customHeight="1" x14ac:dyDescent="0.25">
      <c r="A164" s="274" t="s">
        <v>4228</v>
      </c>
      <c r="B164" s="274" t="s">
        <v>4229</v>
      </c>
      <c r="C164" s="275">
        <v>1900</v>
      </c>
      <c r="D164" s="280">
        <f>IF(смарты_нал5[[#This Row],[Цена ]]&gt;0,смарты_нал5[[#This Row],[Цена ]]/0.87,"")</f>
        <v>2183.9080459770116</v>
      </c>
      <c r="E164" s="271"/>
      <c r="F164" s="277"/>
      <c r="G164" s="272">
        <f>IF(смарты_нал5[[#This Row],[Цена ]]&lt;&gt;"",смарты_нал5[[#This Row],[Цена ]]*смарты_нал5[[#This Row],[Заказ нал.]],"")</f>
        <v>0</v>
      </c>
      <c r="H164" s="272">
        <f>IF(смарты_нал5[[#This Row],[Цена Б.Н.]]&lt;&gt;"",смарты_нал5[[#This Row],[Цена Б.Н.]]*смарты_нал5[[#This Row],[Заказ Б.Н.]],"")</f>
        <v>0</v>
      </c>
      <c r="I164" s="27"/>
      <c r="J164" s="27"/>
      <c r="K164" s="27"/>
      <c r="L164" s="27"/>
      <c r="M164" s="278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 spans="1:27" ht="15.75" customHeight="1" x14ac:dyDescent="0.25">
      <c r="A165" s="274" t="s">
        <v>4230</v>
      </c>
      <c r="B165" s="274" t="s">
        <v>4231</v>
      </c>
      <c r="C165" s="275">
        <v>1900</v>
      </c>
      <c r="D165" s="280">
        <f>IF(смарты_нал5[[#This Row],[Цена ]]&gt;0,смарты_нал5[[#This Row],[Цена ]]/0.87,"")</f>
        <v>2183.9080459770116</v>
      </c>
      <c r="E165" s="271"/>
      <c r="F165" s="272"/>
      <c r="G165" s="272">
        <f>IF(смарты_нал5[[#This Row],[Цена ]]&lt;&gt;"",смарты_нал5[[#This Row],[Цена ]]*смарты_нал5[[#This Row],[Заказ нал.]],"")</f>
        <v>0</v>
      </c>
      <c r="H165" s="272">
        <f>IF(смарты_нал5[[#This Row],[Цена Б.Н.]]&lt;&gt;"",смарты_нал5[[#This Row],[Цена Б.Н.]]*смарты_нал5[[#This Row],[Заказ Б.Н.]],"")</f>
        <v>0</v>
      </c>
      <c r="I165" s="27"/>
      <c r="J165" s="27"/>
      <c r="K165" s="27"/>
      <c r="L165" s="27"/>
      <c r="M165" s="278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 spans="1:27" ht="15.75" customHeight="1" x14ac:dyDescent="0.25">
      <c r="A166" s="274" t="s">
        <v>4232</v>
      </c>
      <c r="B166" s="274" t="s">
        <v>4233</v>
      </c>
      <c r="C166" s="275">
        <v>1900</v>
      </c>
      <c r="D166" s="280">
        <f>IF(смарты_нал5[[#This Row],[Цена ]]&gt;0,смарты_нал5[[#This Row],[Цена ]]/0.87,"")</f>
        <v>2183.9080459770116</v>
      </c>
      <c r="E166" s="271"/>
      <c r="F166" s="272"/>
      <c r="G166" s="272">
        <f>IF(смарты_нал5[[#This Row],[Цена ]]&lt;&gt;"",смарты_нал5[[#This Row],[Цена ]]*смарты_нал5[[#This Row],[Заказ нал.]],"")</f>
        <v>0</v>
      </c>
      <c r="H166" s="272">
        <f>IF(смарты_нал5[[#This Row],[Цена Б.Н.]]&lt;&gt;"",смарты_нал5[[#This Row],[Цена Б.Н.]]*смарты_нал5[[#This Row],[Заказ Б.Н.]],"")</f>
        <v>0</v>
      </c>
      <c r="I166" s="27"/>
      <c r="J166" s="27"/>
      <c r="K166" s="27"/>
      <c r="L166" s="27"/>
      <c r="M166" s="278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 spans="1:27" ht="15.75" customHeight="1" x14ac:dyDescent="0.25">
      <c r="A167" s="274" t="s">
        <v>4234</v>
      </c>
      <c r="B167" s="274" t="s">
        <v>4235</v>
      </c>
      <c r="C167" s="275">
        <v>1600</v>
      </c>
      <c r="D167" s="280">
        <f>IF(смарты_нал5[[#This Row],[Цена ]]&gt;0,смарты_нал5[[#This Row],[Цена ]]/0.87,"")</f>
        <v>1839.0804597701149</v>
      </c>
      <c r="E167" s="271"/>
      <c r="F167" s="272"/>
      <c r="G167" s="272">
        <f>IF(смарты_нал5[[#This Row],[Цена ]]&lt;&gt;"",смарты_нал5[[#This Row],[Цена ]]*смарты_нал5[[#This Row],[Заказ нал.]],"")</f>
        <v>0</v>
      </c>
      <c r="H167" s="272">
        <f>IF(смарты_нал5[[#This Row],[Цена Б.Н.]]&lt;&gt;"",смарты_нал5[[#This Row],[Цена Б.Н.]]*смарты_нал5[[#This Row],[Заказ Б.Н.]],"")</f>
        <v>0</v>
      </c>
      <c r="I167" s="27"/>
      <c r="J167" s="27"/>
      <c r="K167" s="27"/>
      <c r="L167" s="27"/>
      <c r="M167" s="278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 spans="1:27" ht="15.75" customHeight="1" x14ac:dyDescent="0.25">
      <c r="A168" s="274" t="s">
        <v>4236</v>
      </c>
      <c r="B168" s="274" t="s">
        <v>4237</v>
      </c>
      <c r="C168" s="275">
        <v>1600</v>
      </c>
      <c r="D168" s="280">
        <f>IF(смарты_нал5[[#This Row],[Цена ]]&gt;0,смарты_нал5[[#This Row],[Цена ]]/0.87,"")</f>
        <v>1839.0804597701149</v>
      </c>
      <c r="E168" s="271"/>
      <c r="F168" s="272"/>
      <c r="G168" s="272">
        <f>IF(смарты_нал5[[#This Row],[Цена ]]&lt;&gt;"",смарты_нал5[[#This Row],[Цена ]]*смарты_нал5[[#This Row],[Заказ нал.]],"")</f>
        <v>0</v>
      </c>
      <c r="H168" s="272">
        <f>IF(смарты_нал5[[#This Row],[Цена Б.Н.]]&lt;&gt;"",смарты_нал5[[#This Row],[Цена Б.Н.]]*смарты_нал5[[#This Row],[Заказ Б.Н.]],"")</f>
        <v>0</v>
      </c>
      <c r="I168" s="27"/>
      <c r="J168" s="27"/>
      <c r="K168" s="27"/>
      <c r="L168" s="27"/>
      <c r="M168" s="278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 spans="1:27" ht="15.75" customHeight="1" x14ac:dyDescent="0.25">
      <c r="A169" s="274" t="s">
        <v>4238</v>
      </c>
      <c r="B169" s="274" t="s">
        <v>4239</v>
      </c>
      <c r="C169" s="275">
        <v>1700</v>
      </c>
      <c r="D169" s="270">
        <f>IF(смарты_нал5[[#This Row],[Цена ]]&gt;0,смарты_нал5[[#This Row],[Цена ]]/0.87,"")</f>
        <v>1954.0229885057472</v>
      </c>
      <c r="E169" s="271"/>
      <c r="F169" s="272"/>
      <c r="G169" s="272">
        <f>IF(смарты_нал5[[#This Row],[Цена ]]&lt;&gt;"",смарты_нал5[[#This Row],[Цена ]]*смарты_нал5[[#This Row],[Заказ нал.]],"")</f>
        <v>0</v>
      </c>
      <c r="H169" s="272">
        <f>IF(смарты_нал5[[#This Row],[Цена Б.Н.]]&lt;&gt;"",смарты_нал5[[#This Row],[Цена Б.Н.]]*смарты_нал5[[#This Row],[Заказ Б.Н.]],"")</f>
        <v>0</v>
      </c>
      <c r="I169" s="27"/>
      <c r="J169" s="27"/>
      <c r="K169" s="27"/>
      <c r="L169" s="27"/>
      <c r="M169" s="278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 spans="1:27" ht="15.75" customHeight="1" x14ac:dyDescent="0.25">
      <c r="A170" s="274" t="s">
        <v>4240</v>
      </c>
      <c r="B170" s="274" t="s">
        <v>4241</v>
      </c>
      <c r="C170" s="275">
        <v>1700</v>
      </c>
      <c r="D170" s="280">
        <f>IF(смарты_нал5[[#This Row],[Цена ]]&gt;0,смарты_нал5[[#This Row],[Цена ]]/0.87,"")</f>
        <v>1954.0229885057472</v>
      </c>
      <c r="E170" s="271"/>
      <c r="F170" s="272"/>
      <c r="G170" s="272">
        <f>IF(смарты_нал5[[#This Row],[Цена ]]&lt;&gt;"",смарты_нал5[[#This Row],[Цена ]]*смарты_нал5[[#This Row],[Заказ нал.]],"")</f>
        <v>0</v>
      </c>
      <c r="H170" s="272">
        <f>IF(смарты_нал5[[#This Row],[Цена Б.Н.]]&lt;&gt;"",смарты_нал5[[#This Row],[Цена Б.Н.]]*смарты_нал5[[#This Row],[Заказ Б.Н.]],"")</f>
        <v>0</v>
      </c>
      <c r="I170" s="27"/>
      <c r="J170" s="27"/>
      <c r="K170" s="27"/>
      <c r="L170" s="27"/>
      <c r="M170" s="278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 spans="1:27" ht="15.75" customHeight="1" x14ac:dyDescent="0.25">
      <c r="A171" s="274" t="s">
        <v>4242</v>
      </c>
      <c r="B171" s="274" t="s">
        <v>4243</v>
      </c>
      <c r="C171" s="275">
        <v>2100</v>
      </c>
      <c r="D171" s="280">
        <f>IF(смарты_нал5[[#This Row],[Цена ]]&gt;0,смарты_нал5[[#This Row],[Цена ]]/0.87,"")</f>
        <v>2413.7931034482758</v>
      </c>
      <c r="E171" s="271"/>
      <c r="F171" s="272"/>
      <c r="G171" s="272">
        <f>IF(смарты_нал5[[#This Row],[Цена ]]&lt;&gt;"",смарты_нал5[[#This Row],[Цена ]]*смарты_нал5[[#This Row],[Заказ нал.]],"")</f>
        <v>0</v>
      </c>
      <c r="H171" s="272">
        <f>IF(смарты_нал5[[#This Row],[Цена Б.Н.]]&lt;&gt;"",смарты_нал5[[#This Row],[Цена Б.Н.]]*смарты_нал5[[#This Row],[Заказ Б.Н.]],"")</f>
        <v>0</v>
      </c>
      <c r="I171" s="27"/>
      <c r="J171" s="27"/>
      <c r="K171" s="27"/>
      <c r="L171" s="27"/>
      <c r="M171" s="278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 spans="1:27" ht="15.75" customHeight="1" x14ac:dyDescent="0.25">
      <c r="A172" s="274" t="s">
        <v>4244</v>
      </c>
      <c r="B172" s="274" t="s">
        <v>4245</v>
      </c>
      <c r="C172" s="275">
        <v>2100</v>
      </c>
      <c r="D172" s="280">
        <f>IF(смарты_нал5[[#This Row],[Цена ]]&gt;0,смарты_нал5[[#This Row],[Цена ]]/0.87,"")</f>
        <v>2413.7931034482758</v>
      </c>
      <c r="E172" s="276"/>
      <c r="F172" s="272"/>
      <c r="G172" s="272">
        <f>IF(смарты_нал5[[#This Row],[Цена ]]&lt;&gt;"",смарты_нал5[[#This Row],[Цена ]]*смарты_нал5[[#This Row],[Заказ нал.]],"")</f>
        <v>0</v>
      </c>
      <c r="H172" s="272">
        <f>IF(смарты_нал5[[#This Row],[Цена Б.Н.]]&lt;&gt;"",смарты_нал5[[#This Row],[Цена Б.Н.]]*смарты_нал5[[#This Row],[Заказ Б.Н.]],"")</f>
        <v>0</v>
      </c>
      <c r="I172" s="27"/>
      <c r="J172" s="27"/>
      <c r="K172" s="27"/>
      <c r="L172" s="27"/>
      <c r="M172" s="278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 spans="1:27" ht="15.75" customHeight="1" x14ac:dyDescent="0.25">
      <c r="A173" s="274" t="s">
        <v>4246</v>
      </c>
      <c r="B173" s="274" t="s">
        <v>4247</v>
      </c>
      <c r="C173" s="275">
        <v>2100</v>
      </c>
      <c r="D173" s="280">
        <f>IF(смарты_нал5[[#This Row],[Цена ]]&gt;0,смарты_нал5[[#This Row],[Цена ]]/0.87,"")</f>
        <v>2413.7931034482758</v>
      </c>
      <c r="E173" s="271"/>
      <c r="F173" s="272"/>
      <c r="G173" s="272">
        <f>IF(смарты_нал5[[#This Row],[Цена ]]&lt;&gt;"",смарты_нал5[[#This Row],[Цена ]]*смарты_нал5[[#This Row],[Заказ нал.]],"")</f>
        <v>0</v>
      </c>
      <c r="H173" s="272">
        <f>IF(смарты_нал5[[#This Row],[Цена Б.Н.]]&lt;&gt;"",смарты_нал5[[#This Row],[Цена Б.Н.]]*смарты_нал5[[#This Row],[Заказ Б.Н.]],"")</f>
        <v>0</v>
      </c>
      <c r="I173" s="27"/>
      <c r="J173" s="27"/>
      <c r="K173" s="27"/>
      <c r="L173" s="27"/>
      <c r="M173" s="273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 spans="1:27" ht="15.75" customHeight="1" x14ac:dyDescent="0.25">
      <c r="A174" s="274" t="s">
        <v>4248</v>
      </c>
      <c r="B174" s="274" t="s">
        <v>4249</v>
      </c>
      <c r="C174" s="275">
        <v>2100</v>
      </c>
      <c r="D174" s="280">
        <f>IF(смарты_нал5[[#This Row],[Цена ]]&gt;0,смарты_нал5[[#This Row],[Цена ]]/0.87,"")</f>
        <v>2413.7931034482758</v>
      </c>
      <c r="E174" s="271"/>
      <c r="F174" s="272"/>
      <c r="G174" s="272">
        <f>IF(смарты_нал5[[#This Row],[Цена ]]&lt;&gt;"",смарты_нал5[[#This Row],[Цена ]]*смарты_нал5[[#This Row],[Заказ нал.]],"")</f>
        <v>0</v>
      </c>
      <c r="H174" s="272">
        <f>IF(смарты_нал5[[#This Row],[Цена Б.Н.]]&lt;&gt;"",смарты_нал5[[#This Row],[Цена Б.Н.]]*смарты_нал5[[#This Row],[Заказ Б.Н.]],"")</f>
        <v>0</v>
      </c>
      <c r="I174" s="27"/>
      <c r="J174" s="27"/>
      <c r="K174" s="27"/>
      <c r="L174" s="27"/>
      <c r="M174" s="278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 spans="1:27" ht="15.75" customHeight="1" x14ac:dyDescent="0.25">
      <c r="A175" s="274" t="s">
        <v>4250</v>
      </c>
      <c r="B175" s="274" t="s">
        <v>4251</v>
      </c>
      <c r="C175" s="275">
        <v>2100</v>
      </c>
      <c r="D175" s="280">
        <f>IF(смарты_нал5[[#This Row],[Цена ]]&gt;0,смарты_нал5[[#This Row],[Цена ]]/0.87,"")</f>
        <v>2413.7931034482758</v>
      </c>
      <c r="E175" s="271"/>
      <c r="F175" s="272"/>
      <c r="G175" s="272">
        <f>IF(смарты_нал5[[#This Row],[Цена ]]&lt;&gt;"",смарты_нал5[[#This Row],[Цена ]]*смарты_нал5[[#This Row],[Заказ нал.]],"")</f>
        <v>0</v>
      </c>
      <c r="H175" s="272">
        <f>IF(смарты_нал5[[#This Row],[Цена Б.Н.]]&lt;&gt;"",смарты_нал5[[#This Row],[Цена Б.Н.]]*смарты_нал5[[#This Row],[Заказ Б.Н.]],"")</f>
        <v>0</v>
      </c>
      <c r="I175" s="27"/>
      <c r="J175" s="27"/>
      <c r="K175" s="27"/>
      <c r="L175" s="27"/>
      <c r="M175" s="278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 spans="1:27" ht="15.75" customHeight="1" x14ac:dyDescent="0.25">
      <c r="A176" s="274" t="s">
        <v>4252</v>
      </c>
      <c r="B176" s="274" t="s">
        <v>4253</v>
      </c>
      <c r="C176" s="275">
        <v>2100</v>
      </c>
      <c r="D176" s="280">
        <f>IF(смарты_нал5[[#This Row],[Цена ]]&gt;0,смарты_нал5[[#This Row],[Цена ]]/0.87,"")</f>
        <v>2413.7931034482758</v>
      </c>
      <c r="E176" s="271"/>
      <c r="F176" s="277"/>
      <c r="G176" s="272">
        <f>IF(смарты_нал5[[#This Row],[Цена ]]&lt;&gt;"",смарты_нал5[[#This Row],[Цена ]]*смарты_нал5[[#This Row],[Заказ нал.]],"")</f>
        <v>0</v>
      </c>
      <c r="H176" s="272">
        <f>IF(смарты_нал5[[#This Row],[Цена Б.Н.]]&lt;&gt;"",смарты_нал5[[#This Row],[Цена Б.Н.]]*смарты_нал5[[#This Row],[Заказ Б.Н.]],"")</f>
        <v>0</v>
      </c>
      <c r="I176" s="27"/>
      <c r="J176" s="27"/>
      <c r="K176" s="27"/>
      <c r="L176" s="27"/>
      <c r="M176" s="278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 spans="1:27" ht="15.75" customHeight="1" x14ac:dyDescent="0.25">
      <c r="A177" s="274" t="s">
        <v>4254</v>
      </c>
      <c r="B177" s="274" t="s">
        <v>4255</v>
      </c>
      <c r="C177" s="275">
        <v>2200</v>
      </c>
      <c r="D177" s="280">
        <f>IF(смарты_нал5[[#This Row],[Цена ]]&gt;0,смарты_нал5[[#This Row],[Цена ]]/0.87,"")</f>
        <v>2528.7356321839079</v>
      </c>
      <c r="E177" s="271"/>
      <c r="F177" s="272"/>
      <c r="G177" s="272">
        <f>IF(смарты_нал5[[#This Row],[Цена ]]&lt;&gt;"",смарты_нал5[[#This Row],[Цена ]]*смарты_нал5[[#This Row],[Заказ нал.]],"")</f>
        <v>0</v>
      </c>
      <c r="H177" s="272">
        <f>IF(смарты_нал5[[#This Row],[Цена Б.Н.]]&lt;&gt;"",смарты_нал5[[#This Row],[Цена Б.Н.]]*смарты_нал5[[#This Row],[Заказ Б.Н.]],"")</f>
        <v>0</v>
      </c>
      <c r="I177" s="27"/>
      <c r="J177" s="27"/>
      <c r="K177" s="27"/>
      <c r="L177" s="27"/>
      <c r="M177" s="278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 spans="1:27" ht="15.75" customHeight="1" x14ac:dyDescent="0.25">
      <c r="A178" s="274" t="s">
        <v>4256</v>
      </c>
      <c r="B178" s="274" t="s">
        <v>4257</v>
      </c>
      <c r="C178" s="275">
        <v>2200</v>
      </c>
      <c r="D178" s="280">
        <f>IF(смарты_нал5[[#This Row],[Цена ]]&gt;0,смарты_нал5[[#This Row],[Цена ]]/0.87,"")</f>
        <v>2528.7356321839079</v>
      </c>
      <c r="E178" s="271"/>
      <c r="F178" s="272"/>
      <c r="G178" s="272">
        <f>IF(смарты_нал5[[#This Row],[Цена ]]&lt;&gt;"",смарты_нал5[[#This Row],[Цена ]]*смарты_нал5[[#This Row],[Заказ нал.]],"")</f>
        <v>0</v>
      </c>
      <c r="H178" s="272">
        <f>IF(смарты_нал5[[#This Row],[Цена Б.Н.]]&lt;&gt;"",смарты_нал5[[#This Row],[Цена Б.Н.]]*смарты_нал5[[#This Row],[Заказ Б.Н.]],"")</f>
        <v>0</v>
      </c>
      <c r="I178" s="27"/>
      <c r="J178" s="27"/>
      <c r="K178" s="27"/>
      <c r="L178" s="27"/>
      <c r="M178" s="278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 spans="1:27" ht="15.75" customHeight="1" x14ac:dyDescent="0.25">
      <c r="A179" s="274" t="s">
        <v>4258</v>
      </c>
      <c r="B179" s="274" t="s">
        <v>4259</v>
      </c>
      <c r="C179" s="275">
        <v>1900</v>
      </c>
      <c r="D179" s="280">
        <f>IF(смарты_нал5[[#This Row],[Цена ]]&gt;0,смарты_нал5[[#This Row],[Цена ]]/0.87,"")</f>
        <v>2183.9080459770116</v>
      </c>
      <c r="E179" s="271"/>
      <c r="F179" s="272"/>
      <c r="G179" s="272">
        <f>IF(смарты_нал5[[#This Row],[Цена ]]&lt;&gt;"",смарты_нал5[[#This Row],[Цена ]]*смарты_нал5[[#This Row],[Заказ нал.]],"")</f>
        <v>0</v>
      </c>
      <c r="H179" s="272">
        <f>IF(смарты_нал5[[#This Row],[Цена Б.Н.]]&lt;&gt;"",смарты_нал5[[#This Row],[Цена Б.Н.]]*смарты_нал5[[#This Row],[Заказ Б.Н.]],"")</f>
        <v>0</v>
      </c>
      <c r="I179" s="27"/>
      <c r="J179" s="27"/>
      <c r="K179" s="27"/>
      <c r="L179" s="27"/>
      <c r="M179" s="278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 spans="1:27" ht="15.75" customHeight="1" x14ac:dyDescent="0.25">
      <c r="A180" s="274" t="s">
        <v>4260</v>
      </c>
      <c r="B180" s="274" t="s">
        <v>4261</v>
      </c>
      <c r="C180" s="275">
        <v>1900</v>
      </c>
      <c r="D180" s="280">
        <f>IF(смарты_нал5[[#This Row],[Цена ]]&gt;0,смарты_нал5[[#This Row],[Цена ]]/0.87,"")</f>
        <v>2183.9080459770116</v>
      </c>
      <c r="E180" s="271"/>
      <c r="F180" s="272"/>
      <c r="G180" s="272">
        <f>IF(смарты_нал5[[#This Row],[Цена ]]&lt;&gt;"",смарты_нал5[[#This Row],[Цена ]]*смарты_нал5[[#This Row],[Заказ нал.]],"")</f>
        <v>0</v>
      </c>
      <c r="H180" s="272">
        <f>IF(смарты_нал5[[#This Row],[Цена Б.Н.]]&lt;&gt;"",смарты_нал5[[#This Row],[Цена Б.Н.]]*смарты_нал5[[#This Row],[Заказ Б.Н.]],"")</f>
        <v>0</v>
      </c>
      <c r="I180" s="27"/>
      <c r="J180" s="27"/>
      <c r="K180" s="27"/>
      <c r="L180" s="27"/>
      <c r="M180" s="278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 spans="1:27" ht="15.75" customHeight="1" x14ac:dyDescent="0.25">
      <c r="A181" s="274" t="s">
        <v>4262</v>
      </c>
      <c r="B181" s="274" t="s">
        <v>4263</v>
      </c>
      <c r="C181" s="275">
        <v>1900</v>
      </c>
      <c r="D181" s="280">
        <f>IF(смарты_нал5[[#This Row],[Цена ]]&gt;0,смарты_нал5[[#This Row],[Цена ]]/0.87,"")</f>
        <v>2183.9080459770116</v>
      </c>
      <c r="E181" s="271"/>
      <c r="F181" s="272"/>
      <c r="G181" s="272">
        <f>IF(смарты_нал5[[#This Row],[Цена ]]&lt;&gt;"",смарты_нал5[[#This Row],[Цена ]]*смарты_нал5[[#This Row],[Заказ нал.]],"")</f>
        <v>0</v>
      </c>
      <c r="H181" s="272">
        <f>IF(смарты_нал5[[#This Row],[Цена Б.Н.]]&lt;&gt;"",смарты_нал5[[#This Row],[Цена Б.Н.]]*смарты_нал5[[#This Row],[Заказ Б.Н.]],"")</f>
        <v>0</v>
      </c>
      <c r="I181" s="27"/>
      <c r="J181" s="27"/>
      <c r="K181" s="27"/>
      <c r="L181" s="27"/>
      <c r="M181" s="278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 spans="1:27" ht="15.75" customHeight="1" x14ac:dyDescent="0.25">
      <c r="A182" s="274" t="s">
        <v>4264</v>
      </c>
      <c r="B182" s="274" t="s">
        <v>4265</v>
      </c>
      <c r="C182" s="275">
        <v>2000</v>
      </c>
      <c r="D182" s="280">
        <f>IF(смарты_нал5[[#This Row],[Цена ]]&gt;0,смарты_нал5[[#This Row],[Цена ]]/0.87,"")</f>
        <v>2298.8505747126437</v>
      </c>
      <c r="E182" s="271"/>
      <c r="F182" s="272"/>
      <c r="G182" s="272">
        <f>IF(смарты_нал5[[#This Row],[Цена ]]&lt;&gt;"",смарты_нал5[[#This Row],[Цена ]]*смарты_нал5[[#This Row],[Заказ нал.]],"")</f>
        <v>0</v>
      </c>
      <c r="H182" s="272">
        <f>IF(смарты_нал5[[#This Row],[Цена Б.Н.]]&lt;&gt;"",смарты_нал5[[#This Row],[Цена Б.Н.]]*смарты_нал5[[#This Row],[Заказ Б.Н.]],"")</f>
        <v>0</v>
      </c>
      <c r="I182" s="27"/>
      <c r="J182" s="27"/>
      <c r="K182" s="27"/>
      <c r="L182" s="27"/>
      <c r="M182" s="278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 spans="1:27" ht="15.75" customHeight="1" x14ac:dyDescent="0.25">
      <c r="A183" s="268" t="s">
        <v>4266</v>
      </c>
      <c r="B183" s="268" t="s">
        <v>4267</v>
      </c>
      <c r="C183" s="269">
        <v>2000</v>
      </c>
      <c r="D183" s="279">
        <f>IF(смарты_нал5[[#This Row],[Цена ]]&gt;0,смарты_нал5[[#This Row],[Цена ]]/0.87,"")</f>
        <v>2298.8505747126437</v>
      </c>
      <c r="E183" s="271"/>
      <c r="F183" s="272"/>
      <c r="G183" s="272">
        <f>IF(смарты_нал5[[#This Row],[Цена ]]&lt;&gt;"",смарты_нал5[[#This Row],[Цена ]]*смарты_нал5[[#This Row],[Заказ нал.]],"")</f>
        <v>0</v>
      </c>
      <c r="H183" s="272">
        <f>IF(смарты_нал5[[#This Row],[Цена Б.Н.]]&lt;&gt;"",смарты_нал5[[#This Row],[Цена Б.Н.]]*смарты_нал5[[#This Row],[Заказ Б.Н.]],"")</f>
        <v>0</v>
      </c>
      <c r="I183" s="27"/>
      <c r="J183" s="27"/>
      <c r="K183" s="27"/>
      <c r="L183" s="27"/>
      <c r="M183" s="278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 spans="1:27" ht="15.75" customHeight="1" x14ac:dyDescent="0.25">
      <c r="A184" s="274" t="s">
        <v>4268</v>
      </c>
      <c r="B184" s="274" t="s">
        <v>4269</v>
      </c>
      <c r="C184" s="275">
        <v>2000</v>
      </c>
      <c r="D184" s="280">
        <f>IF(смарты_нал5[[#This Row],[Цена ]]&gt;0,смарты_нал5[[#This Row],[Цена ]]/0.87,"")</f>
        <v>2298.8505747126437</v>
      </c>
      <c r="E184" s="271"/>
      <c r="F184" s="272"/>
      <c r="G184" s="272">
        <f>IF(смарты_нал5[[#This Row],[Цена ]]&lt;&gt;"",смарты_нал5[[#This Row],[Цена ]]*смарты_нал5[[#This Row],[Заказ нал.]],"")</f>
        <v>0</v>
      </c>
      <c r="H184" s="272">
        <f>IF(смарты_нал5[[#This Row],[Цена Б.Н.]]&lt;&gt;"",смарты_нал5[[#This Row],[Цена Б.Н.]]*смарты_нал5[[#This Row],[Заказ Б.Н.]],"")</f>
        <v>0</v>
      </c>
      <c r="I184" s="27"/>
      <c r="J184" s="27"/>
      <c r="K184" s="27"/>
      <c r="L184" s="27"/>
      <c r="M184" s="278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 spans="1:27" ht="15.75" customHeight="1" x14ac:dyDescent="0.25">
      <c r="A185" s="274" t="s">
        <v>4270</v>
      </c>
      <c r="B185" s="274" t="s">
        <v>4271</v>
      </c>
      <c r="C185" s="275">
        <v>2000</v>
      </c>
      <c r="D185" s="280">
        <f>IF(смарты_нал5[[#This Row],[Цена ]]&gt;0,смарты_нал5[[#This Row],[Цена ]]/0.87,"")</f>
        <v>2298.8505747126437</v>
      </c>
      <c r="E185" s="276"/>
      <c r="F185" s="272"/>
      <c r="G185" s="272">
        <f>IF(смарты_нал5[[#This Row],[Цена ]]&lt;&gt;"",смарты_нал5[[#This Row],[Цена ]]*смарты_нал5[[#This Row],[Заказ нал.]],"")</f>
        <v>0</v>
      </c>
      <c r="H185" s="272">
        <f>IF(смарты_нал5[[#This Row],[Цена Б.Н.]]&lt;&gt;"",смарты_нал5[[#This Row],[Цена Б.Н.]]*смарты_нал5[[#This Row],[Заказ Б.Н.]],"")</f>
        <v>0</v>
      </c>
      <c r="I185" s="27"/>
      <c r="J185" s="27"/>
      <c r="K185" s="27"/>
      <c r="L185" s="27"/>
      <c r="M185" s="278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 spans="1:27" ht="15.75" customHeight="1" x14ac:dyDescent="0.25">
      <c r="A186" s="274" t="s">
        <v>4272</v>
      </c>
      <c r="B186" s="274" t="s">
        <v>4273</v>
      </c>
      <c r="C186" s="275">
        <v>2000</v>
      </c>
      <c r="D186" s="280">
        <f>IF(смарты_нал5[[#This Row],[Цена ]]&gt;0,смарты_нал5[[#This Row],[Цена ]]/0.87,"")</f>
        <v>2298.8505747126437</v>
      </c>
      <c r="E186" s="271"/>
      <c r="F186" s="272"/>
      <c r="G186" s="272">
        <f>IF(смарты_нал5[[#This Row],[Цена ]]&lt;&gt;"",смарты_нал5[[#This Row],[Цена ]]*смарты_нал5[[#This Row],[Заказ нал.]],"")</f>
        <v>0</v>
      </c>
      <c r="H186" s="272">
        <f>IF(смарты_нал5[[#This Row],[Цена Б.Н.]]&lt;&gt;"",смарты_нал5[[#This Row],[Цена Б.Н.]]*смарты_нал5[[#This Row],[Заказ Б.Н.]],"")</f>
        <v>0</v>
      </c>
      <c r="I186" s="27"/>
      <c r="J186" s="27"/>
      <c r="K186" s="27"/>
      <c r="L186" s="27"/>
      <c r="M186" s="278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 spans="1:27" ht="15.75" customHeight="1" x14ac:dyDescent="0.25">
      <c r="A187" s="274" t="s">
        <v>4274</v>
      </c>
      <c r="B187" s="274" t="s">
        <v>4275</v>
      </c>
      <c r="C187" s="275">
        <v>2000</v>
      </c>
      <c r="D187" s="280">
        <f>IF(смарты_нал5[[#This Row],[Цена ]]&gt;0,смарты_нал5[[#This Row],[Цена ]]/0.87,"")</f>
        <v>2298.8505747126437</v>
      </c>
      <c r="E187" s="271"/>
      <c r="F187" s="272"/>
      <c r="G187" s="272">
        <f>IF(смарты_нал5[[#This Row],[Цена ]]&lt;&gt;"",смарты_нал5[[#This Row],[Цена ]]*смарты_нал5[[#This Row],[Заказ нал.]],"")</f>
        <v>0</v>
      </c>
      <c r="H187" s="272">
        <f>IF(смарты_нал5[[#This Row],[Цена Б.Н.]]&lt;&gt;"",смарты_нал5[[#This Row],[Цена Б.Н.]]*смарты_нал5[[#This Row],[Заказ Б.Н.]],"")</f>
        <v>0</v>
      </c>
      <c r="I187" s="27"/>
      <c r="J187" s="27"/>
      <c r="K187" s="27"/>
      <c r="L187" s="27"/>
      <c r="M187" s="273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 spans="1:27" ht="15.75" customHeight="1" x14ac:dyDescent="0.25">
      <c r="A188" s="274" t="s">
        <v>4276</v>
      </c>
      <c r="B188" s="274"/>
      <c r="C188" s="275"/>
      <c r="D188" s="280" t="str">
        <f>IF(смарты_нал5[[#This Row],[Цена ]]&gt;0,смарты_нал5[[#This Row],[Цена ]]/0.87,"")</f>
        <v/>
      </c>
      <c r="E188" s="271"/>
      <c r="F188" s="272"/>
      <c r="G188" s="272" t="str">
        <f>IF(смарты_нал5[[#This Row],[Цена ]]&lt;&gt;"",смарты_нал5[[#This Row],[Цена ]]*смарты_нал5[[#This Row],[Заказ нал.]],"")</f>
        <v/>
      </c>
      <c r="H188" s="272" t="str">
        <f>IF(смарты_нал5[[#This Row],[Цена Б.Н.]]&lt;&gt;"",смарты_нал5[[#This Row],[Цена Б.Н.]]*смарты_нал5[[#This Row],[Заказ Б.Н.]],"")</f>
        <v/>
      </c>
      <c r="I188" s="27"/>
      <c r="J188" s="27"/>
      <c r="K188" s="27"/>
      <c r="L188" s="27"/>
      <c r="M188" s="278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 spans="1:27" ht="15.75" customHeight="1" x14ac:dyDescent="0.25">
      <c r="A189" s="274" t="s">
        <v>4277</v>
      </c>
      <c r="B189" s="274" t="s">
        <v>4278</v>
      </c>
      <c r="C189" s="275">
        <v>900</v>
      </c>
      <c r="D189" s="280">
        <f>IF(смарты_нал5[[#This Row],[Цена ]]&gt;0,смарты_нал5[[#This Row],[Цена ]]/0.87,"")</f>
        <v>1034.4827586206898</v>
      </c>
      <c r="E189" s="271"/>
      <c r="F189" s="272"/>
      <c r="G189" s="272">
        <f>IF(смарты_нал5[[#This Row],[Цена ]]&lt;&gt;"",смарты_нал5[[#This Row],[Цена ]]*смарты_нал5[[#This Row],[Заказ нал.]],"")</f>
        <v>0</v>
      </c>
      <c r="H189" s="272">
        <f>IF(смарты_нал5[[#This Row],[Цена Б.Н.]]&lt;&gt;"",смарты_нал5[[#This Row],[Цена Б.Н.]]*смарты_нал5[[#This Row],[Заказ Б.Н.]],"")</f>
        <v>0</v>
      </c>
      <c r="I189" s="27"/>
      <c r="J189" s="27"/>
      <c r="K189" s="27"/>
      <c r="L189" s="27"/>
      <c r="M189" s="278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 spans="1:27" ht="15.75" customHeight="1" x14ac:dyDescent="0.25">
      <c r="A190" s="274" t="s">
        <v>4279</v>
      </c>
      <c r="B190" s="274" t="s">
        <v>4280</v>
      </c>
      <c r="C190" s="275">
        <v>900</v>
      </c>
      <c r="D190" s="280">
        <f>IF(смарты_нал5[[#This Row],[Цена ]]&gt;0,смарты_нал5[[#This Row],[Цена ]]/0.87,"")</f>
        <v>1034.4827586206898</v>
      </c>
      <c r="E190" s="271"/>
      <c r="F190" s="277"/>
      <c r="G190" s="272">
        <f>IF(смарты_нал5[[#This Row],[Цена ]]&lt;&gt;"",смарты_нал5[[#This Row],[Цена ]]*смарты_нал5[[#This Row],[Заказ нал.]],"")</f>
        <v>0</v>
      </c>
      <c r="H190" s="272">
        <f>IF(смарты_нал5[[#This Row],[Цена Б.Н.]]&lt;&gt;"",смарты_нал5[[#This Row],[Цена Б.Н.]]*смарты_нал5[[#This Row],[Заказ Б.Н.]],"")</f>
        <v>0</v>
      </c>
      <c r="I190" s="27"/>
      <c r="J190" s="27"/>
      <c r="K190" s="27"/>
      <c r="L190" s="27"/>
      <c r="M190" s="278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 spans="1:27" ht="15.75" customHeight="1" x14ac:dyDescent="0.25">
      <c r="A191" s="274" t="s">
        <v>4281</v>
      </c>
      <c r="B191" s="274" t="s">
        <v>4282</v>
      </c>
      <c r="C191" s="275">
        <v>900</v>
      </c>
      <c r="D191" s="280">
        <f>IF(смарты_нал5[[#This Row],[Цена ]]&gt;0,смарты_нал5[[#This Row],[Цена ]]/0.87,"")</f>
        <v>1034.4827586206898</v>
      </c>
      <c r="E191" s="271"/>
      <c r="F191" s="272"/>
      <c r="G191" s="272">
        <f>IF(смарты_нал5[[#This Row],[Цена ]]&lt;&gt;"",смарты_нал5[[#This Row],[Цена ]]*смарты_нал5[[#This Row],[Заказ нал.]],"")</f>
        <v>0</v>
      </c>
      <c r="H191" s="272">
        <f>IF(смарты_нал5[[#This Row],[Цена Б.Н.]]&lt;&gt;"",смарты_нал5[[#This Row],[Цена Б.Н.]]*смарты_нал5[[#This Row],[Заказ Б.Н.]],"")</f>
        <v>0</v>
      </c>
      <c r="I191" s="27"/>
      <c r="J191" s="27"/>
      <c r="K191" s="27"/>
      <c r="L191" s="27"/>
      <c r="M191" s="278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 spans="1:27" ht="15.75" customHeight="1" x14ac:dyDescent="0.25">
      <c r="A192" s="274" t="s">
        <v>4283</v>
      </c>
      <c r="B192" s="274" t="s">
        <v>4284</v>
      </c>
      <c r="C192" s="275">
        <v>900</v>
      </c>
      <c r="D192" s="280">
        <f>IF(смарты_нал5[[#This Row],[Цена ]]&gt;0,смарты_нал5[[#This Row],[Цена ]]/0.87,"")</f>
        <v>1034.4827586206898</v>
      </c>
      <c r="E192" s="271"/>
      <c r="F192" s="272"/>
      <c r="G192" s="272">
        <f>IF(смарты_нал5[[#This Row],[Цена ]]&lt;&gt;"",смарты_нал5[[#This Row],[Цена ]]*смарты_нал5[[#This Row],[Заказ нал.]],"")</f>
        <v>0</v>
      </c>
      <c r="H192" s="272">
        <f>IF(смарты_нал5[[#This Row],[Цена Б.Н.]]&lt;&gt;"",смарты_нал5[[#This Row],[Цена Б.Н.]]*смарты_нал5[[#This Row],[Заказ Б.Н.]],"")</f>
        <v>0</v>
      </c>
      <c r="I192" s="27"/>
      <c r="J192" s="27"/>
      <c r="K192" s="27"/>
      <c r="L192" s="27"/>
      <c r="M192" s="278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 spans="1:27" ht="15.75" customHeight="1" x14ac:dyDescent="0.25">
      <c r="A193" s="274" t="s">
        <v>4285</v>
      </c>
      <c r="B193" s="274" t="s">
        <v>4286</v>
      </c>
      <c r="C193" s="275">
        <v>800</v>
      </c>
      <c r="D193" s="280">
        <f>IF(смарты_нал5[[#This Row],[Цена ]]&gt;0,смарты_нал5[[#This Row],[Цена ]]/0.87,"")</f>
        <v>919.54022988505744</v>
      </c>
      <c r="E193" s="271"/>
      <c r="F193" s="272"/>
      <c r="G193" s="272">
        <f>IF(смарты_нал5[[#This Row],[Цена ]]&lt;&gt;"",смарты_нал5[[#This Row],[Цена ]]*смарты_нал5[[#This Row],[Заказ нал.]],"")</f>
        <v>0</v>
      </c>
      <c r="H193" s="272">
        <f>IF(смарты_нал5[[#This Row],[Цена Б.Н.]]&lt;&gt;"",смарты_нал5[[#This Row],[Цена Б.Н.]]*смарты_нал5[[#This Row],[Заказ Б.Н.]],"")</f>
        <v>0</v>
      </c>
      <c r="I193" s="27"/>
      <c r="J193" s="27"/>
      <c r="K193" s="27"/>
      <c r="L193" s="27"/>
      <c r="M193" s="278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 spans="1:27" ht="15.75" customHeight="1" x14ac:dyDescent="0.25">
      <c r="A194" s="274" t="s">
        <v>4287</v>
      </c>
      <c r="B194" s="274" t="s">
        <v>4288</v>
      </c>
      <c r="C194" s="275">
        <v>800</v>
      </c>
      <c r="D194" s="280">
        <f>IF(смарты_нал5[[#This Row],[Цена ]]&gt;0,смарты_нал5[[#This Row],[Цена ]]/0.87,"")</f>
        <v>919.54022988505744</v>
      </c>
      <c r="E194" s="271"/>
      <c r="F194" s="272"/>
      <c r="G194" s="272">
        <f>IF(смарты_нал5[[#This Row],[Цена ]]&lt;&gt;"",смарты_нал5[[#This Row],[Цена ]]*смарты_нал5[[#This Row],[Заказ нал.]],"")</f>
        <v>0</v>
      </c>
      <c r="H194" s="272">
        <f>IF(смарты_нал5[[#This Row],[Цена Б.Н.]]&lt;&gt;"",смарты_нал5[[#This Row],[Цена Б.Н.]]*смарты_нал5[[#This Row],[Заказ Б.Н.]],"")</f>
        <v>0</v>
      </c>
      <c r="I194" s="27"/>
      <c r="J194" s="27"/>
      <c r="K194" s="27"/>
      <c r="L194" s="27"/>
      <c r="M194" s="278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 spans="1:27" ht="15.75" customHeight="1" x14ac:dyDescent="0.25">
      <c r="A195" s="274" t="s">
        <v>4289</v>
      </c>
      <c r="B195" s="274" t="s">
        <v>4290</v>
      </c>
      <c r="C195" s="275">
        <v>800</v>
      </c>
      <c r="D195" s="280">
        <f>IF(смарты_нал5[[#This Row],[Цена ]]&gt;0,смарты_нал5[[#This Row],[Цена ]]/0.87,"")</f>
        <v>919.54022988505744</v>
      </c>
      <c r="E195" s="276"/>
      <c r="F195" s="272"/>
      <c r="G195" s="272">
        <f>IF(смарты_нал5[[#This Row],[Цена ]]&lt;&gt;"",смарты_нал5[[#This Row],[Цена ]]*смарты_нал5[[#This Row],[Заказ нал.]],"")</f>
        <v>0</v>
      </c>
      <c r="H195" s="272">
        <f>IF(смарты_нал5[[#This Row],[Цена Б.Н.]]&lt;&gt;"",смарты_нал5[[#This Row],[Цена Б.Н.]]*смарты_нал5[[#This Row],[Заказ Б.Н.]],"")</f>
        <v>0</v>
      </c>
      <c r="I195" s="27"/>
      <c r="J195" s="27"/>
      <c r="K195" s="27"/>
      <c r="L195" s="27"/>
      <c r="M195" s="278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 spans="1:27" ht="15.75" customHeight="1" x14ac:dyDescent="0.25">
      <c r="A196" s="274" t="s">
        <v>4291</v>
      </c>
      <c r="B196" s="274" t="s">
        <v>4292</v>
      </c>
      <c r="C196" s="275">
        <v>800</v>
      </c>
      <c r="D196" s="280">
        <f>IF(смарты_нал5[[#This Row],[Цена ]]&gt;0,смарты_нал5[[#This Row],[Цена ]]/0.87,"")</f>
        <v>919.54022988505744</v>
      </c>
      <c r="E196" s="271"/>
      <c r="F196" s="272"/>
      <c r="G196" s="272">
        <f>IF(смарты_нал5[[#This Row],[Цена ]]&lt;&gt;"",смарты_нал5[[#This Row],[Цена ]]*смарты_нал5[[#This Row],[Заказ нал.]],"")</f>
        <v>0</v>
      </c>
      <c r="H196" s="272">
        <f>IF(смарты_нал5[[#This Row],[Цена Б.Н.]]&lt;&gt;"",смарты_нал5[[#This Row],[Цена Б.Н.]]*смарты_нал5[[#This Row],[Заказ Б.Н.]],"")</f>
        <v>0</v>
      </c>
      <c r="I196" s="27"/>
      <c r="J196" s="27"/>
      <c r="K196" s="27"/>
      <c r="L196" s="27"/>
      <c r="M196" s="278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 spans="1:27" ht="15.75" customHeight="1" x14ac:dyDescent="0.25">
      <c r="A197" s="268" t="s">
        <v>4293</v>
      </c>
      <c r="B197" s="268" t="s">
        <v>4294</v>
      </c>
      <c r="C197" s="269">
        <v>1200</v>
      </c>
      <c r="D197" s="281">
        <f>IF(смарты_нал5[[#This Row],[Цена ]]&gt;0,смарты_нал5[[#This Row],[Цена ]]/0.87,"")</f>
        <v>1379.3103448275863</v>
      </c>
      <c r="E197" s="271"/>
      <c r="F197" s="272"/>
      <c r="G197" s="272">
        <f>IF(смарты_нал5[[#This Row],[Цена ]]&lt;&gt;"",смарты_нал5[[#This Row],[Цена ]]*смарты_нал5[[#This Row],[Заказ нал.]],"")</f>
        <v>0</v>
      </c>
      <c r="H197" s="272">
        <f>IF(смарты_нал5[[#This Row],[Цена Б.Н.]]&lt;&gt;"",смарты_нал5[[#This Row],[Цена Б.Н.]]*смарты_нал5[[#This Row],[Заказ Б.Н.]],"")</f>
        <v>0</v>
      </c>
      <c r="I197" s="27"/>
      <c r="J197" s="27"/>
      <c r="K197" s="27"/>
      <c r="L197" s="27"/>
      <c r="M197" s="278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 spans="1:27" ht="15.75" customHeight="1" x14ac:dyDescent="0.25">
      <c r="A198" s="274" t="s">
        <v>4295</v>
      </c>
      <c r="B198" s="274" t="s">
        <v>4296</v>
      </c>
      <c r="C198" s="275">
        <v>1200</v>
      </c>
      <c r="D198" s="270">
        <f>IF(смарты_нал5[[#This Row],[Цена ]]&gt;0,смарты_нал5[[#This Row],[Цена ]]/0.87,"")</f>
        <v>1379.3103448275863</v>
      </c>
      <c r="E198" s="271"/>
      <c r="F198" s="272"/>
      <c r="G198" s="272">
        <f>IF(смарты_нал5[[#This Row],[Цена ]]&lt;&gt;"",смарты_нал5[[#This Row],[Цена ]]*смарты_нал5[[#This Row],[Заказ нал.]],"")</f>
        <v>0</v>
      </c>
      <c r="H198" s="272">
        <f>IF(смарты_нал5[[#This Row],[Цена Б.Н.]]&lt;&gt;"",смарты_нал5[[#This Row],[Цена Б.Н.]]*смарты_нал5[[#This Row],[Заказ Б.Н.]],"")</f>
        <v>0</v>
      </c>
      <c r="I198" s="27"/>
      <c r="J198" s="27"/>
      <c r="K198" s="27"/>
      <c r="L198" s="27"/>
      <c r="M198" s="278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 spans="1:27" ht="15.75" customHeight="1" x14ac:dyDescent="0.25">
      <c r="A199" s="274" t="s">
        <v>4297</v>
      </c>
      <c r="B199" s="274" t="s">
        <v>4298</v>
      </c>
      <c r="C199" s="275">
        <v>1200</v>
      </c>
      <c r="D199" s="280">
        <f>IF(смарты_нал5[[#This Row],[Цена ]]&gt;0,смарты_нал5[[#This Row],[Цена ]]/0.87,"")</f>
        <v>1379.3103448275863</v>
      </c>
      <c r="E199" s="271"/>
      <c r="F199" s="277"/>
      <c r="G199" s="272">
        <f>IF(смарты_нал5[[#This Row],[Цена ]]&lt;&gt;"",смарты_нал5[[#This Row],[Цена ]]*смарты_нал5[[#This Row],[Заказ нал.]],"")</f>
        <v>0</v>
      </c>
      <c r="H199" s="272">
        <f>IF(смарты_нал5[[#This Row],[Цена Б.Н.]]&lt;&gt;"",смарты_нал5[[#This Row],[Цена Б.Н.]]*смарты_нал5[[#This Row],[Заказ Б.Н.]],"")</f>
        <v>0</v>
      </c>
      <c r="I199" s="27"/>
      <c r="J199" s="27"/>
      <c r="K199" s="27"/>
      <c r="L199" s="27"/>
      <c r="M199" s="278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 spans="1:27" ht="15.75" customHeight="1" x14ac:dyDescent="0.25">
      <c r="A200" s="274" t="s">
        <v>4299</v>
      </c>
      <c r="B200" s="274" t="s">
        <v>4300</v>
      </c>
      <c r="C200" s="275">
        <v>800</v>
      </c>
      <c r="D200" s="280">
        <f>IF(смарты_нал5[[#This Row],[Цена ]]&gt;0,смарты_нал5[[#This Row],[Цена ]]/0.87,"")</f>
        <v>919.54022988505744</v>
      </c>
      <c r="E200" s="271"/>
      <c r="F200" s="272"/>
      <c r="G200" s="272">
        <f>IF(смарты_нал5[[#This Row],[Цена ]]&lt;&gt;"",смарты_нал5[[#This Row],[Цена ]]*смарты_нал5[[#This Row],[Заказ нал.]],"")</f>
        <v>0</v>
      </c>
      <c r="H200" s="272">
        <f>IF(смарты_нал5[[#This Row],[Цена Б.Н.]]&lt;&gt;"",смарты_нал5[[#This Row],[Цена Б.Н.]]*смарты_нал5[[#This Row],[Заказ Б.Н.]],"")</f>
        <v>0</v>
      </c>
      <c r="I200" s="27"/>
      <c r="J200" s="27"/>
      <c r="K200" s="27"/>
      <c r="L200" s="27"/>
      <c r="M200" s="278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 spans="1:27" ht="15.75" customHeight="1" x14ac:dyDescent="0.25">
      <c r="A201" s="274" t="s">
        <v>4301</v>
      </c>
      <c r="B201" s="274" t="s">
        <v>4302</v>
      </c>
      <c r="C201" s="275">
        <v>800</v>
      </c>
      <c r="D201" s="280">
        <f>IF(смарты_нал5[[#This Row],[Цена ]]&gt;0,смарты_нал5[[#This Row],[Цена ]]/0.87,"")</f>
        <v>919.54022988505744</v>
      </c>
      <c r="E201" s="271"/>
      <c r="F201" s="272"/>
      <c r="G201" s="272">
        <f>IF(смарты_нал5[[#This Row],[Цена ]]&lt;&gt;"",смарты_нал5[[#This Row],[Цена ]]*смарты_нал5[[#This Row],[Заказ нал.]],"")</f>
        <v>0</v>
      </c>
      <c r="H201" s="272">
        <f>IF(смарты_нал5[[#This Row],[Цена Б.Н.]]&lt;&gt;"",смарты_нал5[[#This Row],[Цена Б.Н.]]*смарты_нал5[[#This Row],[Заказ Б.Н.]],"")</f>
        <v>0</v>
      </c>
      <c r="I201" s="27"/>
      <c r="J201" s="27"/>
      <c r="K201" s="27"/>
      <c r="L201" s="27"/>
      <c r="M201" s="278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 spans="1:27" ht="15.75" customHeight="1" x14ac:dyDescent="0.25">
      <c r="A202" s="274" t="s">
        <v>4303</v>
      </c>
      <c r="B202" s="274" t="s">
        <v>4304</v>
      </c>
      <c r="C202" s="275">
        <v>900</v>
      </c>
      <c r="D202" s="280">
        <f>IF(смарты_нал5[[#This Row],[Цена ]]&gt;0,смарты_нал5[[#This Row],[Цена ]]/0.87,"")</f>
        <v>1034.4827586206898</v>
      </c>
      <c r="E202" s="271"/>
      <c r="F202" s="272"/>
      <c r="G202" s="272">
        <f>IF(смарты_нал5[[#This Row],[Цена ]]&lt;&gt;"",смарты_нал5[[#This Row],[Цена ]]*смарты_нал5[[#This Row],[Заказ нал.]],"")</f>
        <v>0</v>
      </c>
      <c r="H202" s="272">
        <f>IF(смарты_нал5[[#This Row],[Цена Б.Н.]]&lt;&gt;"",смарты_нал5[[#This Row],[Цена Б.Н.]]*смарты_нал5[[#This Row],[Заказ Б.Н.]],"")</f>
        <v>0</v>
      </c>
      <c r="I202" s="27"/>
      <c r="J202" s="27"/>
      <c r="K202" s="27"/>
      <c r="L202" s="27"/>
      <c r="M202" s="273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 spans="1:27" ht="15.75" customHeight="1" x14ac:dyDescent="0.25">
      <c r="A203" s="274" t="s">
        <v>4305</v>
      </c>
      <c r="B203" s="274" t="s">
        <v>4306</v>
      </c>
      <c r="C203" s="275">
        <v>900</v>
      </c>
      <c r="D203" s="280">
        <f>IF(смарты_нал5[[#This Row],[Цена ]]&gt;0,смарты_нал5[[#This Row],[Цена ]]/0.87,"")</f>
        <v>1034.4827586206898</v>
      </c>
      <c r="E203" s="271"/>
      <c r="F203" s="272"/>
      <c r="G203" s="272">
        <f>IF(смарты_нал5[[#This Row],[Цена ]]&lt;&gt;"",смарты_нал5[[#This Row],[Цена ]]*смарты_нал5[[#This Row],[Заказ нал.]],"")</f>
        <v>0</v>
      </c>
      <c r="H203" s="272">
        <f>IF(смарты_нал5[[#This Row],[Цена Б.Н.]]&lt;&gt;"",смарты_нал5[[#This Row],[Цена Б.Н.]]*смарты_нал5[[#This Row],[Заказ Б.Н.]],"")</f>
        <v>0</v>
      </c>
      <c r="I203" s="27"/>
      <c r="J203" s="27"/>
      <c r="K203" s="27"/>
      <c r="L203" s="27"/>
      <c r="M203" s="278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 spans="1:27" ht="15.75" customHeight="1" x14ac:dyDescent="0.25">
      <c r="A204" s="274" t="s">
        <v>4307</v>
      </c>
      <c r="B204" s="274" t="s">
        <v>4308</v>
      </c>
      <c r="C204" s="275">
        <v>1000</v>
      </c>
      <c r="D204" s="280">
        <f>IF(смарты_нал5[[#This Row],[Цена ]]&gt;0,смарты_нал5[[#This Row],[Цена ]]/0.87,"")</f>
        <v>1149.4252873563219</v>
      </c>
      <c r="E204" s="271"/>
      <c r="F204" s="272"/>
      <c r="G204" s="272">
        <f>IF(смарты_нал5[[#This Row],[Цена ]]&lt;&gt;"",смарты_нал5[[#This Row],[Цена ]]*смарты_нал5[[#This Row],[Заказ нал.]],"")</f>
        <v>0</v>
      </c>
      <c r="H204" s="272">
        <f>IF(смарты_нал5[[#This Row],[Цена Б.Н.]]&lt;&gt;"",смарты_нал5[[#This Row],[Цена Б.Н.]]*смарты_нал5[[#This Row],[Заказ Б.Н.]],"")</f>
        <v>0</v>
      </c>
      <c r="I204" s="27"/>
      <c r="J204" s="27"/>
      <c r="K204" s="27"/>
      <c r="L204" s="27"/>
      <c r="M204" s="278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 spans="1:27" ht="15.75" customHeight="1" x14ac:dyDescent="0.25">
      <c r="A205" s="274" t="s">
        <v>4309</v>
      </c>
      <c r="B205" s="274" t="s">
        <v>4310</v>
      </c>
      <c r="C205" s="275">
        <v>1000</v>
      </c>
      <c r="D205" s="280">
        <f>IF(смарты_нал5[[#This Row],[Цена ]]&gt;0,смарты_нал5[[#This Row],[Цена ]]/0.87,"")</f>
        <v>1149.4252873563219</v>
      </c>
      <c r="E205" s="271"/>
      <c r="F205" s="272"/>
      <c r="G205" s="272">
        <f>IF(смарты_нал5[[#This Row],[Цена ]]&lt;&gt;"",смарты_нал5[[#This Row],[Цена ]]*смарты_нал5[[#This Row],[Заказ нал.]],"")</f>
        <v>0</v>
      </c>
      <c r="H205" s="272">
        <f>IF(смарты_нал5[[#This Row],[Цена Б.Н.]]&lt;&gt;"",смарты_нал5[[#This Row],[Цена Б.Н.]]*смарты_нал5[[#This Row],[Заказ Б.Н.]],"")</f>
        <v>0</v>
      </c>
      <c r="I205" s="27"/>
      <c r="J205" s="27"/>
      <c r="K205" s="27"/>
      <c r="L205" s="27"/>
      <c r="M205" s="278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 spans="1:27" ht="15.75" customHeight="1" x14ac:dyDescent="0.25">
      <c r="A206" s="274" t="s">
        <v>4311</v>
      </c>
      <c r="B206" s="274" t="s">
        <v>4312</v>
      </c>
      <c r="C206" s="275">
        <v>1000</v>
      </c>
      <c r="D206" s="280">
        <f>IF(смарты_нал5[[#This Row],[Цена ]]&gt;0,смарты_нал5[[#This Row],[Цена ]]/0.87,"")</f>
        <v>1149.4252873563219</v>
      </c>
      <c r="E206" s="271"/>
      <c r="F206" s="272"/>
      <c r="G206" s="272">
        <f>IF(смарты_нал5[[#This Row],[Цена ]]&lt;&gt;"",смарты_нал5[[#This Row],[Цена ]]*смарты_нал5[[#This Row],[Заказ нал.]],"")</f>
        <v>0</v>
      </c>
      <c r="H206" s="272">
        <f>IF(смарты_нал5[[#This Row],[Цена Б.Н.]]&lt;&gt;"",смарты_нал5[[#This Row],[Цена Б.Н.]]*смарты_нал5[[#This Row],[Заказ Б.Н.]],"")</f>
        <v>0</v>
      </c>
      <c r="I206" s="27"/>
      <c r="J206" s="27"/>
      <c r="K206" s="27"/>
      <c r="L206" s="27"/>
      <c r="M206" s="278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 spans="1:27" ht="15.75" customHeight="1" x14ac:dyDescent="0.25">
      <c r="A207" s="274" t="s">
        <v>4313</v>
      </c>
      <c r="B207" s="274" t="s">
        <v>4314</v>
      </c>
      <c r="C207" s="275">
        <v>900</v>
      </c>
      <c r="D207" s="280">
        <f>IF(смарты_нал5[[#This Row],[Цена ]]&gt;0,смарты_нал5[[#This Row],[Цена ]]/0.87,"")</f>
        <v>1034.4827586206898</v>
      </c>
      <c r="E207" s="271"/>
      <c r="F207" s="272"/>
      <c r="G207" s="272">
        <f>IF(смарты_нал5[[#This Row],[Цена ]]&lt;&gt;"",смарты_нал5[[#This Row],[Цена ]]*смарты_нал5[[#This Row],[Заказ нал.]],"")</f>
        <v>0</v>
      </c>
      <c r="H207" s="272">
        <f>IF(смарты_нал5[[#This Row],[Цена Б.Н.]]&lt;&gt;"",смарты_нал5[[#This Row],[Цена Б.Н.]]*смарты_нал5[[#This Row],[Заказ Б.Н.]],"")</f>
        <v>0</v>
      </c>
      <c r="I207" s="27"/>
      <c r="J207" s="27"/>
      <c r="K207" s="27"/>
      <c r="L207" s="27"/>
      <c r="M207" s="278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 spans="1:27" ht="15.75" customHeight="1" x14ac:dyDescent="0.25">
      <c r="A208" s="274" t="s">
        <v>4315</v>
      </c>
      <c r="B208" s="274" t="s">
        <v>4316</v>
      </c>
      <c r="C208" s="275">
        <v>900</v>
      </c>
      <c r="D208" s="280">
        <f>IF(смарты_нал5[[#This Row],[Цена ]]&gt;0,смарты_нал5[[#This Row],[Цена ]]/0.87,"")</f>
        <v>1034.4827586206898</v>
      </c>
      <c r="E208" s="271"/>
      <c r="F208" s="272"/>
      <c r="G208" s="272">
        <f>IF(смарты_нал5[[#This Row],[Цена ]]&lt;&gt;"",смарты_нал5[[#This Row],[Цена ]]*смарты_нал5[[#This Row],[Заказ нал.]],"")</f>
        <v>0</v>
      </c>
      <c r="H208" s="272">
        <f>IF(смарты_нал5[[#This Row],[Цена Б.Н.]]&lt;&gt;"",смарты_нал5[[#This Row],[Цена Б.Н.]]*смарты_нал5[[#This Row],[Заказ Б.Н.]],"")</f>
        <v>0</v>
      </c>
      <c r="I208" s="27"/>
      <c r="J208" s="27"/>
      <c r="K208" s="27"/>
      <c r="L208" s="27"/>
      <c r="M208" s="278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 spans="1:27" ht="15.75" customHeight="1" x14ac:dyDescent="0.25">
      <c r="A209" s="274" t="s">
        <v>4317</v>
      </c>
      <c r="B209" s="274" t="s">
        <v>4318</v>
      </c>
      <c r="C209" s="275">
        <v>900</v>
      </c>
      <c r="D209" s="280">
        <f>IF(смарты_нал5[[#This Row],[Цена ]]&gt;0,смарты_нал5[[#This Row],[Цена ]]/0.87,"")</f>
        <v>1034.4827586206898</v>
      </c>
      <c r="E209" s="271"/>
      <c r="F209" s="272"/>
      <c r="G209" s="272">
        <f>IF(смарты_нал5[[#This Row],[Цена ]]&lt;&gt;"",смарты_нал5[[#This Row],[Цена ]]*смарты_нал5[[#This Row],[Заказ нал.]],"")</f>
        <v>0</v>
      </c>
      <c r="H209" s="272">
        <f>IF(смарты_нал5[[#This Row],[Цена Б.Н.]]&lt;&gt;"",смарты_нал5[[#This Row],[Цена Б.Н.]]*смарты_нал5[[#This Row],[Заказ Б.Н.]],"")</f>
        <v>0</v>
      </c>
      <c r="I209" s="27"/>
      <c r="J209" s="27"/>
      <c r="K209" s="27"/>
      <c r="L209" s="27"/>
      <c r="M209" s="278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 spans="1:27" ht="15.75" customHeight="1" x14ac:dyDescent="0.25">
      <c r="A210" s="274" t="s">
        <v>4319</v>
      </c>
      <c r="B210" s="274"/>
      <c r="C210" s="275"/>
      <c r="D210" s="280" t="str">
        <f>IF(смарты_нал5[[#This Row],[Цена ]]&gt;0,смарты_нал5[[#This Row],[Цена ]]/0.87,"")</f>
        <v/>
      </c>
      <c r="E210" s="271"/>
      <c r="F210" s="272"/>
      <c r="G210" s="272" t="str">
        <f>IF(смарты_нал5[[#This Row],[Цена ]]&lt;&gt;"",смарты_нал5[[#This Row],[Цена ]]*смарты_нал5[[#This Row],[Заказ нал.]],"")</f>
        <v/>
      </c>
      <c r="H210" s="272" t="str">
        <f>IF(смарты_нал5[[#This Row],[Цена Б.Н.]]&lt;&gt;"",смарты_нал5[[#This Row],[Цена Б.Н.]]*смарты_нал5[[#This Row],[Заказ Б.Н.]],"")</f>
        <v/>
      </c>
      <c r="I210" s="27"/>
      <c r="J210" s="27"/>
      <c r="K210" s="27"/>
      <c r="L210" s="27"/>
      <c r="M210" s="278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 spans="1:27" ht="15.75" customHeight="1" x14ac:dyDescent="0.25">
      <c r="A211" s="274" t="s">
        <v>4320</v>
      </c>
      <c r="B211" s="274" t="s">
        <v>4321</v>
      </c>
      <c r="C211" s="275">
        <v>2300</v>
      </c>
      <c r="D211" s="280">
        <f>IF(смарты_нал5[[#This Row],[Цена ]]&gt;0,смарты_нал5[[#This Row],[Цена ]]/0.87,"")</f>
        <v>2643.6781609195405</v>
      </c>
      <c r="E211" s="271"/>
      <c r="F211" s="272"/>
      <c r="G211" s="272">
        <f>IF(смарты_нал5[[#This Row],[Цена ]]&lt;&gt;"",смарты_нал5[[#This Row],[Цена ]]*смарты_нал5[[#This Row],[Заказ нал.]],"")</f>
        <v>0</v>
      </c>
      <c r="H211" s="272">
        <f>IF(смарты_нал5[[#This Row],[Цена Б.Н.]]&lt;&gt;"",смарты_нал5[[#This Row],[Цена Б.Н.]]*смарты_нал5[[#This Row],[Заказ Б.Н.]],"")</f>
        <v>0</v>
      </c>
      <c r="I211" s="27"/>
      <c r="J211" s="27"/>
      <c r="K211" s="27"/>
      <c r="L211" s="27"/>
      <c r="M211" s="278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 spans="1:27" ht="15.75" customHeight="1" x14ac:dyDescent="0.25">
      <c r="A212" s="268" t="s">
        <v>4322</v>
      </c>
      <c r="B212" s="268" t="s">
        <v>4323</v>
      </c>
      <c r="C212" s="269">
        <v>2300</v>
      </c>
      <c r="D212" s="281">
        <f>IF(смарты_нал5[[#This Row],[Цена ]]&gt;0,смарты_нал5[[#This Row],[Цена ]]/0.87,"")</f>
        <v>2643.6781609195405</v>
      </c>
      <c r="E212" s="271"/>
      <c r="F212" s="272"/>
      <c r="G212" s="272">
        <f>IF(смарты_нал5[[#This Row],[Цена ]]&lt;&gt;"",смарты_нал5[[#This Row],[Цена ]]*смарты_нал5[[#This Row],[Заказ нал.]],"")</f>
        <v>0</v>
      </c>
      <c r="H212" s="272">
        <f>IF(смарты_нал5[[#This Row],[Цена Б.Н.]]&lt;&gt;"",смарты_нал5[[#This Row],[Цена Б.Н.]]*смарты_нал5[[#This Row],[Заказ Б.Н.]],"")</f>
        <v>0</v>
      </c>
      <c r="I212" s="27"/>
      <c r="J212" s="27"/>
      <c r="K212" s="27"/>
      <c r="L212" s="27"/>
      <c r="M212" s="278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 spans="1:27" ht="15.75" customHeight="1" x14ac:dyDescent="0.25">
      <c r="A213" s="274" t="s">
        <v>4324</v>
      </c>
      <c r="B213" s="274" t="s">
        <v>4325</v>
      </c>
      <c r="C213" s="275">
        <v>2500</v>
      </c>
      <c r="D213" s="280">
        <f>IF(смарты_нал5[[#This Row],[Цена ]]&gt;0,смарты_нал5[[#This Row],[Цена ]]/0.87,"")</f>
        <v>2873.5632183908046</v>
      </c>
      <c r="E213" s="276"/>
      <c r="F213" s="272"/>
      <c r="G213" s="272">
        <f>IF(смарты_нал5[[#This Row],[Цена ]]&lt;&gt;"",смарты_нал5[[#This Row],[Цена ]]*смарты_нал5[[#This Row],[Заказ нал.]],"")</f>
        <v>0</v>
      </c>
      <c r="H213" s="272">
        <f>IF(смарты_нал5[[#This Row],[Цена Б.Н.]]&lt;&gt;"",смарты_нал5[[#This Row],[Цена Б.Н.]]*смарты_нал5[[#This Row],[Заказ Б.Н.]],"")</f>
        <v>0</v>
      </c>
      <c r="I213" s="27"/>
      <c r="J213" s="27"/>
      <c r="K213" s="27"/>
      <c r="L213" s="27"/>
      <c r="M213" s="278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 spans="1:27" ht="15.75" customHeight="1" x14ac:dyDescent="0.25">
      <c r="A214" s="274" t="s">
        <v>4326</v>
      </c>
      <c r="B214" s="274" t="s">
        <v>4327</v>
      </c>
      <c r="C214" s="275">
        <v>2500</v>
      </c>
      <c r="D214" s="280">
        <f>IF(смарты_нал5[[#This Row],[Цена ]]&gt;0,смарты_нал5[[#This Row],[Цена ]]/0.87,"")</f>
        <v>2873.5632183908046</v>
      </c>
      <c r="E214" s="271"/>
      <c r="F214" s="272"/>
      <c r="G214" s="272">
        <f>IF(смарты_нал5[[#This Row],[Цена ]]&lt;&gt;"",смарты_нал5[[#This Row],[Цена ]]*смарты_нал5[[#This Row],[Заказ нал.]],"")</f>
        <v>0</v>
      </c>
      <c r="H214" s="272">
        <f>IF(смарты_нал5[[#This Row],[Цена Б.Н.]]&lt;&gt;"",смарты_нал5[[#This Row],[Цена Б.Н.]]*смарты_нал5[[#This Row],[Заказ Б.Н.]],"")</f>
        <v>0</v>
      </c>
      <c r="I214" s="27"/>
      <c r="J214" s="27"/>
      <c r="K214" s="27"/>
      <c r="L214" s="27"/>
      <c r="M214" s="278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 spans="1:27" ht="15.75" customHeight="1" x14ac:dyDescent="0.25">
      <c r="A215" s="274" t="s">
        <v>4328</v>
      </c>
      <c r="B215" s="274" t="s">
        <v>4329</v>
      </c>
      <c r="C215" s="275">
        <v>2300</v>
      </c>
      <c r="D215" s="280">
        <f>IF(смарты_нал5[[#This Row],[Цена ]]&gt;0,смарты_нал5[[#This Row],[Цена ]]/0.87,"")</f>
        <v>2643.6781609195405</v>
      </c>
      <c r="E215" s="271"/>
      <c r="F215" s="272"/>
      <c r="G215" s="272">
        <f>IF(смарты_нал5[[#This Row],[Цена ]]&lt;&gt;"",смарты_нал5[[#This Row],[Цена ]]*смарты_нал5[[#This Row],[Заказ нал.]],"")</f>
        <v>0</v>
      </c>
      <c r="H215" s="272">
        <f>IF(смарты_нал5[[#This Row],[Цена Б.Н.]]&lt;&gt;"",смарты_нал5[[#This Row],[Цена Б.Н.]]*смарты_нал5[[#This Row],[Заказ Б.Н.]],"")</f>
        <v>0</v>
      </c>
      <c r="I215" s="27"/>
      <c r="J215" s="27"/>
      <c r="K215" s="27"/>
      <c r="L215" s="27"/>
      <c r="M215" s="278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 spans="1:27" ht="15.75" customHeight="1" x14ac:dyDescent="0.25">
      <c r="A216" s="274" t="s">
        <v>4330</v>
      </c>
      <c r="B216" s="274" t="s">
        <v>4331</v>
      </c>
      <c r="C216" s="275">
        <v>2300</v>
      </c>
      <c r="D216" s="280">
        <f>IF(смарты_нал5[[#This Row],[Цена ]]&gt;0,смарты_нал5[[#This Row],[Цена ]]/0.87,"")</f>
        <v>2643.6781609195405</v>
      </c>
      <c r="E216" s="271"/>
      <c r="F216" s="272"/>
      <c r="G216" s="272">
        <f>IF(смарты_нал5[[#This Row],[Цена ]]&lt;&gt;"",смарты_нал5[[#This Row],[Цена ]]*смарты_нал5[[#This Row],[Заказ нал.]],"")</f>
        <v>0</v>
      </c>
      <c r="H216" s="272">
        <f>IF(смарты_нал5[[#This Row],[Цена Б.Н.]]&lt;&gt;"",смарты_нал5[[#This Row],[Цена Б.Н.]]*смарты_нал5[[#This Row],[Заказ Б.Н.]],"")</f>
        <v>0</v>
      </c>
      <c r="I216" s="27"/>
      <c r="J216" s="27"/>
      <c r="K216" s="27"/>
      <c r="L216" s="27"/>
      <c r="M216" s="278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 spans="1:27" ht="15.75" customHeight="1" x14ac:dyDescent="0.25">
      <c r="A217" s="274" t="s">
        <v>4332</v>
      </c>
      <c r="B217" s="274" t="s">
        <v>4333</v>
      </c>
      <c r="C217" s="275">
        <v>2300</v>
      </c>
      <c r="D217" s="280">
        <f>IF(смарты_нал5[[#This Row],[Цена ]]&gt;0,смарты_нал5[[#This Row],[Цена ]]/0.87,"")</f>
        <v>2643.6781609195405</v>
      </c>
      <c r="E217" s="276"/>
      <c r="F217" s="277"/>
      <c r="G217" s="272">
        <f>IF(смарты_нал5[[#This Row],[Цена ]]&lt;&gt;"",смарты_нал5[[#This Row],[Цена ]]*смарты_нал5[[#This Row],[Заказ нал.]],"")</f>
        <v>0</v>
      </c>
      <c r="H217" s="272">
        <f>IF(смарты_нал5[[#This Row],[Цена Б.Н.]]&lt;&gt;"",смарты_нал5[[#This Row],[Цена Б.Н.]]*смарты_нал5[[#This Row],[Заказ Б.Н.]],"")</f>
        <v>0</v>
      </c>
      <c r="I217" s="27"/>
      <c r="J217" s="27"/>
      <c r="K217" s="27"/>
      <c r="L217" s="27"/>
      <c r="M217" s="278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 spans="1:27" ht="15.75" customHeight="1" x14ac:dyDescent="0.25">
      <c r="A218" s="274" t="s">
        <v>4334</v>
      </c>
      <c r="B218" s="274" t="s">
        <v>4335</v>
      </c>
      <c r="C218" s="275">
        <v>2500</v>
      </c>
      <c r="D218" s="280">
        <f>IF(смарты_нал5[[#This Row],[Цена ]]&gt;0,смарты_нал5[[#This Row],[Цена ]]/0.87,"")</f>
        <v>2873.5632183908046</v>
      </c>
      <c r="E218" s="271"/>
      <c r="F218" s="272"/>
      <c r="G218" s="272">
        <f>IF(смарты_нал5[[#This Row],[Цена ]]&lt;&gt;"",смарты_нал5[[#This Row],[Цена ]]*смарты_нал5[[#This Row],[Заказ нал.]],"")</f>
        <v>0</v>
      </c>
      <c r="H218" s="272">
        <f>IF(смарты_нал5[[#This Row],[Цена Б.Н.]]&lt;&gt;"",смарты_нал5[[#This Row],[Цена Б.Н.]]*смарты_нал5[[#This Row],[Заказ Б.Н.]],"")</f>
        <v>0</v>
      </c>
      <c r="I218" s="27"/>
      <c r="J218" s="27"/>
      <c r="K218" s="27"/>
      <c r="L218" s="27"/>
      <c r="M218" s="278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 spans="1:27" ht="15.75" customHeight="1" x14ac:dyDescent="0.25">
      <c r="A219" s="274" t="s">
        <v>4336</v>
      </c>
      <c r="B219" s="274" t="s">
        <v>4337</v>
      </c>
      <c r="C219" s="275">
        <v>2500</v>
      </c>
      <c r="D219" s="280">
        <f>IF(смарты_нал5[[#This Row],[Цена ]]&gt;0,смарты_нал5[[#This Row],[Цена ]]/0.87,"")</f>
        <v>2873.5632183908046</v>
      </c>
      <c r="E219" s="271"/>
      <c r="F219" s="272"/>
      <c r="G219" s="272">
        <f>IF(смарты_нал5[[#This Row],[Цена ]]&lt;&gt;"",смарты_нал5[[#This Row],[Цена ]]*смарты_нал5[[#This Row],[Заказ нал.]],"")</f>
        <v>0</v>
      </c>
      <c r="H219" s="272">
        <f>IF(смарты_нал5[[#This Row],[Цена Б.Н.]]&lt;&gt;"",смарты_нал5[[#This Row],[Цена Б.Н.]]*смарты_нал5[[#This Row],[Заказ Б.Н.]],"")</f>
        <v>0</v>
      </c>
      <c r="I219" s="27"/>
      <c r="J219" s="27"/>
      <c r="K219" s="27"/>
      <c r="L219" s="27"/>
      <c r="M219" s="278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 spans="1:27" ht="15.75" customHeight="1" x14ac:dyDescent="0.25">
      <c r="A220" s="274" t="s">
        <v>4338</v>
      </c>
      <c r="B220" s="274" t="s">
        <v>4339</v>
      </c>
      <c r="C220" s="275">
        <v>2500</v>
      </c>
      <c r="D220" s="280">
        <f>IF(смарты_нал5[[#This Row],[Цена ]]&gt;0,смарты_нал5[[#This Row],[Цена ]]/0.87,"")</f>
        <v>2873.5632183908046</v>
      </c>
      <c r="E220" s="271"/>
      <c r="F220" s="277"/>
      <c r="G220" s="272">
        <f>IF(смарты_нал5[[#This Row],[Цена ]]&lt;&gt;"",смарты_нал5[[#This Row],[Цена ]]*смарты_нал5[[#This Row],[Заказ нал.]],"")</f>
        <v>0</v>
      </c>
      <c r="H220" s="272">
        <f>IF(смарты_нал5[[#This Row],[Цена Б.Н.]]&lt;&gt;"",смарты_нал5[[#This Row],[Цена Б.Н.]]*смарты_нал5[[#This Row],[Заказ Б.Н.]],"")</f>
        <v>0</v>
      </c>
      <c r="I220" s="27"/>
      <c r="J220" s="27"/>
      <c r="K220" s="27"/>
      <c r="L220" s="27"/>
      <c r="M220" s="273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 spans="1:27" ht="15.75" customHeight="1" x14ac:dyDescent="0.25">
      <c r="A221" s="274" t="s">
        <v>4340</v>
      </c>
      <c r="B221" s="274" t="s">
        <v>4341</v>
      </c>
      <c r="C221" s="275">
        <v>2500</v>
      </c>
      <c r="D221" s="280">
        <f>IF(смарты_нал5[[#This Row],[Цена ]]&gt;0,смарты_нал5[[#This Row],[Цена ]]/0.87,"")</f>
        <v>2873.5632183908046</v>
      </c>
      <c r="E221" s="271"/>
      <c r="F221" s="272"/>
      <c r="G221" s="272">
        <f>IF(смарты_нал5[[#This Row],[Цена ]]&lt;&gt;"",смарты_нал5[[#This Row],[Цена ]]*смарты_нал5[[#This Row],[Заказ нал.]],"")</f>
        <v>0</v>
      </c>
      <c r="H221" s="272">
        <f>IF(смарты_нал5[[#This Row],[Цена Б.Н.]]&lt;&gt;"",смарты_нал5[[#This Row],[Цена Б.Н.]]*смарты_нал5[[#This Row],[Заказ Б.Н.]],"")</f>
        <v>0</v>
      </c>
      <c r="I221" s="27"/>
      <c r="J221" s="27"/>
      <c r="K221" s="27"/>
      <c r="L221" s="27"/>
      <c r="M221" s="278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 spans="1:27" ht="15.75" customHeight="1" x14ac:dyDescent="0.25">
      <c r="A222" s="274" t="s">
        <v>4342</v>
      </c>
      <c r="B222" s="274" t="s">
        <v>4343</v>
      </c>
      <c r="C222" s="275">
        <v>2300</v>
      </c>
      <c r="D222" s="280">
        <f>IF(смарты_нал5[[#This Row],[Цена ]]&gt;0,смарты_нал5[[#This Row],[Цена ]]/0.87,"")</f>
        <v>2643.6781609195405</v>
      </c>
      <c r="E222" s="271"/>
      <c r="F222" s="272"/>
      <c r="G222" s="272">
        <f>IF(смарты_нал5[[#This Row],[Цена ]]&lt;&gt;"",смарты_нал5[[#This Row],[Цена ]]*смарты_нал5[[#This Row],[Заказ нал.]],"")</f>
        <v>0</v>
      </c>
      <c r="H222" s="272">
        <f>IF(смарты_нал5[[#This Row],[Цена Б.Н.]]&lt;&gt;"",смарты_нал5[[#This Row],[Цена Б.Н.]]*смарты_нал5[[#This Row],[Заказ Б.Н.]],"")</f>
        <v>0</v>
      </c>
      <c r="I222" s="27"/>
      <c r="J222" s="27"/>
      <c r="K222" s="27"/>
      <c r="L222" s="27"/>
      <c r="M222" s="278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 spans="1:27" ht="15.75" customHeight="1" x14ac:dyDescent="0.25">
      <c r="A223" s="274" t="s">
        <v>4344</v>
      </c>
      <c r="B223" s="274" t="s">
        <v>4345</v>
      </c>
      <c r="C223" s="275">
        <v>2300</v>
      </c>
      <c r="D223" s="280">
        <f>IF(смарты_нал5[[#This Row],[Цена ]]&gt;0,смарты_нал5[[#This Row],[Цена ]]/0.87,"")</f>
        <v>2643.6781609195405</v>
      </c>
      <c r="E223" s="271"/>
      <c r="F223" s="272"/>
      <c r="G223" s="272">
        <f>IF(смарты_нал5[[#This Row],[Цена ]]&lt;&gt;"",смарты_нал5[[#This Row],[Цена ]]*смарты_нал5[[#This Row],[Заказ нал.]],"")</f>
        <v>0</v>
      </c>
      <c r="H223" s="272">
        <f>IF(смарты_нал5[[#This Row],[Цена Б.Н.]]&lt;&gt;"",смарты_нал5[[#This Row],[Цена Б.Н.]]*смарты_нал5[[#This Row],[Заказ Б.Н.]],"")</f>
        <v>0</v>
      </c>
      <c r="I223" s="27"/>
      <c r="J223" s="27"/>
      <c r="K223" s="27"/>
      <c r="L223" s="27"/>
      <c r="M223" s="278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 spans="1:27" ht="15.75" customHeight="1" x14ac:dyDescent="0.25">
      <c r="A224" s="274" t="s">
        <v>4346</v>
      </c>
      <c r="B224" s="274"/>
      <c r="C224" s="275"/>
      <c r="D224" s="280" t="str">
        <f>IF(смарты_нал5[[#This Row],[Цена ]]&gt;0,смарты_нал5[[#This Row],[Цена ]]/0.87,"")</f>
        <v/>
      </c>
      <c r="E224" s="271"/>
      <c r="F224" s="272"/>
      <c r="G224" s="272" t="str">
        <f>IF(смарты_нал5[[#This Row],[Цена ]]&lt;&gt;"",смарты_нал5[[#This Row],[Цена ]]*смарты_нал5[[#This Row],[Заказ нал.]],"")</f>
        <v/>
      </c>
      <c r="H224" s="272" t="str">
        <f>IF(смарты_нал5[[#This Row],[Цена Б.Н.]]&lt;&gt;"",смарты_нал5[[#This Row],[Цена Б.Н.]]*смарты_нал5[[#This Row],[Заказ Б.Н.]],"")</f>
        <v/>
      </c>
      <c r="I224" s="27"/>
      <c r="J224" s="27"/>
      <c r="K224" s="27"/>
      <c r="L224" s="27"/>
      <c r="M224" s="278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 spans="1:27" ht="15.75" customHeight="1" x14ac:dyDescent="0.25">
      <c r="A225" s="274" t="s">
        <v>4347</v>
      </c>
      <c r="B225" s="274" t="s">
        <v>4348</v>
      </c>
      <c r="C225" s="275">
        <v>1400</v>
      </c>
      <c r="D225" s="280">
        <f>IF(смарты_нал5[[#This Row],[Цена ]]&gt;0,смарты_нал5[[#This Row],[Цена ]]/0.87,"")</f>
        <v>1609.1954022988507</v>
      </c>
      <c r="E225" s="271"/>
      <c r="F225" s="272"/>
      <c r="G225" s="272">
        <f>IF(смарты_нал5[[#This Row],[Цена ]]&lt;&gt;"",смарты_нал5[[#This Row],[Цена ]]*смарты_нал5[[#This Row],[Заказ нал.]],"")</f>
        <v>0</v>
      </c>
      <c r="H225" s="272">
        <f>IF(смарты_нал5[[#This Row],[Цена Б.Н.]]&lt;&gt;"",смарты_нал5[[#This Row],[Цена Б.Н.]]*смарты_нал5[[#This Row],[Заказ Б.Н.]],"")</f>
        <v>0</v>
      </c>
      <c r="I225" s="27"/>
      <c r="J225" s="27"/>
      <c r="K225" s="27"/>
      <c r="L225" s="27"/>
      <c r="M225" s="278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 spans="1:27" ht="15.75" customHeight="1" x14ac:dyDescent="0.25">
      <c r="A226" s="274" t="s">
        <v>4349</v>
      </c>
      <c r="B226" s="274" t="s">
        <v>4350</v>
      </c>
      <c r="C226" s="275">
        <v>1400</v>
      </c>
      <c r="D226" s="280">
        <f>IF(смарты_нал5[[#This Row],[Цена ]]&gt;0,смарты_нал5[[#This Row],[Цена ]]/0.87,"")</f>
        <v>1609.1954022988507</v>
      </c>
      <c r="E226" s="271"/>
      <c r="F226" s="272"/>
      <c r="G226" s="272">
        <f>IF(смарты_нал5[[#This Row],[Цена ]]&lt;&gt;"",смарты_нал5[[#This Row],[Цена ]]*смарты_нал5[[#This Row],[Заказ нал.]],"")</f>
        <v>0</v>
      </c>
      <c r="H226" s="272">
        <f>IF(смарты_нал5[[#This Row],[Цена Б.Н.]]&lt;&gt;"",смарты_нал5[[#This Row],[Цена Б.Н.]]*смарты_нал5[[#This Row],[Заказ Б.Н.]],"")</f>
        <v>0</v>
      </c>
      <c r="I226" s="27"/>
      <c r="J226" s="27"/>
      <c r="K226" s="27"/>
      <c r="L226" s="27"/>
      <c r="M226" s="278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 spans="1:27" ht="15.75" customHeight="1" x14ac:dyDescent="0.25">
      <c r="A227" s="274" t="s">
        <v>4351</v>
      </c>
      <c r="B227" s="274" t="s">
        <v>4352</v>
      </c>
      <c r="C227" s="275">
        <v>2200</v>
      </c>
      <c r="D227" s="280">
        <f>IF(смарты_нал5[[#This Row],[Цена ]]&gt;0,смарты_нал5[[#This Row],[Цена ]]/0.87,"")</f>
        <v>2528.7356321839079</v>
      </c>
      <c r="E227" s="276"/>
      <c r="F227" s="272"/>
      <c r="G227" s="272">
        <f>IF(смарты_нал5[[#This Row],[Цена ]]&lt;&gt;"",смарты_нал5[[#This Row],[Цена ]]*смарты_нал5[[#This Row],[Заказ нал.]],"")</f>
        <v>0</v>
      </c>
      <c r="H227" s="272">
        <f>IF(смарты_нал5[[#This Row],[Цена Б.Н.]]&lt;&gt;"",смарты_нал5[[#This Row],[Цена Б.Н.]]*смарты_нал5[[#This Row],[Заказ Б.Н.]],"")</f>
        <v>0</v>
      </c>
      <c r="I227" s="27"/>
      <c r="J227" s="27"/>
      <c r="K227" s="27"/>
      <c r="L227" s="27"/>
      <c r="M227" s="278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 spans="1:27" ht="15.75" customHeight="1" x14ac:dyDescent="0.25">
      <c r="A228" s="274" t="s">
        <v>4353</v>
      </c>
      <c r="B228" s="274" t="s">
        <v>4354</v>
      </c>
      <c r="C228" s="275">
        <v>2200</v>
      </c>
      <c r="D228" s="280">
        <f>IF(смарты_нал5[[#This Row],[Цена ]]&gt;0,смарты_нал5[[#This Row],[Цена ]]/0.87,"")</f>
        <v>2528.7356321839079</v>
      </c>
      <c r="E228" s="271"/>
      <c r="F228" s="272"/>
      <c r="G228" s="272">
        <f>IF(смарты_нал5[[#This Row],[Цена ]]&lt;&gt;"",смарты_нал5[[#This Row],[Цена ]]*смарты_нал5[[#This Row],[Заказ нал.]],"")</f>
        <v>0</v>
      </c>
      <c r="H228" s="272">
        <f>IF(смарты_нал5[[#This Row],[Цена Б.Н.]]&lt;&gt;"",смарты_нал5[[#This Row],[Цена Б.Н.]]*смарты_нал5[[#This Row],[Заказ Б.Н.]],"")</f>
        <v>0</v>
      </c>
      <c r="I228" s="27"/>
      <c r="J228" s="27"/>
      <c r="K228" s="27"/>
      <c r="L228" s="27"/>
      <c r="M228" s="278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 spans="1:27" ht="15.75" customHeight="1" x14ac:dyDescent="0.25">
      <c r="A229" s="274" t="s">
        <v>4355</v>
      </c>
      <c r="B229" s="274" t="s">
        <v>4356</v>
      </c>
      <c r="C229" s="275">
        <v>1200</v>
      </c>
      <c r="D229" s="280">
        <f>IF(смарты_нал5[[#This Row],[Цена ]]&gt;0,смарты_нал5[[#This Row],[Цена ]]/0.87,"")</f>
        <v>1379.3103448275863</v>
      </c>
      <c r="E229" s="271"/>
      <c r="F229" s="272"/>
      <c r="G229" s="272">
        <f>IF(смарты_нал5[[#This Row],[Цена ]]&lt;&gt;"",смарты_нал5[[#This Row],[Цена ]]*смарты_нал5[[#This Row],[Заказ нал.]],"")</f>
        <v>0</v>
      </c>
      <c r="H229" s="272">
        <f>IF(смарты_нал5[[#This Row],[Цена Б.Н.]]&lt;&gt;"",смарты_нал5[[#This Row],[Цена Б.Н.]]*смарты_нал5[[#This Row],[Заказ Б.Н.]],"")</f>
        <v>0</v>
      </c>
      <c r="I229" s="27"/>
      <c r="J229" s="27"/>
      <c r="K229" s="27"/>
      <c r="L229" s="27"/>
      <c r="M229" s="278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 spans="1:27" ht="15.75" customHeight="1" x14ac:dyDescent="0.25">
      <c r="A230" s="274" t="s">
        <v>4357</v>
      </c>
      <c r="B230" s="274" t="s">
        <v>4358</v>
      </c>
      <c r="C230" s="275">
        <v>1200</v>
      </c>
      <c r="D230" s="280">
        <f>IF(смарты_нал5[[#This Row],[Цена ]]&gt;0,смарты_нал5[[#This Row],[Цена ]]/0.87,"")</f>
        <v>1379.3103448275863</v>
      </c>
      <c r="E230" s="271"/>
      <c r="F230" s="272"/>
      <c r="G230" s="272">
        <f>IF(смарты_нал5[[#This Row],[Цена ]]&lt;&gt;"",смарты_нал5[[#This Row],[Цена ]]*смарты_нал5[[#This Row],[Заказ нал.]],"")</f>
        <v>0</v>
      </c>
      <c r="H230" s="272">
        <f>IF(смарты_нал5[[#This Row],[Цена Б.Н.]]&lt;&gt;"",смарты_нал5[[#This Row],[Цена Б.Н.]]*смарты_нал5[[#This Row],[Заказ Б.Н.]],"")</f>
        <v>0</v>
      </c>
      <c r="I230" s="27"/>
      <c r="J230" s="27"/>
      <c r="K230" s="27"/>
      <c r="L230" s="27"/>
      <c r="M230" s="278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 spans="1:27" ht="15.75" customHeight="1" x14ac:dyDescent="0.25">
      <c r="A231" s="268" t="s">
        <v>4359</v>
      </c>
      <c r="B231" s="268" t="s">
        <v>4360</v>
      </c>
      <c r="C231" s="269">
        <v>1200</v>
      </c>
      <c r="D231" s="281">
        <f>IF(смарты_нал5[[#This Row],[Цена ]]&gt;0,смарты_нал5[[#This Row],[Цена ]]/0.87,"")</f>
        <v>1379.3103448275863</v>
      </c>
      <c r="E231" s="282"/>
      <c r="F231" s="283"/>
      <c r="G231" s="284">
        <f>IF(смарты_нал5[[#This Row],[Цена ]]&lt;&gt;"",смарты_нал5[[#This Row],[Цена ]]*смарты_нал5[[#This Row],[Заказ нал.]],"")</f>
        <v>0</v>
      </c>
      <c r="H231" s="284">
        <f>IF(смарты_нал5[[#This Row],[Цена Б.Н.]]&lt;&gt;"",смарты_нал5[[#This Row],[Цена Б.Н.]]*смарты_нал5[[#This Row],[Заказ Б.Н.]],"")</f>
        <v>0</v>
      </c>
      <c r="I231" s="27"/>
      <c r="J231" s="27"/>
      <c r="K231" s="27"/>
      <c r="L231" s="27"/>
      <c r="M231" s="278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 spans="1:27" ht="15.75" customHeight="1" x14ac:dyDescent="0.25">
      <c r="A232" s="274" t="s">
        <v>4361</v>
      </c>
      <c r="B232" s="274" t="s">
        <v>4362</v>
      </c>
      <c r="C232" s="275">
        <v>1100</v>
      </c>
      <c r="D232" s="280">
        <f>IF(смарты_нал5[[#This Row],[Цена ]]&gt;0,смарты_нал5[[#This Row],[Цена ]]/0.87,"")</f>
        <v>1264.367816091954</v>
      </c>
      <c r="E232" s="276"/>
      <c r="F232" s="272"/>
      <c r="G232" s="272">
        <f>IF(смарты_нал5[[#This Row],[Цена ]]&lt;&gt;"",смарты_нал5[[#This Row],[Цена ]]*смарты_нал5[[#This Row],[Заказ нал.]],"")</f>
        <v>0</v>
      </c>
      <c r="H232" s="272">
        <f>IF(смарты_нал5[[#This Row],[Цена Б.Н.]]&lt;&gt;"",смарты_нал5[[#This Row],[Цена Б.Н.]]*смарты_нал5[[#This Row],[Заказ Б.Н.]],"")</f>
        <v>0</v>
      </c>
      <c r="I232" s="27"/>
      <c r="J232" s="27"/>
      <c r="K232" s="27"/>
      <c r="L232" s="27"/>
      <c r="M232" s="278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 spans="1:27" ht="15.75" customHeight="1" x14ac:dyDescent="0.25">
      <c r="A233" s="274" t="s">
        <v>4363</v>
      </c>
      <c r="B233" s="274" t="s">
        <v>4364</v>
      </c>
      <c r="C233" s="275">
        <v>1100</v>
      </c>
      <c r="D233" s="280">
        <f>IF(смарты_нал5[[#This Row],[Цена ]]&gt;0,смарты_нал5[[#This Row],[Цена ]]/0.87,"")</f>
        <v>1264.367816091954</v>
      </c>
      <c r="E233" s="271"/>
      <c r="F233" s="277"/>
      <c r="G233" s="272">
        <f>IF(смарты_нал5[[#This Row],[Цена ]]&lt;&gt;"",смарты_нал5[[#This Row],[Цена ]]*смарты_нал5[[#This Row],[Заказ нал.]],"")</f>
        <v>0</v>
      </c>
      <c r="H233" s="272">
        <f>IF(смарты_нал5[[#This Row],[Цена Б.Н.]]&lt;&gt;"",смарты_нал5[[#This Row],[Цена Б.Н.]]*смарты_нал5[[#This Row],[Заказ Б.Н.]],"")</f>
        <v>0</v>
      </c>
      <c r="I233" s="27"/>
      <c r="J233" s="27"/>
      <c r="K233" s="27"/>
      <c r="L233" s="27"/>
      <c r="M233" s="278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 spans="1:27" ht="15.75" customHeight="1" x14ac:dyDescent="0.25">
      <c r="A234" s="274" t="s">
        <v>4365</v>
      </c>
      <c r="B234" s="274" t="s">
        <v>4366</v>
      </c>
      <c r="C234" s="275">
        <v>1300</v>
      </c>
      <c r="D234" s="280">
        <f>IF(смарты_нал5[[#This Row],[Цена ]]&gt;0,смарты_нал5[[#This Row],[Цена ]]/0.87,"")</f>
        <v>1494.2528735632184</v>
      </c>
      <c r="E234" s="276"/>
      <c r="F234" s="272"/>
      <c r="G234" s="272">
        <f>IF(смарты_нал5[[#This Row],[Цена ]]&lt;&gt;"",смарты_нал5[[#This Row],[Цена ]]*смарты_нал5[[#This Row],[Заказ нал.]],"")</f>
        <v>0</v>
      </c>
      <c r="H234" s="272">
        <f>IF(смарты_нал5[[#This Row],[Цена Б.Н.]]&lt;&gt;"",смарты_нал5[[#This Row],[Цена Б.Н.]]*смарты_нал5[[#This Row],[Заказ Б.Н.]],"")</f>
        <v>0</v>
      </c>
      <c r="I234" s="27"/>
      <c r="J234" s="27"/>
      <c r="K234" s="27"/>
      <c r="L234" s="27"/>
      <c r="M234" s="278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 spans="1:27" ht="15.75" customHeight="1" x14ac:dyDescent="0.25">
      <c r="A235" s="274" t="s">
        <v>4367</v>
      </c>
      <c r="B235" s="274" t="s">
        <v>4368</v>
      </c>
      <c r="C235" s="275">
        <v>1300</v>
      </c>
      <c r="D235" s="270">
        <f>IF(смарты_нал5[[#This Row],[Цена ]]&gt;0,смарты_нал5[[#This Row],[Цена ]]/0.87,"")</f>
        <v>1494.2528735632184</v>
      </c>
      <c r="E235" s="271"/>
      <c r="F235" s="277"/>
      <c r="G235" s="272">
        <f>IF(смарты_нал5[[#This Row],[Цена ]]&lt;&gt;"",смарты_нал5[[#This Row],[Цена ]]*смарты_нал5[[#This Row],[Заказ нал.]],"")</f>
        <v>0</v>
      </c>
      <c r="H235" s="272">
        <f>IF(смарты_нал5[[#This Row],[Цена Б.Н.]]&lt;&gt;"",смарты_нал5[[#This Row],[Цена Б.Н.]]*смарты_нал5[[#This Row],[Заказ Б.Н.]],"")</f>
        <v>0</v>
      </c>
      <c r="I235" s="27"/>
      <c r="J235" s="27"/>
      <c r="K235" s="27"/>
      <c r="L235" s="27"/>
      <c r="M235" s="278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 spans="1:27" ht="15.75" customHeight="1" x14ac:dyDescent="0.25">
      <c r="A236" s="274" t="s">
        <v>4369</v>
      </c>
      <c r="B236" s="274" t="s">
        <v>4370</v>
      </c>
      <c r="C236" s="275">
        <v>1300</v>
      </c>
      <c r="D236" s="280">
        <f>IF(смарты_нал5[[#This Row],[Цена ]]&gt;0,смарты_нал5[[#This Row],[Цена ]]/0.87,"")</f>
        <v>1494.2528735632184</v>
      </c>
      <c r="E236" s="271"/>
      <c r="F236" s="272"/>
      <c r="G236" s="272">
        <f>IF(смарты_нал5[[#This Row],[Цена ]]&lt;&gt;"",смарты_нал5[[#This Row],[Цена ]]*смарты_нал5[[#This Row],[Заказ нал.]],"")</f>
        <v>0</v>
      </c>
      <c r="H236" s="272">
        <f>IF(смарты_нал5[[#This Row],[Цена Б.Н.]]&lt;&gt;"",смарты_нал5[[#This Row],[Цена Б.Н.]]*смарты_нал5[[#This Row],[Заказ Б.Н.]],"")</f>
        <v>0</v>
      </c>
      <c r="I236" s="27"/>
      <c r="J236" s="27"/>
      <c r="K236" s="27"/>
      <c r="L236" s="27"/>
      <c r="M236" s="278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 spans="1:27" ht="15.75" customHeight="1" x14ac:dyDescent="0.25">
      <c r="A237" s="274" t="s">
        <v>4371</v>
      </c>
      <c r="B237" s="274" t="s">
        <v>4372</v>
      </c>
      <c r="C237" s="275">
        <v>1100</v>
      </c>
      <c r="D237" s="280">
        <f>IF(смарты_нал5[[#This Row],[Цена ]]&gt;0,смарты_нал5[[#This Row],[Цена ]]/0.87,"")</f>
        <v>1264.367816091954</v>
      </c>
      <c r="E237" s="271"/>
      <c r="F237" s="272"/>
      <c r="G237" s="272">
        <f>IF(смарты_нал5[[#This Row],[Цена ]]&lt;&gt;"",смарты_нал5[[#This Row],[Цена ]]*смарты_нал5[[#This Row],[Заказ нал.]],"")</f>
        <v>0</v>
      </c>
      <c r="H237" s="272">
        <f>IF(смарты_нал5[[#This Row],[Цена Б.Н.]]&lt;&gt;"",смарты_нал5[[#This Row],[Цена Б.Н.]]*смарты_нал5[[#This Row],[Заказ Б.Н.]],"")</f>
        <v>0</v>
      </c>
      <c r="I237" s="27"/>
      <c r="J237" s="27"/>
      <c r="K237" s="27"/>
      <c r="L237" s="27"/>
      <c r="M237" s="273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 spans="1:27" ht="15.75" customHeight="1" x14ac:dyDescent="0.25">
      <c r="A238" s="274" t="s">
        <v>4373</v>
      </c>
      <c r="B238" s="274" t="s">
        <v>4374</v>
      </c>
      <c r="C238" s="275">
        <v>1100</v>
      </c>
      <c r="D238" s="280">
        <f>IF(смарты_нал5[[#This Row],[Цена ]]&gt;0,смарты_нал5[[#This Row],[Цена ]]/0.87,"")</f>
        <v>1264.367816091954</v>
      </c>
      <c r="E238" s="271"/>
      <c r="F238" s="272"/>
      <c r="G238" s="272">
        <f>IF(смарты_нал5[[#This Row],[Цена ]]&lt;&gt;"",смарты_нал5[[#This Row],[Цена ]]*смарты_нал5[[#This Row],[Заказ нал.]],"")</f>
        <v>0</v>
      </c>
      <c r="H238" s="272">
        <f>IF(смарты_нал5[[#This Row],[Цена Б.Н.]]&lt;&gt;"",смарты_нал5[[#This Row],[Цена Б.Н.]]*смарты_нал5[[#This Row],[Заказ Б.Н.]],"")</f>
        <v>0</v>
      </c>
      <c r="I238" s="27"/>
      <c r="J238" s="27"/>
      <c r="K238" s="27"/>
      <c r="L238" s="27"/>
      <c r="M238" s="278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 spans="1:27" ht="15.75" customHeight="1" x14ac:dyDescent="0.25">
      <c r="A239" s="274" t="s">
        <v>4375</v>
      </c>
      <c r="B239" s="274" t="s">
        <v>4376</v>
      </c>
      <c r="C239" s="275">
        <v>1100</v>
      </c>
      <c r="D239" s="280">
        <f>IF(смарты_нал5[[#This Row],[Цена ]]&gt;0,смарты_нал5[[#This Row],[Цена ]]/0.87,"")</f>
        <v>1264.367816091954</v>
      </c>
      <c r="E239" s="271"/>
      <c r="F239" s="272"/>
      <c r="G239" s="272">
        <f>IF(смарты_нал5[[#This Row],[Цена ]]&lt;&gt;"",смарты_нал5[[#This Row],[Цена ]]*смарты_нал5[[#This Row],[Заказ нал.]],"")</f>
        <v>0</v>
      </c>
      <c r="H239" s="272">
        <f>IF(смарты_нал5[[#This Row],[Цена Б.Н.]]&lt;&gt;"",смарты_нал5[[#This Row],[Цена Б.Н.]]*смарты_нал5[[#This Row],[Заказ Б.Н.]],"")</f>
        <v>0</v>
      </c>
      <c r="I239" s="27"/>
      <c r="J239" s="27"/>
      <c r="K239" s="27"/>
      <c r="L239" s="27"/>
      <c r="M239" s="278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 spans="1:27" ht="15.75" customHeight="1" x14ac:dyDescent="0.25">
      <c r="A240" s="274" t="s">
        <v>4377</v>
      </c>
      <c r="B240" s="274" t="s">
        <v>4378</v>
      </c>
      <c r="C240" s="275">
        <v>1200</v>
      </c>
      <c r="D240" s="280">
        <f>IF(смарты_нал5[[#This Row],[Цена ]]&gt;0,смарты_нал5[[#This Row],[Цена ]]/0.87,"")</f>
        <v>1379.3103448275863</v>
      </c>
      <c r="E240" s="271"/>
      <c r="F240" s="272"/>
      <c r="G240" s="272">
        <f>IF(смарты_нал5[[#This Row],[Цена ]]&lt;&gt;"",смарты_нал5[[#This Row],[Цена ]]*смарты_нал5[[#This Row],[Заказ нал.]],"")</f>
        <v>0</v>
      </c>
      <c r="H240" s="272">
        <f>IF(смарты_нал5[[#This Row],[Цена Б.Н.]]&lt;&gt;"",смарты_нал5[[#This Row],[Цена Б.Н.]]*смарты_нал5[[#This Row],[Заказ Б.Н.]],"")</f>
        <v>0</v>
      </c>
      <c r="I240" s="27"/>
      <c r="J240" s="27"/>
      <c r="K240" s="27"/>
      <c r="L240" s="27"/>
      <c r="M240" s="278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 spans="1:27" ht="15.75" customHeight="1" x14ac:dyDescent="0.25">
      <c r="A241" s="274" t="s">
        <v>4379</v>
      </c>
      <c r="B241" s="274" t="s">
        <v>4380</v>
      </c>
      <c r="C241" s="275">
        <v>1200</v>
      </c>
      <c r="D241" s="280">
        <f>IF(смарты_нал5[[#This Row],[Цена ]]&gt;0,смарты_нал5[[#This Row],[Цена ]]/0.87,"")</f>
        <v>1379.3103448275863</v>
      </c>
      <c r="E241" s="271"/>
      <c r="F241" s="272"/>
      <c r="G241" s="272">
        <f>IF(смарты_нал5[[#This Row],[Цена ]]&lt;&gt;"",смарты_нал5[[#This Row],[Цена ]]*смарты_нал5[[#This Row],[Заказ нал.]],"")</f>
        <v>0</v>
      </c>
      <c r="H241" s="272">
        <f>IF(смарты_нал5[[#This Row],[Цена Б.Н.]]&lt;&gt;"",смарты_нал5[[#This Row],[Цена Б.Н.]]*смарты_нал5[[#This Row],[Заказ Б.Н.]],"")</f>
        <v>0</v>
      </c>
      <c r="I241" s="27"/>
      <c r="J241" s="27"/>
      <c r="K241" s="27"/>
      <c r="L241" s="27"/>
      <c r="M241" s="278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 spans="1:27" ht="15.75" customHeight="1" x14ac:dyDescent="0.25">
      <c r="A242" s="274" t="s">
        <v>4381</v>
      </c>
      <c r="B242" s="274" t="s">
        <v>4382</v>
      </c>
      <c r="C242" s="275">
        <v>1300</v>
      </c>
      <c r="D242" s="280">
        <f>IF(смарты_нал5[[#This Row],[Цена ]]&gt;0,смарты_нал5[[#This Row],[Цена ]]/0.87,"")</f>
        <v>1494.2528735632184</v>
      </c>
      <c r="E242" s="271"/>
      <c r="F242" s="272"/>
      <c r="G242" s="272">
        <f>IF(смарты_нал5[[#This Row],[Цена ]]&lt;&gt;"",смарты_нал5[[#This Row],[Цена ]]*смарты_нал5[[#This Row],[Заказ нал.]],"")</f>
        <v>0</v>
      </c>
      <c r="H242" s="272">
        <f>IF(смарты_нал5[[#This Row],[Цена Б.Н.]]&lt;&gt;"",смарты_нал5[[#This Row],[Цена Б.Н.]]*смарты_нал5[[#This Row],[Заказ Б.Н.]],"")</f>
        <v>0</v>
      </c>
      <c r="I242" s="27"/>
      <c r="J242" s="27"/>
      <c r="K242" s="27"/>
      <c r="L242" s="27"/>
      <c r="M242" s="278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 spans="1:27" ht="15.75" customHeight="1" x14ac:dyDescent="0.25">
      <c r="A243" s="274" t="s">
        <v>4383</v>
      </c>
      <c r="B243" s="274" t="s">
        <v>4384</v>
      </c>
      <c r="C243" s="275">
        <v>1300</v>
      </c>
      <c r="D243" s="280">
        <f>IF(смарты_нал5[[#This Row],[Цена ]]&gt;0,смарты_нал5[[#This Row],[Цена ]]/0.87,"")</f>
        <v>1494.2528735632184</v>
      </c>
      <c r="E243" s="271"/>
      <c r="F243" s="272"/>
      <c r="G243" s="272">
        <f>IF(смарты_нал5[[#This Row],[Цена ]]&lt;&gt;"",смарты_нал5[[#This Row],[Цена ]]*смарты_нал5[[#This Row],[Заказ нал.]],"")</f>
        <v>0</v>
      </c>
      <c r="H243" s="272">
        <f>IF(смарты_нал5[[#This Row],[Цена Б.Н.]]&lt;&gt;"",смарты_нал5[[#This Row],[Цена Б.Н.]]*смарты_нал5[[#This Row],[Заказ Б.Н.]],"")</f>
        <v>0</v>
      </c>
      <c r="I243" s="27"/>
      <c r="J243" s="27"/>
      <c r="K243" s="27"/>
      <c r="L243" s="27"/>
      <c r="M243" s="278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 spans="1:27" ht="15.75" customHeight="1" x14ac:dyDescent="0.25">
      <c r="A244" s="274" t="s">
        <v>4385</v>
      </c>
      <c r="B244" s="274" t="s">
        <v>4386</v>
      </c>
      <c r="C244" s="275">
        <v>1300</v>
      </c>
      <c r="D244" s="280">
        <f>IF(смарты_нал5[[#This Row],[Цена ]]&gt;0,смарты_нал5[[#This Row],[Цена ]]/0.87,"")</f>
        <v>1494.2528735632184</v>
      </c>
      <c r="E244" s="271"/>
      <c r="F244" s="272"/>
      <c r="G244" s="272">
        <f>IF(смарты_нал5[[#This Row],[Цена ]]&lt;&gt;"",смарты_нал5[[#This Row],[Цена ]]*смарты_нал5[[#This Row],[Заказ нал.]],"")</f>
        <v>0</v>
      </c>
      <c r="H244" s="272">
        <f>IF(смарты_нал5[[#This Row],[Цена Б.Н.]]&lt;&gt;"",смарты_нал5[[#This Row],[Цена Б.Н.]]*смарты_нал5[[#This Row],[Заказ Б.Н.]],"")</f>
        <v>0</v>
      </c>
      <c r="I244" s="27"/>
      <c r="J244" s="27"/>
      <c r="K244" s="27"/>
      <c r="L244" s="27"/>
      <c r="M244" s="278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 spans="1:27" ht="15.75" customHeight="1" x14ac:dyDescent="0.25">
      <c r="A245" s="274" t="s">
        <v>4387</v>
      </c>
      <c r="B245" s="274" t="s">
        <v>4388</v>
      </c>
      <c r="C245" s="275">
        <v>1100</v>
      </c>
      <c r="D245" s="270">
        <f>IF(смарты_нал5[[#This Row],[Цена ]]&gt;0,смарты_нал5[[#This Row],[Цена ]]/0.87,"")</f>
        <v>1264.367816091954</v>
      </c>
      <c r="E245" s="271"/>
      <c r="F245" s="272"/>
      <c r="G245" s="272">
        <f>IF(смарты_нал5[[#This Row],[Цена ]]&lt;&gt;"",смарты_нал5[[#This Row],[Цена ]]*смарты_нал5[[#This Row],[Заказ нал.]],"")</f>
        <v>0</v>
      </c>
      <c r="H245" s="272">
        <f>IF(смарты_нал5[[#This Row],[Цена Б.Н.]]&lt;&gt;"",смарты_нал5[[#This Row],[Цена Б.Н.]]*смарты_нал5[[#This Row],[Заказ Б.Н.]],"")</f>
        <v>0</v>
      </c>
      <c r="I245" s="27"/>
      <c r="J245" s="27"/>
      <c r="K245" s="27"/>
      <c r="L245" s="27"/>
      <c r="M245" s="278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 spans="1:27" ht="15.75" customHeight="1" x14ac:dyDescent="0.25">
      <c r="A246" s="274" t="s">
        <v>4389</v>
      </c>
      <c r="B246" s="274" t="s">
        <v>4390</v>
      </c>
      <c r="C246" s="275">
        <v>1100</v>
      </c>
      <c r="D246" s="280">
        <f>IF(смарты_нал5[[#This Row],[Цена ]]&gt;0,смарты_нал5[[#This Row],[Цена ]]/0.87,"")</f>
        <v>1264.367816091954</v>
      </c>
      <c r="E246" s="271"/>
      <c r="F246" s="272"/>
      <c r="G246" s="272">
        <f>IF(смарты_нал5[[#This Row],[Цена ]]&lt;&gt;"",смарты_нал5[[#This Row],[Цена ]]*смарты_нал5[[#This Row],[Заказ нал.]],"")</f>
        <v>0</v>
      </c>
      <c r="H246" s="272">
        <f>IF(смарты_нал5[[#This Row],[Цена Б.Н.]]&lt;&gt;"",смарты_нал5[[#This Row],[Цена Б.Н.]]*смарты_нал5[[#This Row],[Заказ Б.Н.]],"")</f>
        <v>0</v>
      </c>
      <c r="I246" s="27"/>
      <c r="J246" s="27"/>
      <c r="K246" s="27"/>
      <c r="L246" s="27"/>
      <c r="M246" s="278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 spans="1:27" ht="15.75" customHeight="1" x14ac:dyDescent="0.25">
      <c r="A247" s="274" t="s">
        <v>4391</v>
      </c>
      <c r="B247" s="274" t="s">
        <v>4392</v>
      </c>
      <c r="C247" s="275">
        <v>1100</v>
      </c>
      <c r="D247" s="280">
        <f>IF(смарты_нал5[[#This Row],[Цена ]]&gt;0,смарты_нал5[[#This Row],[Цена ]]/0.87,"")</f>
        <v>1264.367816091954</v>
      </c>
      <c r="E247" s="271"/>
      <c r="F247" s="272"/>
      <c r="G247" s="272">
        <f>IF(смарты_нал5[[#This Row],[Цена ]]&lt;&gt;"",смарты_нал5[[#This Row],[Цена ]]*смарты_нал5[[#This Row],[Заказ нал.]],"")</f>
        <v>0</v>
      </c>
      <c r="H247" s="272">
        <f>IF(смарты_нал5[[#This Row],[Цена Б.Н.]]&lt;&gt;"",смарты_нал5[[#This Row],[Цена Б.Н.]]*смарты_нал5[[#This Row],[Заказ Б.Н.]],"")</f>
        <v>0</v>
      </c>
      <c r="I247" s="27"/>
      <c r="J247" s="27"/>
      <c r="K247" s="27"/>
      <c r="L247" s="27"/>
      <c r="M247" s="273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 spans="1:27" ht="15.75" customHeight="1" x14ac:dyDescent="0.25">
      <c r="A248" s="274" t="s">
        <v>4393</v>
      </c>
      <c r="B248" s="274" t="s">
        <v>4394</v>
      </c>
      <c r="C248" s="275">
        <v>1500</v>
      </c>
      <c r="D248" s="280">
        <f>IF(смарты_нал5[[#This Row],[Цена ]]&gt;0,смарты_нал5[[#This Row],[Цена ]]/0.87,"")</f>
        <v>1724.1379310344828</v>
      </c>
      <c r="E248" s="271"/>
      <c r="F248" s="277"/>
      <c r="G248" s="272">
        <f>IF(смарты_нал5[[#This Row],[Цена ]]&lt;&gt;"",смарты_нал5[[#This Row],[Цена ]]*смарты_нал5[[#This Row],[Заказ нал.]],"")</f>
        <v>0</v>
      </c>
      <c r="H248" s="272">
        <f>IF(смарты_нал5[[#This Row],[Цена Б.Н.]]&lt;&gt;"",смарты_нал5[[#This Row],[Цена Б.Н.]]*смарты_нал5[[#This Row],[Заказ Б.Н.]],"")</f>
        <v>0</v>
      </c>
      <c r="I248" s="27"/>
      <c r="J248" s="27"/>
      <c r="K248" s="27"/>
      <c r="L248" s="27"/>
      <c r="M248" s="278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 spans="1:27" ht="15.75" customHeight="1" x14ac:dyDescent="0.25">
      <c r="A249" s="268" t="s">
        <v>4395</v>
      </c>
      <c r="B249" s="268"/>
      <c r="C249" s="269"/>
      <c r="D249" s="281" t="str">
        <f>IF(смарты_нал5[[#This Row],[Цена ]]&gt;0,смарты_нал5[[#This Row],[Цена ]]/0.87,"")</f>
        <v/>
      </c>
      <c r="E249" s="282"/>
      <c r="F249" s="284"/>
      <c r="G249" s="284" t="str">
        <f>IF(смарты_нал5[[#This Row],[Цена ]]&lt;&gt;"",смарты_нал5[[#This Row],[Цена ]]*смарты_нал5[[#This Row],[Заказ нал.]],"")</f>
        <v/>
      </c>
      <c r="H249" s="284" t="str">
        <f>IF(смарты_нал5[[#This Row],[Цена Б.Н.]]&lt;&gt;"",смарты_нал5[[#This Row],[Цена Б.Н.]]*смарты_нал5[[#This Row],[Заказ Б.Н.]],"")</f>
        <v/>
      </c>
      <c r="I249" s="27"/>
      <c r="J249" s="27"/>
      <c r="K249" s="27"/>
      <c r="L249" s="27"/>
      <c r="M249" s="278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 spans="1:27" ht="15.75" customHeight="1" x14ac:dyDescent="0.25">
      <c r="A250" s="274" t="s">
        <v>4396</v>
      </c>
      <c r="B250" s="274" t="s">
        <v>4397</v>
      </c>
      <c r="C250" s="275">
        <v>2200</v>
      </c>
      <c r="D250" s="280">
        <f>IF(смарты_нал5[[#This Row],[Цена ]]&gt;0,смарты_нал5[[#This Row],[Цена ]]/0.87,"")</f>
        <v>2528.7356321839079</v>
      </c>
      <c r="E250" s="271"/>
      <c r="F250" s="272"/>
      <c r="G250" s="272">
        <f>IF(смарты_нал5[[#This Row],[Цена ]]&lt;&gt;"",смарты_нал5[[#This Row],[Цена ]]*смарты_нал5[[#This Row],[Заказ нал.]],"")</f>
        <v>0</v>
      </c>
      <c r="H250" s="272">
        <f>IF(смарты_нал5[[#This Row],[Цена Б.Н.]]&lt;&gt;"",смарты_нал5[[#This Row],[Цена Б.Н.]]*смарты_нал5[[#This Row],[Заказ Б.Н.]],"")</f>
        <v>0</v>
      </c>
      <c r="I250" s="27"/>
      <c r="J250" s="27"/>
      <c r="K250" s="27"/>
      <c r="L250" s="27"/>
      <c r="M250" s="278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 spans="1:27" ht="15.75" customHeight="1" x14ac:dyDescent="0.25">
      <c r="A251" s="274" t="s">
        <v>4398</v>
      </c>
      <c r="B251" s="274" t="s">
        <v>4399</v>
      </c>
      <c r="C251" s="275">
        <v>2200</v>
      </c>
      <c r="D251" s="280">
        <f>IF(смарты_нал5[[#This Row],[Цена ]]&gt;0,смарты_нал5[[#This Row],[Цена ]]/0.87,"")</f>
        <v>2528.7356321839079</v>
      </c>
      <c r="E251" s="271"/>
      <c r="F251" s="272"/>
      <c r="G251" s="272">
        <f>IF(смарты_нал5[[#This Row],[Цена ]]&lt;&gt;"",смарты_нал5[[#This Row],[Цена ]]*смарты_нал5[[#This Row],[Заказ нал.]],"")</f>
        <v>0</v>
      </c>
      <c r="H251" s="272">
        <f>IF(смарты_нал5[[#This Row],[Цена Б.Н.]]&lt;&gt;"",смарты_нал5[[#This Row],[Цена Б.Н.]]*смарты_нал5[[#This Row],[Заказ Б.Н.]],"")</f>
        <v>0</v>
      </c>
      <c r="I251" s="27"/>
      <c r="J251" s="27"/>
      <c r="K251" s="27"/>
      <c r="L251" s="27"/>
      <c r="M251" s="278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 spans="1:27" ht="15.75" customHeight="1" x14ac:dyDescent="0.25">
      <c r="A252" s="274" t="s">
        <v>4400</v>
      </c>
      <c r="B252" s="274" t="s">
        <v>4401</v>
      </c>
      <c r="C252" s="275">
        <v>2200</v>
      </c>
      <c r="D252" s="280">
        <f>IF(смарты_нал5[[#This Row],[Цена ]]&gt;0,смарты_нал5[[#This Row],[Цена ]]/0.87,"")</f>
        <v>2528.7356321839079</v>
      </c>
      <c r="E252" s="271"/>
      <c r="F252" s="277"/>
      <c r="G252" s="272">
        <f>IF(смарты_нал5[[#This Row],[Цена ]]&lt;&gt;"",смарты_нал5[[#This Row],[Цена ]]*смарты_нал5[[#This Row],[Заказ нал.]],"")</f>
        <v>0</v>
      </c>
      <c r="H252" s="272">
        <f>IF(смарты_нал5[[#This Row],[Цена Б.Н.]]&lt;&gt;"",смарты_нал5[[#This Row],[Цена Б.Н.]]*смарты_нал5[[#This Row],[Заказ Б.Н.]],"")</f>
        <v>0</v>
      </c>
      <c r="I252" s="27"/>
      <c r="J252" s="27"/>
      <c r="K252" s="27"/>
      <c r="L252" s="27"/>
      <c r="M252" s="278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 spans="1:27" ht="15.75" customHeight="1" x14ac:dyDescent="0.25">
      <c r="A253" s="274" t="s">
        <v>4402</v>
      </c>
      <c r="B253" s="274" t="s">
        <v>4403</v>
      </c>
      <c r="C253" s="275">
        <v>2200</v>
      </c>
      <c r="D253" s="280">
        <f>IF(смарты_нал5[[#This Row],[Цена ]]&gt;0,смарты_нал5[[#This Row],[Цена ]]/0.87,"")</f>
        <v>2528.7356321839079</v>
      </c>
      <c r="E253" s="271"/>
      <c r="F253" s="272"/>
      <c r="G253" s="272">
        <f>IF(смарты_нал5[[#This Row],[Цена ]]&lt;&gt;"",смарты_нал5[[#This Row],[Цена ]]*смарты_нал5[[#This Row],[Заказ нал.]],"")</f>
        <v>0</v>
      </c>
      <c r="H253" s="272">
        <f>IF(смарты_нал5[[#This Row],[Цена Б.Н.]]&lt;&gt;"",смарты_нал5[[#This Row],[Цена Б.Н.]]*смарты_нал5[[#This Row],[Заказ Б.Н.]],"")</f>
        <v>0</v>
      </c>
      <c r="I253" s="27"/>
      <c r="J253" s="27"/>
      <c r="K253" s="27"/>
      <c r="L253" s="27"/>
      <c r="M253" s="278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 spans="1:27" ht="15.75" customHeight="1" x14ac:dyDescent="0.25">
      <c r="A254" s="274" t="s">
        <v>4404</v>
      </c>
      <c r="B254" s="274" t="s">
        <v>4405</v>
      </c>
      <c r="C254" s="275">
        <v>2200</v>
      </c>
      <c r="D254" s="270">
        <f>IF(смарты_нал5[[#This Row],[Цена ]]&gt;0,смарты_нал5[[#This Row],[Цена ]]/0.87,"")</f>
        <v>2528.7356321839079</v>
      </c>
      <c r="E254" s="271"/>
      <c r="F254" s="272"/>
      <c r="G254" s="272">
        <f>IF(смарты_нал5[[#This Row],[Цена ]]&lt;&gt;"",смарты_нал5[[#This Row],[Цена ]]*смарты_нал5[[#This Row],[Заказ нал.]],"")</f>
        <v>0</v>
      </c>
      <c r="H254" s="272">
        <f>IF(смарты_нал5[[#This Row],[Цена Б.Н.]]&lt;&gt;"",смарты_нал5[[#This Row],[Цена Б.Н.]]*смарты_нал5[[#This Row],[Заказ Б.Н.]],"")</f>
        <v>0</v>
      </c>
      <c r="I254" s="27"/>
      <c r="J254" s="27"/>
      <c r="K254" s="27"/>
      <c r="L254" s="27"/>
      <c r="M254" s="278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 spans="1:27" ht="15.75" customHeight="1" x14ac:dyDescent="0.25">
      <c r="A255" s="274" t="s">
        <v>4406</v>
      </c>
      <c r="B255" s="274" t="s">
        <v>4407</v>
      </c>
      <c r="C255" s="275">
        <v>2200</v>
      </c>
      <c r="D255" s="280">
        <f>IF(смарты_нал5[[#This Row],[Цена ]]&gt;0,смарты_нал5[[#This Row],[Цена ]]/0.87,"")</f>
        <v>2528.7356321839079</v>
      </c>
      <c r="E255" s="271"/>
      <c r="F255" s="272"/>
      <c r="G255" s="272">
        <f>IF(смарты_нал5[[#This Row],[Цена ]]&lt;&gt;"",смарты_нал5[[#This Row],[Цена ]]*смарты_нал5[[#This Row],[Заказ нал.]],"")</f>
        <v>0</v>
      </c>
      <c r="H255" s="272">
        <f>IF(смарты_нал5[[#This Row],[Цена Б.Н.]]&lt;&gt;"",смарты_нал5[[#This Row],[Цена Б.Н.]]*смарты_нал5[[#This Row],[Заказ Б.Н.]],"")</f>
        <v>0</v>
      </c>
      <c r="I255" s="27"/>
      <c r="J255" s="27"/>
      <c r="K255" s="27"/>
      <c r="L255" s="27"/>
      <c r="M255" s="278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 spans="1:27" ht="15.75" customHeight="1" x14ac:dyDescent="0.25">
      <c r="A256" s="274" t="s">
        <v>4408</v>
      </c>
      <c r="B256" s="274" t="s">
        <v>4409</v>
      </c>
      <c r="C256" s="275">
        <v>2000</v>
      </c>
      <c r="D256" s="280">
        <f>IF(смарты_нал5[[#This Row],[Цена ]]&gt;0,смарты_нал5[[#This Row],[Цена ]]/0.87,"")</f>
        <v>2298.8505747126437</v>
      </c>
      <c r="E256" s="271"/>
      <c r="F256" s="272"/>
      <c r="G256" s="272">
        <f>IF(смарты_нал5[[#This Row],[Цена ]]&lt;&gt;"",смарты_нал5[[#This Row],[Цена ]]*смарты_нал5[[#This Row],[Заказ нал.]],"")</f>
        <v>0</v>
      </c>
      <c r="H256" s="272">
        <f>IF(смарты_нал5[[#This Row],[Цена Б.Н.]]&lt;&gt;"",смарты_нал5[[#This Row],[Цена Б.Н.]]*смарты_нал5[[#This Row],[Заказ Б.Н.]],"")</f>
        <v>0</v>
      </c>
      <c r="I256" s="27"/>
      <c r="J256" s="27"/>
      <c r="K256" s="27"/>
      <c r="L256" s="27"/>
      <c r="M256" s="273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 spans="1:27" ht="15.75" customHeight="1" x14ac:dyDescent="0.25">
      <c r="A257" s="274" t="s">
        <v>4410</v>
      </c>
      <c r="B257" s="274" t="s">
        <v>4411</v>
      </c>
      <c r="C257" s="275">
        <v>2000</v>
      </c>
      <c r="D257" s="280">
        <f>IF(смарты_нал5[[#This Row],[Цена ]]&gt;0,смарты_нал5[[#This Row],[Цена ]]/0.87,"")</f>
        <v>2298.8505747126437</v>
      </c>
      <c r="E257" s="271"/>
      <c r="F257" s="272"/>
      <c r="G257" s="272">
        <f>IF(смарты_нал5[[#This Row],[Цена ]]&lt;&gt;"",смарты_нал5[[#This Row],[Цена ]]*смарты_нал5[[#This Row],[Заказ нал.]],"")</f>
        <v>0</v>
      </c>
      <c r="H257" s="272">
        <f>IF(смарты_нал5[[#This Row],[Цена Б.Н.]]&lt;&gt;"",смарты_нал5[[#This Row],[Цена Б.Н.]]*смарты_нал5[[#This Row],[Заказ Б.Н.]],"")</f>
        <v>0</v>
      </c>
      <c r="I257" s="27"/>
      <c r="J257" s="27"/>
      <c r="K257" s="27"/>
      <c r="L257" s="27"/>
      <c r="M257" s="278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 spans="1:27" ht="15.75" customHeight="1" x14ac:dyDescent="0.25">
      <c r="A258" s="274" t="s">
        <v>4412</v>
      </c>
      <c r="B258" s="274" t="s">
        <v>4413</v>
      </c>
      <c r="C258" s="275">
        <v>1700</v>
      </c>
      <c r="D258" s="280">
        <f>IF(смарты_нал5[[#This Row],[Цена ]]&gt;0,смарты_нал5[[#This Row],[Цена ]]/0.87,"")</f>
        <v>1954.0229885057472</v>
      </c>
      <c r="E258" s="271"/>
      <c r="F258" s="277"/>
      <c r="G258" s="272">
        <f>IF(смарты_нал5[[#This Row],[Цена ]]&lt;&gt;"",смарты_нал5[[#This Row],[Цена ]]*смарты_нал5[[#This Row],[Заказ нал.]],"")</f>
        <v>0</v>
      </c>
      <c r="H258" s="272">
        <f>IF(смарты_нал5[[#This Row],[Цена Б.Н.]]&lt;&gt;"",смарты_нал5[[#This Row],[Цена Б.Н.]]*смарты_нал5[[#This Row],[Заказ Б.Н.]],"")</f>
        <v>0</v>
      </c>
      <c r="I258" s="27"/>
      <c r="J258" s="27"/>
      <c r="K258" s="27"/>
      <c r="L258" s="27"/>
      <c r="M258" s="278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 spans="1:27" ht="15.75" customHeight="1" x14ac:dyDescent="0.25">
      <c r="A259" s="268" t="s">
        <v>4414</v>
      </c>
      <c r="B259" s="268" t="s">
        <v>4415</v>
      </c>
      <c r="C259" s="269">
        <v>1700</v>
      </c>
      <c r="D259" s="279">
        <f>IF(смарты_нал5[[#This Row],[Цена ]]&gt;0,смарты_нал5[[#This Row],[Цена ]]/0.87,"")</f>
        <v>1954.0229885057472</v>
      </c>
      <c r="E259" s="282"/>
      <c r="F259" s="284"/>
      <c r="G259" s="284">
        <f>IF(смарты_нал5[[#This Row],[Цена ]]&lt;&gt;"",смарты_нал5[[#This Row],[Цена ]]*смарты_нал5[[#This Row],[Заказ нал.]],"")</f>
        <v>0</v>
      </c>
      <c r="H259" s="284">
        <f>IF(смарты_нал5[[#This Row],[Цена Б.Н.]]&lt;&gt;"",смарты_нал5[[#This Row],[Цена Б.Н.]]*смарты_нал5[[#This Row],[Заказ Б.Н.]],"")</f>
        <v>0</v>
      </c>
      <c r="I259" s="27"/>
      <c r="J259" s="27"/>
      <c r="K259" s="27"/>
      <c r="L259" s="27"/>
      <c r="M259" s="278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 spans="1:27" ht="15.75" customHeight="1" x14ac:dyDescent="0.25">
      <c r="A260" s="274" t="s">
        <v>4416</v>
      </c>
      <c r="B260" s="274" t="s">
        <v>4417</v>
      </c>
      <c r="C260" s="275">
        <v>1600</v>
      </c>
      <c r="D260" s="280">
        <f>IF(смарты_нал5[[#This Row],[Цена ]]&gt;0,смарты_нал5[[#This Row],[Цена ]]/0.87,"")</f>
        <v>1839.0804597701149</v>
      </c>
      <c r="E260" s="271"/>
      <c r="F260" s="277"/>
      <c r="G260" s="272">
        <f>IF(смарты_нал5[[#This Row],[Цена ]]&lt;&gt;"",смарты_нал5[[#This Row],[Цена ]]*смарты_нал5[[#This Row],[Заказ нал.]],"")</f>
        <v>0</v>
      </c>
      <c r="H260" s="272">
        <f>IF(смарты_нал5[[#This Row],[Цена Б.Н.]]&lt;&gt;"",смарты_нал5[[#This Row],[Цена Б.Н.]]*смарты_нал5[[#This Row],[Заказ Б.Н.]],"")</f>
        <v>0</v>
      </c>
      <c r="I260" s="27"/>
      <c r="J260" s="27"/>
      <c r="K260" s="27"/>
      <c r="L260" s="27"/>
      <c r="M260" s="278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 spans="1:27" ht="15.75" customHeight="1" x14ac:dyDescent="0.25">
      <c r="A261" s="274" t="s">
        <v>4418</v>
      </c>
      <c r="B261" s="274" t="s">
        <v>4419</v>
      </c>
      <c r="C261" s="275">
        <v>1800</v>
      </c>
      <c r="D261" s="270">
        <f>IF(смарты_нал5[[#This Row],[Цена ]]&gt;0,смарты_нал5[[#This Row],[Цена ]]/0.87,"")</f>
        <v>2068.9655172413795</v>
      </c>
      <c r="E261" s="271"/>
      <c r="F261" s="272"/>
      <c r="G261" s="272">
        <f>IF(смарты_нал5[[#This Row],[Цена ]]&lt;&gt;"",смарты_нал5[[#This Row],[Цена ]]*смарты_нал5[[#This Row],[Заказ нал.]],"")</f>
        <v>0</v>
      </c>
      <c r="H261" s="272">
        <f>IF(смарты_нал5[[#This Row],[Цена Б.Н.]]&lt;&gt;"",смарты_нал5[[#This Row],[Цена Б.Н.]]*смарты_нал5[[#This Row],[Заказ Б.Н.]],"")</f>
        <v>0</v>
      </c>
      <c r="I261" s="27"/>
      <c r="J261" s="27"/>
      <c r="K261" s="27"/>
      <c r="L261" s="27"/>
      <c r="M261" s="273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 spans="1:27" ht="15.75" customHeight="1" x14ac:dyDescent="0.25">
      <c r="A262" s="274" t="s">
        <v>4420</v>
      </c>
      <c r="B262" s="274" t="s">
        <v>4421</v>
      </c>
      <c r="C262" s="275">
        <v>1800</v>
      </c>
      <c r="D262" s="280">
        <f>IF(смарты_нал5[[#This Row],[Цена ]]&gt;0,смарты_нал5[[#This Row],[Цена ]]/0.87,"")</f>
        <v>2068.9655172413795</v>
      </c>
      <c r="E262" s="271"/>
      <c r="F262" s="277"/>
      <c r="G262" s="272">
        <f>IF(смарты_нал5[[#This Row],[Цена ]]&lt;&gt;"",смарты_нал5[[#This Row],[Цена ]]*смарты_нал5[[#This Row],[Заказ нал.]],"")</f>
        <v>0</v>
      </c>
      <c r="H262" s="272">
        <f>IF(смарты_нал5[[#This Row],[Цена Б.Н.]]&lt;&gt;"",смарты_нал5[[#This Row],[Цена Б.Н.]]*смарты_нал5[[#This Row],[Заказ Б.Н.]],"")</f>
        <v>0</v>
      </c>
      <c r="I262" s="27"/>
      <c r="J262" s="27"/>
      <c r="K262" s="27"/>
      <c r="L262" s="27"/>
      <c r="M262" s="278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 spans="1:27" ht="15.75" customHeight="1" x14ac:dyDescent="0.25">
      <c r="A263" s="274" t="s">
        <v>4422</v>
      </c>
      <c r="B263" s="274" t="s">
        <v>4423</v>
      </c>
      <c r="C263" s="275">
        <v>1700</v>
      </c>
      <c r="D263" s="270">
        <f>IF(смарты_нал5[[#This Row],[Цена ]]&gt;0,смарты_нал5[[#This Row],[Цена ]]/0.87,"")</f>
        <v>1954.0229885057472</v>
      </c>
      <c r="E263" s="271"/>
      <c r="F263" s="272"/>
      <c r="G263" s="272">
        <f>IF(смарты_нал5[[#This Row],[Цена ]]&lt;&gt;"",смарты_нал5[[#This Row],[Цена ]]*смарты_нал5[[#This Row],[Заказ нал.]],"")</f>
        <v>0</v>
      </c>
      <c r="H263" s="272">
        <f>IF(смарты_нал5[[#This Row],[Цена Б.Н.]]&lt;&gt;"",смарты_нал5[[#This Row],[Цена Б.Н.]]*смарты_нал5[[#This Row],[Заказ Б.Н.]],"")</f>
        <v>0</v>
      </c>
      <c r="I263" s="27"/>
      <c r="J263" s="27"/>
      <c r="K263" s="27"/>
      <c r="L263" s="27"/>
      <c r="M263" s="273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 spans="1:27" ht="15.75" customHeight="1" x14ac:dyDescent="0.25">
      <c r="A264" s="274" t="s">
        <v>4424</v>
      </c>
      <c r="B264" s="274" t="s">
        <v>4425</v>
      </c>
      <c r="C264" s="275">
        <v>1700</v>
      </c>
      <c r="D264" s="280">
        <f>IF(смарты_нал5[[#This Row],[Цена ]]&gt;0,смарты_нал5[[#This Row],[Цена ]]/0.87,"")</f>
        <v>1954.0229885057472</v>
      </c>
      <c r="E264" s="276"/>
      <c r="F264" s="272"/>
      <c r="G264" s="272">
        <f>IF(смарты_нал5[[#This Row],[Цена ]]&lt;&gt;"",смарты_нал5[[#This Row],[Цена ]]*смарты_нал5[[#This Row],[Заказ нал.]],"")</f>
        <v>0</v>
      </c>
      <c r="H264" s="272">
        <f>IF(смарты_нал5[[#This Row],[Цена Б.Н.]]&lt;&gt;"",смарты_нал5[[#This Row],[Цена Б.Н.]]*смарты_нал5[[#This Row],[Заказ Б.Н.]],"")</f>
        <v>0</v>
      </c>
      <c r="I264" s="27"/>
      <c r="J264" s="27"/>
      <c r="K264" s="27"/>
      <c r="L264" s="27"/>
      <c r="M264" s="278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 spans="1:27" ht="15.75" customHeight="1" x14ac:dyDescent="0.25">
      <c r="A265" s="274" t="s">
        <v>4426</v>
      </c>
      <c r="B265" s="274" t="s">
        <v>4427</v>
      </c>
      <c r="C265" s="275">
        <v>1400</v>
      </c>
      <c r="D265" s="280">
        <f>IF(смарты_нал5[[#This Row],[Цена ]]&gt;0,смарты_нал5[[#This Row],[Цена ]]/0.87,"")</f>
        <v>1609.1954022988507</v>
      </c>
      <c r="E265" s="271"/>
      <c r="F265" s="272"/>
      <c r="G265" s="272">
        <f>IF(смарты_нал5[[#This Row],[Цена ]]&lt;&gt;"",смарты_нал5[[#This Row],[Цена ]]*смарты_нал5[[#This Row],[Заказ нал.]],"")</f>
        <v>0</v>
      </c>
      <c r="H265" s="272">
        <f>IF(смарты_нал5[[#This Row],[Цена Б.Н.]]&lt;&gt;"",смарты_нал5[[#This Row],[Цена Б.Н.]]*смарты_нал5[[#This Row],[Заказ Б.Н.]],"")</f>
        <v>0</v>
      </c>
      <c r="I265" s="27"/>
      <c r="J265" s="27"/>
      <c r="K265" s="27"/>
      <c r="L265" s="27"/>
      <c r="M265" s="278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 spans="1:27" ht="15.75" customHeight="1" x14ac:dyDescent="0.25">
      <c r="A266" s="274" t="s">
        <v>4428</v>
      </c>
      <c r="B266" s="274" t="s">
        <v>4429</v>
      </c>
      <c r="C266" s="275">
        <v>1400</v>
      </c>
      <c r="D266" s="280">
        <f>IF(смарты_нал5[[#This Row],[Цена ]]&gt;0,смарты_нал5[[#This Row],[Цена ]]/0.87,"")</f>
        <v>1609.1954022988507</v>
      </c>
      <c r="E266" s="276"/>
      <c r="F266" s="272"/>
      <c r="G266" s="272">
        <f>IF(смарты_нал5[[#This Row],[Цена ]]&lt;&gt;"",смарты_нал5[[#This Row],[Цена ]]*смарты_нал5[[#This Row],[Заказ нал.]],"")</f>
        <v>0</v>
      </c>
      <c r="H266" s="272">
        <f>IF(смарты_нал5[[#This Row],[Цена Б.Н.]]&lt;&gt;"",смарты_нал5[[#This Row],[Цена Б.Н.]]*смарты_нал5[[#This Row],[Заказ Б.Н.]],"")</f>
        <v>0</v>
      </c>
      <c r="I266" s="27"/>
      <c r="J266" s="27"/>
      <c r="K266" s="27"/>
      <c r="L266" s="27"/>
      <c r="M266" s="278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 spans="1:27" ht="15.75" customHeight="1" x14ac:dyDescent="0.25">
      <c r="A267" s="274" t="s">
        <v>4430</v>
      </c>
      <c r="B267" s="274" t="s">
        <v>4431</v>
      </c>
      <c r="C267" s="275">
        <v>1400</v>
      </c>
      <c r="D267" s="280">
        <f>IF(смарты_нал5[[#This Row],[Цена ]]&gt;0,смарты_нал5[[#This Row],[Цена ]]/0.87,"")</f>
        <v>1609.1954022988507</v>
      </c>
      <c r="E267" s="271"/>
      <c r="F267" s="272"/>
      <c r="G267" s="272">
        <f>IF(смарты_нал5[[#This Row],[Цена ]]&lt;&gt;"",смарты_нал5[[#This Row],[Цена ]]*смарты_нал5[[#This Row],[Заказ нал.]],"")</f>
        <v>0</v>
      </c>
      <c r="H267" s="272">
        <f>IF(смарты_нал5[[#This Row],[Цена Б.Н.]]&lt;&gt;"",смарты_нал5[[#This Row],[Цена Б.Н.]]*смарты_нал5[[#This Row],[Заказ Б.Н.]],"")</f>
        <v>0</v>
      </c>
      <c r="I267" s="27"/>
      <c r="J267" s="27"/>
      <c r="K267" s="27"/>
      <c r="L267" s="27"/>
      <c r="M267" s="278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 spans="1:27" ht="15.75" customHeight="1" x14ac:dyDescent="0.25">
      <c r="A268" s="268" t="s">
        <v>4432</v>
      </c>
      <c r="B268" s="268"/>
      <c r="C268" s="269"/>
      <c r="D268" s="281" t="str">
        <f>IF(смарты_нал5[[#This Row],[Цена ]]&gt;0,смарты_нал5[[#This Row],[Цена ]]/0.87,"")</f>
        <v/>
      </c>
      <c r="E268" s="282"/>
      <c r="F268" s="284"/>
      <c r="G268" s="284" t="str">
        <f>IF(смарты_нал5[[#This Row],[Цена ]]&lt;&gt;"",смарты_нал5[[#This Row],[Цена ]]*смарты_нал5[[#This Row],[Заказ нал.]],"")</f>
        <v/>
      </c>
      <c r="H268" s="284" t="str">
        <f>IF(смарты_нал5[[#This Row],[Цена Б.Н.]]&lt;&gt;"",смарты_нал5[[#This Row],[Цена Б.Н.]]*смарты_нал5[[#This Row],[Заказ Б.Н.]],"")</f>
        <v/>
      </c>
      <c r="I268" s="27"/>
      <c r="J268" s="27"/>
      <c r="K268" s="27"/>
      <c r="L268" s="27"/>
      <c r="M268" s="278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 spans="1:27" ht="15.75" customHeight="1" x14ac:dyDescent="0.25">
      <c r="A269" s="274" t="s">
        <v>4433</v>
      </c>
      <c r="B269" s="274" t="s">
        <v>4434</v>
      </c>
      <c r="C269" s="275">
        <v>3000</v>
      </c>
      <c r="D269" s="280">
        <f>IF(смарты_нал5[[#This Row],[Цена ]]&gt;0,смарты_нал5[[#This Row],[Цена ]]/0.87,"")</f>
        <v>3448.2758620689656</v>
      </c>
      <c r="E269" s="271"/>
      <c r="F269" s="272"/>
      <c r="G269" s="272">
        <f>IF(смарты_нал5[[#This Row],[Цена ]]&lt;&gt;"",смарты_нал5[[#This Row],[Цена ]]*смарты_нал5[[#This Row],[Заказ нал.]],"")</f>
        <v>0</v>
      </c>
      <c r="H269" s="272">
        <f>IF(смарты_нал5[[#This Row],[Цена Б.Н.]]&lt;&gt;"",смарты_нал5[[#This Row],[Цена Б.Н.]]*смарты_нал5[[#This Row],[Заказ Б.Н.]],"")</f>
        <v>0</v>
      </c>
      <c r="I269" s="27"/>
      <c r="J269" s="27"/>
      <c r="K269" s="27"/>
      <c r="L269" s="27"/>
      <c r="M269" s="278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 spans="1:27" ht="15.75" customHeight="1" x14ac:dyDescent="0.25">
      <c r="A270" s="274" t="s">
        <v>4435</v>
      </c>
      <c r="B270" s="274" t="s">
        <v>4436</v>
      </c>
      <c r="C270" s="275">
        <v>3000</v>
      </c>
      <c r="D270" s="280">
        <f>IF(смарты_нал5[[#This Row],[Цена ]]&gt;0,смарты_нал5[[#This Row],[Цена ]]/0.87,"")</f>
        <v>3448.2758620689656</v>
      </c>
      <c r="E270" s="276"/>
      <c r="F270" s="272"/>
      <c r="G270" s="272">
        <f>IF(смарты_нал5[[#This Row],[Цена ]]&lt;&gt;"",смарты_нал5[[#This Row],[Цена ]]*смарты_нал5[[#This Row],[Заказ нал.]],"")</f>
        <v>0</v>
      </c>
      <c r="H270" s="272">
        <f>IF(смарты_нал5[[#This Row],[Цена Б.Н.]]&lt;&gt;"",смарты_нал5[[#This Row],[Цена Б.Н.]]*смарты_нал5[[#This Row],[Заказ Б.Н.]],"")</f>
        <v>0</v>
      </c>
      <c r="I270" s="27"/>
      <c r="J270" s="27"/>
      <c r="K270" s="27"/>
      <c r="L270" s="27"/>
      <c r="M270" s="278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 spans="1:27" ht="15.75" customHeight="1" x14ac:dyDescent="0.25">
      <c r="A271" s="274" t="s">
        <v>4437</v>
      </c>
      <c r="B271" s="274"/>
      <c r="C271" s="275"/>
      <c r="D271" s="280" t="str">
        <f>IF(смарты_нал5[[#This Row],[Цена ]]&gt;0,смарты_нал5[[#This Row],[Цена ]]/0.87,"")</f>
        <v/>
      </c>
      <c r="E271" s="271"/>
      <c r="F271" s="272"/>
      <c r="G271" s="272" t="str">
        <f>IF(смарты_нал5[[#This Row],[Цена ]]&lt;&gt;"",смарты_нал5[[#This Row],[Цена ]]*смарты_нал5[[#This Row],[Заказ нал.]],"")</f>
        <v/>
      </c>
      <c r="H271" s="272" t="str">
        <f>IF(смарты_нал5[[#This Row],[Цена Б.Н.]]&lt;&gt;"",смарты_нал5[[#This Row],[Цена Б.Н.]]*смарты_нал5[[#This Row],[Заказ Б.Н.]],"")</f>
        <v/>
      </c>
      <c r="I271" s="27"/>
      <c r="J271" s="27"/>
      <c r="K271" s="27"/>
      <c r="L271" s="27"/>
      <c r="M271" s="273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 spans="1:27" ht="15.75" customHeight="1" x14ac:dyDescent="0.25">
      <c r="A272" s="274" t="s">
        <v>4438</v>
      </c>
      <c r="B272" s="274" t="s">
        <v>4439</v>
      </c>
      <c r="C272" s="275">
        <v>1200</v>
      </c>
      <c r="D272" s="280">
        <f>IF(смарты_нал5[[#This Row],[Цена ]]&gt;0,смарты_нал5[[#This Row],[Цена ]]/0.87,"")</f>
        <v>1379.3103448275863</v>
      </c>
      <c r="E272" s="276"/>
      <c r="F272" s="272"/>
      <c r="G272" s="272">
        <f>IF(смарты_нал5[[#This Row],[Цена ]]&lt;&gt;"",смарты_нал5[[#This Row],[Цена ]]*смарты_нал5[[#This Row],[Заказ нал.]],"")</f>
        <v>0</v>
      </c>
      <c r="H272" s="272">
        <f>IF(смарты_нал5[[#This Row],[Цена Б.Н.]]&lt;&gt;"",смарты_нал5[[#This Row],[Цена Б.Н.]]*смарты_нал5[[#This Row],[Заказ Б.Н.]],"")</f>
        <v>0</v>
      </c>
      <c r="I272" s="27"/>
      <c r="J272" s="27"/>
      <c r="K272" s="27"/>
      <c r="L272" s="27"/>
      <c r="M272" s="278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 spans="1:27" ht="15.75" customHeight="1" x14ac:dyDescent="0.25">
      <c r="A273" s="268" t="s">
        <v>4440</v>
      </c>
      <c r="B273" s="268" t="s">
        <v>4441</v>
      </c>
      <c r="C273" s="269">
        <v>1200</v>
      </c>
      <c r="D273" s="279">
        <f>IF(смарты_нал5[[#This Row],[Цена ]]&gt;0,смарты_нал5[[#This Row],[Цена ]]/0.87,"")</f>
        <v>1379.3103448275863</v>
      </c>
      <c r="E273" s="282"/>
      <c r="F273" s="284"/>
      <c r="G273" s="284">
        <f>IF(смарты_нал5[[#This Row],[Цена ]]&lt;&gt;"",смарты_нал5[[#This Row],[Цена ]]*смарты_нал5[[#This Row],[Заказ нал.]],"")</f>
        <v>0</v>
      </c>
      <c r="H273" s="284">
        <f>IF(смарты_нал5[[#This Row],[Цена Б.Н.]]&lt;&gt;"",смарты_нал5[[#This Row],[Цена Б.Н.]]*смарты_нал5[[#This Row],[Заказ Б.Н.]],"")</f>
        <v>0</v>
      </c>
      <c r="I273" s="27"/>
      <c r="J273" s="27"/>
      <c r="K273" s="27"/>
      <c r="L273" s="27"/>
      <c r="M273" s="278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 spans="1:27" ht="15.75" customHeight="1" x14ac:dyDescent="0.25">
      <c r="A274" s="274" t="s">
        <v>4442</v>
      </c>
      <c r="B274" s="274" t="s">
        <v>4443</v>
      </c>
      <c r="C274" s="275">
        <v>1200</v>
      </c>
      <c r="D274" s="280">
        <f>IF(смарты_нал5[[#This Row],[Цена ]]&gt;0,смарты_нал5[[#This Row],[Цена ]]/0.87,"")</f>
        <v>1379.3103448275863</v>
      </c>
      <c r="E274" s="276"/>
      <c r="F274" s="272"/>
      <c r="G274" s="272">
        <f>IF(смарты_нал5[[#This Row],[Цена ]]&lt;&gt;"",смарты_нал5[[#This Row],[Цена ]]*смарты_нал5[[#This Row],[Заказ нал.]],"")</f>
        <v>0</v>
      </c>
      <c r="H274" s="272">
        <f>IF(смарты_нал5[[#This Row],[Цена Б.Н.]]&lt;&gt;"",смарты_нал5[[#This Row],[Цена Б.Н.]]*смарты_нал5[[#This Row],[Заказ Б.Н.]],"")</f>
        <v>0</v>
      </c>
      <c r="I274" s="27"/>
      <c r="J274" s="27"/>
      <c r="K274" s="27"/>
      <c r="L274" s="27"/>
      <c r="M274" s="278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 spans="1:27" ht="15.75" customHeight="1" x14ac:dyDescent="0.25">
      <c r="A275" s="268" t="s">
        <v>4444</v>
      </c>
      <c r="B275" s="268" t="s">
        <v>4445</v>
      </c>
      <c r="C275" s="269">
        <v>1800</v>
      </c>
      <c r="D275" s="281">
        <f>IF(смарты_нал5[[#This Row],[Цена ]]&gt;0,смарты_нал5[[#This Row],[Цена ]]/0.87,"")</f>
        <v>2068.9655172413795</v>
      </c>
      <c r="E275" s="282"/>
      <c r="F275" s="283"/>
      <c r="G275" s="284">
        <f>IF(смарты_нал5[[#This Row],[Цена ]]&lt;&gt;"",смарты_нал5[[#This Row],[Цена ]]*смарты_нал5[[#This Row],[Заказ нал.]],"")</f>
        <v>0</v>
      </c>
      <c r="H275" s="284">
        <f>IF(смарты_нал5[[#This Row],[Цена Б.Н.]]&lt;&gt;"",смарты_нал5[[#This Row],[Цена Б.Н.]]*смарты_нал5[[#This Row],[Заказ Б.Н.]],"")</f>
        <v>0</v>
      </c>
      <c r="I275" s="27"/>
      <c r="J275" s="27"/>
      <c r="K275" s="27"/>
      <c r="L275" s="27"/>
      <c r="M275" s="278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 spans="1:27" ht="15.75" customHeight="1" x14ac:dyDescent="0.25">
      <c r="A276" s="274" t="s">
        <v>4446</v>
      </c>
      <c r="B276" s="274" t="s">
        <v>4447</v>
      </c>
      <c r="C276" s="275">
        <v>1800</v>
      </c>
      <c r="D276" s="280">
        <f>IF(смарты_нал5[[#This Row],[Цена ]]&gt;0,смарты_нал5[[#This Row],[Цена ]]/0.87,"")</f>
        <v>2068.9655172413795</v>
      </c>
      <c r="E276" s="271"/>
      <c r="F276" s="272"/>
      <c r="G276" s="272">
        <f>IF(смарты_нал5[[#This Row],[Цена ]]&lt;&gt;"",смарты_нал5[[#This Row],[Цена ]]*смарты_нал5[[#This Row],[Заказ нал.]],"")</f>
        <v>0</v>
      </c>
      <c r="H276" s="272">
        <f>IF(смарты_нал5[[#This Row],[Цена Б.Н.]]&lt;&gt;"",смарты_нал5[[#This Row],[Цена Б.Н.]]*смарты_нал5[[#This Row],[Заказ Б.Н.]],"")</f>
        <v>0</v>
      </c>
      <c r="I276" s="27"/>
      <c r="J276" s="27"/>
      <c r="K276" s="27"/>
      <c r="L276" s="27"/>
      <c r="M276" s="278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 spans="1:27" ht="15.75" customHeight="1" x14ac:dyDescent="0.25">
      <c r="A277" s="274" t="s">
        <v>4448</v>
      </c>
      <c r="B277" s="274" t="s">
        <v>4449</v>
      </c>
      <c r="C277" s="275">
        <v>2000</v>
      </c>
      <c r="D277" s="280">
        <f>IF(смарты_нал5[[#This Row],[Цена ]]&gt;0,смарты_нал5[[#This Row],[Цена ]]/0.87,"")</f>
        <v>2298.8505747126437</v>
      </c>
      <c r="E277" s="271"/>
      <c r="F277" s="272"/>
      <c r="G277" s="272">
        <f>IF(смарты_нал5[[#This Row],[Цена ]]&lt;&gt;"",смарты_нал5[[#This Row],[Цена ]]*смарты_нал5[[#This Row],[Заказ нал.]],"")</f>
        <v>0</v>
      </c>
      <c r="H277" s="272">
        <f>IF(смарты_нал5[[#This Row],[Цена Б.Н.]]&lt;&gt;"",смарты_нал5[[#This Row],[Цена Б.Н.]]*смарты_нал5[[#This Row],[Заказ Б.Н.]],"")</f>
        <v>0</v>
      </c>
      <c r="I277" s="27"/>
      <c r="J277" s="27"/>
      <c r="K277" s="27"/>
      <c r="L277" s="27"/>
      <c r="M277" s="278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 spans="1:27" ht="15.75" customHeight="1" x14ac:dyDescent="0.25">
      <c r="A278" s="274" t="s">
        <v>4450</v>
      </c>
      <c r="B278" s="274" t="s">
        <v>4451</v>
      </c>
      <c r="C278" s="275">
        <v>1600</v>
      </c>
      <c r="D278" s="280">
        <f>IF(смарты_нал5[[#This Row],[Цена ]]&gt;0,смарты_нал5[[#This Row],[Цена ]]/0.87,"")</f>
        <v>1839.0804597701149</v>
      </c>
      <c r="E278" s="271"/>
      <c r="F278" s="272"/>
      <c r="G278" s="272">
        <f>IF(смарты_нал5[[#This Row],[Цена ]]&lt;&gt;"",смарты_нал5[[#This Row],[Цена ]]*смарты_нал5[[#This Row],[Заказ нал.]],"")</f>
        <v>0</v>
      </c>
      <c r="H278" s="272">
        <f>IF(смарты_нал5[[#This Row],[Цена Б.Н.]]&lt;&gt;"",смарты_нал5[[#This Row],[Цена Б.Н.]]*смарты_нал5[[#This Row],[Заказ Б.Н.]],"")</f>
        <v>0</v>
      </c>
      <c r="I278" s="27"/>
      <c r="J278" s="27"/>
      <c r="K278" s="27"/>
      <c r="L278" s="27"/>
      <c r="M278" s="278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 spans="1:27" ht="15.75" customHeight="1" x14ac:dyDescent="0.25">
      <c r="A279" s="274" t="s">
        <v>4452</v>
      </c>
      <c r="B279" s="274" t="s">
        <v>4453</v>
      </c>
      <c r="C279" s="275">
        <v>1600</v>
      </c>
      <c r="D279" s="280">
        <f>IF(смарты_нал5[[#This Row],[Цена ]]&gt;0,смарты_нал5[[#This Row],[Цена ]]/0.87,"")</f>
        <v>1839.0804597701149</v>
      </c>
      <c r="E279" s="271"/>
      <c r="F279" s="272"/>
      <c r="G279" s="272">
        <f>IF(смарты_нал5[[#This Row],[Цена ]]&lt;&gt;"",смарты_нал5[[#This Row],[Цена ]]*смарты_нал5[[#This Row],[Заказ нал.]],"")</f>
        <v>0</v>
      </c>
      <c r="H279" s="272">
        <f>IF(смарты_нал5[[#This Row],[Цена Б.Н.]]&lt;&gt;"",смарты_нал5[[#This Row],[Цена Б.Н.]]*смарты_нал5[[#This Row],[Заказ Б.Н.]],"")</f>
        <v>0</v>
      </c>
      <c r="I279" s="27"/>
      <c r="J279" s="27"/>
      <c r="K279" s="27"/>
      <c r="L279" s="27"/>
      <c r="M279" s="278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 spans="1:27" ht="15.75" customHeight="1" x14ac:dyDescent="0.25">
      <c r="A280" s="274" t="s">
        <v>4454</v>
      </c>
      <c r="B280" s="274" t="s">
        <v>4455</v>
      </c>
      <c r="C280" s="275">
        <v>1500</v>
      </c>
      <c r="D280" s="280">
        <f>IF(смарты_нал5[[#This Row],[Цена ]]&gt;0,смарты_нал5[[#This Row],[Цена ]]/0.87,"")</f>
        <v>1724.1379310344828</v>
      </c>
      <c r="E280" s="271"/>
      <c r="F280" s="272"/>
      <c r="G280" s="272">
        <f>IF(смарты_нал5[[#This Row],[Цена ]]&lt;&gt;"",смарты_нал5[[#This Row],[Цена ]]*смарты_нал5[[#This Row],[Заказ нал.]],"")</f>
        <v>0</v>
      </c>
      <c r="H280" s="272">
        <f>IF(смарты_нал5[[#This Row],[Цена Б.Н.]]&lt;&gt;"",смарты_нал5[[#This Row],[Цена Б.Н.]]*смарты_нал5[[#This Row],[Заказ Б.Н.]],"")</f>
        <v>0</v>
      </c>
      <c r="I280" s="27"/>
      <c r="J280" s="27"/>
      <c r="K280" s="27"/>
      <c r="L280" s="27"/>
      <c r="M280" s="278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 spans="1:27" ht="15.75" customHeight="1" x14ac:dyDescent="0.25">
      <c r="A281" s="274" t="s">
        <v>4456</v>
      </c>
      <c r="B281" s="274"/>
      <c r="C281" s="275"/>
      <c r="D281" s="280" t="str">
        <f>IF(смарты_нал5[[#This Row],[Цена ]]&gt;0,смарты_нал5[[#This Row],[Цена ]]/0.87,"")</f>
        <v/>
      </c>
      <c r="E281" s="271"/>
      <c r="F281" s="272"/>
      <c r="G281" s="272" t="str">
        <f>IF(смарты_нал5[[#This Row],[Цена ]]&lt;&gt;"",смарты_нал5[[#This Row],[Цена ]]*смарты_нал5[[#This Row],[Заказ нал.]],"")</f>
        <v/>
      </c>
      <c r="H281" s="272" t="str">
        <f>IF(смарты_нал5[[#This Row],[Цена Б.Н.]]&lt;&gt;"",смарты_нал5[[#This Row],[Цена Б.Н.]]*смарты_нал5[[#This Row],[Заказ Б.Н.]],"")</f>
        <v/>
      </c>
      <c r="I281" s="27"/>
      <c r="J281" s="27"/>
      <c r="K281" s="27"/>
      <c r="L281" s="27"/>
      <c r="M281" s="278">
        <v>1</v>
      </c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 spans="1:27" ht="15.75" customHeight="1" x14ac:dyDescent="0.25">
      <c r="A282" s="274" t="s">
        <v>4457</v>
      </c>
      <c r="B282" s="274" t="s">
        <v>4458</v>
      </c>
      <c r="C282" s="275">
        <v>1900</v>
      </c>
      <c r="D282" s="280">
        <f>IF(смарты_нал5[[#This Row],[Цена ]]&gt;0,смарты_нал5[[#This Row],[Цена ]]/0.87,"")</f>
        <v>2183.9080459770116</v>
      </c>
      <c r="E282" s="271"/>
      <c r="F282" s="272"/>
      <c r="G282" s="272">
        <f>IF(смарты_нал5[[#This Row],[Цена ]]&lt;&gt;"",смарты_нал5[[#This Row],[Цена ]]*смарты_нал5[[#This Row],[Заказ нал.]],"")</f>
        <v>0</v>
      </c>
      <c r="H282" s="272">
        <f>IF(смарты_нал5[[#This Row],[Цена Б.Н.]]&lt;&gt;"",смарты_нал5[[#This Row],[Цена Б.Н.]]*смарты_нал5[[#This Row],[Заказ Б.Н.]],"")</f>
        <v>0</v>
      </c>
      <c r="I282" s="27"/>
      <c r="J282" s="27"/>
      <c r="K282" s="27"/>
      <c r="L282" s="27"/>
      <c r="M282" s="278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 spans="1:27" ht="15.75" customHeight="1" x14ac:dyDescent="0.25">
      <c r="A283" s="268" t="s">
        <v>4459</v>
      </c>
      <c r="B283" s="268" t="s">
        <v>4460</v>
      </c>
      <c r="C283" s="269">
        <v>2300</v>
      </c>
      <c r="D283" s="281">
        <f>IF(смарты_нал5[[#This Row],[Цена ]]&gt;0,смарты_нал5[[#This Row],[Цена ]]/0.87,"")</f>
        <v>2643.6781609195405</v>
      </c>
      <c r="E283" s="282"/>
      <c r="F283" s="284"/>
      <c r="G283" s="284">
        <f>IF(смарты_нал5[[#This Row],[Цена ]]&lt;&gt;"",смарты_нал5[[#This Row],[Цена ]]*смарты_нал5[[#This Row],[Заказ нал.]],"")</f>
        <v>0</v>
      </c>
      <c r="H283" s="284">
        <f>IF(смарты_нал5[[#This Row],[Цена Б.Н.]]&lt;&gt;"",смарты_нал5[[#This Row],[Цена Б.Н.]]*смарты_нал5[[#This Row],[Заказ Б.Н.]],"")</f>
        <v>0</v>
      </c>
      <c r="I283" s="27"/>
      <c r="J283" s="27"/>
      <c r="K283" s="27"/>
      <c r="L283" s="27"/>
      <c r="M283" s="278">
        <v>1</v>
      </c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 spans="1:27" ht="15.75" customHeight="1" x14ac:dyDescent="0.25">
      <c r="A284" s="274" t="s">
        <v>4461</v>
      </c>
      <c r="B284" s="274" t="s">
        <v>4462</v>
      </c>
      <c r="C284" s="275">
        <v>1900</v>
      </c>
      <c r="D284" s="280">
        <f>IF(смарты_нал5[[#This Row],[Цена ]]&gt;0,смарты_нал5[[#This Row],[Цена ]]/0.87,"")</f>
        <v>2183.9080459770116</v>
      </c>
      <c r="E284" s="276"/>
      <c r="F284" s="272"/>
      <c r="G284" s="272">
        <f>IF(смарты_нал5[[#This Row],[Цена ]]&lt;&gt;"",смарты_нал5[[#This Row],[Цена ]]*смарты_нал5[[#This Row],[Заказ нал.]],"")</f>
        <v>0</v>
      </c>
      <c r="H284" s="272">
        <f>IF(смарты_нал5[[#This Row],[Цена Б.Н.]]&lt;&gt;"",смарты_нал5[[#This Row],[Цена Б.Н.]]*смарты_нал5[[#This Row],[Заказ Б.Н.]],"")</f>
        <v>0</v>
      </c>
      <c r="I284" s="27"/>
      <c r="J284" s="27"/>
      <c r="K284" s="27"/>
      <c r="L284" s="27"/>
      <c r="M284" s="273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 spans="1:27" ht="15.75" customHeight="1" x14ac:dyDescent="0.25">
      <c r="A285" s="274" t="s">
        <v>4463</v>
      </c>
      <c r="B285" s="274" t="s">
        <v>4464</v>
      </c>
      <c r="C285" s="275">
        <v>1900</v>
      </c>
      <c r="D285" s="280">
        <f>IF(смарты_нал5[[#This Row],[Цена ]]&gt;0,смарты_нал5[[#This Row],[Цена ]]/0.87,"")</f>
        <v>2183.9080459770116</v>
      </c>
      <c r="E285" s="271"/>
      <c r="F285" s="272"/>
      <c r="G285" s="272">
        <f>IF(смарты_нал5[[#This Row],[Цена ]]&lt;&gt;"",смарты_нал5[[#This Row],[Цена ]]*смарты_нал5[[#This Row],[Заказ нал.]],"")</f>
        <v>0</v>
      </c>
      <c r="H285" s="272">
        <f>IF(смарты_нал5[[#This Row],[Цена Б.Н.]]&lt;&gt;"",смарты_нал5[[#This Row],[Цена Б.Н.]]*смарты_нал5[[#This Row],[Заказ Б.Н.]],"")</f>
        <v>0</v>
      </c>
      <c r="I285" s="27"/>
      <c r="J285" s="27"/>
      <c r="K285" s="27"/>
      <c r="L285" s="27"/>
      <c r="M285" s="278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 spans="1:27" ht="15.75" customHeight="1" x14ac:dyDescent="0.25">
      <c r="A286" s="274" t="s">
        <v>4465</v>
      </c>
      <c r="B286" s="274" t="s">
        <v>4466</v>
      </c>
      <c r="C286" s="275">
        <v>1700</v>
      </c>
      <c r="D286" s="270">
        <f>IF(смарты_нал5[[#This Row],[Цена ]]&gt;0,смарты_нал5[[#This Row],[Цена ]]/0.87,"")</f>
        <v>1954.0229885057472</v>
      </c>
      <c r="E286" s="271"/>
      <c r="F286" s="272"/>
      <c r="G286" s="272">
        <f>IF(смарты_нал5[[#This Row],[Цена ]]&lt;&gt;"",смарты_нал5[[#This Row],[Цена ]]*смарты_нал5[[#This Row],[Заказ нал.]],"")</f>
        <v>0</v>
      </c>
      <c r="H286" s="272">
        <f>IF(смарты_нал5[[#This Row],[Цена Б.Н.]]&lt;&gt;"",смарты_нал5[[#This Row],[Цена Б.Н.]]*смарты_нал5[[#This Row],[Заказ Б.Н.]],"")</f>
        <v>0</v>
      </c>
      <c r="I286" s="27"/>
      <c r="J286" s="27"/>
      <c r="K286" s="27"/>
      <c r="L286" s="27"/>
      <c r="M286" s="278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 spans="1:27" ht="15.75" customHeight="1" x14ac:dyDescent="0.25">
      <c r="A287" s="274" t="s">
        <v>4467</v>
      </c>
      <c r="B287" s="274" t="s">
        <v>4468</v>
      </c>
      <c r="C287" s="275">
        <v>1700</v>
      </c>
      <c r="D287" s="280">
        <f>IF(смарты_нал5[[#This Row],[Цена ]]&gt;0,смарты_нал5[[#This Row],[Цена ]]/0.87,"")</f>
        <v>1954.0229885057472</v>
      </c>
      <c r="E287" s="271"/>
      <c r="F287" s="272"/>
      <c r="G287" s="272">
        <f>IF(смарты_нал5[[#This Row],[Цена ]]&lt;&gt;"",смарты_нал5[[#This Row],[Цена ]]*смарты_нал5[[#This Row],[Заказ нал.]],"")</f>
        <v>0</v>
      </c>
      <c r="H287" s="272">
        <f>IF(смарты_нал5[[#This Row],[Цена Б.Н.]]&lt;&gt;"",смарты_нал5[[#This Row],[Цена Б.Н.]]*смарты_нал5[[#This Row],[Заказ Б.Н.]],"")</f>
        <v>0</v>
      </c>
      <c r="I287" s="27"/>
      <c r="J287" s="27"/>
      <c r="K287" s="27"/>
      <c r="L287" s="27"/>
      <c r="M287" s="278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 spans="1:27" ht="15.75" customHeight="1" x14ac:dyDescent="0.25">
      <c r="A288" s="274" t="s">
        <v>4469</v>
      </c>
      <c r="B288" s="274" t="s">
        <v>4470</v>
      </c>
      <c r="C288" s="275">
        <v>1700</v>
      </c>
      <c r="D288" s="280">
        <f>IF(смарты_нал5[[#This Row],[Цена ]]&gt;0,смарты_нал5[[#This Row],[Цена ]]/0.87,"")</f>
        <v>1954.0229885057472</v>
      </c>
      <c r="E288" s="271"/>
      <c r="F288" s="272"/>
      <c r="G288" s="272">
        <f>IF(смарты_нал5[[#This Row],[Цена ]]&lt;&gt;"",смарты_нал5[[#This Row],[Цена ]]*смарты_нал5[[#This Row],[Заказ нал.]],"")</f>
        <v>0</v>
      </c>
      <c r="H288" s="272">
        <f>IF(смарты_нал5[[#This Row],[Цена Б.Н.]]&lt;&gt;"",смарты_нал5[[#This Row],[Цена Б.Н.]]*смарты_нал5[[#This Row],[Заказ Б.Н.]],"")</f>
        <v>0</v>
      </c>
      <c r="I288" s="27"/>
      <c r="J288" s="27"/>
      <c r="K288" s="27"/>
      <c r="L288" s="27"/>
      <c r="M288" s="278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 spans="1:27" ht="15.75" customHeight="1" x14ac:dyDescent="0.25">
      <c r="A289" s="274" t="s">
        <v>4471</v>
      </c>
      <c r="B289" s="274" t="s">
        <v>4472</v>
      </c>
      <c r="C289" s="275">
        <v>1700</v>
      </c>
      <c r="D289" s="280">
        <f>IF(смарты_нал5[[#This Row],[Цена ]]&gt;0,смарты_нал5[[#This Row],[Цена ]]/0.87,"")</f>
        <v>1954.0229885057472</v>
      </c>
      <c r="E289" s="271"/>
      <c r="F289" s="272"/>
      <c r="G289" s="272">
        <f>IF(смарты_нал5[[#This Row],[Цена ]]&lt;&gt;"",смарты_нал5[[#This Row],[Цена ]]*смарты_нал5[[#This Row],[Заказ нал.]],"")</f>
        <v>0</v>
      </c>
      <c r="H289" s="272">
        <f>IF(смарты_нал5[[#This Row],[Цена Б.Н.]]&lt;&gt;"",смарты_нал5[[#This Row],[Цена Б.Н.]]*смарты_нал5[[#This Row],[Заказ Б.Н.]],"")</f>
        <v>0</v>
      </c>
      <c r="I289" s="27"/>
      <c r="J289" s="27"/>
      <c r="K289" s="27"/>
      <c r="L289" s="27"/>
      <c r="M289" s="278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 spans="1:27" ht="15.75" customHeight="1" x14ac:dyDescent="0.25">
      <c r="A290" s="274" t="s">
        <v>4473</v>
      </c>
      <c r="B290" s="274"/>
      <c r="C290" s="275"/>
      <c r="D290" s="280" t="str">
        <f>IF(смарты_нал5[[#This Row],[Цена ]]&gt;0,смарты_нал5[[#This Row],[Цена ]]/0.87,"")</f>
        <v/>
      </c>
      <c r="E290" s="271"/>
      <c r="F290" s="272"/>
      <c r="G290" s="272" t="str">
        <f>IF(смарты_нал5[[#This Row],[Цена ]]&lt;&gt;"",смарты_нал5[[#This Row],[Цена ]]*смарты_нал5[[#This Row],[Заказ нал.]],"")</f>
        <v/>
      </c>
      <c r="H290" s="272" t="str">
        <f>IF(смарты_нал5[[#This Row],[Цена Б.Н.]]&lt;&gt;"",смарты_нал5[[#This Row],[Цена Б.Н.]]*смарты_нал5[[#This Row],[Заказ Б.Н.]],"")</f>
        <v/>
      </c>
      <c r="I290" s="27"/>
      <c r="J290" s="27"/>
      <c r="K290" s="27"/>
      <c r="L290" s="27"/>
      <c r="M290" s="278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 spans="1:27" ht="15.75" customHeight="1" x14ac:dyDescent="0.25">
      <c r="A291" s="274" t="s">
        <v>4474</v>
      </c>
      <c r="B291" s="274" t="s">
        <v>4475</v>
      </c>
      <c r="C291" s="275">
        <v>1000</v>
      </c>
      <c r="D291" s="280">
        <f>IF(смарты_нал5[[#This Row],[Цена ]]&gt;0,смарты_нал5[[#This Row],[Цена ]]/0.87,"")</f>
        <v>1149.4252873563219</v>
      </c>
      <c r="E291" s="271"/>
      <c r="F291" s="272"/>
      <c r="G291" s="272">
        <f>IF(смарты_нал5[[#This Row],[Цена ]]&lt;&gt;"",смарты_нал5[[#This Row],[Цена ]]*смарты_нал5[[#This Row],[Заказ нал.]],"")</f>
        <v>0</v>
      </c>
      <c r="H291" s="272">
        <f>IF(смарты_нал5[[#This Row],[Цена Б.Н.]]&lt;&gt;"",смарты_нал5[[#This Row],[Цена Б.Н.]]*смарты_нал5[[#This Row],[Заказ Б.Н.]],"")</f>
        <v>0</v>
      </c>
      <c r="I291" s="27"/>
      <c r="J291" s="27"/>
      <c r="K291" s="27"/>
      <c r="L291" s="27"/>
      <c r="M291" s="278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 spans="1:27" ht="15.75" customHeight="1" x14ac:dyDescent="0.25">
      <c r="A292" s="274" t="s">
        <v>4476</v>
      </c>
      <c r="B292" s="274" t="s">
        <v>4477</v>
      </c>
      <c r="C292" s="275">
        <v>700</v>
      </c>
      <c r="D292" s="280">
        <f>IF(смарты_нал5[[#This Row],[Цена ]]&gt;0,смарты_нал5[[#This Row],[Цена ]]/0.87,"")</f>
        <v>804.59770114942535</v>
      </c>
      <c r="E292" s="271"/>
      <c r="F292" s="272"/>
      <c r="G292" s="272">
        <f>IF(смарты_нал5[[#This Row],[Цена ]]&lt;&gt;"",смарты_нал5[[#This Row],[Цена ]]*смарты_нал5[[#This Row],[Заказ нал.]],"")</f>
        <v>0</v>
      </c>
      <c r="H292" s="272">
        <f>IF(смарты_нал5[[#This Row],[Цена Б.Н.]]&lt;&gt;"",смарты_нал5[[#This Row],[Цена Б.Н.]]*смарты_нал5[[#This Row],[Заказ Б.Н.]],"")</f>
        <v>0</v>
      </c>
      <c r="I292" s="27"/>
      <c r="J292" s="27"/>
      <c r="K292" s="27"/>
      <c r="L292" s="27"/>
      <c r="M292" s="278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 spans="1:27" ht="15.75" customHeight="1" x14ac:dyDescent="0.25">
      <c r="A293" s="274" t="s">
        <v>4478</v>
      </c>
      <c r="B293" s="274" t="s">
        <v>4479</v>
      </c>
      <c r="C293" s="275">
        <v>800</v>
      </c>
      <c r="D293" s="280">
        <f>IF(смарты_нал5[[#This Row],[Цена ]]&gt;0,смарты_нал5[[#This Row],[Цена ]]/0.87,"")</f>
        <v>919.54022988505744</v>
      </c>
      <c r="E293" s="271"/>
      <c r="F293" s="272"/>
      <c r="G293" s="272">
        <f>IF(смарты_нал5[[#This Row],[Цена ]]&lt;&gt;"",смарты_нал5[[#This Row],[Цена ]]*смарты_нал5[[#This Row],[Заказ нал.]],"")</f>
        <v>0</v>
      </c>
      <c r="H293" s="272">
        <f>IF(смарты_нал5[[#This Row],[Цена Б.Н.]]&lt;&gt;"",смарты_нал5[[#This Row],[Цена Б.Н.]]*смарты_нал5[[#This Row],[Заказ Б.Н.]],"")</f>
        <v>0</v>
      </c>
      <c r="I293" s="27"/>
      <c r="J293" s="27"/>
      <c r="K293" s="27"/>
      <c r="L293" s="27"/>
      <c r="M293" s="278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 spans="1:27" ht="15.75" customHeight="1" x14ac:dyDescent="0.25">
      <c r="A294" s="274" t="s">
        <v>4480</v>
      </c>
      <c r="B294" s="274" t="s">
        <v>4481</v>
      </c>
      <c r="C294" s="275">
        <v>800</v>
      </c>
      <c r="D294" s="280">
        <f>IF(смарты_нал5[[#This Row],[Цена ]]&gt;0,смарты_нал5[[#This Row],[Цена ]]/0.87,"")</f>
        <v>919.54022988505744</v>
      </c>
      <c r="E294" s="271"/>
      <c r="F294" s="277"/>
      <c r="G294" s="272">
        <f>IF(смарты_нал5[[#This Row],[Цена ]]&lt;&gt;"",смарты_нал5[[#This Row],[Цена ]]*смарты_нал5[[#This Row],[Заказ нал.]],"")</f>
        <v>0</v>
      </c>
      <c r="H294" s="272">
        <f>IF(смарты_нал5[[#This Row],[Цена Б.Н.]]&lt;&gt;"",смарты_нал5[[#This Row],[Цена Б.Н.]]*смарты_нал5[[#This Row],[Заказ Б.Н.]],"")</f>
        <v>0</v>
      </c>
      <c r="I294" s="27"/>
      <c r="J294" s="27"/>
      <c r="K294" s="27"/>
      <c r="L294" s="27"/>
      <c r="M294" s="278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 spans="1:27" ht="15.75" customHeight="1" x14ac:dyDescent="0.25">
      <c r="A295" s="274" t="s">
        <v>4482</v>
      </c>
      <c r="B295" s="274"/>
      <c r="C295" s="275"/>
      <c r="D295" s="280" t="str">
        <f>IF(смарты_нал5[[#This Row],[Цена ]]&gt;0,смарты_нал5[[#This Row],[Цена ]]/0.87,"")</f>
        <v/>
      </c>
      <c r="E295" s="271"/>
      <c r="F295" s="272"/>
      <c r="G295" s="272" t="str">
        <f>IF(смарты_нал5[[#This Row],[Цена ]]&lt;&gt;"",смарты_нал5[[#This Row],[Цена ]]*смарты_нал5[[#This Row],[Заказ нал.]],"")</f>
        <v/>
      </c>
      <c r="H295" s="272" t="str">
        <f>IF(смарты_нал5[[#This Row],[Цена Б.Н.]]&lt;&gt;"",смарты_нал5[[#This Row],[Цена Б.Н.]]*смарты_нал5[[#This Row],[Заказ Б.Н.]],"")</f>
        <v/>
      </c>
      <c r="I295" s="27"/>
      <c r="J295" s="27"/>
      <c r="K295" s="27"/>
      <c r="L295" s="27"/>
      <c r="M295" s="278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 spans="1:27" ht="15.75" customHeight="1" x14ac:dyDescent="0.25">
      <c r="A296" s="268" t="s">
        <v>4483</v>
      </c>
      <c r="B296" s="268" t="s">
        <v>4484</v>
      </c>
      <c r="C296" s="269">
        <v>2200</v>
      </c>
      <c r="D296" s="281">
        <f>IF(смарты_нал5[[#This Row],[Цена ]]&gt;0,смарты_нал5[[#This Row],[Цена ]]/0.87,"")</f>
        <v>2528.7356321839079</v>
      </c>
      <c r="E296" s="282"/>
      <c r="F296" s="284"/>
      <c r="G296" s="284">
        <f>IF(смарты_нал5[[#This Row],[Цена ]]&lt;&gt;"",смарты_нал5[[#This Row],[Цена ]]*смарты_нал5[[#This Row],[Заказ нал.]],"")</f>
        <v>0</v>
      </c>
      <c r="H296" s="284">
        <f>IF(смарты_нал5[[#This Row],[Цена Б.Н.]]&lt;&gt;"",смарты_нал5[[#This Row],[Цена Б.Н.]]*смарты_нал5[[#This Row],[Заказ Б.Н.]],"")</f>
        <v>0</v>
      </c>
      <c r="I296" s="27"/>
      <c r="J296" s="27"/>
      <c r="K296" s="27"/>
      <c r="L296" s="27"/>
      <c r="M296" s="278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 spans="1:27" ht="15.75" customHeight="1" x14ac:dyDescent="0.25">
      <c r="A297" s="274" t="s">
        <v>4485</v>
      </c>
      <c r="B297" s="274" t="s">
        <v>4486</v>
      </c>
      <c r="C297" s="275">
        <v>2200</v>
      </c>
      <c r="D297" s="280">
        <f>IF(смарты_нал5[[#This Row],[Цена ]]&gt;0,смарты_нал5[[#This Row],[Цена ]]/0.87,"")</f>
        <v>2528.7356321839079</v>
      </c>
      <c r="E297" s="271"/>
      <c r="F297" s="272"/>
      <c r="G297" s="272">
        <f>IF(смарты_нал5[[#This Row],[Цена ]]&lt;&gt;"",смарты_нал5[[#This Row],[Цена ]]*смарты_нал5[[#This Row],[Заказ нал.]],"")</f>
        <v>0</v>
      </c>
      <c r="H297" s="272">
        <f>IF(смарты_нал5[[#This Row],[Цена Б.Н.]]&lt;&gt;"",смарты_нал5[[#This Row],[Цена Б.Н.]]*смарты_нал5[[#This Row],[Заказ Б.Н.]],"")</f>
        <v>0</v>
      </c>
      <c r="I297" s="27"/>
      <c r="J297" s="27"/>
      <c r="K297" s="27"/>
      <c r="L297" s="27"/>
      <c r="M297" s="278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 spans="1:27" ht="15.75" customHeight="1" x14ac:dyDescent="0.25">
      <c r="A298" s="274" t="s">
        <v>4487</v>
      </c>
      <c r="B298" s="274" t="s">
        <v>4488</v>
      </c>
      <c r="C298" s="275">
        <v>2200</v>
      </c>
      <c r="D298" s="280">
        <f>IF(смарты_нал5[[#This Row],[Цена ]]&gt;0,смарты_нал5[[#This Row],[Цена ]]/0.87,"")</f>
        <v>2528.7356321839079</v>
      </c>
      <c r="E298" s="271"/>
      <c r="F298" s="272"/>
      <c r="G298" s="272">
        <f>IF(смарты_нал5[[#This Row],[Цена ]]&lt;&gt;"",смарты_нал5[[#This Row],[Цена ]]*смарты_нал5[[#This Row],[Заказ нал.]],"")</f>
        <v>0</v>
      </c>
      <c r="H298" s="272">
        <f>IF(смарты_нал5[[#This Row],[Цена Б.Н.]]&lt;&gt;"",смарты_нал5[[#This Row],[Цена Б.Н.]]*смарты_нал5[[#This Row],[Заказ Б.Н.]],"")</f>
        <v>0</v>
      </c>
      <c r="I298" s="27"/>
      <c r="J298" s="27"/>
      <c r="K298" s="27"/>
      <c r="L298" s="27"/>
      <c r="M298" s="278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 spans="1:27" ht="15.75" customHeight="1" x14ac:dyDescent="0.25">
      <c r="A299" s="274" t="s">
        <v>4489</v>
      </c>
      <c r="B299" s="274" t="s">
        <v>4490</v>
      </c>
      <c r="C299" s="275">
        <v>2200</v>
      </c>
      <c r="D299" s="280">
        <f>IF(смарты_нал5[[#This Row],[Цена ]]&gt;0,смарты_нал5[[#This Row],[Цена ]]/0.87,"")</f>
        <v>2528.7356321839079</v>
      </c>
      <c r="E299" s="271"/>
      <c r="F299" s="272"/>
      <c r="G299" s="272">
        <f>IF(смарты_нал5[[#This Row],[Цена ]]&lt;&gt;"",смарты_нал5[[#This Row],[Цена ]]*смарты_нал5[[#This Row],[Заказ нал.]],"")</f>
        <v>0</v>
      </c>
      <c r="H299" s="272">
        <f>IF(смарты_нал5[[#This Row],[Цена Б.Н.]]&lt;&gt;"",смарты_нал5[[#This Row],[Цена Б.Н.]]*смарты_нал5[[#This Row],[Заказ Б.Н.]],"")</f>
        <v>0</v>
      </c>
      <c r="I299" s="27"/>
      <c r="J299" s="27"/>
      <c r="K299" s="27"/>
      <c r="L299" s="27"/>
      <c r="M299" s="278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 spans="1:27" ht="15.75" customHeight="1" x14ac:dyDescent="0.25">
      <c r="A300" s="274" t="s">
        <v>4491</v>
      </c>
      <c r="B300" s="274"/>
      <c r="C300" s="275"/>
      <c r="D300" s="280" t="str">
        <f>IF(смарты_нал5[[#This Row],[Цена ]]&gt;0,смарты_нал5[[#This Row],[Цена ]]/0.87,"")</f>
        <v/>
      </c>
      <c r="E300" s="271"/>
      <c r="F300" s="272"/>
      <c r="G300" s="272" t="str">
        <f>IF(смарты_нал5[[#This Row],[Цена ]]&lt;&gt;"",смарты_нал5[[#This Row],[Цена ]]*смарты_нал5[[#This Row],[Заказ нал.]],"")</f>
        <v/>
      </c>
      <c r="H300" s="272" t="str">
        <f>IF(смарты_нал5[[#This Row],[Цена Б.Н.]]&lt;&gt;"",смарты_нал5[[#This Row],[Цена Б.Н.]]*смарты_нал5[[#This Row],[Заказ Б.Н.]],"")</f>
        <v/>
      </c>
      <c r="I300" s="27"/>
      <c r="J300" s="27"/>
      <c r="K300" s="27"/>
      <c r="L300" s="27"/>
      <c r="M300" s="278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 spans="1:27" ht="15.75" customHeight="1" x14ac:dyDescent="0.25">
      <c r="A301" s="274" t="s">
        <v>4492</v>
      </c>
      <c r="B301" s="274" t="s">
        <v>4493</v>
      </c>
      <c r="C301" s="275">
        <v>2500</v>
      </c>
      <c r="D301" s="280">
        <f>IF(смарты_нал5[[#This Row],[Цена ]]&gt;0,смарты_нал5[[#This Row],[Цена ]]/0.87,"")</f>
        <v>2873.5632183908046</v>
      </c>
      <c r="E301" s="276"/>
      <c r="F301" s="272"/>
      <c r="G301" s="272">
        <f>IF(смарты_нал5[[#This Row],[Цена ]]&lt;&gt;"",смарты_нал5[[#This Row],[Цена ]]*смарты_нал5[[#This Row],[Заказ нал.]],"")</f>
        <v>0</v>
      </c>
      <c r="H301" s="272">
        <f>IF(смарты_нал5[[#This Row],[Цена Б.Н.]]&lt;&gt;"",смарты_нал5[[#This Row],[Цена Б.Н.]]*смарты_нал5[[#This Row],[Заказ Б.Н.]],"")</f>
        <v>0</v>
      </c>
      <c r="I301" s="27"/>
      <c r="J301" s="27"/>
      <c r="K301" s="27"/>
      <c r="L301" s="27"/>
      <c r="M301" s="278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 spans="1:27" ht="15.75" customHeight="1" x14ac:dyDescent="0.25">
      <c r="A302" s="274" t="s">
        <v>4494</v>
      </c>
      <c r="B302" s="274" t="s">
        <v>4495</v>
      </c>
      <c r="C302" s="275">
        <v>2500</v>
      </c>
      <c r="D302" s="280">
        <f>IF(смарты_нал5[[#This Row],[Цена ]]&gt;0,смарты_нал5[[#This Row],[Цена ]]/0.87,"")</f>
        <v>2873.5632183908046</v>
      </c>
      <c r="E302" s="271"/>
      <c r="F302" s="272"/>
      <c r="G302" s="272">
        <f>IF(смарты_нал5[[#This Row],[Цена ]]&lt;&gt;"",смарты_нал5[[#This Row],[Цена ]]*смарты_нал5[[#This Row],[Заказ нал.]],"")</f>
        <v>0</v>
      </c>
      <c r="H302" s="272">
        <f>IF(смарты_нал5[[#This Row],[Цена Б.Н.]]&lt;&gt;"",смарты_нал5[[#This Row],[Цена Б.Н.]]*смарты_нал5[[#This Row],[Заказ Б.Н.]],"")</f>
        <v>0</v>
      </c>
      <c r="I302" s="27"/>
      <c r="J302" s="27"/>
      <c r="K302" s="27"/>
      <c r="L302" s="27"/>
      <c r="M302" s="273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 spans="1:27" ht="15.75" customHeight="1" x14ac:dyDescent="0.25">
      <c r="A303" s="274" t="s">
        <v>4496</v>
      </c>
      <c r="B303" s="274" t="s">
        <v>4497</v>
      </c>
      <c r="C303" s="275">
        <v>2500</v>
      </c>
      <c r="D303" s="280">
        <f>IF(смарты_нал5[[#This Row],[Цена ]]&gt;0,смарты_нал5[[#This Row],[Цена ]]/0.87,"")</f>
        <v>2873.5632183908046</v>
      </c>
      <c r="E303" s="271"/>
      <c r="F303" s="272"/>
      <c r="G303" s="272">
        <f>IF(смарты_нал5[[#This Row],[Цена ]]&lt;&gt;"",смарты_нал5[[#This Row],[Цена ]]*смарты_нал5[[#This Row],[Заказ нал.]],"")</f>
        <v>0</v>
      </c>
      <c r="H303" s="272">
        <f>IF(смарты_нал5[[#This Row],[Цена Б.Н.]]&lt;&gt;"",смарты_нал5[[#This Row],[Цена Б.Н.]]*смарты_нал5[[#This Row],[Заказ Б.Н.]],"")</f>
        <v>0</v>
      </c>
      <c r="I303" s="27"/>
      <c r="J303" s="27"/>
      <c r="K303" s="27"/>
      <c r="L303" s="27"/>
      <c r="M303" s="278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 spans="1:27" ht="15.75" customHeight="1" x14ac:dyDescent="0.25">
      <c r="A304" s="274" t="s">
        <v>4498</v>
      </c>
      <c r="B304" s="274" t="s">
        <v>4499</v>
      </c>
      <c r="C304" s="275">
        <v>2500</v>
      </c>
      <c r="D304" s="280">
        <f>IF(смарты_нал5[[#This Row],[Цена ]]&gt;0,смарты_нал5[[#This Row],[Цена ]]/0.87,"")</f>
        <v>2873.5632183908046</v>
      </c>
      <c r="E304" s="271"/>
      <c r="F304" s="272"/>
      <c r="G304" s="272">
        <f>IF(смарты_нал5[[#This Row],[Цена ]]&lt;&gt;"",смарты_нал5[[#This Row],[Цена ]]*смарты_нал5[[#This Row],[Заказ нал.]],"")</f>
        <v>0</v>
      </c>
      <c r="H304" s="272">
        <f>IF(смарты_нал5[[#This Row],[Цена Б.Н.]]&lt;&gt;"",смарты_нал5[[#This Row],[Цена Б.Н.]]*смарты_нал5[[#This Row],[Заказ Б.Н.]],"")</f>
        <v>0</v>
      </c>
      <c r="I304" s="27"/>
      <c r="J304" s="27"/>
      <c r="K304" s="27"/>
      <c r="L304" s="27"/>
      <c r="M304" s="278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 spans="1:27" ht="15.75" customHeight="1" x14ac:dyDescent="0.25">
      <c r="A305" s="274" t="s">
        <v>4500</v>
      </c>
      <c r="B305" s="274" t="s">
        <v>4501</v>
      </c>
      <c r="C305" s="275">
        <v>2200</v>
      </c>
      <c r="D305" s="270">
        <f>IF(смарты_нал5[[#This Row],[Цена ]]&gt;0,смарты_нал5[[#This Row],[Цена ]]/0.87,"")</f>
        <v>2528.7356321839079</v>
      </c>
      <c r="E305" s="271"/>
      <c r="F305" s="272"/>
      <c r="G305" s="272">
        <f>IF(смарты_нал5[[#This Row],[Цена ]]&lt;&gt;"",смарты_нал5[[#This Row],[Цена ]]*смарты_нал5[[#This Row],[Заказ нал.]],"")</f>
        <v>0</v>
      </c>
      <c r="H305" s="272">
        <f>IF(смарты_нал5[[#This Row],[Цена Б.Н.]]&lt;&gt;"",смарты_нал5[[#This Row],[Цена Б.Н.]]*смарты_нал5[[#This Row],[Заказ Б.Н.]],"")</f>
        <v>0</v>
      </c>
      <c r="I305" s="27"/>
      <c r="J305" s="27"/>
      <c r="K305" s="27"/>
      <c r="L305" s="27"/>
      <c r="M305" s="273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 spans="1:27" ht="15.75" customHeight="1" x14ac:dyDescent="0.25">
      <c r="A306" s="274" t="s">
        <v>4502</v>
      </c>
      <c r="B306" s="274" t="s">
        <v>4503</v>
      </c>
      <c r="C306" s="275">
        <v>2200</v>
      </c>
      <c r="D306" s="280">
        <f>IF(смарты_нал5[[#This Row],[Цена ]]&gt;0,смарты_нал5[[#This Row],[Цена ]]/0.87,"")</f>
        <v>2528.7356321839079</v>
      </c>
      <c r="E306" s="271"/>
      <c r="F306" s="272"/>
      <c r="G306" s="272">
        <f>IF(смарты_нал5[[#This Row],[Цена ]]&lt;&gt;"",смарты_нал5[[#This Row],[Цена ]]*смарты_нал5[[#This Row],[Заказ нал.]],"")</f>
        <v>0</v>
      </c>
      <c r="H306" s="272">
        <f>IF(смарты_нал5[[#This Row],[Цена Б.Н.]]&lt;&gt;"",смарты_нал5[[#This Row],[Цена Б.Н.]]*смарты_нал5[[#This Row],[Заказ Б.Н.]],"")</f>
        <v>0</v>
      </c>
      <c r="I306" s="27"/>
      <c r="J306" s="27"/>
      <c r="K306" s="27"/>
      <c r="L306" s="27"/>
      <c r="M306" s="278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 spans="1:27" ht="15.75" customHeight="1" x14ac:dyDescent="0.25">
      <c r="A307" s="274" t="s">
        <v>14945</v>
      </c>
      <c r="B307" s="274"/>
      <c r="C307" s="275"/>
      <c r="D307" s="280" t="str">
        <f>IF(смарты_нал5[[#This Row],[Цена ]]&gt;0,смарты_нал5[[#This Row],[Цена ]]/0.87,"")</f>
        <v/>
      </c>
      <c r="E307" s="271"/>
      <c r="F307" s="272"/>
      <c r="G307" s="272" t="str">
        <f>IF(смарты_нал5[[#This Row],[Цена ]]&lt;&gt;"",смарты_нал5[[#This Row],[Цена ]]*смарты_нал5[[#This Row],[Заказ нал.]],"")</f>
        <v/>
      </c>
      <c r="H307" s="272" t="str">
        <f>IF(смарты_нал5[[#This Row],[Цена Б.Н.]]&lt;&gt;"",смарты_нал5[[#This Row],[Цена Б.Н.]]*смарты_нал5[[#This Row],[Заказ Б.Н.]],"")</f>
        <v/>
      </c>
      <c r="I307" s="27"/>
      <c r="J307" s="27"/>
      <c r="K307" s="27"/>
      <c r="L307" s="27"/>
      <c r="M307" s="278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 spans="1:27" ht="15.75" customHeight="1" x14ac:dyDescent="0.25">
      <c r="A308" s="274" t="s">
        <v>14946</v>
      </c>
      <c r="B308" s="274" t="s">
        <v>14947</v>
      </c>
      <c r="C308" s="275">
        <v>10800</v>
      </c>
      <c r="D308" s="270">
        <f>IF(смарты_нал5[[#This Row],[Цена ]]&gt;0,смарты_нал5[[#This Row],[Цена ]]/0.87,"")</f>
        <v>12413.793103448275</v>
      </c>
      <c r="E308" s="271"/>
      <c r="F308" s="272"/>
      <c r="G308" s="272">
        <f>IF(смарты_нал5[[#This Row],[Цена ]]&lt;&gt;"",смарты_нал5[[#This Row],[Цена ]]*смарты_нал5[[#This Row],[Заказ нал.]],"")</f>
        <v>0</v>
      </c>
      <c r="H308" s="272">
        <f>IF(смарты_нал5[[#This Row],[Цена Б.Н.]]&lt;&gt;"",смарты_нал5[[#This Row],[Цена Б.Н.]]*смарты_нал5[[#This Row],[Заказ Б.Н.]],"")</f>
        <v>0</v>
      </c>
      <c r="I308" s="27"/>
      <c r="J308" s="27"/>
      <c r="K308" s="27"/>
      <c r="L308" s="27"/>
      <c r="M308" s="278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 spans="1:27" ht="15.75" customHeight="1" x14ac:dyDescent="0.25">
      <c r="A309" s="274" t="s">
        <v>4504</v>
      </c>
      <c r="B309" s="274"/>
      <c r="C309" s="275"/>
      <c r="D309" s="280" t="str">
        <f>IF(смарты_нал5[[#This Row],[Цена ]]&gt;0,смарты_нал5[[#This Row],[Цена ]]/0.87,"")</f>
        <v/>
      </c>
      <c r="E309" s="271"/>
      <c r="F309" s="272"/>
      <c r="G309" s="272" t="str">
        <f>IF(смарты_нал5[[#This Row],[Цена ]]&lt;&gt;"",смарты_нал5[[#This Row],[Цена ]]*смарты_нал5[[#This Row],[Заказ нал.]],"")</f>
        <v/>
      </c>
      <c r="H309" s="272" t="str">
        <f>IF(смарты_нал5[[#This Row],[Цена Б.Н.]]&lt;&gt;"",смарты_нал5[[#This Row],[Цена Б.Н.]]*смарты_нал5[[#This Row],[Заказ Б.Н.]],"")</f>
        <v/>
      </c>
      <c r="I309" s="27"/>
      <c r="J309" s="27"/>
      <c r="K309" s="27"/>
      <c r="L309" s="27"/>
      <c r="M309" s="278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 spans="1:27" ht="15.75" customHeight="1" x14ac:dyDescent="0.25">
      <c r="A310" s="274" t="s">
        <v>4505</v>
      </c>
      <c r="B310" s="274" t="s">
        <v>4506</v>
      </c>
      <c r="C310" s="275">
        <v>1600</v>
      </c>
      <c r="D310" s="280">
        <f>IF(смарты_нал5[[#This Row],[Цена ]]&gt;0,смарты_нал5[[#This Row],[Цена ]]/0.87,"")</f>
        <v>1839.0804597701149</v>
      </c>
      <c r="E310" s="271"/>
      <c r="F310" s="272"/>
      <c r="G310" s="272">
        <f>IF(смарты_нал5[[#This Row],[Цена ]]&lt;&gt;"",смарты_нал5[[#This Row],[Цена ]]*смарты_нал5[[#This Row],[Заказ нал.]],"")</f>
        <v>0</v>
      </c>
      <c r="H310" s="272">
        <f>IF(смарты_нал5[[#This Row],[Цена Б.Н.]]&lt;&gt;"",смарты_нал5[[#This Row],[Цена Б.Н.]]*смарты_нал5[[#This Row],[Заказ Б.Н.]],"")</f>
        <v>0</v>
      </c>
      <c r="I310" s="27"/>
      <c r="J310" s="27"/>
      <c r="K310" s="27"/>
      <c r="L310" s="27"/>
      <c r="M310" s="278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 spans="1:27" ht="15.75" customHeight="1" x14ac:dyDescent="0.25">
      <c r="A311" s="274" t="s">
        <v>12540</v>
      </c>
      <c r="B311" s="274" t="s">
        <v>12541</v>
      </c>
      <c r="C311" s="275">
        <v>1500</v>
      </c>
      <c r="D311" s="280">
        <f>IF(смарты_нал5[[#This Row],[Цена ]]&gt;0,смарты_нал5[[#This Row],[Цена ]]/0.87,"")</f>
        <v>1724.1379310344828</v>
      </c>
      <c r="E311" s="271"/>
      <c r="F311" s="272"/>
      <c r="G311" s="272">
        <f>IF(смарты_нал5[[#This Row],[Цена ]]&lt;&gt;"",смарты_нал5[[#This Row],[Цена ]]*смарты_нал5[[#This Row],[Заказ нал.]],"")</f>
        <v>0</v>
      </c>
      <c r="H311" s="272">
        <f>IF(смарты_нал5[[#This Row],[Цена Б.Н.]]&lt;&gt;"",смарты_нал5[[#This Row],[Цена Б.Н.]]*смарты_нал5[[#This Row],[Заказ Б.Н.]],"")</f>
        <v>0</v>
      </c>
      <c r="I311" s="27"/>
      <c r="J311" s="27"/>
      <c r="K311" s="27"/>
      <c r="L311" s="27"/>
      <c r="M311" s="278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 spans="1:27" ht="15.75" customHeight="1" x14ac:dyDescent="0.25">
      <c r="A312" s="274" t="s">
        <v>12542</v>
      </c>
      <c r="B312" s="274" t="s">
        <v>12543</v>
      </c>
      <c r="C312" s="275">
        <v>1500</v>
      </c>
      <c r="D312" s="280">
        <f>IF(смарты_нал5[[#This Row],[Цена ]]&gt;0,смарты_нал5[[#This Row],[Цена ]]/0.87,"")</f>
        <v>1724.1379310344828</v>
      </c>
      <c r="E312" s="271"/>
      <c r="F312" s="272"/>
      <c r="G312" s="272">
        <f>IF(смарты_нал5[[#This Row],[Цена ]]&lt;&gt;"",смарты_нал5[[#This Row],[Цена ]]*смарты_нал5[[#This Row],[Заказ нал.]],"")</f>
        <v>0</v>
      </c>
      <c r="H312" s="272">
        <f>IF(смарты_нал5[[#This Row],[Цена Б.Н.]]&lt;&gt;"",смарты_нал5[[#This Row],[Цена Б.Н.]]*смарты_нал5[[#This Row],[Заказ Б.Н.]],"")</f>
        <v>0</v>
      </c>
      <c r="I312" s="27"/>
      <c r="J312" s="27"/>
      <c r="K312" s="27"/>
      <c r="L312" s="27"/>
      <c r="M312" s="273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 spans="1:27" ht="15.75" customHeight="1" x14ac:dyDescent="0.25">
      <c r="A313" s="274" t="s">
        <v>12544</v>
      </c>
      <c r="B313" s="274" t="s">
        <v>12545</v>
      </c>
      <c r="C313" s="275">
        <v>1700</v>
      </c>
      <c r="D313" s="280">
        <f>IF(смарты_нал5[[#This Row],[Цена ]]&gt;0,смарты_нал5[[#This Row],[Цена ]]/0.87,"")</f>
        <v>1954.0229885057472</v>
      </c>
      <c r="E313" s="271"/>
      <c r="F313" s="272"/>
      <c r="G313" s="272">
        <f>IF(смарты_нал5[[#This Row],[Цена ]]&lt;&gt;"",смарты_нал5[[#This Row],[Цена ]]*смарты_нал5[[#This Row],[Заказ нал.]],"")</f>
        <v>0</v>
      </c>
      <c r="H313" s="272">
        <f>IF(смарты_нал5[[#This Row],[Цена Б.Н.]]&lt;&gt;"",смарты_нал5[[#This Row],[Цена Б.Н.]]*смарты_нал5[[#This Row],[Заказ Б.Н.]],"")</f>
        <v>0</v>
      </c>
      <c r="I313" s="27"/>
      <c r="J313" s="27"/>
      <c r="K313" s="27"/>
      <c r="L313" s="27"/>
      <c r="M313" s="278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 spans="1:27" ht="15.75" customHeight="1" x14ac:dyDescent="0.25">
      <c r="A314" s="268" t="s">
        <v>14948</v>
      </c>
      <c r="B314" s="268" t="s">
        <v>14949</v>
      </c>
      <c r="C314" s="269">
        <v>2000</v>
      </c>
      <c r="D314" s="281">
        <f>IF(смарты_нал5[[#This Row],[Цена ]]&gt;0,смарты_нал5[[#This Row],[Цена ]]/0.87,"")</f>
        <v>2298.8505747126437</v>
      </c>
      <c r="E314" s="271"/>
      <c r="F314" s="272"/>
      <c r="G314" s="272">
        <f>IF(смарты_нал5[[#This Row],[Цена ]]&lt;&gt;"",смарты_нал5[[#This Row],[Цена ]]*смарты_нал5[[#This Row],[Заказ нал.]],"")</f>
        <v>0</v>
      </c>
      <c r="H314" s="272">
        <f>IF(смарты_нал5[[#This Row],[Цена Б.Н.]]&lt;&gt;"",смарты_нал5[[#This Row],[Цена Б.Н.]]*смарты_нал5[[#This Row],[Заказ Б.Н.]],"")</f>
        <v>0</v>
      </c>
      <c r="I314" s="27"/>
      <c r="J314" s="27"/>
      <c r="K314" s="27"/>
      <c r="L314" s="27"/>
      <c r="M314" s="285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 spans="1:27" ht="15.75" customHeight="1" x14ac:dyDescent="0.25">
      <c r="A315" s="274" t="s">
        <v>4507</v>
      </c>
      <c r="B315" s="274" t="s">
        <v>4508</v>
      </c>
      <c r="C315" s="275">
        <v>2000</v>
      </c>
      <c r="D315" s="270">
        <f>IF(смарты_нал5[[#This Row],[Цена ]]&gt;0,смарты_нал5[[#This Row],[Цена ]]/0.87,"")</f>
        <v>2298.8505747126437</v>
      </c>
      <c r="E315" s="271"/>
      <c r="F315" s="272"/>
      <c r="G315" s="272">
        <f>IF(смарты_нал5[[#This Row],[Цена ]]&lt;&gt;"",смарты_нал5[[#This Row],[Цена ]]*смарты_нал5[[#This Row],[Заказ нал.]],"")</f>
        <v>0</v>
      </c>
      <c r="H315" s="272">
        <f>IF(смарты_нал5[[#This Row],[Цена Б.Н.]]&lt;&gt;"",смарты_нал5[[#This Row],[Цена Б.Н.]]*смарты_нал5[[#This Row],[Заказ Б.Н.]],"")</f>
        <v>0</v>
      </c>
      <c r="I315" s="27"/>
      <c r="J315" s="27"/>
      <c r="K315" s="27"/>
      <c r="L315" s="27"/>
      <c r="M315" s="278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 spans="1:27" ht="15.75" customHeight="1" x14ac:dyDescent="0.25">
      <c r="A316" s="274" t="s">
        <v>4509</v>
      </c>
      <c r="B316" s="274"/>
      <c r="C316" s="275"/>
      <c r="D316" s="280" t="str">
        <f>IF(смарты_нал5[[#This Row],[Цена ]]&gt;0,смарты_нал5[[#This Row],[Цена ]]/0.87,"")</f>
        <v/>
      </c>
      <c r="E316" s="271"/>
      <c r="F316" s="272"/>
      <c r="G316" s="272" t="str">
        <f>IF(смарты_нал5[[#This Row],[Цена ]]&lt;&gt;"",смарты_нал5[[#This Row],[Цена ]]*смарты_нал5[[#This Row],[Заказ нал.]],"")</f>
        <v/>
      </c>
      <c r="H316" s="272" t="str">
        <f>IF(смарты_нал5[[#This Row],[Цена Б.Н.]]&lt;&gt;"",смарты_нал5[[#This Row],[Цена Б.Н.]]*смарты_нал5[[#This Row],[Заказ Б.Н.]],"")</f>
        <v/>
      </c>
      <c r="I316" s="27"/>
      <c r="J316" s="27"/>
      <c r="K316" s="27"/>
      <c r="L316" s="27"/>
      <c r="M316" s="278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 spans="1:27" ht="15.75" customHeight="1" x14ac:dyDescent="0.25">
      <c r="A317" s="268" t="s">
        <v>14950</v>
      </c>
      <c r="B317" s="268" t="s">
        <v>14951</v>
      </c>
      <c r="C317" s="269">
        <v>40700</v>
      </c>
      <c r="D317" s="279">
        <f>IF(смарты_нал5[[#This Row],[Цена ]]&gt;0,смарты_нал5[[#This Row],[Цена ]]/0.87,"")</f>
        <v>46781.6091954023</v>
      </c>
      <c r="E317" s="271"/>
      <c r="F317" s="272"/>
      <c r="G317" s="272">
        <f>IF(смарты_нал5[[#This Row],[Цена ]]&lt;&gt;"",смарты_нал5[[#This Row],[Цена ]]*смарты_нал5[[#This Row],[Заказ нал.]],"")</f>
        <v>0</v>
      </c>
      <c r="H317" s="272">
        <f>IF(смарты_нал5[[#This Row],[Цена Б.Н.]]&lt;&gt;"",смарты_нал5[[#This Row],[Цена Б.Н.]]*смарты_нал5[[#This Row],[Заказ Б.Н.]],"")</f>
        <v>0</v>
      </c>
      <c r="I317" s="27"/>
      <c r="J317" s="27"/>
      <c r="K317" s="27"/>
      <c r="L317" s="27"/>
      <c r="M317" s="278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 spans="1:27" ht="15.75" customHeight="1" x14ac:dyDescent="0.25">
      <c r="A318" s="274" t="s">
        <v>14952</v>
      </c>
      <c r="B318" s="274" t="s">
        <v>14953</v>
      </c>
      <c r="C318" s="275">
        <v>40700</v>
      </c>
      <c r="D318" s="280">
        <f>IF(смарты_нал5[[#This Row],[Цена ]]&gt;0,смарты_нал5[[#This Row],[Цена ]]/0.87,"")</f>
        <v>46781.6091954023</v>
      </c>
      <c r="E318" s="271"/>
      <c r="F318" s="272"/>
      <c r="G318" s="272">
        <f>IF(смарты_нал5[[#This Row],[Цена ]]&lt;&gt;"",смарты_нал5[[#This Row],[Цена ]]*смарты_нал5[[#This Row],[Заказ нал.]],"")</f>
        <v>0</v>
      </c>
      <c r="H318" s="272">
        <f>IF(смарты_нал5[[#This Row],[Цена Б.Н.]]&lt;&gt;"",смарты_нал5[[#This Row],[Цена Б.Н.]]*смарты_нал5[[#This Row],[Заказ Б.Н.]],"")</f>
        <v>0</v>
      </c>
      <c r="I318" s="27"/>
      <c r="J318" s="27"/>
      <c r="K318" s="27"/>
      <c r="L318" s="27"/>
      <c r="M318" s="278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 spans="1:27" ht="15.75" customHeight="1" x14ac:dyDescent="0.25">
      <c r="A319" s="274" t="s">
        <v>14954</v>
      </c>
      <c r="B319" s="274" t="s">
        <v>14955</v>
      </c>
      <c r="C319" s="275">
        <v>48100</v>
      </c>
      <c r="D319" s="280">
        <f>IF(смарты_нал5[[#This Row],[Цена ]]&gt;0,смарты_нал5[[#This Row],[Цена ]]/0.87,"")</f>
        <v>55287.356321839077</v>
      </c>
      <c r="E319" s="271"/>
      <c r="F319" s="272"/>
      <c r="G319" s="272">
        <f>IF(смарты_нал5[[#This Row],[Цена ]]&lt;&gt;"",смарты_нал5[[#This Row],[Цена ]]*смарты_нал5[[#This Row],[Заказ нал.]],"")</f>
        <v>0</v>
      </c>
      <c r="H319" s="272">
        <f>IF(смарты_нал5[[#This Row],[Цена Б.Н.]]&lt;&gt;"",смарты_нал5[[#This Row],[Цена Б.Н.]]*смарты_нал5[[#This Row],[Заказ Б.Н.]],"")</f>
        <v>0</v>
      </c>
      <c r="I319" s="27"/>
      <c r="J319" s="27"/>
      <c r="K319" s="27"/>
      <c r="L319" s="27"/>
      <c r="M319" s="278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 spans="1:27" ht="15.75" customHeight="1" x14ac:dyDescent="0.25">
      <c r="A320" s="274" t="s">
        <v>14956</v>
      </c>
      <c r="B320" s="274" t="s">
        <v>14957</v>
      </c>
      <c r="C320" s="275">
        <v>48100</v>
      </c>
      <c r="D320" s="280">
        <f>IF(смарты_нал5[[#This Row],[Цена ]]&gt;0,смарты_нал5[[#This Row],[Цена ]]/0.87,"")</f>
        <v>55287.356321839077</v>
      </c>
      <c r="E320" s="271"/>
      <c r="F320" s="272"/>
      <c r="G320" s="272">
        <f>IF(смарты_нал5[[#This Row],[Цена ]]&lt;&gt;"",смарты_нал5[[#This Row],[Цена ]]*смарты_нал5[[#This Row],[Заказ нал.]],"")</f>
        <v>0</v>
      </c>
      <c r="H320" s="272">
        <f>IF(смарты_нал5[[#This Row],[Цена Б.Н.]]&lt;&gt;"",смарты_нал5[[#This Row],[Цена Б.Н.]]*смарты_нал5[[#This Row],[Заказ Б.Н.]],"")</f>
        <v>0</v>
      </c>
      <c r="I320" s="27"/>
      <c r="J320" s="27"/>
      <c r="K320" s="27"/>
      <c r="L320" s="27"/>
      <c r="M320" s="278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 spans="1:27" ht="15.75" customHeight="1" x14ac:dyDescent="0.25">
      <c r="A321" s="274" t="s">
        <v>14014</v>
      </c>
      <c r="B321" s="274" t="s">
        <v>14015</v>
      </c>
      <c r="C321" s="275">
        <v>26100</v>
      </c>
      <c r="D321" s="280">
        <f>IF(смарты_нал5[[#This Row],[Цена ]]&gt;0,смарты_нал5[[#This Row],[Цена ]]/0.87,"")</f>
        <v>30000</v>
      </c>
      <c r="E321" s="271"/>
      <c r="F321" s="272"/>
      <c r="G321" s="272">
        <f>IF(смарты_нал5[[#This Row],[Цена ]]&lt;&gt;"",смарты_нал5[[#This Row],[Цена ]]*смарты_нал5[[#This Row],[Заказ нал.]],"")</f>
        <v>0</v>
      </c>
      <c r="H321" s="272">
        <f>IF(смарты_нал5[[#This Row],[Цена Б.Н.]]&lt;&gt;"",смарты_нал5[[#This Row],[Цена Б.Н.]]*смарты_нал5[[#This Row],[Заказ Б.Н.]],"")</f>
        <v>0</v>
      </c>
      <c r="I321" s="27"/>
      <c r="J321" s="27"/>
      <c r="K321" s="27"/>
      <c r="L321" s="27"/>
      <c r="M321" s="278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 spans="1:27" ht="15.75" customHeight="1" x14ac:dyDescent="0.25">
      <c r="A322" s="274" t="s">
        <v>4510</v>
      </c>
      <c r="B322" s="274" t="s">
        <v>4511</v>
      </c>
      <c r="C322" s="275">
        <v>29900</v>
      </c>
      <c r="D322" s="280">
        <f>IF(смарты_нал5[[#This Row],[Цена ]]&gt;0,смарты_нал5[[#This Row],[Цена ]]/0.87,"")</f>
        <v>34367.816091954024</v>
      </c>
      <c r="E322" s="271"/>
      <c r="F322" s="272"/>
      <c r="G322" s="272">
        <f>IF(смарты_нал5[[#This Row],[Цена ]]&lt;&gt;"",смарты_нал5[[#This Row],[Цена ]]*смарты_нал5[[#This Row],[Заказ нал.]],"")</f>
        <v>0</v>
      </c>
      <c r="H322" s="272">
        <f>IF(смарты_нал5[[#This Row],[Цена Б.Н.]]&lt;&gt;"",смарты_нал5[[#This Row],[Цена Б.Н.]]*смарты_нал5[[#This Row],[Заказ Б.Н.]],"")</f>
        <v>0</v>
      </c>
      <c r="I322" s="27"/>
      <c r="J322" s="27"/>
      <c r="K322" s="27"/>
      <c r="L322" s="27"/>
      <c r="M322" s="278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 spans="1:27" ht="15.75" customHeight="1" x14ac:dyDescent="0.25">
      <c r="A323" s="274" t="s">
        <v>11965</v>
      </c>
      <c r="B323" s="274" t="s">
        <v>11966</v>
      </c>
      <c r="C323" s="275">
        <v>29900</v>
      </c>
      <c r="D323" s="280">
        <f>IF(смарты_нал5[[#This Row],[Цена ]]&gt;0,смарты_нал5[[#This Row],[Цена ]]/0.87,"")</f>
        <v>34367.816091954024</v>
      </c>
      <c r="E323" s="271"/>
      <c r="F323" s="272"/>
      <c r="G323" s="272">
        <f>IF(смарты_нал5[[#This Row],[Цена ]]&lt;&gt;"",смарты_нал5[[#This Row],[Цена ]]*смарты_нал5[[#This Row],[Заказ нал.]],"")</f>
        <v>0</v>
      </c>
      <c r="H323" s="272">
        <f>IF(смарты_нал5[[#This Row],[Цена Б.Н.]]&lt;&gt;"",смарты_нал5[[#This Row],[Цена Б.Н.]]*смарты_нал5[[#This Row],[Заказ Б.Н.]],"")</f>
        <v>0</v>
      </c>
      <c r="I323" s="27"/>
      <c r="J323" s="27"/>
      <c r="K323" s="27"/>
      <c r="L323" s="27"/>
      <c r="M323" s="278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 spans="1:27" ht="15.75" customHeight="1" x14ac:dyDescent="0.25">
      <c r="A324" s="268" t="s">
        <v>4512</v>
      </c>
      <c r="B324" s="268" t="s">
        <v>4513</v>
      </c>
      <c r="C324" s="269">
        <v>37300</v>
      </c>
      <c r="D324" s="281">
        <f>IF(смарты_нал5[[#This Row],[Цена ]]&gt;0,смарты_нал5[[#This Row],[Цена ]]/0.87,"")</f>
        <v>42873.563218390802</v>
      </c>
      <c r="E324" s="271"/>
      <c r="F324" s="272"/>
      <c r="G324" s="272">
        <f>IF(смарты_нал5[[#This Row],[Цена ]]&lt;&gt;"",смарты_нал5[[#This Row],[Цена ]]*смарты_нал5[[#This Row],[Заказ нал.]],"")</f>
        <v>0</v>
      </c>
      <c r="H324" s="272">
        <f>IF(смарты_нал5[[#This Row],[Цена Б.Н.]]&lt;&gt;"",смарты_нал5[[#This Row],[Цена Б.Н.]]*смарты_нал5[[#This Row],[Заказ Б.Н.]],"")</f>
        <v>0</v>
      </c>
      <c r="I324" s="27"/>
      <c r="J324" s="27"/>
      <c r="K324" s="27"/>
      <c r="L324" s="27"/>
      <c r="M324" s="278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 spans="1:27" ht="15.75" customHeight="1" x14ac:dyDescent="0.25">
      <c r="A325" s="274" t="s">
        <v>4514</v>
      </c>
      <c r="B325" s="274" t="s">
        <v>4515</v>
      </c>
      <c r="C325" s="275">
        <v>35100</v>
      </c>
      <c r="D325" s="280">
        <f>IF(смарты_нал5[[#This Row],[Цена ]]&gt;0,смарты_нал5[[#This Row],[Цена ]]/0.87,"")</f>
        <v>40344.827586206899</v>
      </c>
      <c r="E325" s="271"/>
      <c r="F325" s="272"/>
      <c r="G325" s="272">
        <f>IF(смарты_нал5[[#This Row],[Цена ]]&lt;&gt;"",смарты_нал5[[#This Row],[Цена ]]*смарты_нал5[[#This Row],[Заказ нал.]],"")</f>
        <v>0</v>
      </c>
      <c r="H325" s="272">
        <f>IF(смарты_нал5[[#This Row],[Цена Б.Н.]]&lt;&gt;"",смарты_нал5[[#This Row],[Цена Б.Н.]]*смарты_нал5[[#This Row],[Заказ Б.Н.]],"")</f>
        <v>0</v>
      </c>
      <c r="I325" s="27"/>
      <c r="J325" s="27"/>
      <c r="K325" s="27"/>
      <c r="L325" s="27"/>
      <c r="M325" s="278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 spans="1:27" ht="15.75" customHeight="1" x14ac:dyDescent="0.25">
      <c r="A326" s="268" t="s">
        <v>14016</v>
      </c>
      <c r="B326" s="268" t="s">
        <v>14017</v>
      </c>
      <c r="C326" s="269">
        <v>35100</v>
      </c>
      <c r="D326" s="281">
        <f>IF(смарты_нал5[[#This Row],[Цена ]]&gt;0,смарты_нал5[[#This Row],[Цена ]]/0.87,"")</f>
        <v>40344.827586206899</v>
      </c>
      <c r="E326" s="271"/>
      <c r="F326" s="272"/>
      <c r="G326" s="272">
        <f>IF(смарты_нал5[[#This Row],[Цена ]]&lt;&gt;"",смарты_нал5[[#This Row],[Цена ]]*смарты_нал5[[#This Row],[Заказ нал.]],"")</f>
        <v>0</v>
      </c>
      <c r="H326" s="272">
        <f>IF(смарты_нал5[[#This Row],[Цена Б.Н.]]&lt;&gt;"",смарты_нал5[[#This Row],[Цена Б.Н.]]*смарты_нал5[[#This Row],[Заказ Б.Н.]],"")</f>
        <v>0</v>
      </c>
      <c r="I326" s="27"/>
      <c r="J326" s="27"/>
      <c r="K326" s="27"/>
      <c r="L326" s="27"/>
      <c r="M326" s="278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 spans="1:27" ht="15.75" customHeight="1" x14ac:dyDescent="0.25">
      <c r="A327" s="274" t="s">
        <v>4516</v>
      </c>
      <c r="B327" s="274"/>
      <c r="C327" s="275"/>
      <c r="D327" s="280" t="str">
        <f>IF(смарты_нал5[[#This Row],[Цена ]]&gt;0,смарты_нал5[[#This Row],[Цена ]]/0.87,"")</f>
        <v/>
      </c>
      <c r="E327" s="271"/>
      <c r="F327" s="272"/>
      <c r="G327" s="272" t="str">
        <f>IF(смарты_нал5[[#This Row],[Цена ]]&lt;&gt;"",смарты_нал5[[#This Row],[Цена ]]*смарты_нал5[[#This Row],[Заказ нал.]],"")</f>
        <v/>
      </c>
      <c r="H327" s="272" t="str">
        <f>IF(смарты_нал5[[#This Row],[Цена Б.Н.]]&lt;&gt;"",смарты_нал5[[#This Row],[Цена Б.Н.]]*смарты_нал5[[#This Row],[Заказ Б.Н.]],"")</f>
        <v/>
      </c>
      <c r="I327" s="27"/>
      <c r="J327" s="27"/>
      <c r="K327" s="27"/>
      <c r="L327" s="27"/>
      <c r="M327" s="278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 spans="1:27" ht="15.75" customHeight="1" x14ac:dyDescent="0.25">
      <c r="A328" s="274" t="s">
        <v>14958</v>
      </c>
      <c r="B328" s="274" t="s">
        <v>14959</v>
      </c>
      <c r="C328" s="275">
        <v>51800</v>
      </c>
      <c r="D328" s="280">
        <f>IF(смарты_нал5[[#This Row],[Цена ]]&gt;0,смарты_нал5[[#This Row],[Цена ]]/0.87,"")</f>
        <v>59540.229885057473</v>
      </c>
      <c r="E328" s="271"/>
      <c r="F328" s="272"/>
      <c r="G328" s="272">
        <f>IF(смарты_нал5[[#This Row],[Цена ]]&lt;&gt;"",смарты_нал5[[#This Row],[Цена ]]*смарты_нал5[[#This Row],[Заказ нал.]],"")</f>
        <v>0</v>
      </c>
      <c r="H328" s="272">
        <f>IF(смарты_нал5[[#This Row],[Цена Б.Н.]]&lt;&gt;"",смарты_нал5[[#This Row],[Цена Б.Н.]]*смарты_нал5[[#This Row],[Заказ Б.Н.]],"")</f>
        <v>0</v>
      </c>
      <c r="I328" s="27"/>
      <c r="J328" s="27"/>
      <c r="K328" s="27"/>
      <c r="L328" s="27"/>
      <c r="M328" s="278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 spans="1:27" ht="15.75" customHeight="1" x14ac:dyDescent="0.25">
      <c r="A329" s="274" t="s">
        <v>14960</v>
      </c>
      <c r="B329" s="274" t="s">
        <v>14961</v>
      </c>
      <c r="C329" s="275">
        <v>51800</v>
      </c>
      <c r="D329" s="280">
        <f>IF(смарты_нал5[[#This Row],[Цена ]]&gt;0,смарты_нал5[[#This Row],[Цена ]]/0.87,"")</f>
        <v>59540.229885057473</v>
      </c>
      <c r="E329" s="271"/>
      <c r="F329" s="272"/>
      <c r="G329" s="272">
        <f>IF(смарты_нал5[[#This Row],[Цена ]]&lt;&gt;"",смарты_нал5[[#This Row],[Цена ]]*смарты_нал5[[#This Row],[Заказ нал.]],"")</f>
        <v>0</v>
      </c>
      <c r="H329" s="272">
        <f>IF(смарты_нал5[[#This Row],[Цена Б.Н.]]&lt;&gt;"",смарты_нал5[[#This Row],[Цена Б.Н.]]*смарты_нал5[[#This Row],[Заказ Б.Н.]],"")</f>
        <v>0</v>
      </c>
      <c r="I329" s="27"/>
      <c r="J329" s="27"/>
      <c r="K329" s="27"/>
      <c r="L329" s="27"/>
      <c r="M329" s="278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 spans="1:27" ht="15.75" customHeight="1" x14ac:dyDescent="0.25">
      <c r="A330" s="274" t="s">
        <v>4517</v>
      </c>
      <c r="B330" s="274" t="s">
        <v>4518</v>
      </c>
      <c r="C330" s="275">
        <v>53900</v>
      </c>
      <c r="D330" s="280">
        <f>IF(смарты_нал5[[#This Row],[Цена ]]&gt;0,смарты_нал5[[#This Row],[Цена ]]/0.87,"")</f>
        <v>61954.022988505749</v>
      </c>
      <c r="E330" s="271"/>
      <c r="F330" s="272"/>
      <c r="G330" s="272">
        <f>IF(смарты_нал5[[#This Row],[Цена ]]&lt;&gt;"",смарты_нал5[[#This Row],[Цена ]]*смарты_нал5[[#This Row],[Заказ нал.]],"")</f>
        <v>0</v>
      </c>
      <c r="H330" s="272">
        <f>IF(смарты_нал5[[#This Row],[Цена Б.Н.]]&lt;&gt;"",смарты_нал5[[#This Row],[Цена Б.Н.]]*смарты_нал5[[#This Row],[Заказ Б.Н.]],"")</f>
        <v>0</v>
      </c>
      <c r="I330" s="27"/>
      <c r="J330" s="27"/>
      <c r="K330" s="27"/>
      <c r="L330" s="27"/>
      <c r="M330" s="286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 spans="1:27" ht="15.75" customHeight="1" x14ac:dyDescent="0.25">
      <c r="A331" s="274" t="s">
        <v>11967</v>
      </c>
      <c r="B331" s="274" t="s">
        <v>11968</v>
      </c>
      <c r="C331" s="275">
        <v>56500</v>
      </c>
      <c r="D331" s="280">
        <f>IF(смарты_нал5[[#This Row],[Цена ]]&gt;0,смарты_нал5[[#This Row],[Цена ]]/0.87,"")</f>
        <v>64942.528735632186</v>
      </c>
      <c r="E331" s="271"/>
      <c r="F331" s="272"/>
      <c r="G331" s="272">
        <f>IF(смарты_нал5[[#This Row],[Цена ]]&lt;&gt;"",смарты_нал5[[#This Row],[Цена ]]*смарты_нал5[[#This Row],[Заказ нал.]],"")</f>
        <v>0</v>
      </c>
      <c r="H331" s="272">
        <f>IF(смарты_нал5[[#This Row],[Цена Б.Н.]]&lt;&gt;"",смарты_нал5[[#This Row],[Цена Б.Н.]]*смарты_нал5[[#This Row],[Заказ Б.Н.]],"")</f>
        <v>0</v>
      </c>
      <c r="I331" s="27"/>
      <c r="J331" s="27"/>
      <c r="K331" s="27"/>
      <c r="L331" s="27"/>
      <c r="M331" s="278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 spans="1:27" ht="15.75" customHeight="1" x14ac:dyDescent="0.25">
      <c r="A332" s="274" t="s">
        <v>4519</v>
      </c>
      <c r="B332" s="274" t="s">
        <v>4520</v>
      </c>
      <c r="C332" s="275">
        <v>27800</v>
      </c>
      <c r="D332" s="280">
        <f>IF(смарты_нал5[[#This Row],[Цена ]]&gt;0,смарты_нал5[[#This Row],[Цена ]]/0.87,"")</f>
        <v>31954.022988505749</v>
      </c>
      <c r="E332" s="271"/>
      <c r="F332" s="272"/>
      <c r="G332" s="272">
        <f>IF(смарты_нал5[[#This Row],[Цена ]]&lt;&gt;"",смарты_нал5[[#This Row],[Цена ]]*смарты_нал5[[#This Row],[Заказ нал.]],"")</f>
        <v>0</v>
      </c>
      <c r="H332" s="272">
        <f>IF(смарты_нал5[[#This Row],[Цена Б.Н.]]&lt;&gt;"",смарты_нал5[[#This Row],[Цена Б.Н.]]*смарты_нал5[[#This Row],[Заказ Б.Н.]],"")</f>
        <v>0</v>
      </c>
      <c r="I332" s="27"/>
      <c r="J332" s="27"/>
      <c r="K332" s="27"/>
      <c r="L332" s="27"/>
      <c r="M332" s="286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 spans="1:27" ht="15.75" customHeight="1" x14ac:dyDescent="0.25">
      <c r="A333" s="274" t="s">
        <v>4521</v>
      </c>
      <c r="B333" s="274" t="s">
        <v>4522</v>
      </c>
      <c r="C333" s="275">
        <v>39000</v>
      </c>
      <c r="D333" s="280">
        <f>IF(смарты_нал5[[#This Row],[Цена ]]&gt;0,смарты_нал5[[#This Row],[Цена ]]/0.87,"")</f>
        <v>44827.586206896551</v>
      </c>
      <c r="E333" s="271"/>
      <c r="F333" s="272"/>
      <c r="G333" s="272">
        <f>IF(смарты_нал5[[#This Row],[Цена ]]&lt;&gt;"",смарты_нал5[[#This Row],[Цена ]]*смарты_нал5[[#This Row],[Заказ нал.]],"")</f>
        <v>0</v>
      </c>
      <c r="H333" s="272">
        <f>IF(смарты_нал5[[#This Row],[Цена Б.Н.]]&lt;&gt;"",смарты_нал5[[#This Row],[Цена Б.Н.]]*смарты_нал5[[#This Row],[Заказ Б.Н.]],"")</f>
        <v>0</v>
      </c>
      <c r="I333" s="27"/>
      <c r="J333" s="27"/>
      <c r="K333" s="27"/>
      <c r="L333" s="27"/>
      <c r="M333" s="278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 spans="1:27" ht="15.75" customHeight="1" x14ac:dyDescent="0.25">
      <c r="A334" s="274" t="s">
        <v>4523</v>
      </c>
      <c r="B334" s="274" t="s">
        <v>4524</v>
      </c>
      <c r="C334" s="275">
        <v>39000</v>
      </c>
      <c r="D334" s="280">
        <f>IF(смарты_нал5[[#This Row],[Цена ]]&gt;0,смарты_нал5[[#This Row],[Цена ]]/0.87,"")</f>
        <v>44827.586206896551</v>
      </c>
      <c r="E334" s="271"/>
      <c r="F334" s="272"/>
      <c r="G334" s="272">
        <f>IF(смарты_нал5[[#This Row],[Цена ]]&lt;&gt;"",смарты_нал5[[#This Row],[Цена ]]*смарты_нал5[[#This Row],[Заказ нал.]],"")</f>
        <v>0</v>
      </c>
      <c r="H334" s="272">
        <f>IF(смарты_нал5[[#This Row],[Цена Б.Н.]]&lt;&gt;"",смарты_нал5[[#This Row],[Цена Б.Н.]]*смарты_нал5[[#This Row],[Заказ Б.Н.]],"")</f>
        <v>0</v>
      </c>
      <c r="I334" s="27"/>
      <c r="J334" s="27"/>
      <c r="K334" s="27"/>
      <c r="L334" s="27"/>
      <c r="M334" s="278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 spans="1:27" ht="15.75" customHeight="1" x14ac:dyDescent="0.25">
      <c r="A335" s="274" t="s">
        <v>4525</v>
      </c>
      <c r="B335" s="274" t="s">
        <v>4526</v>
      </c>
      <c r="C335" s="275">
        <v>60400</v>
      </c>
      <c r="D335" s="280">
        <f>IF(смарты_нал5[[#This Row],[Цена ]]&gt;0,смарты_нал5[[#This Row],[Цена ]]/0.87,"")</f>
        <v>69425.287356321845</v>
      </c>
      <c r="E335" s="271"/>
      <c r="F335" s="272"/>
      <c r="G335" s="272">
        <f>IF(смарты_нал5[[#This Row],[Цена ]]&lt;&gt;"",смарты_нал5[[#This Row],[Цена ]]*смарты_нал5[[#This Row],[Заказ нал.]],"")</f>
        <v>0</v>
      </c>
      <c r="H335" s="272">
        <f>IF(смарты_нал5[[#This Row],[Цена Б.Н.]]&lt;&gt;"",смарты_нал5[[#This Row],[Цена Б.Н.]]*смарты_нал5[[#This Row],[Заказ Б.Н.]],"")</f>
        <v>0</v>
      </c>
      <c r="I335" s="27"/>
      <c r="J335" s="27"/>
      <c r="K335" s="27"/>
      <c r="L335" s="27"/>
      <c r="M335" s="278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 spans="1:27" ht="15.75" customHeight="1" x14ac:dyDescent="0.25">
      <c r="A336" s="274" t="s">
        <v>12546</v>
      </c>
      <c r="B336" s="274" t="s">
        <v>12547</v>
      </c>
      <c r="C336" s="275">
        <v>64000</v>
      </c>
      <c r="D336" s="280">
        <f>IF(смарты_нал5[[#This Row],[Цена ]]&gt;0,смарты_нал5[[#This Row],[Цена ]]/0.87,"")</f>
        <v>73563.218390804599</v>
      </c>
      <c r="E336" s="271"/>
      <c r="F336" s="272"/>
      <c r="G336" s="272">
        <f>IF(смарты_нал5[[#This Row],[Цена ]]&lt;&gt;"",смарты_нал5[[#This Row],[Цена ]]*смарты_нал5[[#This Row],[Заказ нал.]],"")</f>
        <v>0</v>
      </c>
      <c r="H336" s="272">
        <f>IF(смарты_нал5[[#This Row],[Цена Б.Н.]]&lt;&gt;"",смарты_нал5[[#This Row],[Цена Б.Н.]]*смарты_нал5[[#This Row],[Заказ Б.Н.]],"")</f>
        <v>0</v>
      </c>
      <c r="I336" s="27"/>
      <c r="J336" s="27"/>
      <c r="K336" s="27"/>
      <c r="L336" s="27"/>
      <c r="M336" s="278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 spans="1:27" ht="15.75" customHeight="1" x14ac:dyDescent="0.25">
      <c r="A337" s="274" t="s">
        <v>12548</v>
      </c>
      <c r="B337" s="274" t="s">
        <v>12549</v>
      </c>
      <c r="C337" s="275">
        <v>64000</v>
      </c>
      <c r="D337" s="280">
        <f>IF(смарты_нал5[[#This Row],[Цена ]]&gt;0,смарты_нал5[[#This Row],[Цена ]]/0.87,"")</f>
        <v>73563.218390804599</v>
      </c>
      <c r="E337" s="271"/>
      <c r="F337" s="272"/>
      <c r="G337" s="272">
        <f>IF(смарты_нал5[[#This Row],[Цена ]]&lt;&gt;"",смарты_нал5[[#This Row],[Цена ]]*смарты_нал5[[#This Row],[Заказ нал.]],"")</f>
        <v>0</v>
      </c>
      <c r="H337" s="272">
        <f>IF(смарты_нал5[[#This Row],[Цена Б.Н.]]&lt;&gt;"",смарты_нал5[[#This Row],[Цена Б.Н.]]*смарты_нал5[[#This Row],[Заказ Б.Н.]],"")</f>
        <v>0</v>
      </c>
      <c r="I337" s="27"/>
      <c r="J337" s="27"/>
      <c r="K337" s="27"/>
      <c r="L337" s="27"/>
      <c r="M337" s="286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 spans="1:27" ht="15.75" customHeight="1" x14ac:dyDescent="0.25">
      <c r="A338" s="274" t="s">
        <v>14962</v>
      </c>
      <c r="B338" s="274" t="s">
        <v>14963</v>
      </c>
      <c r="C338" s="275">
        <v>64000</v>
      </c>
      <c r="D338" s="280">
        <f>IF(смарты_нал5[[#This Row],[Цена ]]&gt;0,смарты_нал5[[#This Row],[Цена ]]/0.87,"")</f>
        <v>73563.218390804599</v>
      </c>
      <c r="E338" s="271"/>
      <c r="F338" s="272"/>
      <c r="G338" s="272">
        <f>IF(смарты_нал5[[#This Row],[Цена ]]&lt;&gt;"",смарты_нал5[[#This Row],[Цена ]]*смарты_нал5[[#This Row],[Заказ нал.]],"")</f>
        <v>0</v>
      </c>
      <c r="H338" s="272">
        <f>IF(смарты_нал5[[#This Row],[Цена Б.Н.]]&lt;&gt;"",смарты_нал5[[#This Row],[Цена Б.Н.]]*смарты_нал5[[#This Row],[Заказ Б.Н.]],"")</f>
        <v>0</v>
      </c>
      <c r="I338" s="27"/>
      <c r="J338" s="27"/>
      <c r="K338" s="27"/>
      <c r="L338" s="27"/>
      <c r="M338" s="278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 spans="1:27" ht="15.75" customHeight="1" x14ac:dyDescent="0.25">
      <c r="A339" s="274" t="s">
        <v>13892</v>
      </c>
      <c r="B339" s="274" t="s">
        <v>13893</v>
      </c>
      <c r="C339" s="275">
        <v>60100</v>
      </c>
      <c r="D339" s="280">
        <f>IF(смарты_нал5[[#This Row],[Цена ]]&gt;0,смарты_нал5[[#This Row],[Цена ]]/0.87,"")</f>
        <v>69080.459770114947</v>
      </c>
      <c r="E339" s="271"/>
      <c r="F339" s="272"/>
      <c r="G339" s="272">
        <f>IF(смарты_нал5[[#This Row],[Цена ]]&lt;&gt;"",смарты_нал5[[#This Row],[Цена ]]*смарты_нал5[[#This Row],[Заказ нал.]],"")</f>
        <v>0</v>
      </c>
      <c r="H339" s="272">
        <f>IF(смарты_нал5[[#This Row],[Цена Б.Н.]]&lt;&gt;"",смарты_нал5[[#This Row],[Цена Б.Н.]]*смарты_нал5[[#This Row],[Заказ Б.Н.]],"")</f>
        <v>0</v>
      </c>
      <c r="I339" s="27"/>
      <c r="J339" s="27"/>
      <c r="K339" s="27"/>
      <c r="L339" s="27"/>
      <c r="M339" s="286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 spans="1:27" ht="15.75" customHeight="1" x14ac:dyDescent="0.25">
      <c r="A340" s="274" t="s">
        <v>12550</v>
      </c>
      <c r="B340" s="274" t="s">
        <v>12551</v>
      </c>
      <c r="C340" s="275">
        <v>67800</v>
      </c>
      <c r="D340" s="280">
        <f>IF(смарты_нал5[[#This Row],[Цена ]]&gt;0,смарты_нал5[[#This Row],[Цена ]]/0.87,"")</f>
        <v>77931.034482758623</v>
      </c>
      <c r="E340" s="271"/>
      <c r="F340" s="272"/>
      <c r="G340" s="272">
        <f>IF(смарты_нал5[[#This Row],[Цена ]]&lt;&gt;"",смарты_нал5[[#This Row],[Цена ]]*смарты_нал5[[#This Row],[Заказ нал.]],"")</f>
        <v>0</v>
      </c>
      <c r="H340" s="272">
        <f>IF(смарты_нал5[[#This Row],[Цена Б.Н.]]&lt;&gt;"",смарты_нал5[[#This Row],[Цена Б.Н.]]*смарты_нал5[[#This Row],[Заказ Б.Н.]],"")</f>
        <v>0</v>
      </c>
      <c r="I340" s="27"/>
      <c r="J340" s="27"/>
      <c r="K340" s="27"/>
      <c r="L340" s="27"/>
      <c r="M340" s="286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 spans="1:27" ht="15.75" customHeight="1" x14ac:dyDescent="0.25">
      <c r="A341" s="274" t="s">
        <v>4527</v>
      </c>
      <c r="B341" s="274" t="s">
        <v>4528</v>
      </c>
      <c r="C341" s="275">
        <v>38900</v>
      </c>
      <c r="D341" s="280">
        <f>IF(смарты_нал5[[#This Row],[Цена ]]&gt;0,смарты_нал5[[#This Row],[Цена ]]/0.87,"")</f>
        <v>44712.643678160923</v>
      </c>
      <c r="E341" s="271"/>
      <c r="F341" s="277"/>
      <c r="G341" s="272">
        <f>IF(смарты_нал5[[#This Row],[Цена ]]&lt;&gt;"",смарты_нал5[[#This Row],[Цена ]]*смарты_нал5[[#This Row],[Заказ нал.]],"")</f>
        <v>0</v>
      </c>
      <c r="H341" s="272">
        <f>IF(смарты_нал5[[#This Row],[Цена Б.Н.]]&lt;&gt;"",смарты_нал5[[#This Row],[Цена Б.Н.]]*смарты_нал5[[#This Row],[Заказ Б.Н.]],"")</f>
        <v>0</v>
      </c>
      <c r="I341" s="27"/>
      <c r="J341" s="27"/>
      <c r="K341" s="27"/>
      <c r="L341" s="27"/>
      <c r="M341" s="278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 spans="1:27" ht="15.75" customHeight="1" x14ac:dyDescent="0.25">
      <c r="A342" s="274" t="s">
        <v>16131</v>
      </c>
      <c r="B342" s="274" t="s">
        <v>16132</v>
      </c>
      <c r="C342" s="275">
        <v>39900</v>
      </c>
      <c r="D342" s="280">
        <f>IF(смарты_нал5[[#This Row],[Цена ]]&gt;0,смарты_нал5[[#This Row],[Цена ]]/0.87,"")</f>
        <v>45862.068965517239</v>
      </c>
      <c r="E342" s="271"/>
      <c r="F342" s="272"/>
      <c r="G342" s="272">
        <f>IF(смарты_нал5[[#This Row],[Цена ]]&lt;&gt;"",смарты_нал5[[#This Row],[Цена ]]*смарты_нал5[[#This Row],[Заказ нал.]],"")</f>
        <v>0</v>
      </c>
      <c r="H342" s="272">
        <f>IF(смарты_нал5[[#This Row],[Цена Б.Н.]]&lt;&gt;"",смарты_нал5[[#This Row],[Цена Б.Н.]]*смарты_нал5[[#This Row],[Заказ Б.Н.]],"")</f>
        <v>0</v>
      </c>
      <c r="I342" s="27"/>
      <c r="J342" s="27"/>
      <c r="K342" s="27"/>
      <c r="L342" s="27"/>
      <c r="M342" s="285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 spans="1:27" ht="15.75" customHeight="1" x14ac:dyDescent="0.25">
      <c r="A343" s="274" t="s">
        <v>11969</v>
      </c>
      <c r="B343" s="274" t="s">
        <v>11970</v>
      </c>
      <c r="C343" s="275">
        <v>39900</v>
      </c>
      <c r="D343" s="280">
        <f>IF(смарты_нал5[[#This Row],[Цена ]]&gt;0,смарты_нал5[[#This Row],[Цена ]]/0.87,"")</f>
        <v>45862.068965517239</v>
      </c>
      <c r="E343" s="271"/>
      <c r="F343" s="277"/>
      <c r="G343" s="272">
        <f>IF(смарты_нал5[[#This Row],[Цена ]]&lt;&gt;"",смарты_нал5[[#This Row],[Цена ]]*смарты_нал5[[#This Row],[Заказ нал.]],"")</f>
        <v>0</v>
      </c>
      <c r="H343" s="272">
        <f>IF(смарты_нал5[[#This Row],[Цена Б.Н.]]&lt;&gt;"",смарты_нал5[[#This Row],[Цена Б.Н.]]*смарты_нал5[[#This Row],[Заказ Б.Н.]],"")</f>
        <v>0</v>
      </c>
      <c r="I343" s="27"/>
      <c r="J343" s="27"/>
      <c r="K343" s="27"/>
      <c r="L343" s="27"/>
      <c r="M343" s="278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 spans="1:27" ht="15.75" customHeight="1" x14ac:dyDescent="0.25">
      <c r="A344" s="274" t="s">
        <v>4529</v>
      </c>
      <c r="B344" s="274" t="s">
        <v>4530</v>
      </c>
      <c r="C344" s="275">
        <v>43300</v>
      </c>
      <c r="D344" s="280">
        <f>IF(смарты_нал5[[#This Row],[Цена ]]&gt;0,смарты_нал5[[#This Row],[Цена ]]/0.87,"")</f>
        <v>49770.114942528737</v>
      </c>
      <c r="E344" s="271"/>
      <c r="F344" s="272"/>
      <c r="G344" s="272">
        <f>IF(смарты_нал5[[#This Row],[Цена ]]&lt;&gt;"",смарты_нал5[[#This Row],[Цена ]]*смарты_нал5[[#This Row],[Заказ нал.]],"")</f>
        <v>0</v>
      </c>
      <c r="H344" s="272">
        <f>IF(смарты_нал5[[#This Row],[Цена Б.Н.]]&lt;&gt;"",смарты_нал5[[#This Row],[Цена Б.Н.]]*смарты_нал5[[#This Row],[Заказ Б.Н.]],"")</f>
        <v>0</v>
      </c>
      <c r="I344" s="27"/>
      <c r="J344" s="27"/>
      <c r="K344" s="27"/>
      <c r="L344" s="27"/>
      <c r="M344" s="278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 spans="1:27" ht="15.75" customHeight="1" x14ac:dyDescent="0.25">
      <c r="A345" s="274" t="s">
        <v>12552</v>
      </c>
      <c r="B345" s="274" t="s">
        <v>12553</v>
      </c>
      <c r="C345" s="275">
        <v>57000</v>
      </c>
      <c r="D345" s="280">
        <f>IF(смарты_нал5[[#This Row],[Цена ]]&gt;0,смарты_нал5[[#This Row],[Цена ]]/0.87,"")</f>
        <v>65517.241379310348</v>
      </c>
      <c r="E345" s="271"/>
      <c r="F345" s="272"/>
      <c r="G345" s="272">
        <f>IF(смарты_нал5[[#This Row],[Цена ]]&lt;&gt;"",смарты_нал5[[#This Row],[Цена ]]*смарты_нал5[[#This Row],[Заказ нал.]],"")</f>
        <v>0</v>
      </c>
      <c r="H345" s="272">
        <f>IF(смарты_нал5[[#This Row],[Цена Б.Н.]]&lt;&gt;"",смарты_нал5[[#This Row],[Цена Б.Н.]]*смарты_нал5[[#This Row],[Заказ Б.Н.]],"")</f>
        <v>0</v>
      </c>
      <c r="I345" s="27"/>
      <c r="J345" s="27"/>
      <c r="K345" s="27"/>
      <c r="L345" s="27"/>
      <c r="M345" s="278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 spans="1:27" ht="15.75" customHeight="1" x14ac:dyDescent="0.25">
      <c r="A346" s="274" t="s">
        <v>12554</v>
      </c>
      <c r="B346" s="274" t="s">
        <v>12555</v>
      </c>
      <c r="C346" s="275">
        <v>57000</v>
      </c>
      <c r="D346" s="280">
        <f>IF(смарты_нал5[[#This Row],[Цена ]]&gt;0,смарты_нал5[[#This Row],[Цена ]]/0.87,"")</f>
        <v>65517.241379310348</v>
      </c>
      <c r="E346" s="271"/>
      <c r="F346" s="272"/>
      <c r="G346" s="272">
        <f>IF(смарты_нал5[[#This Row],[Цена ]]&lt;&gt;"",смарты_нал5[[#This Row],[Цена ]]*смарты_нал5[[#This Row],[Заказ нал.]],"")</f>
        <v>0</v>
      </c>
      <c r="H346" s="272">
        <f>IF(смарты_нал5[[#This Row],[Цена Б.Н.]]&lt;&gt;"",смарты_нал5[[#This Row],[Цена Б.Н.]]*смарты_нал5[[#This Row],[Заказ Б.Н.]],"")</f>
        <v>0</v>
      </c>
      <c r="I346" s="27"/>
      <c r="J346" s="27"/>
      <c r="K346" s="27"/>
      <c r="L346" s="27"/>
      <c r="M346" s="286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 spans="1:27" ht="15.75" customHeight="1" x14ac:dyDescent="0.25">
      <c r="A347" s="274" t="s">
        <v>12556</v>
      </c>
      <c r="B347" s="274" t="s">
        <v>12557</v>
      </c>
      <c r="C347" s="275">
        <v>57000</v>
      </c>
      <c r="D347" s="280">
        <f>IF(смарты_нал5[[#This Row],[Цена ]]&gt;0,смарты_нал5[[#This Row],[Цена ]]/0.87,"")</f>
        <v>65517.241379310348</v>
      </c>
      <c r="E347" s="271"/>
      <c r="F347" s="272"/>
      <c r="G347" s="272">
        <f>IF(смарты_нал5[[#This Row],[Цена ]]&lt;&gt;"",смарты_нал5[[#This Row],[Цена ]]*смарты_нал5[[#This Row],[Заказ нал.]],"")</f>
        <v>0</v>
      </c>
      <c r="H347" s="272">
        <f>IF(смарты_нал5[[#This Row],[Цена Б.Н.]]&lt;&gt;"",смарты_нал5[[#This Row],[Цена Б.Н.]]*смарты_нал5[[#This Row],[Заказ Б.Н.]],"")</f>
        <v>0</v>
      </c>
      <c r="I347" s="27"/>
      <c r="J347" s="27"/>
      <c r="K347" s="27"/>
      <c r="L347" s="27"/>
      <c r="M347" s="286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 spans="1:27" ht="15.75" customHeight="1" x14ac:dyDescent="0.25">
      <c r="A348" s="274" t="s">
        <v>12558</v>
      </c>
      <c r="B348" s="274" t="s">
        <v>12559</v>
      </c>
      <c r="C348" s="275">
        <v>64200</v>
      </c>
      <c r="D348" s="270">
        <f>IF(смарты_нал5[[#This Row],[Цена ]]&gt;0,смарты_нал5[[#This Row],[Цена ]]/0.87,"")</f>
        <v>73793.10344827587</v>
      </c>
      <c r="E348" s="271"/>
      <c r="F348" s="272"/>
      <c r="G348" s="272">
        <f>IF(смарты_нал5[[#This Row],[Цена ]]&lt;&gt;"",смарты_нал5[[#This Row],[Цена ]]*смарты_нал5[[#This Row],[Заказ нал.]],"")</f>
        <v>0</v>
      </c>
      <c r="H348" s="272">
        <f>IF(смарты_нал5[[#This Row],[Цена Б.Н.]]&lt;&gt;"",смарты_нал5[[#This Row],[Цена Б.Н.]]*смарты_нал5[[#This Row],[Заказ Б.Н.]],"")</f>
        <v>0</v>
      </c>
      <c r="I348" s="27"/>
      <c r="J348" s="27"/>
      <c r="K348" s="27"/>
      <c r="L348" s="27"/>
      <c r="M348" s="286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 spans="1:27" ht="15.75" customHeight="1" x14ac:dyDescent="0.25">
      <c r="A349" s="274" t="s">
        <v>16133</v>
      </c>
      <c r="B349" s="274" t="s">
        <v>16134</v>
      </c>
      <c r="C349" s="275">
        <v>29000</v>
      </c>
      <c r="D349" s="280">
        <f>IF(смарты_нал5[[#This Row],[Цена ]]&gt;0,смарты_нал5[[#This Row],[Цена ]]/0.87,"")</f>
        <v>33333.333333333336</v>
      </c>
      <c r="E349" s="271"/>
      <c r="F349" s="272"/>
      <c r="G349" s="272">
        <f>IF(смарты_нал5[[#This Row],[Цена ]]&lt;&gt;"",смарты_нал5[[#This Row],[Цена ]]*смарты_нал5[[#This Row],[Заказ нал.]],"")</f>
        <v>0</v>
      </c>
      <c r="H349" s="272">
        <f>IF(смарты_нал5[[#This Row],[Цена Б.Н.]]&lt;&gt;"",смарты_нал5[[#This Row],[Цена Б.Н.]]*смарты_нал5[[#This Row],[Заказ Б.Н.]],"")</f>
        <v>0</v>
      </c>
      <c r="I349" s="27"/>
      <c r="J349" s="27"/>
      <c r="K349" s="27"/>
      <c r="L349" s="27"/>
      <c r="M349" s="278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 spans="1:27" ht="15.75" customHeight="1" x14ac:dyDescent="0.25">
      <c r="A350" s="274" t="s">
        <v>14018</v>
      </c>
      <c r="B350" s="274" t="s">
        <v>14019</v>
      </c>
      <c r="C350" s="275">
        <v>38900</v>
      </c>
      <c r="D350" s="280">
        <f>IF(смарты_нал5[[#This Row],[Цена ]]&gt;0,смарты_нал5[[#This Row],[Цена ]]/0.87,"")</f>
        <v>44712.643678160923</v>
      </c>
      <c r="E350" s="271"/>
      <c r="F350" s="272"/>
      <c r="G350" s="272">
        <f>IF(смарты_нал5[[#This Row],[Цена ]]&lt;&gt;"",смарты_нал5[[#This Row],[Цена ]]*смарты_нал5[[#This Row],[Заказ нал.]],"")</f>
        <v>0</v>
      </c>
      <c r="H350" s="272">
        <f>IF(смарты_нал5[[#This Row],[Цена Б.Н.]]&lt;&gt;"",смарты_нал5[[#This Row],[Цена Б.Н.]]*смарты_нал5[[#This Row],[Заказ Б.Н.]],"")</f>
        <v>0</v>
      </c>
      <c r="I350" s="27"/>
      <c r="J350" s="27"/>
      <c r="K350" s="27"/>
      <c r="L350" s="27"/>
      <c r="M350" s="278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 spans="1:27" ht="15.75" customHeight="1" x14ac:dyDescent="0.25">
      <c r="A351" s="274" t="s">
        <v>14020</v>
      </c>
      <c r="B351" s="274" t="s">
        <v>14021</v>
      </c>
      <c r="C351" s="275">
        <v>38900</v>
      </c>
      <c r="D351" s="280">
        <f>IF(смарты_нал5[[#This Row],[Цена ]]&gt;0,смарты_нал5[[#This Row],[Цена ]]/0.87,"")</f>
        <v>44712.643678160923</v>
      </c>
      <c r="E351" s="271"/>
      <c r="F351" s="272"/>
      <c r="G351" s="272">
        <f>IF(смарты_нал5[[#This Row],[Цена ]]&lt;&gt;"",смарты_нал5[[#This Row],[Цена ]]*смарты_нал5[[#This Row],[Заказ нал.]],"")</f>
        <v>0</v>
      </c>
      <c r="H351" s="272">
        <f>IF(смарты_нал5[[#This Row],[Цена Б.Н.]]&lt;&gt;"",смарты_нал5[[#This Row],[Цена Б.Н.]]*смарты_нал5[[#This Row],[Заказ Б.Н.]],"")</f>
        <v>0</v>
      </c>
      <c r="I351" s="27"/>
      <c r="J351" s="27"/>
      <c r="K351" s="27"/>
      <c r="L351" s="27"/>
      <c r="M351" s="278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 spans="1:27" ht="15.75" customHeight="1" x14ac:dyDescent="0.25">
      <c r="A352" s="274" t="s">
        <v>16135</v>
      </c>
      <c r="B352" s="274" t="s">
        <v>16136</v>
      </c>
      <c r="C352" s="275">
        <v>19200</v>
      </c>
      <c r="D352" s="280">
        <f>IF(смарты_нал5[[#This Row],[Цена ]]&gt;0,смарты_нал5[[#This Row],[Цена ]]/0.87,"")</f>
        <v>22068.96551724138</v>
      </c>
      <c r="E352" s="271"/>
      <c r="F352" s="272"/>
      <c r="G352" s="272">
        <f>IF(смарты_нал5[[#This Row],[Цена ]]&lt;&gt;"",смарты_нал5[[#This Row],[Цена ]]*смарты_нал5[[#This Row],[Заказ нал.]],"")</f>
        <v>0</v>
      </c>
      <c r="H352" s="272">
        <f>IF(смарты_нал5[[#This Row],[Цена Б.Н.]]&lt;&gt;"",смарты_нал5[[#This Row],[Цена Б.Н.]]*смарты_нал5[[#This Row],[Заказ Б.Н.]],"")</f>
        <v>0</v>
      </c>
      <c r="I352" s="27"/>
      <c r="J352" s="27"/>
      <c r="K352" s="27"/>
      <c r="L352" s="27"/>
      <c r="M352" s="278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 spans="1:27" ht="15.75" customHeight="1" x14ac:dyDescent="0.25">
      <c r="A353" s="274" t="s">
        <v>12560</v>
      </c>
      <c r="B353" s="274" t="s">
        <v>12561</v>
      </c>
      <c r="C353" s="275">
        <v>20100</v>
      </c>
      <c r="D353" s="280">
        <f>IF(смарты_нал5[[#This Row],[Цена ]]&gt;0,смарты_нал5[[#This Row],[Цена ]]/0.87,"")</f>
        <v>23103.448275862069</v>
      </c>
      <c r="E353" s="271"/>
      <c r="F353" s="272"/>
      <c r="G353" s="272">
        <f>IF(смарты_нал5[[#This Row],[Цена ]]&lt;&gt;"",смарты_нал5[[#This Row],[Цена ]]*смарты_нал5[[#This Row],[Заказ нал.]],"")</f>
        <v>0</v>
      </c>
      <c r="H353" s="272">
        <f>IF(смарты_нал5[[#This Row],[Цена Б.Н.]]&lt;&gt;"",смарты_нал5[[#This Row],[Цена Б.Н.]]*смарты_нал5[[#This Row],[Заказ Б.Н.]],"")</f>
        <v>0</v>
      </c>
      <c r="I353" s="27"/>
      <c r="J353" s="27"/>
      <c r="K353" s="27"/>
      <c r="L353" s="27"/>
      <c r="M353" s="278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 spans="1:27" ht="15.75" customHeight="1" x14ac:dyDescent="0.25">
      <c r="A354" s="274" t="s">
        <v>12562</v>
      </c>
      <c r="B354" s="274"/>
      <c r="C354" s="275"/>
      <c r="D354" s="280" t="str">
        <f>IF(смарты_нал5[[#This Row],[Цена ]]&gt;0,смарты_нал5[[#This Row],[Цена ]]/0.87,"")</f>
        <v/>
      </c>
      <c r="E354" s="271"/>
      <c r="F354" s="272"/>
      <c r="G354" s="272" t="str">
        <f>IF(смарты_нал5[[#This Row],[Цена ]]&lt;&gt;"",смарты_нал5[[#This Row],[Цена ]]*смарты_нал5[[#This Row],[Заказ нал.]],"")</f>
        <v/>
      </c>
      <c r="H354" s="272" t="str">
        <f>IF(смарты_нал5[[#This Row],[Цена Б.Н.]]&lt;&gt;"",смарты_нал5[[#This Row],[Цена Б.Н.]]*смарты_нал5[[#This Row],[Заказ Б.Н.]],"")</f>
        <v/>
      </c>
      <c r="I354" s="27"/>
      <c r="J354" s="27"/>
      <c r="K354" s="27"/>
      <c r="L354" s="27"/>
      <c r="M354" s="278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 spans="1:27" ht="15.75" customHeight="1" x14ac:dyDescent="0.25">
      <c r="A355" s="274" t="s">
        <v>12563</v>
      </c>
      <c r="B355" s="274" t="s">
        <v>12564</v>
      </c>
      <c r="C355" s="275">
        <v>14100</v>
      </c>
      <c r="D355" s="280">
        <f>IF(смарты_нал5[[#This Row],[Цена ]]&gt;0,смарты_нал5[[#This Row],[Цена ]]/0.87,"")</f>
        <v>16206.896551724138</v>
      </c>
      <c r="E355" s="271"/>
      <c r="F355" s="272"/>
      <c r="G355" s="272">
        <f>IF(смарты_нал5[[#This Row],[Цена ]]&lt;&gt;"",смарты_нал5[[#This Row],[Цена ]]*смарты_нал5[[#This Row],[Заказ нал.]],"")</f>
        <v>0</v>
      </c>
      <c r="H355" s="272">
        <f>IF(смарты_нал5[[#This Row],[Цена Б.Н.]]&lt;&gt;"",смарты_нал5[[#This Row],[Цена Б.Н.]]*смарты_нал5[[#This Row],[Заказ Б.Н.]],"")</f>
        <v>0</v>
      </c>
      <c r="I355" s="27"/>
      <c r="J355" s="27"/>
      <c r="K355" s="27"/>
      <c r="L355" s="27"/>
      <c r="M355" s="278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 spans="1:27" ht="15.75" customHeight="1" x14ac:dyDescent="0.25">
      <c r="A356" s="274" t="s">
        <v>12565</v>
      </c>
      <c r="B356" s="274" t="s">
        <v>12566</v>
      </c>
      <c r="C356" s="275">
        <v>14100</v>
      </c>
      <c r="D356" s="280">
        <f>IF(смарты_нал5[[#This Row],[Цена ]]&gt;0,смарты_нал5[[#This Row],[Цена ]]/0.87,"")</f>
        <v>16206.896551724138</v>
      </c>
      <c r="E356" s="271"/>
      <c r="F356" s="272"/>
      <c r="G356" s="272">
        <f>IF(смарты_нал5[[#This Row],[Цена ]]&lt;&gt;"",смарты_нал5[[#This Row],[Цена ]]*смарты_нал5[[#This Row],[Заказ нал.]],"")</f>
        <v>0</v>
      </c>
      <c r="H356" s="272">
        <f>IF(смарты_нал5[[#This Row],[Цена Б.Н.]]&lt;&gt;"",смарты_нал5[[#This Row],[Цена Б.Н.]]*смарты_нал5[[#This Row],[Заказ Б.Н.]],"")</f>
        <v>0</v>
      </c>
      <c r="I356" s="27"/>
      <c r="J356" s="27"/>
      <c r="K356" s="27"/>
      <c r="L356" s="27"/>
      <c r="M356" s="278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 spans="1:27" ht="15.75" customHeight="1" x14ac:dyDescent="0.25">
      <c r="A357" s="268" t="s">
        <v>4531</v>
      </c>
      <c r="B357" s="268"/>
      <c r="C357" s="269"/>
      <c r="D357" s="281" t="str">
        <f>IF(смарты_нал5[[#This Row],[Цена ]]&gt;0,смарты_нал5[[#This Row],[Цена ]]/0.87,"")</f>
        <v/>
      </c>
      <c r="E357" s="271"/>
      <c r="F357" s="272"/>
      <c r="G357" s="272" t="str">
        <f>IF(смарты_нал5[[#This Row],[Цена ]]&lt;&gt;"",смарты_нал5[[#This Row],[Цена ]]*смарты_нал5[[#This Row],[Заказ нал.]],"")</f>
        <v/>
      </c>
      <c r="H357" s="272" t="str">
        <f>IF(смарты_нал5[[#This Row],[Цена Б.Н.]]&lt;&gt;"",смарты_нал5[[#This Row],[Цена Б.Н.]]*смарты_нал5[[#This Row],[Заказ Б.Н.]],"")</f>
        <v/>
      </c>
      <c r="I357" s="27"/>
      <c r="J357" s="27"/>
      <c r="K357" s="27"/>
      <c r="L357" s="27"/>
      <c r="M357" s="278">
        <v>72</v>
      </c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 spans="1:27" ht="15.75" customHeight="1" x14ac:dyDescent="0.25">
      <c r="A358" s="274" t="s">
        <v>14964</v>
      </c>
      <c r="B358" s="274" t="s">
        <v>14965</v>
      </c>
      <c r="C358" s="275">
        <v>20600</v>
      </c>
      <c r="D358" s="280">
        <f>IF(смарты_нал5[[#This Row],[Цена ]]&gt;0,смарты_нал5[[#This Row],[Цена ]]/0.87,"")</f>
        <v>23678.160919540231</v>
      </c>
      <c r="E358" s="271"/>
      <c r="F358" s="272"/>
      <c r="G358" s="272">
        <f>IF(смарты_нал5[[#This Row],[Цена ]]&lt;&gt;"",смарты_нал5[[#This Row],[Цена ]]*смарты_нал5[[#This Row],[Заказ нал.]],"")</f>
        <v>0</v>
      </c>
      <c r="H358" s="272">
        <f>IF(смарты_нал5[[#This Row],[Цена Б.Н.]]&lt;&gt;"",смарты_нал5[[#This Row],[Цена Б.Н.]]*смарты_нал5[[#This Row],[Заказ Б.Н.]],"")</f>
        <v>0</v>
      </c>
      <c r="I358" s="27"/>
      <c r="J358" s="27"/>
      <c r="K358" s="27"/>
      <c r="L358" s="27"/>
      <c r="M358" s="278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 spans="1:27" ht="15.75" customHeight="1" x14ac:dyDescent="0.25">
      <c r="A359" s="274" t="s">
        <v>14966</v>
      </c>
      <c r="B359" s="274" t="s">
        <v>14967</v>
      </c>
      <c r="C359" s="275">
        <v>18600</v>
      </c>
      <c r="D359" s="280">
        <f>IF(смарты_нал5[[#This Row],[Цена ]]&gt;0,смарты_нал5[[#This Row],[Цена ]]/0.87,"")</f>
        <v>21379.310344827587</v>
      </c>
      <c r="E359" s="276"/>
      <c r="F359" s="272"/>
      <c r="G359" s="272">
        <f>IF(смарты_нал5[[#This Row],[Цена ]]&lt;&gt;"",смарты_нал5[[#This Row],[Цена ]]*смарты_нал5[[#This Row],[Заказ нал.]],"")</f>
        <v>0</v>
      </c>
      <c r="H359" s="272">
        <f>IF(смарты_нал5[[#This Row],[Цена Б.Н.]]&lt;&gt;"",смарты_нал5[[#This Row],[Цена Б.Н.]]*смарты_нал5[[#This Row],[Заказ Б.Н.]],"")</f>
        <v>0</v>
      </c>
      <c r="I359" s="27"/>
      <c r="J359" s="27"/>
      <c r="K359" s="27"/>
      <c r="L359" s="27"/>
      <c r="M359" s="278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 spans="1:27" ht="15.75" customHeight="1" x14ac:dyDescent="0.25">
      <c r="A360" s="274" t="s">
        <v>14022</v>
      </c>
      <c r="B360" s="274" t="s">
        <v>14023</v>
      </c>
      <c r="C360" s="275">
        <v>18600</v>
      </c>
      <c r="D360" s="280">
        <f>IF(смарты_нал5[[#This Row],[Цена ]]&gt;0,смарты_нал5[[#This Row],[Цена ]]/0.87,"")</f>
        <v>21379.310344827587</v>
      </c>
      <c r="E360" s="271"/>
      <c r="F360" s="272"/>
      <c r="G360" s="272">
        <f>IF(смарты_нал5[[#This Row],[Цена ]]&lt;&gt;"",смарты_нал5[[#This Row],[Цена ]]*смарты_нал5[[#This Row],[Заказ нал.]],"")</f>
        <v>0</v>
      </c>
      <c r="H360" s="272">
        <f>IF(смарты_нал5[[#This Row],[Цена Б.Н.]]&lt;&gt;"",смарты_нал5[[#This Row],[Цена Б.Н.]]*смарты_нал5[[#This Row],[Заказ Б.Н.]],"")</f>
        <v>0</v>
      </c>
      <c r="I360" s="27"/>
      <c r="J360" s="27"/>
      <c r="K360" s="27"/>
      <c r="L360" s="27"/>
      <c r="M360" s="278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 spans="1:27" ht="15.75" customHeight="1" x14ac:dyDescent="0.25">
      <c r="A361" s="274" t="s">
        <v>4532</v>
      </c>
      <c r="B361" s="274" t="s">
        <v>4533</v>
      </c>
      <c r="C361" s="275">
        <v>20600</v>
      </c>
      <c r="D361" s="280">
        <f>IF(смарты_нал5[[#This Row],[Цена ]]&gt;0,смарты_нал5[[#This Row],[Цена ]]/0.87,"")</f>
        <v>23678.160919540231</v>
      </c>
      <c r="E361" s="276"/>
      <c r="F361" s="272"/>
      <c r="G361" s="272">
        <f>IF(смарты_нал5[[#This Row],[Цена ]]&lt;&gt;"",смарты_нал5[[#This Row],[Цена ]]*смарты_нал5[[#This Row],[Заказ нал.]],"")</f>
        <v>0</v>
      </c>
      <c r="H361" s="272">
        <f>IF(смарты_нал5[[#This Row],[Цена Б.Н.]]&lt;&gt;"",смарты_нал5[[#This Row],[Цена Б.Н.]]*смарты_нал5[[#This Row],[Заказ Б.Н.]],"")</f>
        <v>0</v>
      </c>
      <c r="I361" s="27"/>
      <c r="J361" s="27"/>
      <c r="K361" s="27"/>
      <c r="L361" s="27"/>
      <c r="M361" s="278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 spans="1:27" ht="15.75" customHeight="1" x14ac:dyDescent="0.25">
      <c r="A362" s="274" t="s">
        <v>4534</v>
      </c>
      <c r="B362" s="274" t="s">
        <v>4535</v>
      </c>
      <c r="C362" s="275">
        <v>19600</v>
      </c>
      <c r="D362" s="280">
        <f>IF(смарты_нал5[[#This Row],[Цена ]]&gt;0,смарты_нал5[[#This Row],[Цена ]]/0.87,"")</f>
        <v>22528.735632183907</v>
      </c>
      <c r="E362" s="271"/>
      <c r="F362" s="272"/>
      <c r="G362" s="272">
        <f>IF(смарты_нал5[[#This Row],[Цена ]]&lt;&gt;"",смарты_нал5[[#This Row],[Цена ]]*смарты_нал5[[#This Row],[Заказ нал.]],"")</f>
        <v>0</v>
      </c>
      <c r="H362" s="272">
        <f>IF(смарты_нал5[[#This Row],[Цена Б.Н.]]&lt;&gt;"",смарты_нал5[[#This Row],[Цена Б.Н.]]*смарты_нал5[[#This Row],[Заказ Б.Н.]],"")</f>
        <v>0</v>
      </c>
      <c r="I362" s="27"/>
      <c r="J362" s="27"/>
      <c r="K362" s="27"/>
      <c r="L362" s="27"/>
      <c r="M362" s="278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 spans="1:27" ht="15.75" customHeight="1" x14ac:dyDescent="0.25">
      <c r="A363" s="274" t="s">
        <v>4536</v>
      </c>
      <c r="B363" s="274" t="s">
        <v>4537</v>
      </c>
      <c r="C363" s="275">
        <v>19600</v>
      </c>
      <c r="D363" s="280">
        <f>IF(смарты_нал5[[#This Row],[Цена ]]&gt;0,смарты_нал5[[#This Row],[Цена ]]/0.87,"")</f>
        <v>22528.735632183907</v>
      </c>
      <c r="E363" s="271"/>
      <c r="F363" s="272"/>
      <c r="G363" s="272">
        <f>IF(смарты_нал5[[#This Row],[Цена ]]&lt;&gt;"",смарты_нал5[[#This Row],[Цена ]]*смарты_нал5[[#This Row],[Заказ нал.]],"")</f>
        <v>0</v>
      </c>
      <c r="H363" s="272">
        <f>IF(смарты_нал5[[#This Row],[Цена Б.Н.]]&lt;&gt;"",смарты_нал5[[#This Row],[Цена Б.Н.]]*смарты_нал5[[#This Row],[Заказ Б.Н.]],"")</f>
        <v>0</v>
      </c>
      <c r="I363" s="27"/>
      <c r="J363" s="27"/>
      <c r="K363" s="27"/>
      <c r="L363" s="27"/>
      <c r="M363" s="278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 spans="1:27" ht="15.75" customHeight="1" x14ac:dyDescent="0.25">
      <c r="A364" s="274" t="s">
        <v>16137</v>
      </c>
      <c r="B364" s="274" t="s">
        <v>16138</v>
      </c>
      <c r="C364" s="275">
        <v>22300</v>
      </c>
      <c r="D364" s="280">
        <f>IF(смарты_нал5[[#This Row],[Цена ]]&gt;0,смарты_нал5[[#This Row],[Цена ]]/0.87,"")</f>
        <v>25632.183908045976</v>
      </c>
      <c r="E364" s="271"/>
      <c r="F364" s="272"/>
      <c r="G364" s="272">
        <f>IF(смарты_нал5[[#This Row],[Цена ]]&lt;&gt;"",смарты_нал5[[#This Row],[Цена ]]*смарты_нал5[[#This Row],[Заказ нал.]],"")</f>
        <v>0</v>
      </c>
      <c r="H364" s="272">
        <f>IF(смарты_нал5[[#This Row],[Цена Б.Н.]]&lt;&gt;"",смарты_нал5[[#This Row],[Цена Б.Н.]]*смарты_нал5[[#This Row],[Заказ Б.Н.]],"")</f>
        <v>0</v>
      </c>
      <c r="I364" s="27"/>
      <c r="J364" s="27"/>
      <c r="K364" s="27"/>
      <c r="L364" s="27"/>
      <c r="M364" s="278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 spans="1:27" ht="15.75" customHeight="1" x14ac:dyDescent="0.25">
      <c r="A365" s="274" t="s">
        <v>16139</v>
      </c>
      <c r="B365" s="274" t="s">
        <v>16140</v>
      </c>
      <c r="C365" s="275">
        <v>22300</v>
      </c>
      <c r="D365" s="280">
        <f>IF(смарты_нал5[[#This Row],[Цена ]]&gt;0,смарты_нал5[[#This Row],[Цена ]]/0.87,"")</f>
        <v>25632.183908045976</v>
      </c>
      <c r="E365" s="271"/>
      <c r="F365" s="272"/>
      <c r="G365" s="272">
        <f>IF(смарты_нал5[[#This Row],[Цена ]]&lt;&gt;"",смарты_нал5[[#This Row],[Цена ]]*смарты_нал5[[#This Row],[Заказ нал.]],"")</f>
        <v>0</v>
      </c>
      <c r="H365" s="272">
        <f>IF(смарты_нал5[[#This Row],[Цена Б.Н.]]&lt;&gt;"",смарты_нал5[[#This Row],[Цена Б.Н.]]*смарты_нал5[[#This Row],[Заказ Б.Н.]],"")</f>
        <v>0</v>
      </c>
      <c r="I365" s="27"/>
      <c r="J365" s="27"/>
      <c r="K365" s="27"/>
      <c r="L365" s="27"/>
      <c r="M365" s="278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 spans="1:27" ht="15.75" customHeight="1" x14ac:dyDescent="0.25">
      <c r="A366" s="274" t="s">
        <v>14968</v>
      </c>
      <c r="B366" s="274" t="s">
        <v>14969</v>
      </c>
      <c r="C366" s="275">
        <v>20600</v>
      </c>
      <c r="D366" s="280">
        <f>IF(смарты_нал5[[#This Row],[Цена ]]&gt;0,смарты_нал5[[#This Row],[Цена ]]/0.87,"")</f>
        <v>23678.160919540231</v>
      </c>
      <c r="E366" s="271"/>
      <c r="F366" s="272"/>
      <c r="G366" s="272">
        <f>IF(смарты_нал5[[#This Row],[Цена ]]&lt;&gt;"",смарты_нал5[[#This Row],[Цена ]]*смарты_нал5[[#This Row],[Заказ нал.]],"")</f>
        <v>0</v>
      </c>
      <c r="H366" s="272">
        <f>IF(смарты_нал5[[#This Row],[Цена Б.Н.]]&lt;&gt;"",смарты_нал5[[#This Row],[Цена Б.Н.]]*смарты_нал5[[#This Row],[Заказ Б.Н.]],"")</f>
        <v>0</v>
      </c>
      <c r="I366" s="27"/>
      <c r="J366" s="27"/>
      <c r="K366" s="27"/>
      <c r="L366" s="27"/>
      <c r="M366" s="278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 spans="1:27" ht="15.75" customHeight="1" x14ac:dyDescent="0.25">
      <c r="A367" s="274" t="s">
        <v>14970</v>
      </c>
      <c r="B367" s="274" t="s">
        <v>14971</v>
      </c>
      <c r="C367" s="275">
        <v>20600</v>
      </c>
      <c r="D367" s="280">
        <f>IF(смарты_нал5[[#This Row],[Цена ]]&gt;0,смарты_нал5[[#This Row],[Цена ]]/0.87,"")</f>
        <v>23678.160919540231</v>
      </c>
      <c r="E367" s="271"/>
      <c r="F367" s="272"/>
      <c r="G367" s="272">
        <f>IF(смарты_нал5[[#This Row],[Цена ]]&lt;&gt;"",смарты_нал5[[#This Row],[Цена ]]*смарты_нал5[[#This Row],[Заказ нал.]],"")</f>
        <v>0</v>
      </c>
      <c r="H367" s="272">
        <f>IF(смарты_нал5[[#This Row],[Цена Б.Н.]]&lt;&gt;"",смарты_нал5[[#This Row],[Цена Б.Н.]]*смарты_нал5[[#This Row],[Заказ Б.Н.]],"")</f>
        <v>0</v>
      </c>
      <c r="I367" s="27"/>
      <c r="J367" s="27"/>
      <c r="K367" s="27"/>
      <c r="L367" s="27"/>
      <c r="M367" s="278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 spans="1:27" ht="15.75" customHeight="1" x14ac:dyDescent="0.25">
      <c r="A368" s="274" t="s">
        <v>4538</v>
      </c>
      <c r="B368" s="274" t="s">
        <v>4539</v>
      </c>
      <c r="C368" s="275">
        <v>29900</v>
      </c>
      <c r="D368" s="280">
        <f>IF(смарты_нал5[[#This Row],[Цена ]]&gt;0,смарты_нал5[[#This Row],[Цена ]]/0.87,"")</f>
        <v>34367.816091954024</v>
      </c>
      <c r="E368" s="271"/>
      <c r="F368" s="272"/>
      <c r="G368" s="272">
        <f>IF(смарты_нал5[[#This Row],[Цена ]]&lt;&gt;"",смарты_нал5[[#This Row],[Цена ]]*смарты_нал5[[#This Row],[Заказ нал.]],"")</f>
        <v>0</v>
      </c>
      <c r="H368" s="272">
        <f>IF(смарты_нал5[[#This Row],[Цена Б.Н.]]&lt;&gt;"",смарты_нал5[[#This Row],[Цена Б.Н.]]*смарты_нал5[[#This Row],[Заказ Б.Н.]],"")</f>
        <v>0</v>
      </c>
      <c r="I368" s="27"/>
      <c r="J368" s="27"/>
      <c r="K368" s="27"/>
      <c r="L368" s="27"/>
      <c r="M368" s="278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 spans="1:27" ht="15.75" customHeight="1" x14ac:dyDescent="0.25">
      <c r="A369" s="274" t="s">
        <v>4540</v>
      </c>
      <c r="B369" s="274" t="s">
        <v>4541</v>
      </c>
      <c r="C369" s="275">
        <v>29900</v>
      </c>
      <c r="D369" s="280">
        <f>IF(смарты_нал5[[#This Row],[Цена ]]&gt;0,смарты_нал5[[#This Row],[Цена ]]/0.87,"")</f>
        <v>34367.816091954024</v>
      </c>
      <c r="E369" s="271"/>
      <c r="F369" s="272"/>
      <c r="G369" s="272">
        <f>IF(смарты_нал5[[#This Row],[Цена ]]&lt;&gt;"",смарты_нал5[[#This Row],[Цена ]]*смарты_нал5[[#This Row],[Заказ нал.]],"")</f>
        <v>0</v>
      </c>
      <c r="H369" s="272">
        <f>IF(смарты_нал5[[#This Row],[Цена Б.Н.]]&lt;&gt;"",смарты_нал5[[#This Row],[Цена Б.Н.]]*смарты_нал5[[#This Row],[Заказ Б.Н.]],"")</f>
        <v>0</v>
      </c>
      <c r="I369" s="27"/>
      <c r="J369" s="27"/>
      <c r="K369" s="27"/>
      <c r="L369" s="27"/>
      <c r="M369" s="278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 spans="1:27" ht="15.75" customHeight="1" x14ac:dyDescent="0.25">
      <c r="A370" s="274" t="s">
        <v>4542</v>
      </c>
      <c r="B370" s="274" t="s">
        <v>4543</v>
      </c>
      <c r="C370" s="275">
        <v>25400</v>
      </c>
      <c r="D370" s="280">
        <f>IF(смарты_нал5[[#This Row],[Цена ]]&gt;0,смарты_нал5[[#This Row],[Цена ]]/0.87,"")</f>
        <v>29195.402298850575</v>
      </c>
      <c r="E370" s="271"/>
      <c r="F370" s="272"/>
      <c r="G370" s="272">
        <f>IF(смарты_нал5[[#This Row],[Цена ]]&lt;&gt;"",смарты_нал5[[#This Row],[Цена ]]*смарты_нал5[[#This Row],[Заказ нал.]],"")</f>
        <v>0</v>
      </c>
      <c r="H370" s="272">
        <f>IF(смарты_нал5[[#This Row],[Цена Б.Н.]]&lt;&gt;"",смарты_нал5[[#This Row],[Цена Б.Н.]]*смарты_нал5[[#This Row],[Заказ Б.Н.]],"")</f>
        <v>0</v>
      </c>
      <c r="I370" s="27"/>
      <c r="J370" s="27"/>
      <c r="K370" s="27"/>
      <c r="L370" s="27"/>
      <c r="M370" s="278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 spans="1:27" ht="15.75" customHeight="1" x14ac:dyDescent="0.25">
      <c r="A371" s="274" t="s">
        <v>14972</v>
      </c>
      <c r="B371" s="274" t="s">
        <v>14973</v>
      </c>
      <c r="C371" s="275">
        <v>25400</v>
      </c>
      <c r="D371" s="280">
        <f>IF(смарты_нал5[[#This Row],[Цена ]]&gt;0,смарты_нал5[[#This Row],[Цена ]]/0.87,"")</f>
        <v>29195.402298850575</v>
      </c>
      <c r="E371" s="271"/>
      <c r="F371" s="272"/>
      <c r="G371" s="272">
        <f>IF(смарты_нал5[[#This Row],[Цена ]]&lt;&gt;"",смарты_нал5[[#This Row],[Цена ]]*смарты_нал5[[#This Row],[Заказ нал.]],"")</f>
        <v>0</v>
      </c>
      <c r="H371" s="272">
        <f>IF(смарты_нал5[[#This Row],[Цена Б.Н.]]&lt;&gt;"",смарты_нал5[[#This Row],[Цена Б.Н.]]*смарты_нал5[[#This Row],[Заказ Б.Н.]],"")</f>
        <v>0</v>
      </c>
      <c r="I371" s="27"/>
      <c r="J371" s="27"/>
      <c r="K371" s="27"/>
      <c r="L371" s="27"/>
      <c r="M371" s="278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 spans="1:27" ht="15.75" customHeight="1" x14ac:dyDescent="0.25">
      <c r="A372" s="274" t="s">
        <v>4544</v>
      </c>
      <c r="B372" s="274" t="s">
        <v>4545</v>
      </c>
      <c r="C372" s="275">
        <v>25400</v>
      </c>
      <c r="D372" s="280">
        <f>IF(смарты_нал5[[#This Row],[Цена ]]&gt;0,смарты_нал5[[#This Row],[Цена ]]/0.87,"")</f>
        <v>29195.402298850575</v>
      </c>
      <c r="E372" s="271"/>
      <c r="F372" s="272"/>
      <c r="G372" s="272">
        <f>IF(смарты_нал5[[#This Row],[Цена ]]&lt;&gt;"",смарты_нал5[[#This Row],[Цена ]]*смарты_нал5[[#This Row],[Заказ нал.]],"")</f>
        <v>0</v>
      </c>
      <c r="H372" s="272">
        <f>IF(смарты_нал5[[#This Row],[Цена Б.Н.]]&lt;&gt;"",смарты_нал5[[#This Row],[Цена Б.Н.]]*смарты_нал5[[#This Row],[Заказ Б.Н.]],"")</f>
        <v>0</v>
      </c>
      <c r="I372" s="27"/>
      <c r="J372" s="27"/>
      <c r="K372" s="27"/>
      <c r="L372" s="27"/>
      <c r="M372" s="278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 spans="1:27" ht="15.75" customHeight="1" x14ac:dyDescent="0.25">
      <c r="A373" s="274" t="s">
        <v>9779</v>
      </c>
      <c r="B373" s="274" t="s">
        <v>9780</v>
      </c>
      <c r="C373" s="275">
        <v>13000</v>
      </c>
      <c r="D373" s="280">
        <f>IF(смарты_нал5[[#This Row],[Цена ]]&gt;0,смарты_нал5[[#This Row],[Цена ]]/0.87,"")</f>
        <v>14942.528735632184</v>
      </c>
      <c r="E373" s="271"/>
      <c r="F373" s="272"/>
      <c r="G373" s="272">
        <f>IF(смарты_нал5[[#This Row],[Цена ]]&lt;&gt;"",смарты_нал5[[#This Row],[Цена ]]*смарты_нал5[[#This Row],[Заказ нал.]],"")</f>
        <v>0</v>
      </c>
      <c r="H373" s="272">
        <f>IF(смарты_нал5[[#This Row],[Цена Б.Н.]]&lt;&gt;"",смарты_нал5[[#This Row],[Цена Б.Н.]]*смарты_нал5[[#This Row],[Заказ Б.Н.]],"")</f>
        <v>0</v>
      </c>
      <c r="I373" s="27"/>
      <c r="J373" s="27"/>
      <c r="K373" s="27"/>
      <c r="L373" s="27"/>
      <c r="M373" s="278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 spans="1:27" ht="15.75" customHeight="1" x14ac:dyDescent="0.25">
      <c r="A374" s="274" t="s">
        <v>10277</v>
      </c>
      <c r="B374" s="274" t="s">
        <v>10278</v>
      </c>
      <c r="C374" s="275">
        <v>13000</v>
      </c>
      <c r="D374" s="280">
        <f>IF(смарты_нал5[[#This Row],[Цена ]]&gt;0,смарты_нал5[[#This Row],[Цена ]]/0.87,"")</f>
        <v>14942.528735632184</v>
      </c>
      <c r="E374" s="271"/>
      <c r="F374" s="272"/>
      <c r="G374" s="272">
        <f>IF(смарты_нал5[[#This Row],[Цена ]]&lt;&gt;"",смарты_нал5[[#This Row],[Цена ]]*смарты_нал5[[#This Row],[Заказ нал.]],"")</f>
        <v>0</v>
      </c>
      <c r="H374" s="272">
        <f>IF(смарты_нал5[[#This Row],[Цена Б.Н.]]&lt;&gt;"",смарты_нал5[[#This Row],[Цена Б.Н.]]*смарты_нал5[[#This Row],[Заказ Б.Н.]],"")</f>
        <v>0</v>
      </c>
      <c r="I374" s="27"/>
      <c r="J374" s="27"/>
      <c r="K374" s="27"/>
      <c r="L374" s="27"/>
      <c r="M374" s="278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 spans="1:27" ht="15.75" customHeight="1" x14ac:dyDescent="0.25">
      <c r="A375" s="274" t="s">
        <v>13894</v>
      </c>
      <c r="B375" s="274" t="s">
        <v>13895</v>
      </c>
      <c r="C375" s="275">
        <v>7800</v>
      </c>
      <c r="D375" s="280">
        <f>IF(смарты_нал5[[#This Row],[Цена ]]&gt;0,смарты_нал5[[#This Row],[Цена ]]/0.87,"")</f>
        <v>8965.5172413793098</v>
      </c>
      <c r="E375" s="271"/>
      <c r="F375" s="272"/>
      <c r="G375" s="272">
        <f>IF(смарты_нал5[[#This Row],[Цена ]]&lt;&gt;"",смарты_нал5[[#This Row],[Цена ]]*смарты_нал5[[#This Row],[Заказ нал.]],"")</f>
        <v>0</v>
      </c>
      <c r="H375" s="272">
        <f>IF(смарты_нал5[[#This Row],[Цена Б.Н.]]&lt;&gt;"",смарты_нал5[[#This Row],[Цена Б.Н.]]*смарты_нал5[[#This Row],[Заказ Б.Н.]],"")</f>
        <v>0</v>
      </c>
      <c r="I375" s="27"/>
      <c r="J375" s="27"/>
      <c r="K375" s="27"/>
      <c r="L375" s="27"/>
      <c r="M375" s="278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 spans="1:27" ht="15.75" customHeight="1" x14ac:dyDescent="0.25">
      <c r="A376" s="274" t="s">
        <v>4546</v>
      </c>
      <c r="B376" s="274" t="s">
        <v>4547</v>
      </c>
      <c r="C376" s="275">
        <v>9800</v>
      </c>
      <c r="D376" s="280">
        <f>IF(смарты_нал5[[#This Row],[Цена ]]&gt;0,смарты_нал5[[#This Row],[Цена ]]/0.87,"")</f>
        <v>11264.367816091954</v>
      </c>
      <c r="E376" s="271"/>
      <c r="F376" s="272"/>
      <c r="G376" s="272">
        <f>IF(смарты_нал5[[#This Row],[Цена ]]&lt;&gt;"",смарты_нал5[[#This Row],[Цена ]]*смарты_нал5[[#This Row],[Заказ нал.]],"")</f>
        <v>0</v>
      </c>
      <c r="H376" s="272">
        <f>IF(смарты_нал5[[#This Row],[Цена Б.Н.]]&lt;&gt;"",смарты_нал5[[#This Row],[Цена Б.Н.]]*смарты_нал5[[#This Row],[Заказ Б.Н.]],"")</f>
        <v>0</v>
      </c>
      <c r="I376" s="27"/>
      <c r="J376" s="27"/>
      <c r="K376" s="27"/>
      <c r="L376" s="27"/>
      <c r="M376" s="278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 spans="1:27" ht="15.75" customHeight="1" x14ac:dyDescent="0.25">
      <c r="A377" s="274" t="s">
        <v>4548</v>
      </c>
      <c r="B377" s="274" t="s">
        <v>4549</v>
      </c>
      <c r="C377" s="275">
        <v>10600</v>
      </c>
      <c r="D377" s="280">
        <f>IF(смарты_нал5[[#This Row],[Цена ]]&gt;0,смарты_нал5[[#This Row],[Цена ]]/0.87,"")</f>
        <v>12183.908045977012</v>
      </c>
      <c r="E377" s="271"/>
      <c r="F377" s="272"/>
      <c r="G377" s="272">
        <f>IF(смарты_нал5[[#This Row],[Цена ]]&lt;&gt;"",смарты_нал5[[#This Row],[Цена ]]*смарты_нал5[[#This Row],[Заказ нал.]],"")</f>
        <v>0</v>
      </c>
      <c r="H377" s="272">
        <f>IF(смарты_нал5[[#This Row],[Цена Б.Н.]]&lt;&gt;"",смарты_нал5[[#This Row],[Цена Б.Н.]]*смарты_нал5[[#This Row],[Заказ Б.Н.]],"")</f>
        <v>0</v>
      </c>
      <c r="I377" s="27"/>
      <c r="J377" s="27"/>
      <c r="K377" s="27"/>
      <c r="L377" s="27"/>
      <c r="M377" s="278">
        <v>7</v>
      </c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 spans="1:27" ht="15.75" customHeight="1" x14ac:dyDescent="0.25">
      <c r="A378" s="274" t="s">
        <v>4550</v>
      </c>
      <c r="B378" s="274" t="s">
        <v>4551</v>
      </c>
      <c r="C378" s="275">
        <v>10400</v>
      </c>
      <c r="D378" s="280">
        <f>IF(смарты_нал5[[#This Row],[Цена ]]&gt;0,смарты_нал5[[#This Row],[Цена ]]/0.87,"")</f>
        <v>11954.022988505747</v>
      </c>
      <c r="E378" s="271"/>
      <c r="F378" s="272"/>
      <c r="G378" s="272">
        <f>IF(смарты_нал5[[#This Row],[Цена ]]&lt;&gt;"",смарты_нал5[[#This Row],[Цена ]]*смарты_нал5[[#This Row],[Заказ нал.]],"")</f>
        <v>0</v>
      </c>
      <c r="H378" s="272">
        <f>IF(смарты_нал5[[#This Row],[Цена Б.Н.]]&lt;&gt;"",смарты_нал5[[#This Row],[Цена Б.Н.]]*смарты_нал5[[#This Row],[Заказ Б.Н.]],"")</f>
        <v>0</v>
      </c>
      <c r="I378" s="27"/>
      <c r="J378" s="27"/>
      <c r="K378" s="27"/>
      <c r="L378" s="27"/>
      <c r="M378" s="278">
        <v>9</v>
      </c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 spans="1:27" ht="15.75" customHeight="1" x14ac:dyDescent="0.25">
      <c r="A379" s="274" t="s">
        <v>4552</v>
      </c>
      <c r="B379" s="274" t="s">
        <v>4553</v>
      </c>
      <c r="C379" s="275">
        <v>10600</v>
      </c>
      <c r="D379" s="280">
        <f>IF(смарты_нал5[[#This Row],[Цена ]]&gt;0,смарты_нал5[[#This Row],[Цена ]]/0.87,"")</f>
        <v>12183.908045977012</v>
      </c>
      <c r="E379" s="271"/>
      <c r="F379" s="272"/>
      <c r="G379" s="272">
        <f>IF(смарты_нал5[[#This Row],[Цена ]]&lt;&gt;"",смарты_нал5[[#This Row],[Цена ]]*смарты_нал5[[#This Row],[Заказ нал.]],"")</f>
        <v>0</v>
      </c>
      <c r="H379" s="272">
        <f>IF(смарты_нал5[[#This Row],[Цена Б.Н.]]&lt;&gt;"",смарты_нал5[[#This Row],[Цена Б.Н.]]*смарты_нал5[[#This Row],[Заказ Б.Н.]],"")</f>
        <v>0</v>
      </c>
      <c r="I379" s="27"/>
      <c r="J379" s="27"/>
      <c r="K379" s="27"/>
      <c r="L379" s="27"/>
      <c r="M379" s="287">
        <v>13</v>
      </c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 spans="1:27" ht="15.75" customHeight="1" x14ac:dyDescent="0.25">
      <c r="A380" s="274" t="s">
        <v>4554</v>
      </c>
      <c r="B380" s="274" t="s">
        <v>4555</v>
      </c>
      <c r="C380" s="275">
        <v>12700</v>
      </c>
      <c r="D380" s="280">
        <f>IF(смарты_нал5[[#This Row],[Цена ]]&gt;0,смарты_нал5[[#This Row],[Цена ]]/0.87,"")</f>
        <v>14597.701149425287</v>
      </c>
      <c r="E380" s="271"/>
      <c r="F380" s="272"/>
      <c r="G380" s="272">
        <f>IF(смарты_нал5[[#This Row],[Цена ]]&lt;&gt;"",смарты_нал5[[#This Row],[Цена ]]*смарты_нал5[[#This Row],[Заказ нал.]],"")</f>
        <v>0</v>
      </c>
      <c r="H380" s="272">
        <f>IF(смарты_нал5[[#This Row],[Цена Б.Н.]]&lt;&gt;"",смарты_нал5[[#This Row],[Цена Б.Н.]]*смарты_нал5[[#This Row],[Заказ Б.Н.]],"")</f>
        <v>0</v>
      </c>
      <c r="I380" s="27"/>
      <c r="J380" s="27"/>
      <c r="K380" s="27"/>
      <c r="L380" s="27"/>
      <c r="M380" s="278">
        <v>4</v>
      </c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 spans="1:27" ht="15.75" customHeight="1" x14ac:dyDescent="0.25">
      <c r="A381" s="274" t="s">
        <v>4556</v>
      </c>
      <c r="B381" s="274" t="s">
        <v>4557</v>
      </c>
      <c r="C381" s="275">
        <v>12700</v>
      </c>
      <c r="D381" s="280">
        <f>IF(смарты_нал5[[#This Row],[Цена ]]&gt;0,смарты_нал5[[#This Row],[Цена ]]/0.87,"")</f>
        <v>14597.701149425287</v>
      </c>
      <c r="E381" s="271"/>
      <c r="F381" s="272"/>
      <c r="G381" s="272">
        <f>IF(смарты_нал5[[#This Row],[Цена ]]&lt;&gt;"",смарты_нал5[[#This Row],[Цена ]]*смарты_нал5[[#This Row],[Заказ нал.]],"")</f>
        <v>0</v>
      </c>
      <c r="H381" s="272">
        <f>IF(смарты_нал5[[#This Row],[Цена Б.Н.]]&lt;&gt;"",смарты_нал5[[#This Row],[Цена Б.Н.]]*смарты_нал5[[#This Row],[Заказ Б.Н.]],"")</f>
        <v>0</v>
      </c>
      <c r="I381" s="27"/>
      <c r="J381" s="27"/>
      <c r="K381" s="27"/>
      <c r="L381" s="27"/>
      <c r="M381" s="278">
        <v>5</v>
      </c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 spans="1:27" ht="15.75" customHeight="1" x14ac:dyDescent="0.25">
      <c r="A382" s="274" t="s">
        <v>11373</v>
      </c>
      <c r="B382" s="274" t="s">
        <v>11374</v>
      </c>
      <c r="C382" s="275">
        <v>12700</v>
      </c>
      <c r="D382" s="280">
        <f>IF(смарты_нал5[[#This Row],[Цена ]]&gt;0,смарты_нал5[[#This Row],[Цена ]]/0.87,"")</f>
        <v>14597.701149425287</v>
      </c>
      <c r="E382" s="271"/>
      <c r="F382" s="272"/>
      <c r="G382" s="272">
        <f>IF(смарты_нал5[[#This Row],[Цена ]]&lt;&gt;"",смарты_нал5[[#This Row],[Цена ]]*смарты_нал5[[#This Row],[Заказ нал.]],"")</f>
        <v>0</v>
      </c>
      <c r="H382" s="272">
        <f>IF(смарты_нал5[[#This Row],[Цена Б.Н.]]&lt;&gt;"",смарты_нал5[[#This Row],[Цена Б.Н.]]*смарты_нал5[[#This Row],[Заказ Б.Н.]],"")</f>
        <v>0</v>
      </c>
      <c r="I382" s="27"/>
      <c r="J382" s="27"/>
      <c r="K382" s="27"/>
      <c r="L382" s="27"/>
      <c r="M382" s="278">
        <v>16</v>
      </c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 spans="1:27" ht="15.75" customHeight="1" x14ac:dyDescent="0.25">
      <c r="A383" s="274" t="s">
        <v>4558</v>
      </c>
      <c r="B383" s="274" t="s">
        <v>4559</v>
      </c>
      <c r="C383" s="275">
        <v>11700</v>
      </c>
      <c r="D383" s="280">
        <f>IF(смарты_нал5[[#This Row],[Цена ]]&gt;0,смарты_нал5[[#This Row],[Цена ]]/0.87,"")</f>
        <v>13448.275862068966</v>
      </c>
      <c r="E383" s="271"/>
      <c r="F383" s="272"/>
      <c r="G383" s="272">
        <f>IF(смарты_нал5[[#This Row],[Цена ]]&lt;&gt;"",смарты_нал5[[#This Row],[Цена ]]*смарты_нал5[[#This Row],[Заказ нал.]],"")</f>
        <v>0</v>
      </c>
      <c r="H383" s="272">
        <f>IF(смарты_нал5[[#This Row],[Цена Б.Н.]]&lt;&gt;"",смарты_нал5[[#This Row],[Цена Б.Н.]]*смарты_нал5[[#This Row],[Заказ Б.Н.]],"")</f>
        <v>0</v>
      </c>
      <c r="I383" s="27"/>
      <c r="J383" s="27"/>
      <c r="K383" s="27"/>
      <c r="L383" s="27"/>
      <c r="M383" s="278">
        <v>5</v>
      </c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 spans="1:27" ht="15.75" customHeight="1" x14ac:dyDescent="0.25">
      <c r="A384" s="274" t="s">
        <v>4560</v>
      </c>
      <c r="B384" s="274" t="s">
        <v>4561</v>
      </c>
      <c r="C384" s="275">
        <v>11700</v>
      </c>
      <c r="D384" s="280">
        <f>IF(смарты_нал5[[#This Row],[Цена ]]&gt;0,смарты_нал5[[#This Row],[Цена ]]/0.87,"")</f>
        <v>13448.275862068966</v>
      </c>
      <c r="E384" s="271"/>
      <c r="F384" s="272"/>
      <c r="G384" s="272">
        <f>IF(смарты_нал5[[#This Row],[Цена ]]&lt;&gt;"",смарты_нал5[[#This Row],[Цена ]]*смарты_нал5[[#This Row],[Заказ нал.]],"")</f>
        <v>0</v>
      </c>
      <c r="H384" s="272">
        <f>IF(смарты_нал5[[#This Row],[Цена Б.Н.]]&lt;&gt;"",смарты_нал5[[#This Row],[Цена Б.Н.]]*смарты_нал5[[#This Row],[Заказ Б.Н.]],"")</f>
        <v>0</v>
      </c>
      <c r="I384" s="27"/>
      <c r="J384" s="27"/>
      <c r="K384" s="27"/>
      <c r="L384" s="27"/>
      <c r="M384" s="278">
        <v>7</v>
      </c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 spans="1:27" ht="15.75" customHeight="1" x14ac:dyDescent="0.25">
      <c r="A385" s="274" t="s">
        <v>4562</v>
      </c>
      <c r="B385" s="274" t="s">
        <v>4563</v>
      </c>
      <c r="C385" s="275">
        <v>13800</v>
      </c>
      <c r="D385" s="280">
        <f>IF(смарты_нал5[[#This Row],[Цена ]]&gt;0,смарты_нал5[[#This Row],[Цена ]]/0.87,"")</f>
        <v>15862.068965517241</v>
      </c>
      <c r="E385" s="271"/>
      <c r="F385" s="272"/>
      <c r="G385" s="272">
        <f>IF(смарты_нал5[[#This Row],[Цена ]]&lt;&gt;"",смарты_нал5[[#This Row],[Цена ]]*смарты_нал5[[#This Row],[Заказ нал.]],"")</f>
        <v>0</v>
      </c>
      <c r="H385" s="272">
        <f>IF(смарты_нал5[[#This Row],[Цена Б.Н.]]&lt;&gt;"",смарты_нал5[[#This Row],[Цена Б.Н.]]*смарты_нал5[[#This Row],[Заказ Б.Н.]],"")</f>
        <v>0</v>
      </c>
      <c r="I385" s="27"/>
      <c r="J385" s="27"/>
      <c r="K385" s="27"/>
      <c r="L385" s="27"/>
      <c r="M385" s="278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 spans="1:27" ht="15.75" customHeight="1" x14ac:dyDescent="0.25">
      <c r="A386" s="274" t="s">
        <v>4564</v>
      </c>
      <c r="B386" s="274" t="s">
        <v>4565</v>
      </c>
      <c r="C386" s="275">
        <v>13800</v>
      </c>
      <c r="D386" s="280">
        <f>IF(смарты_нал5[[#This Row],[Цена ]]&gt;0,смарты_нал5[[#This Row],[Цена ]]/0.87,"")</f>
        <v>15862.068965517241</v>
      </c>
      <c r="E386" s="271"/>
      <c r="F386" s="272"/>
      <c r="G386" s="272">
        <f>IF(смарты_нал5[[#This Row],[Цена ]]&lt;&gt;"",смарты_нал5[[#This Row],[Цена ]]*смарты_нал5[[#This Row],[Заказ нал.]],"")</f>
        <v>0</v>
      </c>
      <c r="H386" s="272">
        <f>IF(смарты_нал5[[#This Row],[Цена Б.Н.]]&lt;&gt;"",смарты_нал5[[#This Row],[Цена Б.Н.]]*смарты_нал5[[#This Row],[Заказ Б.Н.]],"")</f>
        <v>0</v>
      </c>
      <c r="I386" s="27"/>
      <c r="J386" s="27"/>
      <c r="K386" s="27"/>
      <c r="L386" s="27"/>
      <c r="M386" s="278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 spans="1:27" ht="15.75" customHeight="1" x14ac:dyDescent="0.25">
      <c r="A387" s="274" t="s">
        <v>14974</v>
      </c>
      <c r="B387" s="274" t="s">
        <v>14975</v>
      </c>
      <c r="C387" s="275">
        <v>5300</v>
      </c>
      <c r="D387" s="280">
        <f>IF(смарты_нал5[[#This Row],[Цена ]]&gt;0,смарты_нал5[[#This Row],[Цена ]]/0.87,"")</f>
        <v>6091.954022988506</v>
      </c>
      <c r="E387" s="271"/>
      <c r="F387" s="272"/>
      <c r="G387" s="272">
        <f>IF(смарты_нал5[[#This Row],[Цена ]]&lt;&gt;"",смарты_нал5[[#This Row],[Цена ]]*смарты_нал5[[#This Row],[Заказ нал.]],"")</f>
        <v>0</v>
      </c>
      <c r="H387" s="272">
        <f>IF(смарты_нал5[[#This Row],[Цена Б.Н.]]&lt;&gt;"",смарты_нал5[[#This Row],[Цена Б.Н.]]*смарты_нал5[[#This Row],[Заказ Б.Н.]],"")</f>
        <v>0</v>
      </c>
      <c r="I387" s="27"/>
      <c r="J387" s="27"/>
      <c r="K387" s="27"/>
      <c r="L387" s="27"/>
      <c r="M387" s="278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 spans="1:27" ht="15.75" customHeight="1" x14ac:dyDescent="0.25">
      <c r="A388" s="274" t="s">
        <v>14976</v>
      </c>
      <c r="B388" s="274" t="s">
        <v>14977</v>
      </c>
      <c r="C388" s="275">
        <v>5300</v>
      </c>
      <c r="D388" s="280">
        <f>IF(смарты_нал5[[#This Row],[Цена ]]&gt;0,смарты_нал5[[#This Row],[Цена ]]/0.87,"")</f>
        <v>6091.954022988506</v>
      </c>
      <c r="E388" s="271"/>
      <c r="F388" s="272"/>
      <c r="G388" s="272">
        <f>IF(смарты_нал5[[#This Row],[Цена ]]&lt;&gt;"",смарты_нал5[[#This Row],[Цена ]]*смарты_нал5[[#This Row],[Заказ нал.]],"")</f>
        <v>0</v>
      </c>
      <c r="H388" s="272">
        <f>IF(смарты_нал5[[#This Row],[Цена Б.Н.]]&lt;&gt;"",смарты_нал5[[#This Row],[Цена Б.Н.]]*смарты_нал5[[#This Row],[Заказ Б.Н.]],"")</f>
        <v>0</v>
      </c>
      <c r="I388" s="27"/>
      <c r="J388" s="27"/>
      <c r="K388" s="27"/>
      <c r="L388" s="27"/>
      <c r="M388" s="278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 spans="1:27" ht="15.75" customHeight="1" x14ac:dyDescent="0.25">
      <c r="A389" s="274" t="s">
        <v>4566</v>
      </c>
      <c r="B389" s="274" t="s">
        <v>4567</v>
      </c>
      <c r="C389" s="275">
        <v>6200</v>
      </c>
      <c r="D389" s="280">
        <f>IF(смарты_нал5[[#This Row],[Цена ]]&gt;0,смарты_нал5[[#This Row],[Цена ]]/0.87,"")</f>
        <v>7126.4367816091954</v>
      </c>
      <c r="E389" s="271"/>
      <c r="F389" s="272"/>
      <c r="G389" s="272">
        <f>IF(смарты_нал5[[#This Row],[Цена ]]&lt;&gt;"",смарты_нал5[[#This Row],[Цена ]]*смарты_нал5[[#This Row],[Заказ нал.]],"")</f>
        <v>0</v>
      </c>
      <c r="H389" s="272">
        <f>IF(смарты_нал5[[#This Row],[Цена Б.Н.]]&lt;&gt;"",смарты_нал5[[#This Row],[Цена Б.Н.]]*смарты_нал5[[#This Row],[Заказ Б.Н.]],"")</f>
        <v>0</v>
      </c>
      <c r="I389" s="27"/>
      <c r="J389" s="27"/>
      <c r="K389" s="27"/>
      <c r="L389" s="27"/>
      <c r="M389" s="278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 spans="1:27" ht="15.75" customHeight="1" x14ac:dyDescent="0.25">
      <c r="A390" s="274" t="s">
        <v>4568</v>
      </c>
      <c r="B390" s="274" t="s">
        <v>4569</v>
      </c>
      <c r="C390" s="275">
        <v>7100</v>
      </c>
      <c r="D390" s="280">
        <f>IF(смарты_нал5[[#This Row],[Цена ]]&gt;0,смарты_нал5[[#This Row],[Цена ]]/0.87,"")</f>
        <v>8160.9195402298847</v>
      </c>
      <c r="E390" s="271"/>
      <c r="F390" s="272"/>
      <c r="G390" s="272">
        <f>IF(смарты_нал5[[#This Row],[Цена ]]&lt;&gt;"",смарты_нал5[[#This Row],[Цена ]]*смарты_нал5[[#This Row],[Заказ нал.]],"")</f>
        <v>0</v>
      </c>
      <c r="H390" s="272">
        <f>IF(смарты_нал5[[#This Row],[Цена Б.Н.]]&lt;&gt;"",смарты_нал5[[#This Row],[Цена Б.Н.]]*смарты_нал5[[#This Row],[Заказ Б.Н.]],"")</f>
        <v>0</v>
      </c>
      <c r="I390" s="27"/>
      <c r="J390" s="27"/>
      <c r="K390" s="27"/>
      <c r="L390" s="27"/>
      <c r="M390" s="278">
        <v>6</v>
      </c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 spans="1:27" ht="15.75" customHeight="1" x14ac:dyDescent="0.25">
      <c r="A391" s="274" t="s">
        <v>4570</v>
      </c>
      <c r="B391" s="274" t="s">
        <v>4571</v>
      </c>
      <c r="C391" s="275">
        <v>8900</v>
      </c>
      <c r="D391" s="280">
        <f>IF(смарты_нал5[[#This Row],[Цена ]]&gt;0,смарты_нал5[[#This Row],[Цена ]]/0.87,"")</f>
        <v>10229.885057471265</v>
      </c>
      <c r="E391" s="271"/>
      <c r="F391" s="272"/>
      <c r="G391" s="272">
        <f>IF(смарты_нал5[[#This Row],[Цена ]]&lt;&gt;"",смарты_нал5[[#This Row],[Цена ]]*смарты_нал5[[#This Row],[Заказ нал.]],"")</f>
        <v>0</v>
      </c>
      <c r="H391" s="272">
        <f>IF(смарты_нал5[[#This Row],[Цена Б.Н.]]&lt;&gt;"",смарты_нал5[[#This Row],[Цена Б.Н.]]*смарты_нал5[[#This Row],[Заказ Б.Н.]],"")</f>
        <v>0</v>
      </c>
      <c r="I391" s="27"/>
      <c r="J391" s="27"/>
      <c r="K391" s="27"/>
      <c r="L391" s="27"/>
      <c r="M391" s="278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 spans="1:27" ht="15.75" customHeight="1" x14ac:dyDescent="0.25">
      <c r="A392" s="274" t="s">
        <v>4572</v>
      </c>
      <c r="B392" s="274" t="s">
        <v>4573</v>
      </c>
      <c r="C392" s="275">
        <v>8900</v>
      </c>
      <c r="D392" s="280">
        <f>IF(смарты_нал5[[#This Row],[Цена ]]&gt;0,смарты_нал5[[#This Row],[Цена ]]/0.87,"")</f>
        <v>10229.885057471265</v>
      </c>
      <c r="E392" s="271"/>
      <c r="F392" s="272"/>
      <c r="G392" s="272">
        <f>IF(смарты_нал5[[#This Row],[Цена ]]&lt;&gt;"",смарты_нал5[[#This Row],[Цена ]]*смарты_нал5[[#This Row],[Заказ нал.]],"")</f>
        <v>0</v>
      </c>
      <c r="H392" s="272">
        <f>IF(смарты_нал5[[#This Row],[Цена Б.Н.]]&lt;&gt;"",смарты_нал5[[#This Row],[Цена Б.Н.]]*смарты_нал5[[#This Row],[Заказ Б.Н.]],"")</f>
        <v>0</v>
      </c>
      <c r="I392" s="27"/>
      <c r="J392" s="27"/>
      <c r="K392" s="27"/>
      <c r="L392" s="27"/>
      <c r="M392" s="278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 spans="1:27" ht="15.75" customHeight="1" x14ac:dyDescent="0.25">
      <c r="A393" s="274" t="s">
        <v>11218</v>
      </c>
      <c r="B393" s="274" t="s">
        <v>11219</v>
      </c>
      <c r="C393" s="275">
        <v>7500</v>
      </c>
      <c r="D393" s="280">
        <f>IF(смарты_нал5[[#This Row],[Цена ]]&gt;0,смарты_нал5[[#This Row],[Цена ]]/0.87,"")</f>
        <v>8620.689655172413</v>
      </c>
      <c r="E393" s="271"/>
      <c r="F393" s="272"/>
      <c r="G393" s="272">
        <f>IF(смарты_нал5[[#This Row],[Цена ]]&lt;&gt;"",смарты_нал5[[#This Row],[Цена ]]*смарты_нал5[[#This Row],[Заказ нал.]],"")</f>
        <v>0</v>
      </c>
      <c r="H393" s="272">
        <f>IF(смарты_нал5[[#This Row],[Цена Б.Н.]]&lt;&gt;"",смарты_нал5[[#This Row],[Цена Б.Н.]]*смарты_нал5[[#This Row],[Заказ Б.Н.]],"")</f>
        <v>0</v>
      </c>
      <c r="I393" s="27"/>
      <c r="J393" s="27"/>
      <c r="K393" s="27"/>
      <c r="L393" s="27"/>
      <c r="M393" s="278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 spans="1:27" ht="15.75" customHeight="1" x14ac:dyDescent="0.25">
      <c r="A394" s="274" t="s">
        <v>11220</v>
      </c>
      <c r="B394" s="274" t="s">
        <v>11221</v>
      </c>
      <c r="C394" s="275">
        <v>7500</v>
      </c>
      <c r="D394" s="280">
        <f>IF(смарты_нал5[[#This Row],[Цена ]]&gt;0,смарты_нал5[[#This Row],[Цена ]]/0.87,"")</f>
        <v>8620.689655172413</v>
      </c>
      <c r="E394" s="271"/>
      <c r="F394" s="272"/>
      <c r="G394" s="272">
        <f>IF(смарты_нал5[[#This Row],[Цена ]]&lt;&gt;"",смарты_нал5[[#This Row],[Цена ]]*смарты_нал5[[#This Row],[Заказ нал.]],"")</f>
        <v>0</v>
      </c>
      <c r="H394" s="272">
        <f>IF(смарты_нал5[[#This Row],[Цена Б.Н.]]&lt;&gt;"",смарты_нал5[[#This Row],[Цена Б.Н.]]*смарты_нал5[[#This Row],[Заказ Б.Н.]],"")</f>
        <v>0</v>
      </c>
      <c r="I394" s="27"/>
      <c r="J394" s="27"/>
      <c r="K394" s="27"/>
      <c r="L394" s="27"/>
      <c r="M394" s="278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 spans="1:27" ht="15.75" customHeight="1" x14ac:dyDescent="0.25">
      <c r="A395" s="274" t="s">
        <v>4574</v>
      </c>
      <c r="B395" s="274" t="s">
        <v>4575</v>
      </c>
      <c r="C395" s="275">
        <v>7200</v>
      </c>
      <c r="D395" s="280">
        <f>IF(смарты_нал5[[#This Row],[Цена ]]&gt;0,смарты_нал5[[#This Row],[Цена ]]/0.87,"")</f>
        <v>8275.8620689655181</v>
      </c>
      <c r="E395" s="271"/>
      <c r="F395" s="272"/>
      <c r="G395" s="272">
        <f>IF(смарты_нал5[[#This Row],[Цена ]]&lt;&gt;"",смарты_нал5[[#This Row],[Цена ]]*смарты_нал5[[#This Row],[Заказ нал.]],"")</f>
        <v>0</v>
      </c>
      <c r="H395" s="272">
        <f>IF(смарты_нал5[[#This Row],[Цена Б.Н.]]&lt;&gt;"",смарты_нал5[[#This Row],[Цена Б.Н.]]*смарты_нал5[[#This Row],[Заказ Б.Н.]],"")</f>
        <v>0</v>
      </c>
      <c r="I395" s="27"/>
      <c r="J395" s="27"/>
      <c r="K395" s="27"/>
      <c r="L395" s="27"/>
      <c r="M395" s="273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 spans="1:27" ht="15.75" customHeight="1" x14ac:dyDescent="0.25">
      <c r="A396" s="274" t="s">
        <v>4576</v>
      </c>
      <c r="B396" s="274"/>
      <c r="C396" s="275"/>
      <c r="D396" s="280" t="str">
        <f>IF(смарты_нал5[[#This Row],[Цена ]]&gt;0,смарты_нал5[[#This Row],[Цена ]]/0.87,"")</f>
        <v/>
      </c>
      <c r="E396" s="271"/>
      <c r="F396" s="272"/>
      <c r="G396" s="272" t="str">
        <f>IF(смарты_нал5[[#This Row],[Цена ]]&lt;&gt;"",смарты_нал5[[#This Row],[Цена ]]*смарты_нал5[[#This Row],[Заказ нал.]],"")</f>
        <v/>
      </c>
      <c r="H396" s="272" t="str">
        <f>IF(смарты_нал5[[#This Row],[Цена Б.Н.]]&lt;&gt;"",смарты_нал5[[#This Row],[Цена Б.Н.]]*смарты_нал5[[#This Row],[Заказ Б.Н.]],"")</f>
        <v/>
      </c>
      <c r="I396" s="27"/>
      <c r="J396" s="27"/>
      <c r="K396" s="27"/>
      <c r="L396" s="27"/>
      <c r="M396" s="278">
        <v>69</v>
      </c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 spans="1:27" ht="15.75" customHeight="1" x14ac:dyDescent="0.25">
      <c r="A397" s="274" t="s">
        <v>16141</v>
      </c>
      <c r="B397" s="274" t="s">
        <v>16142</v>
      </c>
      <c r="C397" s="275">
        <v>9000</v>
      </c>
      <c r="D397" s="280">
        <f>IF(смарты_нал5[[#This Row],[Цена ]]&gt;0,смарты_нал5[[#This Row],[Цена ]]/0.87,"")</f>
        <v>10344.827586206897</v>
      </c>
      <c r="E397" s="271"/>
      <c r="F397" s="272"/>
      <c r="G397" s="272">
        <f>IF(смарты_нал5[[#This Row],[Цена ]]&lt;&gt;"",смарты_нал5[[#This Row],[Цена ]]*смарты_нал5[[#This Row],[Заказ нал.]],"")</f>
        <v>0</v>
      </c>
      <c r="H397" s="272">
        <f>IF(смарты_нал5[[#This Row],[Цена Б.Н.]]&lt;&gt;"",смарты_нал5[[#This Row],[Цена Б.Н.]]*смарты_нал5[[#This Row],[Заказ Б.Н.]],"")</f>
        <v>0</v>
      </c>
      <c r="I397" s="27"/>
      <c r="J397" s="27"/>
      <c r="K397" s="27"/>
      <c r="L397" s="27"/>
      <c r="M397" s="278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 spans="1:27" ht="15.75" customHeight="1" x14ac:dyDescent="0.25">
      <c r="A398" s="274" t="s">
        <v>16143</v>
      </c>
      <c r="B398" s="274" t="s">
        <v>16144</v>
      </c>
      <c r="C398" s="275">
        <v>9000</v>
      </c>
      <c r="D398" s="280">
        <f>IF(смарты_нал5[[#This Row],[Цена ]]&gt;0,смарты_нал5[[#This Row],[Цена ]]/0.87,"")</f>
        <v>10344.827586206897</v>
      </c>
      <c r="E398" s="271"/>
      <c r="F398" s="272"/>
      <c r="G398" s="272">
        <f>IF(смарты_нал5[[#This Row],[Цена ]]&lt;&gt;"",смарты_нал5[[#This Row],[Цена ]]*смарты_нал5[[#This Row],[Заказ нал.]],"")</f>
        <v>0</v>
      </c>
      <c r="H398" s="272">
        <f>IF(смарты_нал5[[#This Row],[Цена Б.Н.]]&lt;&gt;"",смарты_нал5[[#This Row],[Цена Б.Н.]]*смарты_нал5[[#This Row],[Заказ Б.Н.]],"")</f>
        <v>0</v>
      </c>
      <c r="I398" s="27"/>
      <c r="J398" s="27"/>
      <c r="K398" s="27"/>
      <c r="L398" s="27"/>
      <c r="M398" s="278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 spans="1:27" ht="15.75" customHeight="1" x14ac:dyDescent="0.25">
      <c r="A399" s="274" t="s">
        <v>11375</v>
      </c>
      <c r="B399" s="274" t="s">
        <v>11376</v>
      </c>
      <c r="C399" s="275">
        <v>7300</v>
      </c>
      <c r="D399" s="280">
        <f>IF(смарты_нал5[[#This Row],[Цена ]]&gt;0,смарты_нал5[[#This Row],[Цена ]]/0.87,"")</f>
        <v>8390.8045977011498</v>
      </c>
      <c r="E399" s="271"/>
      <c r="F399" s="272"/>
      <c r="G399" s="272">
        <f>IF(смарты_нал5[[#This Row],[Цена ]]&lt;&gt;"",смарты_нал5[[#This Row],[Цена ]]*смарты_нал5[[#This Row],[Заказ нал.]],"")</f>
        <v>0</v>
      </c>
      <c r="H399" s="272">
        <f>IF(смарты_нал5[[#This Row],[Цена Б.Н.]]&lt;&gt;"",смарты_нал5[[#This Row],[Цена Б.Н.]]*смарты_нал5[[#This Row],[Заказ Б.Н.]],"")</f>
        <v>0</v>
      </c>
      <c r="I399" s="27"/>
      <c r="J399" s="27"/>
      <c r="K399" s="27"/>
      <c r="L399" s="27"/>
      <c r="M399" s="278">
        <v>20</v>
      </c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 spans="1:27" ht="15.75" customHeight="1" x14ac:dyDescent="0.25">
      <c r="A400" s="274" t="s">
        <v>11971</v>
      </c>
      <c r="B400" s="274" t="s">
        <v>11972</v>
      </c>
      <c r="C400" s="275">
        <v>9600</v>
      </c>
      <c r="D400" s="280">
        <f>IF(смарты_нал5[[#This Row],[Цена ]]&gt;0,смарты_нал5[[#This Row],[Цена ]]/0.87,"")</f>
        <v>11034.48275862069</v>
      </c>
      <c r="E400" s="271"/>
      <c r="F400" s="272"/>
      <c r="G400" s="272">
        <f>IF(смарты_нал5[[#This Row],[Цена ]]&lt;&gt;"",смарты_нал5[[#This Row],[Цена ]]*смарты_нал5[[#This Row],[Заказ нал.]],"")</f>
        <v>0</v>
      </c>
      <c r="H400" s="272">
        <f>IF(смарты_нал5[[#This Row],[Цена Б.Н.]]&lt;&gt;"",смарты_нал5[[#This Row],[Цена Б.Н.]]*смарты_нал5[[#This Row],[Заказ Б.Н.]],"")</f>
        <v>0</v>
      </c>
      <c r="I400" s="27"/>
      <c r="J400" s="27"/>
      <c r="K400" s="27"/>
      <c r="L400" s="27"/>
      <c r="M400" s="288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 spans="1:27" ht="15.75" customHeight="1" x14ac:dyDescent="0.25">
      <c r="A401" s="274" t="s">
        <v>4577</v>
      </c>
      <c r="B401" s="274" t="s">
        <v>4578</v>
      </c>
      <c r="C401" s="275">
        <v>9600</v>
      </c>
      <c r="D401" s="280">
        <f>IF(смарты_нал5[[#This Row],[Цена ]]&gt;0,смарты_нал5[[#This Row],[Цена ]]/0.87,"")</f>
        <v>11034.48275862069</v>
      </c>
      <c r="E401" s="271"/>
      <c r="F401" s="272"/>
      <c r="G401" s="272">
        <f>IF(смарты_нал5[[#This Row],[Цена ]]&lt;&gt;"",смарты_нал5[[#This Row],[Цена ]]*смарты_нал5[[#This Row],[Заказ нал.]],"")</f>
        <v>0</v>
      </c>
      <c r="H401" s="272">
        <f>IF(смарты_нал5[[#This Row],[Цена Б.Н.]]&lt;&gt;"",смарты_нал5[[#This Row],[Цена Б.Н.]]*смарты_нал5[[#This Row],[Заказ Б.Н.]],"")</f>
        <v>0</v>
      </c>
      <c r="I401" s="27"/>
      <c r="J401" s="27"/>
      <c r="K401" s="27"/>
      <c r="L401" s="27"/>
      <c r="M401" s="278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 spans="1:27" ht="15.75" customHeight="1" x14ac:dyDescent="0.25">
      <c r="A402" s="274" t="s">
        <v>11973</v>
      </c>
      <c r="B402" s="274" t="s">
        <v>11974</v>
      </c>
      <c r="C402" s="275">
        <v>9600</v>
      </c>
      <c r="D402" s="280">
        <f>IF(смарты_нал5[[#This Row],[Цена ]]&gt;0,смарты_нал5[[#This Row],[Цена ]]/0.87,"")</f>
        <v>11034.48275862069</v>
      </c>
      <c r="E402" s="271"/>
      <c r="F402" s="272"/>
      <c r="G402" s="272">
        <f>IF(смарты_нал5[[#This Row],[Цена ]]&lt;&gt;"",смарты_нал5[[#This Row],[Цена ]]*смарты_нал5[[#This Row],[Заказ нал.]],"")</f>
        <v>0</v>
      </c>
      <c r="H402" s="272">
        <f>IF(смарты_нал5[[#This Row],[Цена Б.Н.]]&lt;&gt;"",смарты_нал5[[#This Row],[Цена Б.Н.]]*смарты_нал5[[#This Row],[Заказ Б.Н.]],"")</f>
        <v>0</v>
      </c>
      <c r="I402" s="27"/>
      <c r="J402" s="27"/>
      <c r="K402" s="27"/>
      <c r="L402" s="27"/>
      <c r="M402" s="278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 spans="1:27" ht="15.75" customHeight="1" x14ac:dyDescent="0.25">
      <c r="A403" s="274" t="s">
        <v>11975</v>
      </c>
      <c r="B403" s="274" t="s">
        <v>11976</v>
      </c>
      <c r="C403" s="275">
        <v>10700</v>
      </c>
      <c r="D403" s="280">
        <f>IF(смарты_нал5[[#This Row],[Цена ]]&gt;0,смарты_нал5[[#This Row],[Цена ]]/0.87,"")</f>
        <v>12298.850574712644</v>
      </c>
      <c r="E403" s="271"/>
      <c r="F403" s="272"/>
      <c r="G403" s="272">
        <f>IF(смарты_нал5[[#This Row],[Цена ]]&lt;&gt;"",смарты_нал5[[#This Row],[Цена ]]*смарты_нал5[[#This Row],[Заказ нал.]],"")</f>
        <v>0</v>
      </c>
      <c r="H403" s="272">
        <f>IF(смарты_нал5[[#This Row],[Цена Б.Н.]]&lt;&gt;"",смарты_нал5[[#This Row],[Цена Б.Н.]]*смарты_нал5[[#This Row],[Заказ Б.Н.]],"")</f>
        <v>0</v>
      </c>
      <c r="I403" s="27"/>
      <c r="J403" s="27"/>
      <c r="K403" s="27"/>
      <c r="L403" s="27"/>
      <c r="M403" s="278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 spans="1:27" ht="15.75" customHeight="1" x14ac:dyDescent="0.25">
      <c r="A404" s="274" t="s">
        <v>11977</v>
      </c>
      <c r="B404" s="274" t="s">
        <v>11978</v>
      </c>
      <c r="C404" s="275">
        <v>10700</v>
      </c>
      <c r="D404" s="280">
        <f>IF(смарты_нал5[[#This Row],[Цена ]]&gt;0,смарты_нал5[[#This Row],[Цена ]]/0.87,"")</f>
        <v>12298.850574712644</v>
      </c>
      <c r="E404" s="271"/>
      <c r="F404" s="272"/>
      <c r="G404" s="272">
        <f>IF(смарты_нал5[[#This Row],[Цена ]]&lt;&gt;"",смарты_нал5[[#This Row],[Цена ]]*смарты_нал5[[#This Row],[Заказ нал.]],"")</f>
        <v>0</v>
      </c>
      <c r="H404" s="272">
        <f>IF(смарты_нал5[[#This Row],[Цена Б.Н.]]&lt;&gt;"",смарты_нал5[[#This Row],[Цена Б.Н.]]*смарты_нал5[[#This Row],[Заказ Б.Н.]],"")</f>
        <v>0</v>
      </c>
      <c r="I404" s="27"/>
      <c r="J404" s="27"/>
      <c r="K404" s="27"/>
      <c r="L404" s="27"/>
      <c r="M404" s="278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 spans="1:27" ht="15.75" customHeight="1" x14ac:dyDescent="0.25">
      <c r="A405" s="274" t="s">
        <v>12567</v>
      </c>
      <c r="B405" s="274" t="s">
        <v>12568</v>
      </c>
      <c r="C405" s="275">
        <v>10700</v>
      </c>
      <c r="D405" s="280">
        <f>IF(смарты_нал5[[#This Row],[Цена ]]&gt;0,смарты_нал5[[#This Row],[Цена ]]/0.87,"")</f>
        <v>12298.850574712644</v>
      </c>
      <c r="E405" s="271"/>
      <c r="F405" s="277"/>
      <c r="G405" s="272">
        <f>IF(смарты_нал5[[#This Row],[Цена ]]&lt;&gt;"",смарты_нал5[[#This Row],[Цена ]]*смарты_нал5[[#This Row],[Заказ нал.]],"")</f>
        <v>0</v>
      </c>
      <c r="H405" s="272">
        <f>IF(смарты_нал5[[#This Row],[Цена Б.Н.]]&lt;&gt;"",смарты_нал5[[#This Row],[Цена Б.Н.]]*смарты_нал5[[#This Row],[Заказ Б.Н.]],"")</f>
        <v>0</v>
      </c>
      <c r="I405" s="27"/>
      <c r="J405" s="27"/>
      <c r="K405" s="27"/>
      <c r="L405" s="27"/>
      <c r="M405" s="278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 spans="1:27" ht="15.75" customHeight="1" x14ac:dyDescent="0.25">
      <c r="A406" s="274" t="s">
        <v>11979</v>
      </c>
      <c r="B406" s="274" t="s">
        <v>11980</v>
      </c>
      <c r="C406" s="275">
        <v>11400</v>
      </c>
      <c r="D406" s="280">
        <f>IF(смарты_нал5[[#This Row],[Цена ]]&gt;0,смарты_нал5[[#This Row],[Цена ]]/0.87,"")</f>
        <v>13103.448275862069</v>
      </c>
      <c r="E406" s="271"/>
      <c r="F406" s="272"/>
      <c r="G406" s="272">
        <f>IF(смарты_нал5[[#This Row],[Цена ]]&lt;&gt;"",смарты_нал5[[#This Row],[Цена ]]*смарты_нал5[[#This Row],[Заказ нал.]],"")</f>
        <v>0</v>
      </c>
      <c r="H406" s="272">
        <f>IF(смарты_нал5[[#This Row],[Цена Б.Н.]]&lt;&gt;"",смарты_нал5[[#This Row],[Цена Б.Н.]]*смарты_нал5[[#This Row],[Заказ Б.Н.]],"")</f>
        <v>0</v>
      </c>
      <c r="I406" s="27"/>
      <c r="J406" s="27"/>
      <c r="K406" s="27"/>
      <c r="L406" s="27"/>
      <c r="M406" s="278">
        <v>15</v>
      </c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 spans="1:27" ht="15.75" customHeight="1" x14ac:dyDescent="0.25">
      <c r="A407" s="274" t="s">
        <v>14024</v>
      </c>
      <c r="B407" s="274" t="s">
        <v>14025</v>
      </c>
      <c r="C407" s="275">
        <v>11400</v>
      </c>
      <c r="D407" s="280">
        <f>IF(смарты_нал5[[#This Row],[Цена ]]&gt;0,смарты_нал5[[#This Row],[Цена ]]/0.87,"")</f>
        <v>13103.448275862069</v>
      </c>
      <c r="E407" s="271"/>
      <c r="F407" s="272"/>
      <c r="G407" s="272">
        <f>IF(смарты_нал5[[#This Row],[Цена ]]&lt;&gt;"",смарты_нал5[[#This Row],[Цена ]]*смарты_нал5[[#This Row],[Заказ нал.]],"")</f>
        <v>0</v>
      </c>
      <c r="H407" s="272">
        <f>IF(смарты_нал5[[#This Row],[Цена Б.Н.]]&lt;&gt;"",смарты_нал5[[#This Row],[Цена Б.Н.]]*смарты_нал5[[#This Row],[Заказ Б.Н.]],"")</f>
        <v>0</v>
      </c>
      <c r="I407" s="27"/>
      <c r="J407" s="27"/>
      <c r="K407" s="27"/>
      <c r="L407" s="27"/>
      <c r="M407" s="278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 spans="1:27" ht="15.75" customHeight="1" x14ac:dyDescent="0.25">
      <c r="A408" s="274" t="s">
        <v>14026</v>
      </c>
      <c r="B408" s="274" t="s">
        <v>14027</v>
      </c>
      <c r="C408" s="275">
        <v>11400</v>
      </c>
      <c r="D408" s="280">
        <f>IF(смарты_нал5[[#This Row],[Цена ]]&gt;0,смарты_нал5[[#This Row],[Цена ]]/0.87,"")</f>
        <v>13103.448275862069</v>
      </c>
      <c r="E408" s="271"/>
      <c r="F408" s="272"/>
      <c r="G408" s="272">
        <f>IF(смарты_нал5[[#This Row],[Цена ]]&lt;&gt;"",смарты_нал5[[#This Row],[Цена ]]*смарты_нал5[[#This Row],[Заказ нал.]],"")</f>
        <v>0</v>
      </c>
      <c r="H408" s="272">
        <f>IF(смарты_нал5[[#This Row],[Цена Б.Н.]]&lt;&gt;"",смарты_нал5[[#This Row],[Цена Б.Н.]]*смарты_нал5[[#This Row],[Заказ Б.Н.]],"")</f>
        <v>0</v>
      </c>
      <c r="I408" s="27"/>
      <c r="J408" s="27"/>
      <c r="K408" s="27"/>
      <c r="L408" s="27"/>
      <c r="M408" s="278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 spans="1:27" ht="15.75" customHeight="1" x14ac:dyDescent="0.25">
      <c r="A409" s="274" t="s">
        <v>14978</v>
      </c>
      <c r="B409" s="274" t="s">
        <v>14979</v>
      </c>
      <c r="C409" s="275">
        <v>12700</v>
      </c>
      <c r="D409" s="280">
        <f>IF(смарты_нал5[[#This Row],[Цена ]]&gt;0,смарты_нал5[[#This Row],[Цена ]]/0.87,"")</f>
        <v>14597.701149425287</v>
      </c>
      <c r="E409" s="271"/>
      <c r="F409" s="272"/>
      <c r="G409" s="272">
        <f>IF(смарты_нал5[[#This Row],[Цена ]]&lt;&gt;"",смарты_нал5[[#This Row],[Цена ]]*смарты_нал5[[#This Row],[Заказ нал.]],"")</f>
        <v>0</v>
      </c>
      <c r="H409" s="272">
        <f>IF(смарты_нал5[[#This Row],[Цена Б.Н.]]&lt;&gt;"",смарты_нал5[[#This Row],[Цена Б.Н.]]*смарты_нал5[[#This Row],[Заказ Б.Н.]],"")</f>
        <v>0</v>
      </c>
      <c r="I409" s="27"/>
      <c r="J409" s="27"/>
      <c r="K409" s="27"/>
      <c r="L409" s="27"/>
      <c r="M409" s="278">
        <v>22</v>
      </c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 spans="1:27" ht="15.75" customHeight="1" x14ac:dyDescent="0.25">
      <c r="A410" s="274" t="s">
        <v>14028</v>
      </c>
      <c r="B410" s="274" t="s">
        <v>14029</v>
      </c>
      <c r="C410" s="275">
        <v>14000</v>
      </c>
      <c r="D410" s="280">
        <f>IF(смарты_нал5[[#This Row],[Цена ]]&gt;0,смарты_нал5[[#This Row],[Цена ]]/0.87,"")</f>
        <v>16091.954022988506</v>
      </c>
      <c r="E410" s="271"/>
      <c r="F410" s="272"/>
      <c r="G410" s="272">
        <f>IF(смарты_нал5[[#This Row],[Цена ]]&lt;&gt;"",смарты_нал5[[#This Row],[Цена ]]*смарты_нал5[[#This Row],[Заказ нал.]],"")</f>
        <v>0</v>
      </c>
      <c r="H410" s="272">
        <f>IF(смарты_нал5[[#This Row],[Цена Б.Н.]]&lt;&gt;"",смарты_нал5[[#This Row],[Цена Б.Н.]]*смарты_нал5[[#This Row],[Заказ Б.Н.]],"")</f>
        <v>0</v>
      </c>
      <c r="I410" s="27"/>
      <c r="J410" s="27"/>
      <c r="K410" s="27"/>
      <c r="L410" s="27"/>
      <c r="M410" s="278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 spans="1:27" ht="15.75" customHeight="1" x14ac:dyDescent="0.25">
      <c r="A411" s="274" t="s">
        <v>4579</v>
      </c>
      <c r="B411" s="274" t="s">
        <v>4580</v>
      </c>
      <c r="C411" s="275">
        <v>14000</v>
      </c>
      <c r="D411" s="280">
        <f>IF(смарты_нал5[[#This Row],[Цена ]]&gt;0,смарты_нал5[[#This Row],[Цена ]]/0.87,"")</f>
        <v>16091.954022988506</v>
      </c>
      <c r="E411" s="276"/>
      <c r="F411" s="272"/>
      <c r="G411" s="272">
        <f>IF(смарты_нал5[[#This Row],[Цена ]]&lt;&gt;"",смарты_нал5[[#This Row],[Цена ]]*смарты_нал5[[#This Row],[Заказ нал.]],"")</f>
        <v>0</v>
      </c>
      <c r="H411" s="272">
        <f>IF(смарты_нал5[[#This Row],[Цена Б.Н.]]&lt;&gt;"",смарты_нал5[[#This Row],[Цена Б.Н.]]*смарты_нал5[[#This Row],[Заказ Б.Н.]],"")</f>
        <v>0</v>
      </c>
      <c r="I411" s="27"/>
      <c r="J411" s="27"/>
      <c r="K411" s="27"/>
      <c r="L411" s="27"/>
      <c r="M411" s="278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 spans="1:27" ht="15.75" customHeight="1" x14ac:dyDescent="0.25">
      <c r="A412" s="274" t="s">
        <v>14030</v>
      </c>
      <c r="B412" s="274" t="s">
        <v>14031</v>
      </c>
      <c r="C412" s="275">
        <v>14600</v>
      </c>
      <c r="D412" s="280">
        <f>IF(смарты_нал5[[#This Row],[Цена ]]&gt;0,смарты_нал5[[#This Row],[Цена ]]/0.87,"")</f>
        <v>16781.6091954023</v>
      </c>
      <c r="E412" s="271"/>
      <c r="F412" s="272"/>
      <c r="G412" s="272">
        <f>IF(смарты_нал5[[#This Row],[Цена ]]&lt;&gt;"",смарты_нал5[[#This Row],[Цена ]]*смарты_нал5[[#This Row],[Заказ нал.]],"")</f>
        <v>0</v>
      </c>
      <c r="H412" s="272">
        <f>IF(смарты_нал5[[#This Row],[Цена Б.Н.]]&lt;&gt;"",смарты_нал5[[#This Row],[Цена Б.Н.]]*смарты_нал5[[#This Row],[Заказ Б.Н.]],"")</f>
        <v>0</v>
      </c>
      <c r="I412" s="27"/>
      <c r="J412" s="27"/>
      <c r="K412" s="27"/>
      <c r="L412" s="27"/>
      <c r="M412" s="278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 spans="1:27" ht="15.75" customHeight="1" x14ac:dyDescent="0.25">
      <c r="A413" s="274" t="s">
        <v>14032</v>
      </c>
      <c r="B413" s="274" t="s">
        <v>14033</v>
      </c>
      <c r="C413" s="275">
        <v>14600</v>
      </c>
      <c r="D413" s="280">
        <f>IF(смарты_нал5[[#This Row],[Цена ]]&gt;0,смарты_нал5[[#This Row],[Цена ]]/0.87,"")</f>
        <v>16781.6091954023</v>
      </c>
      <c r="E413" s="271"/>
      <c r="F413" s="272"/>
      <c r="G413" s="272">
        <f>IF(смарты_нал5[[#This Row],[Цена ]]&lt;&gt;"",смарты_нал5[[#This Row],[Цена ]]*смарты_нал5[[#This Row],[Заказ нал.]],"")</f>
        <v>0</v>
      </c>
      <c r="H413" s="272">
        <f>IF(смарты_нал5[[#This Row],[Цена Б.Н.]]&lt;&gt;"",смарты_нал5[[#This Row],[Цена Б.Н.]]*смарты_нал5[[#This Row],[Заказ Б.Н.]],"")</f>
        <v>0</v>
      </c>
      <c r="I413" s="27"/>
      <c r="J413" s="27"/>
      <c r="K413" s="27"/>
      <c r="L413" s="27"/>
      <c r="M413" s="278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 spans="1:27" ht="15.75" customHeight="1" x14ac:dyDescent="0.25">
      <c r="A414" s="274" t="s">
        <v>10041</v>
      </c>
      <c r="B414" s="274" t="s">
        <v>10042</v>
      </c>
      <c r="C414" s="275">
        <v>15600</v>
      </c>
      <c r="D414" s="270">
        <f>IF(смарты_нал5[[#This Row],[Цена ]]&gt;0,смарты_нал5[[#This Row],[Цена ]]/0.87,"")</f>
        <v>17931.03448275862</v>
      </c>
      <c r="E414" s="271"/>
      <c r="F414" s="272"/>
      <c r="G414" s="272">
        <f>IF(смарты_нал5[[#This Row],[Цена ]]&lt;&gt;"",смарты_нал5[[#This Row],[Цена ]]*смарты_нал5[[#This Row],[Заказ нал.]],"")</f>
        <v>0</v>
      </c>
      <c r="H414" s="272">
        <f>IF(смарты_нал5[[#This Row],[Цена Б.Н.]]&lt;&gt;"",смарты_нал5[[#This Row],[Цена Б.Н.]]*смарты_нал5[[#This Row],[Заказ Б.Н.]],"")</f>
        <v>0</v>
      </c>
      <c r="I414" s="27"/>
      <c r="J414" s="27"/>
      <c r="K414" s="27"/>
      <c r="L414" s="27"/>
      <c r="M414" s="278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 spans="1:27" ht="15.75" customHeight="1" x14ac:dyDescent="0.25">
      <c r="A415" s="274" t="s">
        <v>14980</v>
      </c>
      <c r="B415" s="274" t="s">
        <v>14981</v>
      </c>
      <c r="C415" s="275">
        <v>15600</v>
      </c>
      <c r="D415" s="280">
        <f>IF(смарты_нал5[[#This Row],[Цена ]]&gt;0,смарты_нал5[[#This Row],[Цена ]]/0.87,"")</f>
        <v>17931.03448275862</v>
      </c>
      <c r="E415" s="271"/>
      <c r="F415" s="272"/>
      <c r="G415" s="272">
        <f>IF(смарты_нал5[[#This Row],[Цена ]]&lt;&gt;"",смарты_нал5[[#This Row],[Цена ]]*смарты_нал5[[#This Row],[Заказ нал.]],"")</f>
        <v>0</v>
      </c>
      <c r="H415" s="272">
        <f>IF(смарты_нал5[[#This Row],[Цена Б.Н.]]&lt;&gt;"",смарты_нал5[[#This Row],[Цена Б.Н.]]*смарты_нал5[[#This Row],[Заказ Б.Н.]],"")</f>
        <v>0</v>
      </c>
      <c r="I415" s="27"/>
      <c r="J415" s="27"/>
      <c r="K415" s="27"/>
      <c r="L415" s="27"/>
      <c r="M415" s="278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 spans="1:27" ht="15.75" customHeight="1" x14ac:dyDescent="0.25">
      <c r="A416" s="274" t="s">
        <v>16145</v>
      </c>
      <c r="B416" s="274" t="s">
        <v>16146</v>
      </c>
      <c r="C416" s="275">
        <v>15600</v>
      </c>
      <c r="D416" s="280">
        <f>IF(смарты_нал5[[#This Row],[Цена ]]&gt;0,смарты_нал5[[#This Row],[Цена ]]/0.87,"")</f>
        <v>17931.03448275862</v>
      </c>
      <c r="E416" s="271"/>
      <c r="F416" s="272"/>
      <c r="G416" s="272">
        <f>IF(смарты_нал5[[#This Row],[Цена ]]&lt;&gt;"",смарты_нал5[[#This Row],[Цена ]]*смарты_нал5[[#This Row],[Заказ нал.]],"")</f>
        <v>0</v>
      </c>
      <c r="H416" s="272">
        <f>IF(смарты_нал5[[#This Row],[Цена Б.Н.]]&lt;&gt;"",смарты_нал5[[#This Row],[Цена Б.Н.]]*смарты_нал5[[#This Row],[Заказ Б.Н.]],"")</f>
        <v>0</v>
      </c>
      <c r="I416" s="27"/>
      <c r="J416" s="27"/>
      <c r="K416" s="27"/>
      <c r="L416" s="27"/>
      <c r="M416" s="278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 spans="1:27" ht="15.75" customHeight="1" x14ac:dyDescent="0.25">
      <c r="A417" s="274" t="s">
        <v>14982</v>
      </c>
      <c r="B417" s="274" t="s">
        <v>14983</v>
      </c>
      <c r="C417" s="275">
        <v>15800</v>
      </c>
      <c r="D417" s="280">
        <f>IF(смарты_нал5[[#This Row],[Цена ]]&gt;0,смарты_нал5[[#This Row],[Цена ]]/0.87,"")</f>
        <v>18160.919540229886</v>
      </c>
      <c r="E417" s="271"/>
      <c r="F417" s="272"/>
      <c r="G417" s="272">
        <f>IF(смарты_нал5[[#This Row],[Цена ]]&lt;&gt;"",смарты_нал5[[#This Row],[Цена ]]*смарты_нал5[[#This Row],[Заказ нал.]],"")</f>
        <v>0</v>
      </c>
      <c r="H417" s="272">
        <f>IF(смарты_нал5[[#This Row],[Цена Б.Н.]]&lt;&gt;"",смарты_нал5[[#This Row],[Цена Б.Н.]]*смарты_нал5[[#This Row],[Заказ Б.Н.]],"")</f>
        <v>0</v>
      </c>
      <c r="I417" s="27"/>
      <c r="J417" s="27"/>
      <c r="K417" s="27"/>
      <c r="L417" s="27"/>
      <c r="M417" s="278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 spans="1:27" ht="15.75" customHeight="1" x14ac:dyDescent="0.25">
      <c r="A418" s="274" t="s">
        <v>16147</v>
      </c>
      <c r="B418" s="274" t="s">
        <v>16148</v>
      </c>
      <c r="C418" s="275">
        <v>15800</v>
      </c>
      <c r="D418" s="280">
        <f>IF(смарты_нал5[[#This Row],[Цена ]]&gt;0,смарты_нал5[[#This Row],[Цена ]]/0.87,"")</f>
        <v>18160.919540229886</v>
      </c>
      <c r="E418" s="271"/>
      <c r="F418" s="272"/>
      <c r="G418" s="272">
        <f>IF(смарты_нал5[[#This Row],[Цена ]]&lt;&gt;"",смарты_нал5[[#This Row],[Цена ]]*смарты_нал5[[#This Row],[Заказ нал.]],"")</f>
        <v>0</v>
      </c>
      <c r="H418" s="272">
        <f>IF(смарты_нал5[[#This Row],[Цена Б.Н.]]&lt;&gt;"",смарты_нал5[[#This Row],[Цена Б.Н.]]*смарты_нал5[[#This Row],[Заказ Б.Н.]],"")</f>
        <v>0</v>
      </c>
      <c r="I418" s="27"/>
      <c r="J418" s="27"/>
      <c r="K418" s="27"/>
      <c r="L418" s="27"/>
      <c r="M418" s="278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 spans="1:27" ht="15.75" customHeight="1" x14ac:dyDescent="0.25">
      <c r="A419" s="274" t="s">
        <v>16149</v>
      </c>
      <c r="B419" s="274" t="s">
        <v>16150</v>
      </c>
      <c r="C419" s="275">
        <v>15800</v>
      </c>
      <c r="D419" s="270">
        <f>IF(смарты_нал5[[#This Row],[Цена ]]&gt;0,смарты_нал5[[#This Row],[Цена ]]/0.87,"")</f>
        <v>18160.919540229886</v>
      </c>
      <c r="E419" s="271"/>
      <c r="F419" s="272"/>
      <c r="G419" s="272">
        <f>IF(смарты_нал5[[#This Row],[Цена ]]&lt;&gt;"",смарты_нал5[[#This Row],[Цена ]]*смарты_нал5[[#This Row],[Заказ нал.]],"")</f>
        <v>0</v>
      </c>
      <c r="H419" s="272">
        <f>IF(смарты_нал5[[#This Row],[Цена Б.Н.]]&lt;&gt;"",смарты_нал5[[#This Row],[Цена Б.Н.]]*смарты_нал5[[#This Row],[Заказ Б.Н.]],"")</f>
        <v>0</v>
      </c>
      <c r="I419" s="27"/>
      <c r="J419" s="27"/>
      <c r="K419" s="27"/>
      <c r="L419" s="27"/>
      <c r="M419" s="278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 spans="1:27" ht="15.75" customHeight="1" x14ac:dyDescent="0.25">
      <c r="A420" s="268" t="s">
        <v>13896</v>
      </c>
      <c r="B420" s="268" t="s">
        <v>13897</v>
      </c>
      <c r="C420" s="269">
        <v>17800</v>
      </c>
      <c r="D420" s="281">
        <f>IF(смарты_нал5[[#This Row],[Цена ]]&gt;0,смарты_нал5[[#This Row],[Цена ]]/0.87,"")</f>
        <v>20459.77011494253</v>
      </c>
      <c r="E420" s="271"/>
      <c r="F420" s="272"/>
      <c r="G420" s="272">
        <f>IF(смарты_нал5[[#This Row],[Цена ]]&lt;&gt;"",смарты_нал5[[#This Row],[Цена ]]*смарты_нал5[[#This Row],[Заказ нал.]],"")</f>
        <v>0</v>
      </c>
      <c r="H420" s="272">
        <f>IF(смарты_нал5[[#This Row],[Цена Б.Н.]]&lt;&gt;"",смарты_нал5[[#This Row],[Цена Б.Н.]]*смарты_нал5[[#This Row],[Заказ Б.Н.]],"")</f>
        <v>0</v>
      </c>
      <c r="I420" s="27"/>
      <c r="J420" s="27"/>
      <c r="K420" s="27"/>
      <c r="L420" s="27"/>
      <c r="M420" s="278">
        <v>3</v>
      </c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 spans="1:27" ht="15.75" customHeight="1" x14ac:dyDescent="0.25">
      <c r="A421" s="274" t="s">
        <v>13898</v>
      </c>
      <c r="B421" s="274" t="s">
        <v>13899</v>
      </c>
      <c r="C421" s="275">
        <v>17800</v>
      </c>
      <c r="D421" s="280">
        <f>IF(смарты_нал5[[#This Row],[Цена ]]&gt;0,смарты_нал5[[#This Row],[Цена ]]/0.87,"")</f>
        <v>20459.77011494253</v>
      </c>
      <c r="E421" s="271"/>
      <c r="F421" s="272"/>
      <c r="G421" s="272">
        <f>IF(смарты_нал5[[#This Row],[Цена ]]&lt;&gt;"",смарты_нал5[[#This Row],[Цена ]]*смарты_нал5[[#This Row],[Заказ нал.]],"")</f>
        <v>0</v>
      </c>
      <c r="H421" s="272">
        <f>IF(смарты_нал5[[#This Row],[Цена Б.Н.]]&lt;&gt;"",смарты_нал5[[#This Row],[Цена Б.Н.]]*смарты_нал5[[#This Row],[Заказ Б.Н.]],"")</f>
        <v>0</v>
      </c>
      <c r="I421" s="27"/>
      <c r="J421" s="27"/>
      <c r="K421" s="27"/>
      <c r="L421" s="27"/>
      <c r="M421" s="278">
        <v>9</v>
      </c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 spans="1:27" ht="15.75" customHeight="1" x14ac:dyDescent="0.25">
      <c r="A422" s="274" t="s">
        <v>16151</v>
      </c>
      <c r="B422" s="274" t="s">
        <v>16152</v>
      </c>
      <c r="C422" s="275">
        <v>17500</v>
      </c>
      <c r="D422" s="280">
        <f>IF(смарты_нал5[[#This Row],[Цена ]]&gt;0,смарты_нал5[[#This Row],[Цена ]]/0.87,"")</f>
        <v>20114.942528735632</v>
      </c>
      <c r="E422" s="271"/>
      <c r="F422" s="272"/>
      <c r="G422" s="272">
        <f>IF(смарты_нал5[[#This Row],[Цена ]]&lt;&gt;"",смарты_нал5[[#This Row],[Цена ]]*смарты_нал5[[#This Row],[Заказ нал.]],"")</f>
        <v>0</v>
      </c>
      <c r="H422" s="272">
        <f>IF(смарты_нал5[[#This Row],[Цена Б.Н.]]&lt;&gt;"",смарты_нал5[[#This Row],[Цена Б.Н.]]*смарты_нал5[[#This Row],[Заказ Б.Н.]],"")</f>
        <v>0</v>
      </c>
      <c r="I422" s="27"/>
      <c r="J422" s="27"/>
      <c r="K422" s="27"/>
      <c r="L422" s="27"/>
      <c r="M422" s="278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 spans="1:27" ht="15.75" customHeight="1" x14ac:dyDescent="0.25">
      <c r="A423" s="274" t="s">
        <v>16153</v>
      </c>
      <c r="B423" s="274" t="s">
        <v>16154</v>
      </c>
      <c r="C423" s="275">
        <v>17500</v>
      </c>
      <c r="D423" s="280">
        <f>IF(смарты_нал5[[#This Row],[Цена ]]&gt;0,смарты_нал5[[#This Row],[Цена ]]/0.87,"")</f>
        <v>20114.942528735632</v>
      </c>
      <c r="E423" s="271"/>
      <c r="F423" s="272"/>
      <c r="G423" s="272">
        <f>IF(смарты_нал5[[#This Row],[Цена ]]&lt;&gt;"",смарты_нал5[[#This Row],[Цена ]]*смарты_нал5[[#This Row],[Заказ нал.]],"")</f>
        <v>0</v>
      </c>
      <c r="H423" s="272">
        <f>IF(смарты_нал5[[#This Row],[Цена Б.Н.]]&lt;&gt;"",смарты_нал5[[#This Row],[Цена Б.Н.]]*смарты_нал5[[#This Row],[Заказ Б.Н.]],"")</f>
        <v>0</v>
      </c>
      <c r="I423" s="27"/>
      <c r="J423" s="27"/>
      <c r="K423" s="27"/>
      <c r="L423" s="27"/>
      <c r="M423" s="278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 spans="1:27" ht="15.75" customHeight="1" x14ac:dyDescent="0.25">
      <c r="A424" s="274" t="s">
        <v>14034</v>
      </c>
      <c r="B424" s="274" t="s">
        <v>14035</v>
      </c>
      <c r="C424" s="275">
        <v>23500</v>
      </c>
      <c r="D424" s="280">
        <f>IF(смарты_нал5[[#This Row],[Цена ]]&gt;0,смарты_нал5[[#This Row],[Цена ]]/0.87,"")</f>
        <v>27011.494252873563</v>
      </c>
      <c r="E424" s="271"/>
      <c r="F424" s="272"/>
      <c r="G424" s="272">
        <f>IF(смарты_нал5[[#This Row],[Цена ]]&lt;&gt;"",смарты_нал5[[#This Row],[Цена ]]*смарты_нал5[[#This Row],[Заказ нал.]],"")</f>
        <v>0</v>
      </c>
      <c r="H424" s="272">
        <f>IF(смарты_нал5[[#This Row],[Цена Б.Н.]]&lt;&gt;"",смарты_нал5[[#This Row],[Цена Б.Н.]]*смарты_нал5[[#This Row],[Заказ Б.Н.]],"")</f>
        <v>0</v>
      </c>
      <c r="I424" s="27"/>
      <c r="J424" s="27"/>
      <c r="K424" s="27"/>
      <c r="L424" s="27"/>
      <c r="M424" s="278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 spans="1:27" ht="15.75" customHeight="1" x14ac:dyDescent="0.25">
      <c r="A425" s="268" t="s">
        <v>13900</v>
      </c>
      <c r="B425" s="268" t="s">
        <v>13901</v>
      </c>
      <c r="C425" s="269">
        <v>23500</v>
      </c>
      <c r="D425" s="281">
        <f>IF(смарты_нал5[[#This Row],[Цена ]]&gt;0,смарты_нал5[[#This Row],[Цена ]]/0.87,"")</f>
        <v>27011.494252873563</v>
      </c>
      <c r="E425" s="271"/>
      <c r="F425" s="277"/>
      <c r="G425" s="272">
        <f>IF(смарты_нал5[[#This Row],[Цена ]]&lt;&gt;"",смарты_нал5[[#This Row],[Цена ]]*смарты_нал5[[#This Row],[Заказ нал.]],"")</f>
        <v>0</v>
      </c>
      <c r="H425" s="272">
        <f>IF(смарты_нал5[[#This Row],[Цена Б.Н.]]&lt;&gt;"",смарты_нал5[[#This Row],[Цена Б.Н.]]*смарты_нал5[[#This Row],[Заказ Б.Н.]],"")</f>
        <v>0</v>
      </c>
      <c r="I425" s="27"/>
      <c r="J425" s="27"/>
      <c r="K425" s="27"/>
      <c r="L425" s="27"/>
      <c r="M425" s="278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 spans="1:27" ht="15.75" customHeight="1" x14ac:dyDescent="0.25">
      <c r="A426" s="274" t="s">
        <v>9727</v>
      </c>
      <c r="B426" s="274" t="s">
        <v>9728</v>
      </c>
      <c r="C426" s="275">
        <v>23500</v>
      </c>
      <c r="D426" s="280">
        <f>IF(смарты_нал5[[#This Row],[Цена ]]&gt;0,смарты_нал5[[#This Row],[Цена ]]/0.87,"")</f>
        <v>27011.494252873563</v>
      </c>
      <c r="E426" s="271"/>
      <c r="F426" s="272"/>
      <c r="G426" s="272">
        <f>IF(смарты_нал5[[#This Row],[Цена ]]&lt;&gt;"",смарты_нал5[[#This Row],[Цена ]]*смарты_нал5[[#This Row],[Заказ нал.]],"")</f>
        <v>0</v>
      </c>
      <c r="H426" s="272">
        <f>IF(смарты_нал5[[#This Row],[Цена Б.Н.]]&lt;&gt;"",смарты_нал5[[#This Row],[Цена Б.Н.]]*смарты_нал5[[#This Row],[Заказ Б.Н.]],"")</f>
        <v>0</v>
      </c>
      <c r="I426" s="27"/>
      <c r="J426" s="27"/>
      <c r="K426" s="27"/>
      <c r="L426" s="27"/>
      <c r="M426" s="278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 spans="1:27" ht="15.75" customHeight="1" x14ac:dyDescent="0.25">
      <c r="A427" s="274" t="s">
        <v>9781</v>
      </c>
      <c r="B427" s="274" t="s">
        <v>9782</v>
      </c>
      <c r="C427" s="275">
        <v>23500</v>
      </c>
      <c r="D427" s="280">
        <f>IF(смарты_нал5[[#This Row],[Цена ]]&gt;0,смарты_нал5[[#This Row],[Цена ]]/0.87,"")</f>
        <v>27011.494252873563</v>
      </c>
      <c r="E427" s="271"/>
      <c r="F427" s="272"/>
      <c r="G427" s="272">
        <f>IF(смарты_нал5[[#This Row],[Цена ]]&lt;&gt;"",смарты_нал5[[#This Row],[Цена ]]*смарты_нал5[[#This Row],[Заказ нал.]],"")</f>
        <v>0</v>
      </c>
      <c r="H427" s="272">
        <f>IF(смарты_нал5[[#This Row],[Цена Б.Н.]]&lt;&gt;"",смарты_нал5[[#This Row],[Цена Б.Н.]]*смарты_нал5[[#This Row],[Заказ Б.Н.]],"")</f>
        <v>0</v>
      </c>
      <c r="I427" s="27"/>
      <c r="J427" s="27"/>
      <c r="K427" s="27"/>
      <c r="L427" s="27"/>
      <c r="M427" s="278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 spans="1:27" ht="15.75" customHeight="1" x14ac:dyDescent="0.25">
      <c r="A428" s="274" t="s">
        <v>16155</v>
      </c>
      <c r="B428" s="274" t="s">
        <v>16156</v>
      </c>
      <c r="C428" s="275">
        <v>19400</v>
      </c>
      <c r="D428" s="280">
        <f>IF(смарты_нал5[[#This Row],[Цена ]]&gt;0,смарты_нал5[[#This Row],[Цена ]]/0.87,"")</f>
        <v>22298.850574712644</v>
      </c>
      <c r="E428" s="271"/>
      <c r="F428" s="272"/>
      <c r="G428" s="272">
        <f>IF(смарты_нал5[[#This Row],[Цена ]]&lt;&gt;"",смарты_нал5[[#This Row],[Цена ]]*смарты_нал5[[#This Row],[Заказ нал.]],"")</f>
        <v>0</v>
      </c>
      <c r="H428" s="272">
        <f>IF(смарты_нал5[[#This Row],[Цена Б.Н.]]&lt;&gt;"",смарты_нал5[[#This Row],[Цена Б.Н.]]*смарты_нал5[[#This Row],[Заказ Б.Н.]],"")</f>
        <v>0</v>
      </c>
      <c r="I428" s="27"/>
      <c r="J428" s="27"/>
      <c r="K428" s="27"/>
      <c r="L428" s="27"/>
      <c r="M428" s="278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 spans="1:27" ht="15.75" customHeight="1" x14ac:dyDescent="0.25">
      <c r="A429" s="274" t="s">
        <v>11377</v>
      </c>
      <c r="B429" s="274" t="s">
        <v>11378</v>
      </c>
      <c r="C429" s="275">
        <v>21900</v>
      </c>
      <c r="D429" s="280">
        <f>IF(смарты_нал5[[#This Row],[Цена ]]&gt;0,смарты_нал5[[#This Row],[Цена ]]/0.87,"")</f>
        <v>25172.413793103449</v>
      </c>
      <c r="E429" s="271"/>
      <c r="F429" s="272"/>
      <c r="G429" s="272">
        <f>IF(смарты_нал5[[#This Row],[Цена ]]&lt;&gt;"",смарты_нал5[[#This Row],[Цена ]]*смарты_нал5[[#This Row],[Заказ нал.]],"")</f>
        <v>0</v>
      </c>
      <c r="H429" s="272">
        <f>IF(смарты_нал5[[#This Row],[Цена Б.Н.]]&lt;&gt;"",смарты_нал5[[#This Row],[Цена Б.Н.]]*смарты_нал5[[#This Row],[Заказ Б.Н.]],"")</f>
        <v>0</v>
      </c>
      <c r="I429" s="27"/>
      <c r="J429" s="27"/>
      <c r="K429" s="27"/>
      <c r="L429" s="27"/>
      <c r="M429" s="278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 spans="1:27" ht="15.75" customHeight="1" x14ac:dyDescent="0.25">
      <c r="A430" s="274" t="s">
        <v>14036</v>
      </c>
      <c r="B430" s="274" t="s">
        <v>14037</v>
      </c>
      <c r="C430" s="275">
        <v>21900</v>
      </c>
      <c r="D430" s="280">
        <f>IF(смарты_нал5[[#This Row],[Цена ]]&gt;0,смарты_нал5[[#This Row],[Цена ]]/0.87,"")</f>
        <v>25172.413793103449</v>
      </c>
      <c r="E430" s="271"/>
      <c r="F430" s="272"/>
      <c r="G430" s="272">
        <f>IF(смарты_нал5[[#This Row],[Цена ]]&lt;&gt;"",смарты_нал5[[#This Row],[Цена ]]*смарты_нал5[[#This Row],[Заказ нал.]],"")</f>
        <v>0</v>
      </c>
      <c r="H430" s="272">
        <f>IF(смарты_нал5[[#This Row],[Цена Б.Н.]]&lt;&gt;"",смарты_нал5[[#This Row],[Цена Б.Н.]]*смарты_нал5[[#This Row],[Заказ Б.Н.]],"")</f>
        <v>0</v>
      </c>
      <c r="I430" s="27"/>
      <c r="J430" s="27"/>
      <c r="K430" s="27"/>
      <c r="L430" s="27"/>
      <c r="M430" s="278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 spans="1:27" ht="15.75" customHeight="1" x14ac:dyDescent="0.25">
      <c r="A431" s="274" t="s">
        <v>11379</v>
      </c>
      <c r="B431" s="274" t="s">
        <v>11380</v>
      </c>
      <c r="C431" s="275">
        <v>21900</v>
      </c>
      <c r="D431" s="280">
        <f>IF(смарты_нал5[[#This Row],[Цена ]]&gt;0,смарты_нал5[[#This Row],[Цена ]]/0.87,"")</f>
        <v>25172.413793103449</v>
      </c>
      <c r="E431" s="271"/>
      <c r="F431" s="272"/>
      <c r="G431" s="272">
        <f>IF(смарты_нал5[[#This Row],[Цена ]]&lt;&gt;"",смарты_нал5[[#This Row],[Цена ]]*смарты_нал5[[#This Row],[Заказ нал.]],"")</f>
        <v>0</v>
      </c>
      <c r="H431" s="272">
        <f>IF(смарты_нал5[[#This Row],[Цена Б.Н.]]&lt;&gt;"",смарты_нал5[[#This Row],[Цена Б.Н.]]*смарты_нал5[[#This Row],[Заказ Б.Н.]],"")</f>
        <v>0</v>
      </c>
      <c r="I431" s="27"/>
      <c r="J431" s="27"/>
      <c r="K431" s="27"/>
      <c r="L431" s="27"/>
      <c r="M431" s="278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 spans="1:27" ht="15.75" customHeight="1" x14ac:dyDescent="0.25">
      <c r="A432" s="274" t="s">
        <v>14984</v>
      </c>
      <c r="B432" s="274" t="s">
        <v>14985</v>
      </c>
      <c r="C432" s="275">
        <v>22500</v>
      </c>
      <c r="D432" s="280">
        <f>IF(смарты_нал5[[#This Row],[Цена ]]&gt;0,смарты_нал5[[#This Row],[Цена ]]/0.87,"")</f>
        <v>25862.068965517243</v>
      </c>
      <c r="E432" s="271"/>
      <c r="F432" s="272"/>
      <c r="G432" s="272">
        <f>IF(смарты_нал5[[#This Row],[Цена ]]&lt;&gt;"",смарты_нал5[[#This Row],[Цена ]]*смарты_нал5[[#This Row],[Заказ нал.]],"")</f>
        <v>0</v>
      </c>
      <c r="H432" s="272">
        <f>IF(смарты_нал5[[#This Row],[Цена Б.Н.]]&lt;&gt;"",смарты_нал5[[#This Row],[Цена Б.Н.]]*смарты_нал5[[#This Row],[Заказ Б.Н.]],"")</f>
        <v>0</v>
      </c>
      <c r="I432" s="27"/>
      <c r="J432" s="27"/>
      <c r="K432" s="27"/>
      <c r="L432" s="27"/>
      <c r="M432" s="278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 spans="1:27" ht="15.75" customHeight="1" x14ac:dyDescent="0.25">
      <c r="A433" s="274" t="s">
        <v>13902</v>
      </c>
      <c r="B433" s="274" t="s">
        <v>13903</v>
      </c>
      <c r="C433" s="275">
        <v>22500</v>
      </c>
      <c r="D433" s="280">
        <f>IF(смарты_нал5[[#This Row],[Цена ]]&gt;0,смарты_нал5[[#This Row],[Цена ]]/0.87,"")</f>
        <v>25862.068965517243</v>
      </c>
      <c r="E433" s="276"/>
      <c r="F433" s="272"/>
      <c r="G433" s="272">
        <f>IF(смарты_нал5[[#This Row],[Цена ]]&lt;&gt;"",смарты_нал5[[#This Row],[Цена ]]*смарты_нал5[[#This Row],[Заказ нал.]],"")</f>
        <v>0</v>
      </c>
      <c r="H433" s="272">
        <f>IF(смарты_нал5[[#This Row],[Цена Б.Н.]]&lt;&gt;"",смарты_нал5[[#This Row],[Цена Б.Н.]]*смарты_нал5[[#This Row],[Заказ Б.Н.]],"")</f>
        <v>0</v>
      </c>
      <c r="I433" s="27"/>
      <c r="J433" s="27"/>
      <c r="K433" s="27"/>
      <c r="L433" s="27"/>
      <c r="M433" s="278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 spans="1:27" ht="15.75" customHeight="1" x14ac:dyDescent="0.25">
      <c r="A434" s="274" t="s">
        <v>10043</v>
      </c>
      <c r="B434" s="274" t="s">
        <v>10044</v>
      </c>
      <c r="C434" s="275">
        <v>26400</v>
      </c>
      <c r="D434" s="280">
        <f>IF(смарты_нал5[[#This Row],[Цена ]]&gt;0,смарты_нал5[[#This Row],[Цена ]]/0.87,"")</f>
        <v>30344.827586206895</v>
      </c>
      <c r="E434" s="271"/>
      <c r="F434" s="272"/>
      <c r="G434" s="272">
        <f>IF(смарты_нал5[[#This Row],[Цена ]]&lt;&gt;"",смарты_нал5[[#This Row],[Цена ]]*смарты_нал5[[#This Row],[Заказ нал.]],"")</f>
        <v>0</v>
      </c>
      <c r="H434" s="272">
        <f>IF(смарты_нал5[[#This Row],[Цена Б.Н.]]&lt;&gt;"",смарты_нал5[[#This Row],[Цена Б.Н.]]*смарты_нал5[[#This Row],[Заказ Б.Н.]],"")</f>
        <v>0</v>
      </c>
      <c r="I434" s="27"/>
      <c r="J434" s="27"/>
      <c r="K434" s="27"/>
      <c r="L434" s="27"/>
      <c r="M434" s="278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 spans="1:27" ht="15.75" customHeight="1" x14ac:dyDescent="0.25">
      <c r="A435" s="274" t="s">
        <v>11981</v>
      </c>
      <c r="B435" s="274" t="s">
        <v>11982</v>
      </c>
      <c r="C435" s="275">
        <v>26400</v>
      </c>
      <c r="D435" s="280">
        <f>IF(смарты_нал5[[#This Row],[Цена ]]&gt;0,смарты_нал5[[#This Row],[Цена ]]/0.87,"")</f>
        <v>30344.827586206895</v>
      </c>
      <c r="E435" s="271"/>
      <c r="F435" s="272"/>
      <c r="G435" s="272">
        <f>IF(смарты_нал5[[#This Row],[Цена ]]&lt;&gt;"",смарты_нал5[[#This Row],[Цена ]]*смарты_нал5[[#This Row],[Заказ нал.]],"")</f>
        <v>0</v>
      </c>
      <c r="H435" s="272">
        <f>IF(смарты_нал5[[#This Row],[Цена Б.Н.]]&lt;&gt;"",смарты_нал5[[#This Row],[Цена Б.Н.]]*смарты_нал5[[#This Row],[Заказ Б.Н.]],"")</f>
        <v>0</v>
      </c>
      <c r="I435" s="27"/>
      <c r="J435" s="27"/>
      <c r="K435" s="27"/>
      <c r="L435" s="27"/>
      <c r="M435" s="278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 spans="1:27" ht="15.75" customHeight="1" x14ac:dyDescent="0.25">
      <c r="A436" s="274" t="s">
        <v>13449</v>
      </c>
      <c r="B436" s="274" t="s">
        <v>13450</v>
      </c>
      <c r="C436" s="275">
        <v>23400</v>
      </c>
      <c r="D436" s="280">
        <f>IF(смарты_нал5[[#This Row],[Цена ]]&gt;0,смарты_нал5[[#This Row],[Цена ]]/0.87,"")</f>
        <v>26896.551724137931</v>
      </c>
      <c r="E436" s="271"/>
      <c r="F436" s="272"/>
      <c r="G436" s="272">
        <f>IF(смарты_нал5[[#This Row],[Цена ]]&lt;&gt;"",смарты_нал5[[#This Row],[Цена ]]*смарты_нал5[[#This Row],[Заказ нал.]],"")</f>
        <v>0</v>
      </c>
      <c r="H436" s="272">
        <f>IF(смарты_нал5[[#This Row],[Цена Б.Н.]]&lt;&gt;"",смарты_нал5[[#This Row],[Цена Б.Н.]]*смарты_нал5[[#This Row],[Заказ Б.Н.]],"")</f>
        <v>0</v>
      </c>
      <c r="I436" s="27"/>
      <c r="J436" s="27"/>
      <c r="K436" s="27"/>
      <c r="L436" s="27"/>
      <c r="M436" s="278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 spans="1:27" ht="15.75" customHeight="1" x14ac:dyDescent="0.25">
      <c r="A437" s="274" t="s">
        <v>11983</v>
      </c>
      <c r="B437" s="274" t="s">
        <v>11984</v>
      </c>
      <c r="C437" s="275">
        <v>23400</v>
      </c>
      <c r="D437" s="280">
        <f>IF(смарты_нал5[[#This Row],[Цена ]]&gt;0,смарты_нал5[[#This Row],[Цена ]]/0.87,"")</f>
        <v>26896.551724137931</v>
      </c>
      <c r="E437" s="271"/>
      <c r="F437" s="272"/>
      <c r="G437" s="272">
        <f>IF(смарты_нал5[[#This Row],[Цена ]]&lt;&gt;"",смарты_нал5[[#This Row],[Цена ]]*смарты_нал5[[#This Row],[Заказ нал.]],"")</f>
        <v>0</v>
      </c>
      <c r="H437" s="272">
        <f>IF(смарты_нал5[[#This Row],[Цена Б.Н.]]&lt;&gt;"",смарты_нал5[[#This Row],[Цена Б.Н.]]*смарты_нал5[[#This Row],[Заказ Б.Н.]],"")</f>
        <v>0</v>
      </c>
      <c r="I437" s="27"/>
      <c r="J437" s="27"/>
      <c r="K437" s="27"/>
      <c r="L437" s="27"/>
      <c r="M437" s="278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 spans="1:27" ht="15.75" customHeight="1" x14ac:dyDescent="0.25">
      <c r="A438" s="274" t="s">
        <v>13451</v>
      </c>
      <c r="B438" s="274" t="s">
        <v>13452</v>
      </c>
      <c r="C438" s="275">
        <v>23400</v>
      </c>
      <c r="D438" s="280">
        <f>IF(смарты_нал5[[#This Row],[Цена ]]&gt;0,смарты_нал5[[#This Row],[Цена ]]/0.87,"")</f>
        <v>26896.551724137931</v>
      </c>
      <c r="E438" s="271"/>
      <c r="F438" s="272"/>
      <c r="G438" s="272">
        <f>IF(смарты_нал5[[#This Row],[Цена ]]&lt;&gt;"",смарты_нал5[[#This Row],[Цена ]]*смарты_нал5[[#This Row],[Заказ нал.]],"")</f>
        <v>0</v>
      </c>
      <c r="H438" s="272">
        <f>IF(смарты_нал5[[#This Row],[Цена Б.Н.]]&lt;&gt;"",смарты_нал5[[#This Row],[Цена Б.Н.]]*смарты_нал5[[#This Row],[Заказ Б.Н.]],"")</f>
        <v>0</v>
      </c>
      <c r="I438" s="27"/>
      <c r="J438" s="27"/>
      <c r="K438" s="27"/>
      <c r="L438" s="27"/>
      <c r="M438" s="278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 spans="1:27" ht="15.75" customHeight="1" x14ac:dyDescent="0.25">
      <c r="A439" s="274" t="s">
        <v>13453</v>
      </c>
      <c r="B439" s="274" t="s">
        <v>13454</v>
      </c>
      <c r="C439" s="275">
        <v>23400</v>
      </c>
      <c r="D439" s="280">
        <f>IF(смарты_нал5[[#This Row],[Цена ]]&gt;0,смарты_нал5[[#This Row],[Цена ]]/0.87,"")</f>
        <v>26896.551724137931</v>
      </c>
      <c r="E439" s="271"/>
      <c r="F439" s="272"/>
      <c r="G439" s="272">
        <f>IF(смарты_нал5[[#This Row],[Цена ]]&lt;&gt;"",смарты_нал5[[#This Row],[Цена ]]*смарты_нал5[[#This Row],[Заказ нал.]],"")</f>
        <v>0</v>
      </c>
      <c r="H439" s="272">
        <f>IF(смарты_нал5[[#This Row],[Цена Б.Н.]]&lt;&gt;"",смарты_нал5[[#This Row],[Цена Б.Н.]]*смарты_нал5[[#This Row],[Заказ Б.Н.]],"")</f>
        <v>0</v>
      </c>
      <c r="I439" s="27"/>
      <c r="J439" s="27"/>
      <c r="K439" s="27"/>
      <c r="L439" s="27"/>
      <c r="M439" s="278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 spans="1:27" ht="15.75" customHeight="1" x14ac:dyDescent="0.25">
      <c r="A440" s="274" t="s">
        <v>14986</v>
      </c>
      <c r="B440" s="274" t="s">
        <v>14987</v>
      </c>
      <c r="C440" s="275">
        <v>24800</v>
      </c>
      <c r="D440" s="280">
        <f>IF(смарты_нал5[[#This Row],[Цена ]]&gt;0,смарты_нал5[[#This Row],[Цена ]]/0.87,"")</f>
        <v>28505.747126436781</v>
      </c>
      <c r="E440" s="271"/>
      <c r="F440" s="272"/>
      <c r="G440" s="272">
        <f>IF(смарты_нал5[[#This Row],[Цена ]]&lt;&gt;"",смарты_нал5[[#This Row],[Цена ]]*смарты_нал5[[#This Row],[Заказ нал.]],"")</f>
        <v>0</v>
      </c>
      <c r="H440" s="272">
        <f>IF(смарты_нал5[[#This Row],[Цена Б.Н.]]&lt;&gt;"",смарты_нал5[[#This Row],[Цена Б.Н.]]*смарты_нал5[[#This Row],[Заказ Б.Н.]],"")</f>
        <v>0</v>
      </c>
      <c r="I440" s="27"/>
      <c r="J440" s="27"/>
      <c r="K440" s="27"/>
      <c r="L440" s="27"/>
      <c r="M440" s="278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 spans="1:27" ht="15.75" customHeight="1" x14ac:dyDescent="0.25">
      <c r="A441" s="274" t="s">
        <v>14988</v>
      </c>
      <c r="B441" s="274" t="s">
        <v>14989</v>
      </c>
      <c r="C441" s="275">
        <v>24800</v>
      </c>
      <c r="D441" s="280">
        <f>IF(смарты_нал5[[#This Row],[Цена ]]&gt;0,смарты_нал5[[#This Row],[Цена ]]/0.87,"")</f>
        <v>28505.747126436781</v>
      </c>
      <c r="E441" s="271"/>
      <c r="F441" s="272"/>
      <c r="G441" s="272">
        <f>IF(смарты_нал5[[#This Row],[Цена ]]&lt;&gt;"",смарты_нал5[[#This Row],[Цена ]]*смарты_нал5[[#This Row],[Заказ нал.]],"")</f>
        <v>0</v>
      </c>
      <c r="H441" s="272">
        <f>IF(смарты_нал5[[#This Row],[Цена Б.Н.]]&lt;&gt;"",смарты_нал5[[#This Row],[Цена Б.Н.]]*смарты_нал5[[#This Row],[Заказ Б.Н.]],"")</f>
        <v>0</v>
      </c>
      <c r="I441" s="27"/>
      <c r="J441" s="27"/>
      <c r="K441" s="27"/>
      <c r="L441" s="27"/>
      <c r="M441" s="278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 spans="1:27" ht="15.75" customHeight="1" x14ac:dyDescent="0.25">
      <c r="A442" s="274" t="s">
        <v>13904</v>
      </c>
      <c r="B442" s="274" t="s">
        <v>13905</v>
      </c>
      <c r="C442" s="275">
        <v>24200</v>
      </c>
      <c r="D442" s="280">
        <f>IF(смарты_нал5[[#This Row],[Цена ]]&gt;0,смарты_нал5[[#This Row],[Цена ]]/0.87,"")</f>
        <v>27816.091954022988</v>
      </c>
      <c r="E442" s="271"/>
      <c r="F442" s="272"/>
      <c r="G442" s="272">
        <f>IF(смарты_нал5[[#This Row],[Цена ]]&lt;&gt;"",смарты_нал5[[#This Row],[Цена ]]*смарты_нал5[[#This Row],[Заказ нал.]],"")</f>
        <v>0</v>
      </c>
      <c r="H442" s="272">
        <f>IF(смарты_нал5[[#This Row],[Цена Б.Н.]]&lt;&gt;"",смарты_нал5[[#This Row],[Цена Б.Н.]]*смарты_нал5[[#This Row],[Заказ Б.Н.]],"")</f>
        <v>0</v>
      </c>
      <c r="I442" s="27"/>
      <c r="J442" s="27"/>
      <c r="K442" s="27"/>
      <c r="L442" s="27"/>
      <c r="M442" s="278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 spans="1:27" ht="15.75" customHeight="1" x14ac:dyDescent="0.25">
      <c r="A443" s="274" t="s">
        <v>13906</v>
      </c>
      <c r="B443" s="274" t="s">
        <v>13907</v>
      </c>
      <c r="C443" s="275">
        <v>24200</v>
      </c>
      <c r="D443" s="280">
        <f>IF(смарты_нал5[[#This Row],[Цена ]]&gt;0,смарты_нал5[[#This Row],[Цена ]]/0.87,"")</f>
        <v>27816.091954022988</v>
      </c>
      <c r="E443" s="271"/>
      <c r="F443" s="272"/>
      <c r="G443" s="272">
        <f>IF(смарты_нал5[[#This Row],[Цена ]]&lt;&gt;"",смарты_нал5[[#This Row],[Цена ]]*смарты_нал5[[#This Row],[Заказ нал.]],"")</f>
        <v>0</v>
      </c>
      <c r="H443" s="272">
        <f>IF(смарты_нал5[[#This Row],[Цена Б.Н.]]&lt;&gt;"",смарты_нал5[[#This Row],[Цена Б.Н.]]*смарты_нал5[[#This Row],[Заказ Б.Н.]],"")</f>
        <v>0</v>
      </c>
      <c r="I443" s="27"/>
      <c r="J443" s="27"/>
      <c r="K443" s="27"/>
      <c r="L443" s="27"/>
      <c r="M443" s="278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 spans="1:27" ht="15.75" customHeight="1" x14ac:dyDescent="0.25">
      <c r="A444" s="274" t="s">
        <v>12569</v>
      </c>
      <c r="B444" s="274" t="s">
        <v>12570</v>
      </c>
      <c r="C444" s="275">
        <v>24900</v>
      </c>
      <c r="D444" s="280">
        <f>IF(смарты_нал5[[#This Row],[Цена ]]&gt;0,смарты_нал5[[#This Row],[Цена ]]/0.87,"")</f>
        <v>28620.689655172413</v>
      </c>
      <c r="E444" s="271"/>
      <c r="F444" s="272"/>
      <c r="G444" s="272">
        <f>IF(смарты_нал5[[#This Row],[Цена ]]&lt;&gt;"",смарты_нал5[[#This Row],[Цена ]]*смарты_нал5[[#This Row],[Заказ нал.]],"")</f>
        <v>0</v>
      </c>
      <c r="H444" s="272">
        <f>IF(смарты_нал5[[#This Row],[Цена Б.Н.]]&lt;&gt;"",смарты_нал5[[#This Row],[Цена Б.Н.]]*смарты_нал5[[#This Row],[Заказ Б.Н.]],"")</f>
        <v>0</v>
      </c>
      <c r="I444" s="27"/>
      <c r="J444" s="27"/>
      <c r="K444" s="27"/>
      <c r="L444" s="27"/>
      <c r="M444" s="278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 spans="1:27" ht="15.75" customHeight="1" x14ac:dyDescent="0.25">
      <c r="A445" s="274" t="s">
        <v>13908</v>
      </c>
      <c r="B445" s="274" t="s">
        <v>13909</v>
      </c>
      <c r="C445" s="275">
        <v>24900</v>
      </c>
      <c r="D445" s="280">
        <f>IF(смарты_нал5[[#This Row],[Цена ]]&gt;0,смарты_нал5[[#This Row],[Цена ]]/0.87,"")</f>
        <v>28620.689655172413</v>
      </c>
      <c r="E445" s="271"/>
      <c r="F445" s="272"/>
      <c r="G445" s="272">
        <f>IF(смарты_нал5[[#This Row],[Цена ]]&lt;&gt;"",смарты_нал5[[#This Row],[Цена ]]*смарты_нал5[[#This Row],[Заказ нал.]],"")</f>
        <v>0</v>
      </c>
      <c r="H445" s="272">
        <f>IF(смарты_нал5[[#This Row],[Цена Б.Н.]]&lt;&gt;"",смарты_нал5[[#This Row],[Цена Б.Н.]]*смарты_нал5[[#This Row],[Заказ Б.Н.]],"")</f>
        <v>0</v>
      </c>
      <c r="I445" s="27"/>
      <c r="J445" s="27"/>
      <c r="K445" s="27"/>
      <c r="L445" s="27"/>
      <c r="M445" s="278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 spans="1:27" ht="15.75" customHeight="1" x14ac:dyDescent="0.25">
      <c r="A446" s="274" t="s">
        <v>13455</v>
      </c>
      <c r="B446" s="274" t="s">
        <v>13456</v>
      </c>
      <c r="C446" s="275">
        <v>28700</v>
      </c>
      <c r="D446" s="280">
        <f>IF(смарты_нал5[[#This Row],[Цена ]]&gt;0,смарты_нал5[[#This Row],[Цена ]]/0.87,"")</f>
        <v>32988.505747126437</v>
      </c>
      <c r="E446" s="271"/>
      <c r="F446" s="272"/>
      <c r="G446" s="272">
        <f>IF(смарты_нал5[[#This Row],[Цена ]]&lt;&gt;"",смарты_нал5[[#This Row],[Цена ]]*смарты_нал5[[#This Row],[Заказ нал.]],"")</f>
        <v>0</v>
      </c>
      <c r="H446" s="272">
        <f>IF(смарты_нал5[[#This Row],[Цена Б.Н.]]&lt;&gt;"",смарты_нал5[[#This Row],[Цена Б.Н.]]*смарты_нал5[[#This Row],[Заказ Б.Н.]],"")</f>
        <v>0</v>
      </c>
      <c r="I446" s="27"/>
      <c r="J446" s="27"/>
      <c r="K446" s="27"/>
      <c r="L446" s="27"/>
      <c r="M446" s="278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 spans="1:27" ht="15.75" customHeight="1" x14ac:dyDescent="0.25">
      <c r="A447" s="274" t="s">
        <v>11985</v>
      </c>
      <c r="B447" s="274" t="s">
        <v>11986</v>
      </c>
      <c r="C447" s="275">
        <v>28700</v>
      </c>
      <c r="D447" s="280">
        <f>IF(смарты_нал5[[#This Row],[Цена ]]&gt;0,смарты_нал5[[#This Row],[Цена ]]/0.87,"")</f>
        <v>32988.505747126437</v>
      </c>
      <c r="E447" s="271"/>
      <c r="F447" s="272"/>
      <c r="G447" s="272">
        <f>IF(смарты_нал5[[#This Row],[Цена ]]&lt;&gt;"",смарты_нал5[[#This Row],[Цена ]]*смарты_нал5[[#This Row],[Заказ нал.]],"")</f>
        <v>0</v>
      </c>
      <c r="H447" s="272">
        <f>IF(смарты_нал5[[#This Row],[Цена Б.Н.]]&lt;&gt;"",смарты_нал5[[#This Row],[Цена Б.Н.]]*смарты_нал5[[#This Row],[Заказ Б.Н.]],"")</f>
        <v>0</v>
      </c>
      <c r="I447" s="27"/>
      <c r="J447" s="27"/>
      <c r="K447" s="27"/>
      <c r="L447" s="27"/>
      <c r="M447" s="278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 spans="1:27" ht="15.75" customHeight="1" x14ac:dyDescent="0.25">
      <c r="A448" s="274" t="s">
        <v>11381</v>
      </c>
      <c r="B448" s="274" t="s">
        <v>11382</v>
      </c>
      <c r="C448" s="275">
        <v>28700</v>
      </c>
      <c r="D448" s="280">
        <f>IF(смарты_нал5[[#This Row],[Цена ]]&gt;0,смарты_нал5[[#This Row],[Цена ]]/0.87,"")</f>
        <v>32988.505747126437</v>
      </c>
      <c r="E448" s="271"/>
      <c r="F448" s="272"/>
      <c r="G448" s="272">
        <f>IF(смарты_нал5[[#This Row],[Цена ]]&lt;&gt;"",смарты_нал5[[#This Row],[Цена ]]*смарты_нал5[[#This Row],[Заказ нал.]],"")</f>
        <v>0</v>
      </c>
      <c r="H448" s="272">
        <f>IF(смарты_нал5[[#This Row],[Цена Б.Н.]]&lt;&gt;"",смарты_нал5[[#This Row],[Цена Б.Н.]]*смарты_нал5[[#This Row],[Заказ Б.Н.]],"")</f>
        <v>0</v>
      </c>
      <c r="I448" s="27"/>
      <c r="J448" s="27"/>
      <c r="K448" s="27"/>
      <c r="L448" s="27"/>
      <c r="M448" s="278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 spans="1:27" ht="15.75" customHeight="1" x14ac:dyDescent="0.25">
      <c r="A449" s="274" t="s">
        <v>14990</v>
      </c>
      <c r="B449" s="274" t="s">
        <v>14991</v>
      </c>
      <c r="C449" s="275">
        <v>24100</v>
      </c>
      <c r="D449" s="280">
        <f>IF(смарты_нал5[[#This Row],[Цена ]]&gt;0,смарты_нал5[[#This Row],[Цена ]]/0.87,"")</f>
        <v>27701.149425287356</v>
      </c>
      <c r="E449" s="271"/>
      <c r="F449" s="272"/>
      <c r="G449" s="272">
        <f>IF(смарты_нал5[[#This Row],[Цена ]]&lt;&gt;"",смарты_нал5[[#This Row],[Цена ]]*смарты_нал5[[#This Row],[Заказ нал.]],"")</f>
        <v>0</v>
      </c>
      <c r="H449" s="272">
        <f>IF(смарты_нал5[[#This Row],[Цена Б.Н.]]&lt;&gt;"",смарты_нал5[[#This Row],[Цена Б.Н.]]*смарты_нал5[[#This Row],[Заказ Б.Н.]],"")</f>
        <v>0</v>
      </c>
      <c r="I449" s="27"/>
      <c r="J449" s="27"/>
      <c r="K449" s="27"/>
      <c r="L449" s="27"/>
      <c r="M449" s="278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 spans="1:27" ht="15.75" customHeight="1" x14ac:dyDescent="0.25">
      <c r="A450" s="274" t="s">
        <v>16157</v>
      </c>
      <c r="B450" s="274" t="s">
        <v>16158</v>
      </c>
      <c r="C450" s="275">
        <v>24100</v>
      </c>
      <c r="D450" s="280">
        <f>IF(смарты_нал5[[#This Row],[Цена ]]&gt;0,смарты_нал5[[#This Row],[Цена ]]/0.87,"")</f>
        <v>27701.149425287356</v>
      </c>
      <c r="E450" s="271"/>
      <c r="F450" s="272"/>
      <c r="G450" s="272">
        <f>IF(смарты_нал5[[#This Row],[Цена ]]&lt;&gt;"",смарты_нал5[[#This Row],[Цена ]]*смарты_нал5[[#This Row],[Заказ нал.]],"")</f>
        <v>0</v>
      </c>
      <c r="H450" s="272">
        <f>IF(смарты_нал5[[#This Row],[Цена Б.Н.]]&lt;&gt;"",смарты_нал5[[#This Row],[Цена Б.Н.]]*смарты_нал5[[#This Row],[Заказ Б.Н.]],"")</f>
        <v>0</v>
      </c>
      <c r="I450" s="27"/>
      <c r="J450" s="27"/>
      <c r="K450" s="27"/>
      <c r="L450" s="27"/>
      <c r="M450" s="278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 spans="1:27" ht="15.75" customHeight="1" x14ac:dyDescent="0.25">
      <c r="A451" s="274" t="s">
        <v>11987</v>
      </c>
      <c r="B451" s="274" t="s">
        <v>11988</v>
      </c>
      <c r="C451" s="275">
        <v>27200</v>
      </c>
      <c r="D451" s="280">
        <f>IF(смарты_нал5[[#This Row],[Цена ]]&gt;0,смарты_нал5[[#This Row],[Цена ]]/0.87,"")</f>
        <v>31264.367816091955</v>
      </c>
      <c r="E451" s="271"/>
      <c r="F451" s="272"/>
      <c r="G451" s="272">
        <f>IF(смарты_нал5[[#This Row],[Цена ]]&lt;&gt;"",смарты_нал5[[#This Row],[Цена ]]*смарты_нал5[[#This Row],[Заказ нал.]],"")</f>
        <v>0</v>
      </c>
      <c r="H451" s="272">
        <f>IF(смарты_нал5[[#This Row],[Цена Б.Н.]]&lt;&gt;"",смарты_нал5[[#This Row],[Цена Б.Н.]]*смарты_нал5[[#This Row],[Заказ Б.Н.]],"")</f>
        <v>0</v>
      </c>
      <c r="I451" s="27"/>
      <c r="J451" s="27"/>
      <c r="K451" s="27"/>
      <c r="L451" s="27"/>
      <c r="M451" s="278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 spans="1:27" ht="15.75" customHeight="1" x14ac:dyDescent="0.25">
      <c r="A452" s="274" t="s">
        <v>14038</v>
      </c>
      <c r="B452" s="274" t="s">
        <v>14039</v>
      </c>
      <c r="C452" s="275">
        <v>27200</v>
      </c>
      <c r="D452" s="280">
        <f>IF(смарты_нал5[[#This Row],[Цена ]]&gt;0,смарты_нал5[[#This Row],[Цена ]]/0.87,"")</f>
        <v>31264.367816091955</v>
      </c>
      <c r="E452" s="271"/>
      <c r="F452" s="272"/>
      <c r="G452" s="272">
        <f>IF(смарты_нал5[[#This Row],[Цена ]]&lt;&gt;"",смарты_нал5[[#This Row],[Цена ]]*смарты_нал5[[#This Row],[Заказ нал.]],"")</f>
        <v>0</v>
      </c>
      <c r="H452" s="272">
        <f>IF(смарты_нал5[[#This Row],[Цена Б.Н.]]&lt;&gt;"",смарты_нал5[[#This Row],[Цена Б.Н.]]*смарты_нал5[[#This Row],[Заказ Б.Н.]],"")</f>
        <v>0</v>
      </c>
      <c r="I452" s="27"/>
      <c r="J452" s="27"/>
      <c r="K452" s="27"/>
      <c r="L452" s="27"/>
      <c r="M452" s="278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 spans="1:27" ht="15.75" customHeight="1" x14ac:dyDescent="0.25">
      <c r="A453" s="274" t="s">
        <v>14040</v>
      </c>
      <c r="B453" s="274" t="s">
        <v>14041</v>
      </c>
      <c r="C453" s="275">
        <v>27200</v>
      </c>
      <c r="D453" s="280">
        <f>IF(смарты_нал5[[#This Row],[Цена ]]&gt;0,смарты_нал5[[#This Row],[Цена ]]/0.87,"")</f>
        <v>31264.367816091955</v>
      </c>
      <c r="E453" s="271"/>
      <c r="F453" s="272"/>
      <c r="G453" s="272">
        <f>IF(смарты_нал5[[#This Row],[Цена ]]&lt;&gt;"",смарты_нал5[[#This Row],[Цена ]]*смарты_нал5[[#This Row],[Заказ нал.]],"")</f>
        <v>0</v>
      </c>
      <c r="H453" s="272">
        <f>IF(смарты_нал5[[#This Row],[Цена Б.Н.]]&lt;&gt;"",смарты_нал5[[#This Row],[Цена Б.Н.]]*смарты_нал5[[#This Row],[Заказ Б.Н.]],"")</f>
        <v>0</v>
      </c>
      <c r="I453" s="27"/>
      <c r="J453" s="27"/>
      <c r="K453" s="27"/>
      <c r="L453" s="27"/>
      <c r="M453" s="278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 spans="1:27" ht="15.75" customHeight="1" x14ac:dyDescent="0.25">
      <c r="A454" s="274" t="s">
        <v>13457</v>
      </c>
      <c r="B454" s="274" t="s">
        <v>13458</v>
      </c>
      <c r="C454" s="275">
        <v>27200</v>
      </c>
      <c r="D454" s="280">
        <f>IF(смарты_нал5[[#This Row],[Цена ]]&gt;0,смарты_нал5[[#This Row],[Цена ]]/0.87,"")</f>
        <v>31264.367816091955</v>
      </c>
      <c r="E454" s="271"/>
      <c r="F454" s="272"/>
      <c r="G454" s="272">
        <f>IF(смарты_нал5[[#This Row],[Цена ]]&lt;&gt;"",смарты_нал5[[#This Row],[Цена ]]*смарты_нал5[[#This Row],[Заказ нал.]],"")</f>
        <v>0</v>
      </c>
      <c r="H454" s="272">
        <f>IF(смарты_нал5[[#This Row],[Цена Б.Н.]]&lt;&gt;"",смарты_нал5[[#This Row],[Цена Б.Н.]]*смарты_нал5[[#This Row],[Заказ Б.Н.]],"")</f>
        <v>0</v>
      </c>
      <c r="I454" s="27"/>
      <c r="J454" s="27"/>
      <c r="K454" s="27"/>
      <c r="L454" s="27"/>
      <c r="M454" s="278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 spans="1:27" ht="15.75" customHeight="1" x14ac:dyDescent="0.25">
      <c r="A455" s="274" t="s">
        <v>13459</v>
      </c>
      <c r="B455" s="274" t="s">
        <v>13460</v>
      </c>
      <c r="C455" s="275">
        <v>24200</v>
      </c>
      <c r="D455" s="280">
        <f>IF(смарты_нал5[[#This Row],[Цена ]]&gt;0,смарты_нал5[[#This Row],[Цена ]]/0.87,"")</f>
        <v>27816.091954022988</v>
      </c>
      <c r="E455" s="271"/>
      <c r="F455" s="272"/>
      <c r="G455" s="272">
        <f>IF(смарты_нал5[[#This Row],[Цена ]]&lt;&gt;"",смарты_нал5[[#This Row],[Цена ]]*смарты_нал5[[#This Row],[Заказ нал.]],"")</f>
        <v>0</v>
      </c>
      <c r="H455" s="272">
        <f>IF(смарты_нал5[[#This Row],[Цена Б.Н.]]&lt;&gt;"",смарты_нал5[[#This Row],[Цена Б.Н.]]*смарты_нал5[[#This Row],[Заказ Б.Н.]],"")</f>
        <v>0</v>
      </c>
      <c r="I455" s="27"/>
      <c r="J455" s="27"/>
      <c r="K455" s="27"/>
      <c r="L455" s="27"/>
      <c r="M455" s="278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 spans="1:27" ht="15.75" customHeight="1" x14ac:dyDescent="0.25">
      <c r="A456" s="274" t="s">
        <v>14042</v>
      </c>
      <c r="B456" s="274" t="s">
        <v>14043</v>
      </c>
      <c r="C456" s="275">
        <v>27400</v>
      </c>
      <c r="D456" s="280">
        <f>IF(смарты_нал5[[#This Row],[Цена ]]&gt;0,смарты_нал5[[#This Row],[Цена ]]/0.87,"")</f>
        <v>31494.252873563219</v>
      </c>
      <c r="E456" s="271"/>
      <c r="F456" s="272"/>
      <c r="G456" s="272">
        <f>IF(смарты_нал5[[#This Row],[Цена ]]&lt;&gt;"",смарты_нал5[[#This Row],[Цена ]]*смарты_нал5[[#This Row],[Заказ нал.]],"")</f>
        <v>0</v>
      </c>
      <c r="H456" s="272">
        <f>IF(смарты_нал5[[#This Row],[Цена Б.Н.]]&lt;&gt;"",смарты_нал5[[#This Row],[Цена Б.Н.]]*смарты_нал5[[#This Row],[Заказ Б.Н.]],"")</f>
        <v>0</v>
      </c>
      <c r="I456" s="27"/>
      <c r="J456" s="27"/>
      <c r="K456" s="27"/>
      <c r="L456" s="27"/>
      <c r="M456" s="278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 spans="1:27" ht="15.75" customHeight="1" x14ac:dyDescent="0.25">
      <c r="A457" s="274" t="s">
        <v>14992</v>
      </c>
      <c r="B457" s="274" t="s">
        <v>14993</v>
      </c>
      <c r="C457" s="275">
        <v>32700</v>
      </c>
      <c r="D457" s="280">
        <f>IF(смарты_нал5[[#This Row],[Цена ]]&gt;0,смарты_нал5[[#This Row],[Цена ]]/0.87,"")</f>
        <v>37586.206896551725</v>
      </c>
      <c r="E457" s="271"/>
      <c r="F457" s="272"/>
      <c r="G457" s="272">
        <f>IF(смарты_нал5[[#This Row],[Цена ]]&lt;&gt;"",смарты_нал5[[#This Row],[Цена ]]*смарты_нал5[[#This Row],[Заказ нал.]],"")</f>
        <v>0</v>
      </c>
      <c r="H457" s="272">
        <f>IF(смарты_нал5[[#This Row],[Цена Б.Н.]]&lt;&gt;"",смарты_нал5[[#This Row],[Цена Б.Н.]]*смарты_нал5[[#This Row],[Заказ Б.Н.]],"")</f>
        <v>0</v>
      </c>
      <c r="I457" s="27"/>
      <c r="J457" s="27"/>
      <c r="K457" s="27"/>
      <c r="L457" s="27"/>
      <c r="M457" s="278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 spans="1:27" ht="15.75" customHeight="1" x14ac:dyDescent="0.25">
      <c r="A458" s="274" t="s">
        <v>13910</v>
      </c>
      <c r="B458" s="274" t="s">
        <v>13911</v>
      </c>
      <c r="C458" s="275">
        <v>31900</v>
      </c>
      <c r="D458" s="280">
        <f>IF(смарты_нал5[[#This Row],[Цена ]]&gt;0,смарты_нал5[[#This Row],[Цена ]]/0.87,"")</f>
        <v>36666.666666666664</v>
      </c>
      <c r="E458" s="271"/>
      <c r="F458" s="272"/>
      <c r="G458" s="272">
        <f>IF(смарты_нал5[[#This Row],[Цена ]]&lt;&gt;"",смарты_нал5[[#This Row],[Цена ]]*смарты_нал5[[#This Row],[Заказ нал.]],"")</f>
        <v>0</v>
      </c>
      <c r="H458" s="272">
        <f>IF(смарты_нал5[[#This Row],[Цена Б.Н.]]&lt;&gt;"",смарты_нал5[[#This Row],[Цена Б.Н.]]*смарты_нал5[[#This Row],[Заказ Б.Н.]],"")</f>
        <v>0</v>
      </c>
      <c r="I458" s="27"/>
      <c r="J458" s="27"/>
      <c r="K458" s="27"/>
      <c r="L458" s="27"/>
      <c r="M458" s="278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 spans="1:27" ht="15.75" customHeight="1" x14ac:dyDescent="0.25">
      <c r="A459" s="274" t="s">
        <v>14994</v>
      </c>
      <c r="B459" s="274" t="s">
        <v>14995</v>
      </c>
      <c r="C459" s="275">
        <v>32700</v>
      </c>
      <c r="D459" s="280">
        <f>IF(смарты_нал5[[#This Row],[Цена ]]&gt;0,смарты_нал5[[#This Row],[Цена ]]/0.87,"")</f>
        <v>37586.206896551725</v>
      </c>
      <c r="E459" s="271"/>
      <c r="F459" s="272"/>
      <c r="G459" s="272">
        <f>IF(смарты_нал5[[#This Row],[Цена ]]&lt;&gt;"",смарты_нал5[[#This Row],[Цена ]]*смарты_нал5[[#This Row],[Заказ нал.]],"")</f>
        <v>0</v>
      </c>
      <c r="H459" s="272">
        <f>IF(смарты_нал5[[#This Row],[Цена Б.Н.]]&lt;&gt;"",смарты_нал5[[#This Row],[Цена Б.Н.]]*смарты_нал5[[#This Row],[Заказ Б.Н.]],"")</f>
        <v>0</v>
      </c>
      <c r="I459" s="27"/>
      <c r="J459" s="27"/>
      <c r="K459" s="27"/>
      <c r="L459" s="27"/>
      <c r="M459" s="278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 spans="1:27" ht="15.75" customHeight="1" x14ac:dyDescent="0.25">
      <c r="A460" s="274" t="s">
        <v>13912</v>
      </c>
      <c r="B460" s="274" t="s">
        <v>13913</v>
      </c>
      <c r="C460" s="275">
        <v>35800</v>
      </c>
      <c r="D460" s="280">
        <f>IF(смарты_нал5[[#This Row],[Цена ]]&gt;0,смарты_нал5[[#This Row],[Цена ]]/0.87,"")</f>
        <v>41149.425287356324</v>
      </c>
      <c r="E460" s="271"/>
      <c r="F460" s="272"/>
      <c r="G460" s="272">
        <f>IF(смарты_нал5[[#This Row],[Цена ]]&lt;&gt;"",смарты_нал5[[#This Row],[Цена ]]*смарты_нал5[[#This Row],[Заказ нал.]],"")</f>
        <v>0</v>
      </c>
      <c r="H460" s="272">
        <f>IF(смарты_нал5[[#This Row],[Цена Б.Н.]]&lt;&gt;"",смарты_нал5[[#This Row],[Цена Б.Н.]]*смарты_нал5[[#This Row],[Заказ Б.Н.]],"")</f>
        <v>0</v>
      </c>
      <c r="I460" s="27"/>
      <c r="J460" s="27"/>
      <c r="K460" s="27"/>
      <c r="L460" s="27"/>
      <c r="M460" s="278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 spans="1:27" ht="15.75" customHeight="1" x14ac:dyDescent="0.25">
      <c r="A461" s="274" t="s">
        <v>13914</v>
      </c>
      <c r="B461" s="274" t="s">
        <v>13915</v>
      </c>
      <c r="C461" s="275">
        <v>35800</v>
      </c>
      <c r="D461" s="280">
        <f>IF(смарты_нал5[[#This Row],[Цена ]]&gt;0,смарты_нал5[[#This Row],[Цена ]]/0.87,"")</f>
        <v>41149.425287356324</v>
      </c>
      <c r="E461" s="271"/>
      <c r="F461" s="272"/>
      <c r="G461" s="272">
        <f>IF(смарты_нал5[[#This Row],[Цена ]]&lt;&gt;"",смарты_нал5[[#This Row],[Цена ]]*смарты_нал5[[#This Row],[Заказ нал.]],"")</f>
        <v>0</v>
      </c>
      <c r="H461" s="272">
        <f>IF(смарты_нал5[[#This Row],[Цена Б.Н.]]&lt;&gt;"",смарты_нал5[[#This Row],[Цена Б.Н.]]*смарты_нал5[[#This Row],[Заказ Б.Н.]],"")</f>
        <v>0</v>
      </c>
      <c r="I461" s="27"/>
      <c r="J461" s="27"/>
      <c r="K461" s="27"/>
      <c r="L461" s="27"/>
      <c r="M461" s="278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 spans="1:27" ht="15.75" customHeight="1" x14ac:dyDescent="0.25">
      <c r="A462" s="274" t="s">
        <v>13916</v>
      </c>
      <c r="B462" s="274" t="s">
        <v>13917</v>
      </c>
      <c r="C462" s="275">
        <v>35800</v>
      </c>
      <c r="D462" s="280">
        <f>IF(смарты_нал5[[#This Row],[Цена ]]&gt;0,смарты_нал5[[#This Row],[Цена ]]/0.87,"")</f>
        <v>41149.425287356324</v>
      </c>
      <c r="E462" s="271"/>
      <c r="F462" s="272"/>
      <c r="G462" s="272">
        <f>IF(смарты_нал5[[#This Row],[Цена ]]&lt;&gt;"",смарты_нал5[[#This Row],[Цена ]]*смарты_нал5[[#This Row],[Заказ нал.]],"")</f>
        <v>0</v>
      </c>
      <c r="H462" s="272">
        <f>IF(смарты_нал5[[#This Row],[Цена Б.Н.]]&lt;&gt;"",смарты_нал5[[#This Row],[Цена Б.Н.]]*смарты_нал5[[#This Row],[Заказ Б.Н.]],"")</f>
        <v>0</v>
      </c>
      <c r="I462" s="27"/>
      <c r="J462" s="27"/>
      <c r="K462" s="27"/>
      <c r="L462" s="27"/>
      <c r="M462" s="28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 spans="1:27" ht="15.75" customHeight="1" x14ac:dyDescent="0.25">
      <c r="A463" s="274" t="s">
        <v>14996</v>
      </c>
      <c r="B463" s="274" t="s">
        <v>14997</v>
      </c>
      <c r="C463" s="275">
        <v>28500</v>
      </c>
      <c r="D463" s="280">
        <f>IF(смарты_нал5[[#This Row],[Цена ]]&gt;0,смарты_нал5[[#This Row],[Цена ]]/0.87,"")</f>
        <v>32758.620689655174</v>
      </c>
      <c r="E463" s="271"/>
      <c r="F463" s="272"/>
      <c r="G463" s="272">
        <f>IF(смарты_нал5[[#This Row],[Цена ]]&lt;&gt;"",смарты_нал5[[#This Row],[Цена ]]*смарты_нал5[[#This Row],[Заказ нал.]],"")</f>
        <v>0</v>
      </c>
      <c r="H463" s="272">
        <f>IF(смарты_нал5[[#This Row],[Цена Б.Н.]]&lt;&gt;"",смарты_нал5[[#This Row],[Цена Б.Н.]]*смарты_нал5[[#This Row],[Заказ Б.Н.]],"")</f>
        <v>0</v>
      </c>
      <c r="I463" s="27"/>
      <c r="J463" s="27"/>
      <c r="K463" s="27"/>
      <c r="L463" s="27"/>
      <c r="M463" s="278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 spans="1:27" ht="15.75" customHeight="1" x14ac:dyDescent="0.25">
      <c r="A464" s="274" t="s">
        <v>14998</v>
      </c>
      <c r="B464" s="274" t="s">
        <v>14999</v>
      </c>
      <c r="C464" s="275">
        <v>28500</v>
      </c>
      <c r="D464" s="280">
        <f>IF(смарты_нал5[[#This Row],[Цена ]]&gt;0,смарты_нал5[[#This Row],[Цена ]]/0.87,"")</f>
        <v>32758.620689655174</v>
      </c>
      <c r="E464" s="271"/>
      <c r="F464" s="272"/>
      <c r="G464" s="272">
        <f>IF(смарты_нал5[[#This Row],[Цена ]]&lt;&gt;"",смарты_нал5[[#This Row],[Цена ]]*смарты_нал5[[#This Row],[Заказ нал.]],"")</f>
        <v>0</v>
      </c>
      <c r="H464" s="272">
        <f>IF(смарты_нал5[[#This Row],[Цена Б.Н.]]&lt;&gt;"",смарты_нал5[[#This Row],[Цена Б.Н.]]*смарты_нал5[[#This Row],[Заказ Б.Н.]],"")</f>
        <v>0</v>
      </c>
      <c r="I464" s="27"/>
      <c r="J464" s="27"/>
      <c r="K464" s="27"/>
      <c r="L464" s="27"/>
      <c r="M464" s="278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 spans="1:27" ht="15.75" customHeight="1" x14ac:dyDescent="0.25">
      <c r="A465" s="274" t="s">
        <v>16159</v>
      </c>
      <c r="B465" s="274" t="s">
        <v>16160</v>
      </c>
      <c r="C465" s="275">
        <v>28500</v>
      </c>
      <c r="D465" s="280">
        <f>IF(смарты_нал5[[#This Row],[Цена ]]&gt;0,смарты_нал5[[#This Row],[Цена ]]/0.87,"")</f>
        <v>32758.620689655174</v>
      </c>
      <c r="E465" s="271"/>
      <c r="F465" s="272"/>
      <c r="G465" s="272">
        <f>IF(смарты_нал5[[#This Row],[Цена ]]&lt;&gt;"",смарты_нал5[[#This Row],[Цена ]]*смарты_нал5[[#This Row],[Заказ нал.]],"")</f>
        <v>0</v>
      </c>
      <c r="H465" s="272">
        <f>IF(смарты_нал5[[#This Row],[Цена Б.Н.]]&lt;&gt;"",смарты_нал5[[#This Row],[Цена Б.Н.]]*смарты_нал5[[#This Row],[Заказ Б.Н.]],"")</f>
        <v>0</v>
      </c>
      <c r="I465" s="27"/>
      <c r="J465" s="27"/>
      <c r="K465" s="27"/>
      <c r="L465" s="27"/>
      <c r="M465" s="278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 spans="1:27" ht="15.75" customHeight="1" x14ac:dyDescent="0.25">
      <c r="A466" s="274" t="s">
        <v>15000</v>
      </c>
      <c r="B466" s="274" t="s">
        <v>15001</v>
      </c>
      <c r="C466" s="275">
        <v>28500</v>
      </c>
      <c r="D466" s="280">
        <f>IF(смарты_нал5[[#This Row],[Цена ]]&gt;0,смарты_нал5[[#This Row],[Цена ]]/0.87,"")</f>
        <v>32758.620689655174</v>
      </c>
      <c r="E466" s="271"/>
      <c r="F466" s="272"/>
      <c r="G466" s="272">
        <f>IF(смарты_нал5[[#This Row],[Цена ]]&lt;&gt;"",смарты_нал5[[#This Row],[Цена ]]*смарты_нал5[[#This Row],[Заказ нал.]],"")</f>
        <v>0</v>
      </c>
      <c r="H466" s="272">
        <f>IF(смарты_нал5[[#This Row],[Цена Б.Н.]]&lt;&gt;"",смарты_нал5[[#This Row],[Цена Б.Н.]]*смарты_нал5[[#This Row],[Заказ Б.Н.]],"")</f>
        <v>0</v>
      </c>
      <c r="I466" s="27"/>
      <c r="J466" s="27"/>
      <c r="K466" s="27"/>
      <c r="L466" s="27"/>
      <c r="M466" s="278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 spans="1:27" ht="15.75" customHeight="1" x14ac:dyDescent="0.25">
      <c r="A467" s="274" t="s">
        <v>16161</v>
      </c>
      <c r="B467" s="274" t="s">
        <v>16162</v>
      </c>
      <c r="C467" s="275">
        <v>29900</v>
      </c>
      <c r="D467" s="280">
        <f>IF(смарты_нал5[[#This Row],[Цена ]]&gt;0,смарты_нал5[[#This Row],[Цена ]]/0.87,"")</f>
        <v>34367.816091954024</v>
      </c>
      <c r="E467" s="271"/>
      <c r="F467" s="272"/>
      <c r="G467" s="272">
        <f>IF(смарты_нал5[[#This Row],[Цена ]]&lt;&gt;"",смарты_нал5[[#This Row],[Цена ]]*смарты_нал5[[#This Row],[Заказ нал.]],"")</f>
        <v>0</v>
      </c>
      <c r="H467" s="272">
        <f>IF(смарты_нал5[[#This Row],[Цена Б.Н.]]&lt;&gt;"",смарты_нал5[[#This Row],[Цена Б.Н.]]*смарты_нал5[[#This Row],[Заказ Б.Н.]],"")</f>
        <v>0</v>
      </c>
      <c r="I467" s="27"/>
      <c r="J467" s="27"/>
      <c r="K467" s="27"/>
      <c r="L467" s="27"/>
      <c r="M467" s="278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 spans="1:27" ht="15.75" customHeight="1" x14ac:dyDescent="0.25">
      <c r="A468" s="274" t="s">
        <v>16163</v>
      </c>
      <c r="B468" s="274" t="s">
        <v>16164</v>
      </c>
      <c r="C468" s="275">
        <v>29900</v>
      </c>
      <c r="D468" s="280">
        <f>IF(смарты_нал5[[#This Row],[Цена ]]&gt;0,смарты_нал5[[#This Row],[Цена ]]/0.87,"")</f>
        <v>34367.816091954024</v>
      </c>
      <c r="E468" s="271"/>
      <c r="F468" s="272"/>
      <c r="G468" s="272">
        <f>IF(смарты_нал5[[#This Row],[Цена ]]&lt;&gt;"",смарты_нал5[[#This Row],[Цена ]]*смарты_нал5[[#This Row],[Заказ нал.]],"")</f>
        <v>0</v>
      </c>
      <c r="H468" s="272">
        <f>IF(смарты_нал5[[#This Row],[Цена Б.Н.]]&lt;&gt;"",смарты_нал5[[#This Row],[Цена Б.Н.]]*смарты_нал5[[#This Row],[Заказ Б.Н.]],"")</f>
        <v>0</v>
      </c>
      <c r="I468" s="27"/>
      <c r="J468" s="27"/>
      <c r="K468" s="27"/>
      <c r="L468" s="27"/>
      <c r="M468" s="278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 spans="1:27" ht="15.75" customHeight="1" x14ac:dyDescent="0.25">
      <c r="A469" s="274" t="s">
        <v>16165</v>
      </c>
      <c r="B469" s="274" t="s">
        <v>16166</v>
      </c>
      <c r="C469" s="275">
        <v>29900</v>
      </c>
      <c r="D469" s="280">
        <f>IF(смарты_нал5[[#This Row],[Цена ]]&gt;0,смарты_нал5[[#This Row],[Цена ]]/0.87,"")</f>
        <v>34367.816091954024</v>
      </c>
      <c r="E469" s="271"/>
      <c r="F469" s="272"/>
      <c r="G469" s="272">
        <f>IF(смарты_нал5[[#This Row],[Цена ]]&lt;&gt;"",смарты_нал5[[#This Row],[Цена ]]*смарты_нал5[[#This Row],[Заказ нал.]],"")</f>
        <v>0</v>
      </c>
      <c r="H469" s="272">
        <f>IF(смарты_нал5[[#This Row],[Цена Б.Н.]]&lt;&gt;"",смарты_нал5[[#This Row],[Цена Б.Н.]]*смарты_нал5[[#This Row],[Заказ Б.Н.]],"")</f>
        <v>0</v>
      </c>
      <c r="I469" s="27"/>
      <c r="J469" s="27"/>
      <c r="K469" s="27"/>
      <c r="L469" s="27"/>
      <c r="M469" s="278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 spans="1:27" ht="15.75" customHeight="1" x14ac:dyDescent="0.25">
      <c r="A470" s="274" t="s">
        <v>16167</v>
      </c>
      <c r="B470" s="274" t="s">
        <v>16168</v>
      </c>
      <c r="C470" s="275">
        <v>29900</v>
      </c>
      <c r="D470" s="280">
        <f>IF(смарты_нал5[[#This Row],[Цена ]]&gt;0,смарты_нал5[[#This Row],[Цена ]]/0.87,"")</f>
        <v>34367.816091954024</v>
      </c>
      <c r="E470" s="271"/>
      <c r="F470" s="272"/>
      <c r="G470" s="272">
        <f>IF(смарты_нал5[[#This Row],[Цена ]]&lt;&gt;"",смарты_нал5[[#This Row],[Цена ]]*смарты_нал5[[#This Row],[Заказ нал.]],"")</f>
        <v>0</v>
      </c>
      <c r="H470" s="272">
        <f>IF(смарты_нал5[[#This Row],[Цена Б.Н.]]&lt;&gt;"",смарты_нал5[[#This Row],[Цена Б.Н.]]*смарты_нал5[[#This Row],[Заказ Б.Н.]],"")</f>
        <v>0</v>
      </c>
      <c r="I470" s="27"/>
      <c r="J470" s="27"/>
      <c r="K470" s="27"/>
      <c r="L470" s="27"/>
      <c r="M470" s="278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 spans="1:27" ht="15.75" customHeight="1" x14ac:dyDescent="0.25">
      <c r="A471" s="274" t="s">
        <v>14044</v>
      </c>
      <c r="B471" s="274" t="s">
        <v>14045</v>
      </c>
      <c r="C471" s="275">
        <v>28600</v>
      </c>
      <c r="D471" s="280">
        <f>IF(смарты_нал5[[#This Row],[Цена ]]&gt;0,смарты_нал5[[#This Row],[Цена ]]/0.87,"")</f>
        <v>32873.563218390802</v>
      </c>
      <c r="E471" s="271"/>
      <c r="F471" s="272"/>
      <c r="G471" s="272">
        <f>IF(смарты_нал5[[#This Row],[Цена ]]&lt;&gt;"",смарты_нал5[[#This Row],[Цена ]]*смарты_нал5[[#This Row],[Заказ нал.]],"")</f>
        <v>0</v>
      </c>
      <c r="H471" s="272">
        <f>IF(смарты_нал5[[#This Row],[Цена Б.Н.]]&lt;&gt;"",смарты_нал5[[#This Row],[Цена Б.Н.]]*смарты_нал5[[#This Row],[Заказ Б.Н.]],"")</f>
        <v>0</v>
      </c>
      <c r="I471" s="27"/>
      <c r="J471" s="27"/>
      <c r="K471" s="27"/>
      <c r="L471" s="27"/>
      <c r="M471" s="278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 spans="1:27" ht="15.75" customHeight="1" x14ac:dyDescent="0.25">
      <c r="A472" s="274" t="s">
        <v>15002</v>
      </c>
      <c r="B472" s="274" t="s">
        <v>15003</v>
      </c>
      <c r="C472" s="275">
        <v>28600</v>
      </c>
      <c r="D472" s="280">
        <f>IF(смарты_нал5[[#This Row],[Цена ]]&gt;0,смарты_нал5[[#This Row],[Цена ]]/0.87,"")</f>
        <v>32873.563218390802</v>
      </c>
      <c r="E472" s="271"/>
      <c r="F472" s="272"/>
      <c r="G472" s="272">
        <f>IF(смарты_нал5[[#This Row],[Цена ]]&lt;&gt;"",смарты_нал5[[#This Row],[Цена ]]*смарты_нал5[[#This Row],[Заказ нал.]],"")</f>
        <v>0</v>
      </c>
      <c r="H472" s="272">
        <f>IF(смарты_нал5[[#This Row],[Цена Б.Н.]]&lt;&gt;"",смарты_нал5[[#This Row],[Цена Б.Н.]]*смарты_нал5[[#This Row],[Заказ Б.Н.]],"")</f>
        <v>0</v>
      </c>
      <c r="I472" s="27"/>
      <c r="J472" s="27"/>
      <c r="K472" s="27"/>
      <c r="L472" s="27"/>
      <c r="M472" s="278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 spans="1:27" ht="15.75" customHeight="1" x14ac:dyDescent="0.25">
      <c r="A473" s="274" t="s">
        <v>14046</v>
      </c>
      <c r="B473" s="274" t="s">
        <v>14047</v>
      </c>
      <c r="C473" s="275">
        <v>30600</v>
      </c>
      <c r="D473" s="280">
        <f>IF(смарты_нал5[[#This Row],[Цена ]]&gt;0,смарты_нал5[[#This Row],[Цена ]]/0.87,"")</f>
        <v>35172.413793103449</v>
      </c>
      <c r="E473" s="271"/>
      <c r="F473" s="272"/>
      <c r="G473" s="272">
        <f>IF(смарты_нал5[[#This Row],[Цена ]]&lt;&gt;"",смарты_нал5[[#This Row],[Цена ]]*смарты_нал5[[#This Row],[Заказ нал.]],"")</f>
        <v>0</v>
      </c>
      <c r="H473" s="272">
        <f>IF(смарты_нал5[[#This Row],[Цена Б.Н.]]&lt;&gt;"",смарты_нал5[[#This Row],[Цена Б.Н.]]*смарты_нал5[[#This Row],[Заказ Б.Н.]],"")</f>
        <v>0</v>
      </c>
      <c r="I473" s="27"/>
      <c r="J473" s="27"/>
      <c r="K473" s="27"/>
      <c r="L473" s="27"/>
      <c r="M473" s="278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 spans="1:27" ht="15.75" customHeight="1" x14ac:dyDescent="0.25">
      <c r="A474" s="274" t="s">
        <v>14048</v>
      </c>
      <c r="B474" s="274" t="s">
        <v>14049</v>
      </c>
      <c r="C474" s="275">
        <v>30600</v>
      </c>
      <c r="D474" s="280">
        <f>IF(смарты_нал5[[#This Row],[Цена ]]&gt;0,смарты_нал5[[#This Row],[Цена ]]/0.87,"")</f>
        <v>35172.413793103449</v>
      </c>
      <c r="E474" s="271"/>
      <c r="F474" s="272"/>
      <c r="G474" s="272">
        <f>IF(смарты_нал5[[#This Row],[Цена ]]&lt;&gt;"",смарты_нал5[[#This Row],[Цена ]]*смарты_нал5[[#This Row],[Заказ нал.]],"")</f>
        <v>0</v>
      </c>
      <c r="H474" s="272">
        <f>IF(смарты_нал5[[#This Row],[Цена Б.Н.]]&lt;&gt;"",смарты_нал5[[#This Row],[Цена Б.Н.]]*смарты_нал5[[#This Row],[Заказ Б.Н.]],"")</f>
        <v>0</v>
      </c>
      <c r="I474" s="27"/>
      <c r="J474" s="27"/>
      <c r="K474" s="27"/>
      <c r="L474" s="27"/>
      <c r="M474" s="278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 spans="1:27" ht="15.75" customHeight="1" x14ac:dyDescent="0.25">
      <c r="A475" s="274" t="s">
        <v>15004</v>
      </c>
      <c r="B475" s="274" t="s">
        <v>15005</v>
      </c>
      <c r="C475" s="275">
        <v>30600</v>
      </c>
      <c r="D475" s="280">
        <f>IF(смарты_нал5[[#This Row],[Цена ]]&gt;0,смарты_нал5[[#This Row],[Цена ]]/0.87,"")</f>
        <v>35172.413793103449</v>
      </c>
      <c r="E475" s="271"/>
      <c r="F475" s="272"/>
      <c r="G475" s="272">
        <f>IF(смарты_нал5[[#This Row],[Цена ]]&lt;&gt;"",смарты_нал5[[#This Row],[Цена ]]*смарты_нал5[[#This Row],[Заказ нал.]],"")</f>
        <v>0</v>
      </c>
      <c r="H475" s="272">
        <f>IF(смарты_нал5[[#This Row],[Цена Б.Н.]]&lt;&gt;"",смарты_нал5[[#This Row],[Цена Б.Н.]]*смарты_нал5[[#This Row],[Заказ Б.Н.]],"")</f>
        <v>0</v>
      </c>
      <c r="I475" s="27"/>
      <c r="J475" s="27"/>
      <c r="K475" s="27"/>
      <c r="L475" s="27"/>
      <c r="M475" s="278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 spans="1:27" ht="15.75" customHeight="1" x14ac:dyDescent="0.25">
      <c r="A476" s="274" t="s">
        <v>14050</v>
      </c>
      <c r="B476" s="274" t="s">
        <v>14051</v>
      </c>
      <c r="C476" s="275">
        <v>30600</v>
      </c>
      <c r="D476" s="280">
        <f>IF(смарты_нал5[[#This Row],[Цена ]]&gt;0,смарты_нал5[[#This Row],[Цена ]]/0.87,"")</f>
        <v>35172.413793103449</v>
      </c>
      <c r="E476" s="271"/>
      <c r="F476" s="272"/>
      <c r="G476" s="272">
        <f>IF(смарты_нал5[[#This Row],[Цена ]]&lt;&gt;"",смарты_нал5[[#This Row],[Цена ]]*смарты_нал5[[#This Row],[Заказ нал.]],"")</f>
        <v>0</v>
      </c>
      <c r="H476" s="272">
        <f>IF(смарты_нал5[[#This Row],[Цена Б.Н.]]&lt;&gt;"",смарты_нал5[[#This Row],[Цена Б.Н.]]*смарты_нал5[[#This Row],[Заказ Б.Н.]],"")</f>
        <v>0</v>
      </c>
      <c r="I476" s="27"/>
      <c r="J476" s="27"/>
      <c r="K476" s="27"/>
      <c r="L476" s="27"/>
      <c r="M476" s="278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 spans="1:27" ht="15.75" customHeight="1" x14ac:dyDescent="0.25">
      <c r="A477" s="274" t="s">
        <v>4581</v>
      </c>
      <c r="B477" s="274"/>
      <c r="C477" s="275"/>
      <c r="D477" s="280" t="str">
        <f>IF(смарты_нал5[[#This Row],[Цена ]]&gt;0,смарты_нал5[[#This Row],[Цена ]]/0.87,"")</f>
        <v/>
      </c>
      <c r="E477" s="271"/>
      <c r="F477" s="272"/>
      <c r="G477" s="272" t="str">
        <f>IF(смарты_нал5[[#This Row],[Цена ]]&lt;&gt;"",смарты_нал5[[#This Row],[Цена ]]*смарты_нал5[[#This Row],[Заказ нал.]],"")</f>
        <v/>
      </c>
      <c r="H477" s="272" t="str">
        <f>IF(смарты_нал5[[#This Row],[Цена Б.Н.]]&lt;&gt;"",смарты_нал5[[#This Row],[Цена Б.Н.]]*смарты_нал5[[#This Row],[Заказ Б.Н.]],"")</f>
        <v/>
      </c>
      <c r="I477" s="27"/>
      <c r="J477" s="27"/>
      <c r="K477" s="27"/>
      <c r="L477" s="27"/>
      <c r="M477" s="278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 spans="1:27" ht="15.75" customHeight="1" x14ac:dyDescent="0.25">
      <c r="A478" s="274" t="s">
        <v>9729</v>
      </c>
      <c r="B478" s="274" t="s">
        <v>9730</v>
      </c>
      <c r="C478" s="275">
        <v>12700</v>
      </c>
      <c r="D478" s="280">
        <f>IF(смарты_нал5[[#This Row],[Цена ]]&gt;0,смарты_нал5[[#This Row],[Цена ]]/0.87,"")</f>
        <v>14597.701149425287</v>
      </c>
      <c r="E478" s="271"/>
      <c r="F478" s="272"/>
      <c r="G478" s="272">
        <f>IF(смарты_нал5[[#This Row],[Цена ]]&lt;&gt;"",смарты_нал5[[#This Row],[Цена ]]*смарты_нал5[[#This Row],[Заказ нал.]],"")</f>
        <v>0</v>
      </c>
      <c r="H478" s="272">
        <f>IF(смарты_нал5[[#This Row],[Цена Б.Н.]]&lt;&gt;"",смарты_нал5[[#This Row],[Цена Б.Н.]]*смарты_нал5[[#This Row],[Заказ Б.Н.]],"")</f>
        <v>0</v>
      </c>
      <c r="I478" s="27"/>
      <c r="J478" s="27"/>
      <c r="K478" s="27"/>
      <c r="L478" s="27"/>
      <c r="M478" s="278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 spans="1:27" ht="15.75" customHeight="1" x14ac:dyDescent="0.25">
      <c r="A479" s="274" t="s">
        <v>9731</v>
      </c>
      <c r="B479" s="274" t="s">
        <v>9732</v>
      </c>
      <c r="C479" s="275">
        <v>12700</v>
      </c>
      <c r="D479" s="280">
        <f>IF(смарты_нал5[[#This Row],[Цена ]]&gt;0,смарты_нал5[[#This Row],[Цена ]]/0.87,"")</f>
        <v>14597.701149425287</v>
      </c>
      <c r="E479" s="271"/>
      <c r="F479" s="272"/>
      <c r="G479" s="272">
        <f>IF(смарты_нал5[[#This Row],[Цена ]]&lt;&gt;"",смарты_нал5[[#This Row],[Цена ]]*смарты_нал5[[#This Row],[Заказ нал.]],"")</f>
        <v>0</v>
      </c>
      <c r="H479" s="272">
        <f>IF(смарты_нал5[[#This Row],[Цена Б.Н.]]&lt;&gt;"",смарты_нал5[[#This Row],[Цена Б.Н.]]*смарты_нал5[[#This Row],[Заказ Б.Н.]],"")</f>
        <v>0</v>
      </c>
      <c r="I479" s="27"/>
      <c r="J479" s="27"/>
      <c r="K479" s="27"/>
      <c r="L479" s="27"/>
      <c r="M479" s="278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 spans="1:27" ht="15.75" customHeight="1" x14ac:dyDescent="0.25">
      <c r="A480" s="274" t="s">
        <v>9733</v>
      </c>
      <c r="B480" s="274" t="s">
        <v>9734</v>
      </c>
      <c r="C480" s="275">
        <v>12700</v>
      </c>
      <c r="D480" s="280">
        <f>IF(смарты_нал5[[#This Row],[Цена ]]&gt;0,смарты_нал5[[#This Row],[Цена ]]/0.87,"")</f>
        <v>14597.701149425287</v>
      </c>
      <c r="E480" s="271"/>
      <c r="F480" s="272"/>
      <c r="G480" s="272">
        <f>IF(смарты_нал5[[#This Row],[Цена ]]&lt;&gt;"",смарты_нал5[[#This Row],[Цена ]]*смарты_нал5[[#This Row],[Заказ нал.]],"")</f>
        <v>0</v>
      </c>
      <c r="H480" s="272">
        <f>IF(смарты_нал5[[#This Row],[Цена Б.Н.]]&lt;&gt;"",смарты_нал5[[#This Row],[Цена Б.Н.]]*смарты_нал5[[#This Row],[Заказ Б.Н.]],"")</f>
        <v>0</v>
      </c>
      <c r="I480" s="27"/>
      <c r="J480" s="27"/>
      <c r="K480" s="27"/>
      <c r="L480" s="27"/>
      <c r="M480" s="278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 spans="1:27" ht="15.75" customHeight="1" x14ac:dyDescent="0.25">
      <c r="A481" s="274" t="s">
        <v>10045</v>
      </c>
      <c r="B481" s="274" t="s">
        <v>10046</v>
      </c>
      <c r="C481" s="275">
        <v>12000</v>
      </c>
      <c r="D481" s="280">
        <f>IF(смарты_нал5[[#This Row],[Цена ]]&gt;0,смарты_нал5[[#This Row],[Цена ]]/0.87,"")</f>
        <v>13793.103448275862</v>
      </c>
      <c r="E481" s="271"/>
      <c r="F481" s="272"/>
      <c r="G481" s="272">
        <f>IF(смарты_нал5[[#This Row],[Цена ]]&lt;&gt;"",смарты_нал5[[#This Row],[Цена ]]*смарты_нал5[[#This Row],[Заказ нал.]],"")</f>
        <v>0</v>
      </c>
      <c r="H481" s="272">
        <f>IF(смарты_нал5[[#This Row],[Цена Б.Н.]]&lt;&gt;"",смарты_нал5[[#This Row],[Цена Б.Н.]]*смарты_нал5[[#This Row],[Заказ Б.Н.]],"")</f>
        <v>0</v>
      </c>
      <c r="I481" s="27"/>
      <c r="J481" s="27"/>
      <c r="K481" s="27"/>
      <c r="L481" s="27"/>
      <c r="M481" s="278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 spans="1:27" ht="15.75" customHeight="1" x14ac:dyDescent="0.25">
      <c r="A482" s="274" t="s">
        <v>10047</v>
      </c>
      <c r="B482" s="274" t="s">
        <v>10048</v>
      </c>
      <c r="C482" s="275">
        <v>12000</v>
      </c>
      <c r="D482" s="280">
        <f>IF(смарты_нал5[[#This Row],[Цена ]]&gt;0,смарты_нал5[[#This Row],[Цена ]]/0.87,"")</f>
        <v>13793.103448275862</v>
      </c>
      <c r="E482" s="271"/>
      <c r="F482" s="272"/>
      <c r="G482" s="272">
        <f>IF(смарты_нал5[[#This Row],[Цена ]]&lt;&gt;"",смарты_нал5[[#This Row],[Цена ]]*смарты_нал5[[#This Row],[Заказ нал.]],"")</f>
        <v>0</v>
      </c>
      <c r="H482" s="272">
        <f>IF(смарты_нал5[[#This Row],[Цена Б.Н.]]&lt;&gt;"",смарты_нал5[[#This Row],[Цена Б.Н.]]*смарты_нал5[[#This Row],[Заказ Б.Н.]],"")</f>
        <v>0</v>
      </c>
      <c r="I482" s="27"/>
      <c r="J482" s="27"/>
      <c r="K482" s="27"/>
      <c r="L482" s="27"/>
      <c r="M482" s="278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 spans="1:27" ht="15.75" customHeight="1" x14ac:dyDescent="0.25">
      <c r="A483" s="274" t="s">
        <v>11989</v>
      </c>
      <c r="B483" s="274" t="s">
        <v>11990</v>
      </c>
      <c r="C483" s="275">
        <v>13000</v>
      </c>
      <c r="D483" s="280">
        <f>IF(смарты_нал5[[#This Row],[Цена ]]&gt;0,смарты_нал5[[#This Row],[Цена ]]/0.87,"")</f>
        <v>14942.528735632184</v>
      </c>
      <c r="E483" s="271"/>
      <c r="F483" s="272"/>
      <c r="G483" s="272">
        <f>IF(смарты_нал5[[#This Row],[Цена ]]&lt;&gt;"",смарты_нал5[[#This Row],[Цена ]]*смарты_нал5[[#This Row],[Заказ нал.]],"")</f>
        <v>0</v>
      </c>
      <c r="H483" s="272">
        <f>IF(смарты_нал5[[#This Row],[Цена Б.Н.]]&lt;&gt;"",смарты_нал5[[#This Row],[Цена Б.Н.]]*смарты_нал5[[#This Row],[Заказ Б.Н.]],"")</f>
        <v>0</v>
      </c>
      <c r="I483" s="27"/>
      <c r="J483" s="27"/>
      <c r="K483" s="27"/>
      <c r="L483" s="27"/>
      <c r="M483" s="278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 spans="1:27" ht="15.75" customHeight="1" x14ac:dyDescent="0.25">
      <c r="A484" s="274" t="s">
        <v>11991</v>
      </c>
      <c r="B484" s="274" t="s">
        <v>11992</v>
      </c>
      <c r="C484" s="275">
        <v>13000</v>
      </c>
      <c r="D484" s="280">
        <f>IF(смарты_нал5[[#This Row],[Цена ]]&gt;0,смарты_нал5[[#This Row],[Цена ]]/0.87,"")</f>
        <v>14942.528735632184</v>
      </c>
      <c r="E484" s="271"/>
      <c r="F484" s="272"/>
      <c r="G484" s="272">
        <f>IF(смарты_нал5[[#This Row],[Цена ]]&lt;&gt;"",смарты_нал5[[#This Row],[Цена ]]*смарты_нал5[[#This Row],[Заказ нал.]],"")</f>
        <v>0</v>
      </c>
      <c r="H484" s="272">
        <f>IF(смарты_нал5[[#This Row],[Цена Б.Н.]]&lt;&gt;"",смарты_нал5[[#This Row],[Цена Б.Н.]]*смарты_нал5[[#This Row],[Заказ Б.Н.]],"")</f>
        <v>0</v>
      </c>
      <c r="I484" s="27"/>
      <c r="J484" s="27"/>
      <c r="K484" s="27"/>
      <c r="L484" s="27"/>
      <c r="M484" s="278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 spans="1:27" ht="15.75" customHeight="1" x14ac:dyDescent="0.25">
      <c r="A485" s="274" t="s">
        <v>4582</v>
      </c>
      <c r="B485" s="274" t="s">
        <v>4583</v>
      </c>
      <c r="C485" s="275">
        <v>14400</v>
      </c>
      <c r="D485" s="280">
        <f>IF(смарты_нал5[[#This Row],[Цена ]]&gt;0,смарты_нал5[[#This Row],[Цена ]]/0.87,"")</f>
        <v>16551.724137931036</v>
      </c>
      <c r="E485" s="271"/>
      <c r="F485" s="272"/>
      <c r="G485" s="272">
        <f>IF(смарты_нал5[[#This Row],[Цена ]]&lt;&gt;"",смарты_нал5[[#This Row],[Цена ]]*смарты_нал5[[#This Row],[Заказ нал.]],"")</f>
        <v>0</v>
      </c>
      <c r="H485" s="272">
        <f>IF(смарты_нал5[[#This Row],[Цена Б.Н.]]&lt;&gt;"",смарты_нал5[[#This Row],[Цена Б.Н.]]*смарты_нал5[[#This Row],[Заказ Б.Н.]],"")</f>
        <v>0</v>
      </c>
      <c r="I485" s="27"/>
      <c r="J485" s="27"/>
      <c r="K485" s="27"/>
      <c r="L485" s="27"/>
      <c r="M485" s="273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 spans="1:27" ht="15.75" customHeight="1" x14ac:dyDescent="0.25">
      <c r="A486" s="274" t="s">
        <v>15006</v>
      </c>
      <c r="B486" s="274" t="s">
        <v>15007</v>
      </c>
      <c r="C486" s="275">
        <v>22000</v>
      </c>
      <c r="D486" s="280">
        <f>IF(смарты_нал5[[#This Row],[Цена ]]&gt;0,смарты_нал5[[#This Row],[Цена ]]/0.87,"")</f>
        <v>25287.356321839081</v>
      </c>
      <c r="E486" s="271"/>
      <c r="F486" s="272"/>
      <c r="G486" s="272">
        <f>IF(смарты_нал5[[#This Row],[Цена ]]&lt;&gt;"",смарты_нал5[[#This Row],[Цена ]]*смарты_нал5[[#This Row],[Заказ нал.]],"")</f>
        <v>0</v>
      </c>
      <c r="H486" s="272">
        <f>IF(смарты_нал5[[#This Row],[Цена Б.Н.]]&lt;&gt;"",смарты_нал5[[#This Row],[Цена Б.Н.]]*смарты_нал5[[#This Row],[Заказ Б.Н.]],"")</f>
        <v>0</v>
      </c>
      <c r="I486" s="27"/>
      <c r="J486" s="27"/>
      <c r="K486" s="27"/>
      <c r="L486" s="27"/>
      <c r="M486" s="278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 spans="1:27" ht="15.75" customHeight="1" x14ac:dyDescent="0.25">
      <c r="A487" s="274" t="s">
        <v>15008</v>
      </c>
      <c r="B487" s="274" t="s">
        <v>15009</v>
      </c>
      <c r="C487" s="275">
        <v>22000</v>
      </c>
      <c r="D487" s="280">
        <f>IF(смарты_нал5[[#This Row],[Цена ]]&gt;0,смарты_нал5[[#This Row],[Цена ]]/0.87,"")</f>
        <v>25287.356321839081</v>
      </c>
      <c r="E487" s="271"/>
      <c r="F487" s="277"/>
      <c r="G487" s="272">
        <f>IF(смарты_нал5[[#This Row],[Цена ]]&lt;&gt;"",смарты_нал5[[#This Row],[Цена ]]*смарты_нал5[[#This Row],[Заказ нал.]],"")</f>
        <v>0</v>
      </c>
      <c r="H487" s="272">
        <f>IF(смарты_нал5[[#This Row],[Цена Б.Н.]]&lt;&gt;"",смарты_нал5[[#This Row],[Цена Б.Н.]]*смарты_нал5[[#This Row],[Заказ Б.Н.]],"")</f>
        <v>0</v>
      </c>
      <c r="I487" s="27"/>
      <c r="J487" s="27"/>
      <c r="K487" s="27"/>
      <c r="L487" s="27"/>
      <c r="M487" s="278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 spans="1:27" ht="15.75" customHeight="1" x14ac:dyDescent="0.25">
      <c r="A488" s="274" t="s">
        <v>12571</v>
      </c>
      <c r="B488" s="274" t="s">
        <v>12572</v>
      </c>
      <c r="C488" s="275">
        <v>24800</v>
      </c>
      <c r="D488" s="280">
        <f>IF(смарты_нал5[[#This Row],[Цена ]]&gt;0,смарты_нал5[[#This Row],[Цена ]]/0.87,"")</f>
        <v>28505.747126436781</v>
      </c>
      <c r="E488" s="271"/>
      <c r="F488" s="272"/>
      <c r="G488" s="272">
        <f>IF(смарты_нал5[[#This Row],[Цена ]]&lt;&gt;"",смарты_нал5[[#This Row],[Цена ]]*смарты_нал5[[#This Row],[Заказ нал.]],"")</f>
        <v>0</v>
      </c>
      <c r="H488" s="272">
        <f>IF(смарты_нал5[[#This Row],[Цена Б.Н.]]&lt;&gt;"",смарты_нал5[[#This Row],[Цена Б.Н.]]*смарты_нал5[[#This Row],[Заказ Б.Н.]],"")</f>
        <v>0</v>
      </c>
      <c r="I488" s="27"/>
      <c r="J488" s="27"/>
      <c r="K488" s="27"/>
      <c r="L488" s="27"/>
      <c r="M488" s="278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 spans="1:27" ht="15.75" customHeight="1" x14ac:dyDescent="0.25">
      <c r="A489" s="274" t="s">
        <v>12573</v>
      </c>
      <c r="B489" s="274" t="s">
        <v>12574</v>
      </c>
      <c r="C489" s="275">
        <v>24800</v>
      </c>
      <c r="D489" s="280">
        <f>IF(смарты_нал5[[#This Row],[Цена ]]&gt;0,смарты_нал5[[#This Row],[Цена ]]/0.87,"")</f>
        <v>28505.747126436781</v>
      </c>
      <c r="E489" s="271"/>
      <c r="F489" s="272"/>
      <c r="G489" s="272">
        <f>IF(смарты_нал5[[#This Row],[Цена ]]&lt;&gt;"",смарты_нал5[[#This Row],[Цена ]]*смарты_нал5[[#This Row],[Заказ нал.]],"")</f>
        <v>0</v>
      </c>
      <c r="H489" s="272">
        <f>IF(смарты_нал5[[#This Row],[Цена Б.Н.]]&lt;&gt;"",смарты_нал5[[#This Row],[Цена Б.Н.]]*смарты_нал5[[#This Row],[Заказ Б.Н.]],"")</f>
        <v>0</v>
      </c>
      <c r="I489" s="27"/>
      <c r="J489" s="27"/>
      <c r="K489" s="27"/>
      <c r="L489" s="27"/>
      <c r="M489" s="278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 spans="1:27" ht="15.75" customHeight="1" x14ac:dyDescent="0.25">
      <c r="A490" s="274" t="s">
        <v>4584</v>
      </c>
      <c r="B490" s="274"/>
      <c r="C490" s="275"/>
      <c r="D490" s="280" t="str">
        <f>IF(смарты_нал5[[#This Row],[Цена ]]&gt;0,смарты_нал5[[#This Row],[Цена ]]/0.87,"")</f>
        <v/>
      </c>
      <c r="E490" s="271"/>
      <c r="F490" s="272"/>
      <c r="G490" s="272" t="str">
        <f>IF(смарты_нал5[[#This Row],[Цена ]]&lt;&gt;"",смарты_нал5[[#This Row],[Цена ]]*смарты_нал5[[#This Row],[Заказ нал.]],"")</f>
        <v/>
      </c>
      <c r="H490" s="272" t="str">
        <f>IF(смарты_нал5[[#This Row],[Цена Б.Н.]]&lt;&gt;"",смарты_нал5[[#This Row],[Цена Б.Н.]]*смарты_нал5[[#This Row],[Заказ Б.Н.]],"")</f>
        <v/>
      </c>
      <c r="I490" s="27"/>
      <c r="J490" s="27"/>
      <c r="K490" s="27"/>
      <c r="L490" s="27"/>
      <c r="M490" s="278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 spans="1:27" ht="15.75" customHeight="1" x14ac:dyDescent="0.25">
      <c r="A491" s="274" t="s">
        <v>4585</v>
      </c>
      <c r="B491" s="274" t="s">
        <v>4586</v>
      </c>
      <c r="C491" s="275">
        <v>28000</v>
      </c>
      <c r="D491" s="280">
        <f>IF(смарты_нал5[[#This Row],[Цена ]]&gt;0,смарты_нал5[[#This Row],[Цена ]]/0.87,"")</f>
        <v>32183.908045977012</v>
      </c>
      <c r="E491" s="271"/>
      <c r="F491" s="272"/>
      <c r="G491" s="272">
        <f>IF(смарты_нал5[[#This Row],[Цена ]]&lt;&gt;"",смарты_нал5[[#This Row],[Цена ]]*смарты_нал5[[#This Row],[Заказ нал.]],"")</f>
        <v>0</v>
      </c>
      <c r="H491" s="272">
        <f>IF(смарты_нал5[[#This Row],[Цена Б.Н.]]&lt;&gt;"",смарты_нал5[[#This Row],[Цена Б.Н.]]*смарты_нал5[[#This Row],[Заказ Б.Н.]],"")</f>
        <v>0</v>
      </c>
      <c r="I491" s="27"/>
      <c r="J491" s="27"/>
      <c r="K491" s="27"/>
      <c r="L491" s="27"/>
      <c r="M491" s="278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 spans="1:27" ht="15.75" customHeight="1" x14ac:dyDescent="0.25">
      <c r="A492" s="274" t="s">
        <v>11993</v>
      </c>
      <c r="B492" s="274" t="s">
        <v>11994</v>
      </c>
      <c r="C492" s="275">
        <v>32700</v>
      </c>
      <c r="D492" s="280">
        <f>IF(смарты_нал5[[#This Row],[Цена ]]&gt;0,смарты_нал5[[#This Row],[Цена ]]/0.87,"")</f>
        <v>37586.206896551725</v>
      </c>
      <c r="E492" s="271"/>
      <c r="F492" s="272"/>
      <c r="G492" s="272">
        <f>IF(смарты_нал5[[#This Row],[Цена ]]&lt;&gt;"",смарты_нал5[[#This Row],[Цена ]]*смарты_нал5[[#This Row],[Заказ нал.]],"")</f>
        <v>0</v>
      </c>
      <c r="H492" s="272">
        <f>IF(смарты_нал5[[#This Row],[Цена Б.Н.]]&lt;&gt;"",смарты_нал5[[#This Row],[Цена Б.Н.]]*смарты_нал5[[#This Row],[Заказ Б.Н.]],"")</f>
        <v>0</v>
      </c>
      <c r="I492" s="27"/>
      <c r="J492" s="27"/>
      <c r="K492" s="27"/>
      <c r="L492" s="27"/>
      <c r="M492" s="278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 spans="1:27" ht="15.75" customHeight="1" x14ac:dyDescent="0.25">
      <c r="A493" s="274" t="s">
        <v>4587</v>
      </c>
      <c r="B493" s="274" t="s">
        <v>4588</v>
      </c>
      <c r="C493" s="275">
        <v>61100</v>
      </c>
      <c r="D493" s="280">
        <f>IF(смарты_нал5[[#This Row],[Цена ]]&gt;0,смарты_нал5[[#This Row],[Цена ]]/0.87,"")</f>
        <v>70229.885057471271</v>
      </c>
      <c r="E493" s="271"/>
      <c r="F493" s="272"/>
      <c r="G493" s="272">
        <f>IF(смарты_нал5[[#This Row],[Цена ]]&lt;&gt;"",смарты_нал5[[#This Row],[Цена ]]*смарты_нал5[[#This Row],[Заказ нал.]],"")</f>
        <v>0</v>
      </c>
      <c r="H493" s="272">
        <f>IF(смарты_нал5[[#This Row],[Цена Б.Н.]]&lt;&gt;"",смарты_нал5[[#This Row],[Цена Б.Н.]]*смарты_нал5[[#This Row],[Заказ Б.Н.]],"")</f>
        <v>0</v>
      </c>
      <c r="I493" s="27"/>
      <c r="J493" s="27"/>
      <c r="K493" s="27"/>
      <c r="L493" s="27"/>
      <c r="M493" s="278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 spans="1:27" ht="15.75" customHeight="1" x14ac:dyDescent="0.25">
      <c r="A494" s="274" t="s">
        <v>4589</v>
      </c>
      <c r="B494" s="274" t="s">
        <v>4590</v>
      </c>
      <c r="C494" s="275">
        <v>61100</v>
      </c>
      <c r="D494" s="280">
        <f>IF(смарты_нал5[[#This Row],[Цена ]]&gt;0,смарты_нал5[[#This Row],[Цена ]]/0.87,"")</f>
        <v>70229.885057471271</v>
      </c>
      <c r="E494" s="271"/>
      <c r="F494" s="272"/>
      <c r="G494" s="272">
        <f>IF(смарты_нал5[[#This Row],[Цена ]]&lt;&gt;"",смарты_нал5[[#This Row],[Цена ]]*смарты_нал5[[#This Row],[Заказ нал.]],"")</f>
        <v>0</v>
      </c>
      <c r="H494" s="272">
        <f>IF(смарты_нал5[[#This Row],[Цена Б.Н.]]&lt;&gt;"",смарты_нал5[[#This Row],[Цена Б.Н.]]*смарты_нал5[[#This Row],[Заказ Б.Н.]],"")</f>
        <v>0</v>
      </c>
      <c r="I494" s="27"/>
      <c r="J494" s="27"/>
      <c r="K494" s="27"/>
      <c r="L494" s="27"/>
      <c r="M494" s="278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 spans="1:27" ht="15.75" customHeight="1" x14ac:dyDescent="0.25">
      <c r="A495" s="274" t="s">
        <v>13918</v>
      </c>
      <c r="B495" s="274" t="s">
        <v>13919</v>
      </c>
      <c r="C495" s="275">
        <v>34100</v>
      </c>
      <c r="D495" s="280">
        <f>IF(смарты_нал5[[#This Row],[Цена ]]&gt;0,смарты_нал5[[#This Row],[Цена ]]/0.87,"")</f>
        <v>39195.402298850575</v>
      </c>
      <c r="E495" s="271"/>
      <c r="F495" s="272"/>
      <c r="G495" s="272">
        <f>IF(смарты_нал5[[#This Row],[Цена ]]&lt;&gt;"",смарты_нал5[[#This Row],[Цена ]]*смарты_нал5[[#This Row],[Заказ нал.]],"")</f>
        <v>0</v>
      </c>
      <c r="H495" s="272">
        <f>IF(смарты_нал5[[#This Row],[Цена Б.Н.]]&lt;&gt;"",смарты_нал5[[#This Row],[Цена Б.Н.]]*смарты_нал5[[#This Row],[Заказ Б.Н.]],"")</f>
        <v>0</v>
      </c>
      <c r="I495" s="27"/>
      <c r="J495" s="27"/>
      <c r="K495" s="27"/>
      <c r="L495" s="27"/>
      <c r="M495" s="278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 spans="1:27" ht="15.75" customHeight="1" x14ac:dyDescent="0.25">
      <c r="A496" s="274" t="s">
        <v>11222</v>
      </c>
      <c r="B496" s="274" t="s">
        <v>11223</v>
      </c>
      <c r="C496" s="275">
        <v>33600</v>
      </c>
      <c r="D496" s="280">
        <f>IF(смарты_нал5[[#This Row],[Цена ]]&gt;0,смарты_нал5[[#This Row],[Цена ]]/0.87,"")</f>
        <v>38620.689655172413</v>
      </c>
      <c r="E496" s="271"/>
      <c r="F496" s="272"/>
      <c r="G496" s="272">
        <f>IF(смарты_нал5[[#This Row],[Цена ]]&lt;&gt;"",смарты_нал5[[#This Row],[Цена ]]*смарты_нал5[[#This Row],[Заказ нал.]],"")</f>
        <v>0</v>
      </c>
      <c r="H496" s="272">
        <f>IF(смарты_нал5[[#This Row],[Цена Б.Н.]]&lt;&gt;"",смарты_нал5[[#This Row],[Цена Б.Н.]]*смарты_нал5[[#This Row],[Заказ Б.Н.]],"")</f>
        <v>0</v>
      </c>
      <c r="I496" s="27"/>
      <c r="J496" s="27"/>
      <c r="K496" s="27"/>
      <c r="L496" s="27"/>
      <c r="M496" s="278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 spans="1:27" ht="15.75" customHeight="1" x14ac:dyDescent="0.25">
      <c r="A497" s="274" t="s">
        <v>15010</v>
      </c>
      <c r="B497" s="274" t="s">
        <v>15011</v>
      </c>
      <c r="C497" s="275">
        <v>37800</v>
      </c>
      <c r="D497" s="280">
        <f>IF(смарты_нал5[[#This Row],[Цена ]]&gt;0,смарты_нал5[[#This Row],[Цена ]]/0.87,"")</f>
        <v>43448.275862068964</v>
      </c>
      <c r="E497" s="271"/>
      <c r="F497" s="272"/>
      <c r="G497" s="272">
        <f>IF(смарты_нал5[[#This Row],[Цена ]]&lt;&gt;"",смарты_нал5[[#This Row],[Цена ]]*смарты_нал5[[#This Row],[Заказ нал.]],"")</f>
        <v>0</v>
      </c>
      <c r="H497" s="272">
        <f>IF(смарты_нал5[[#This Row],[Цена Б.Н.]]&lt;&gt;"",смарты_нал5[[#This Row],[Цена Б.Н.]]*смарты_нал5[[#This Row],[Заказ Б.Н.]],"")</f>
        <v>0</v>
      </c>
      <c r="I497" s="27"/>
      <c r="J497" s="27"/>
      <c r="K497" s="27"/>
      <c r="L497" s="27"/>
      <c r="M497" s="278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 spans="1:27" ht="15.75" customHeight="1" x14ac:dyDescent="0.25">
      <c r="A498" s="274" t="s">
        <v>4591</v>
      </c>
      <c r="B498" s="274" t="s">
        <v>4592</v>
      </c>
      <c r="C498" s="275">
        <v>36800</v>
      </c>
      <c r="D498" s="280">
        <f>IF(смарты_нал5[[#This Row],[Цена ]]&gt;0,смарты_нал5[[#This Row],[Цена ]]/0.87,"")</f>
        <v>42298.850574712647</v>
      </c>
      <c r="E498" s="276"/>
      <c r="F498" s="277"/>
      <c r="G498" s="272">
        <f>IF(смарты_нал5[[#This Row],[Цена ]]&lt;&gt;"",смарты_нал5[[#This Row],[Цена ]]*смарты_нал5[[#This Row],[Заказ нал.]],"")</f>
        <v>0</v>
      </c>
      <c r="H498" s="272">
        <f>IF(смарты_нал5[[#This Row],[Цена Б.Н.]]&lt;&gt;"",смарты_нал5[[#This Row],[Цена Б.Н.]]*смарты_нал5[[#This Row],[Заказ Б.Н.]],"")</f>
        <v>0</v>
      </c>
      <c r="I498" s="27"/>
      <c r="J498" s="27"/>
      <c r="K498" s="27"/>
      <c r="L498" s="27"/>
      <c r="M498" s="278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 spans="1:27" ht="15.75" customHeight="1" x14ac:dyDescent="0.25">
      <c r="A499" s="274" t="s">
        <v>16169</v>
      </c>
      <c r="B499" s="274" t="s">
        <v>16170</v>
      </c>
      <c r="C499" s="275">
        <v>38900</v>
      </c>
      <c r="D499" s="280">
        <f>IF(смарты_нал5[[#This Row],[Цена ]]&gt;0,смарты_нал5[[#This Row],[Цена ]]/0.87,"")</f>
        <v>44712.643678160923</v>
      </c>
      <c r="E499" s="271"/>
      <c r="F499" s="272"/>
      <c r="G499" s="272">
        <f>IF(смарты_нал5[[#This Row],[Цена ]]&lt;&gt;"",смарты_нал5[[#This Row],[Цена ]]*смарты_нал5[[#This Row],[Заказ нал.]],"")</f>
        <v>0</v>
      </c>
      <c r="H499" s="272">
        <f>IF(смарты_нал5[[#This Row],[Цена Б.Н.]]&lt;&gt;"",смарты_нал5[[#This Row],[Цена Б.Н.]]*смарты_нал5[[#This Row],[Заказ Б.Н.]],"")</f>
        <v>0</v>
      </c>
      <c r="I499" s="27"/>
      <c r="J499" s="27"/>
      <c r="K499" s="27"/>
      <c r="L499" s="27"/>
      <c r="M499" s="278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 spans="1:27" ht="15.75" customHeight="1" x14ac:dyDescent="0.25">
      <c r="A500" s="274" t="s">
        <v>16171</v>
      </c>
      <c r="B500" s="274" t="s">
        <v>16172</v>
      </c>
      <c r="C500" s="275">
        <v>38900</v>
      </c>
      <c r="D500" s="280">
        <f>IF(смарты_нал5[[#This Row],[Цена ]]&gt;0,смарты_нал5[[#This Row],[Цена ]]/0.87,"")</f>
        <v>44712.643678160923</v>
      </c>
      <c r="E500" s="271"/>
      <c r="F500" s="272"/>
      <c r="G500" s="272">
        <f>IF(смарты_нал5[[#This Row],[Цена ]]&lt;&gt;"",смарты_нал5[[#This Row],[Цена ]]*смарты_нал5[[#This Row],[Заказ нал.]],"")</f>
        <v>0</v>
      </c>
      <c r="H500" s="272">
        <f>IF(смарты_нал5[[#This Row],[Цена Б.Н.]]&lt;&gt;"",смарты_нал5[[#This Row],[Цена Б.Н.]]*смарты_нал5[[#This Row],[Заказ Б.Н.]],"")</f>
        <v>0</v>
      </c>
      <c r="I500" s="27"/>
      <c r="J500" s="27"/>
      <c r="K500" s="27"/>
      <c r="L500" s="27"/>
      <c r="M500" s="278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 spans="1:27" ht="15.75" customHeight="1" x14ac:dyDescent="0.25">
      <c r="A501" s="274" t="s">
        <v>11383</v>
      </c>
      <c r="B501" s="274" t="s">
        <v>11384</v>
      </c>
      <c r="C501" s="275">
        <v>68800</v>
      </c>
      <c r="D501" s="280">
        <f>IF(смарты_нал5[[#This Row],[Цена ]]&gt;0,смарты_нал5[[#This Row],[Цена ]]/0.87,"")</f>
        <v>79080.459770114947</v>
      </c>
      <c r="E501" s="276"/>
      <c r="F501" s="272"/>
      <c r="G501" s="272">
        <f>IF(смарты_нал5[[#This Row],[Цена ]]&lt;&gt;"",смарты_нал5[[#This Row],[Цена ]]*смарты_нал5[[#This Row],[Заказ нал.]],"")</f>
        <v>0</v>
      </c>
      <c r="H501" s="272">
        <f>IF(смарты_нал5[[#This Row],[Цена Б.Н.]]&lt;&gt;"",смарты_нал5[[#This Row],[Цена Б.Н.]]*смарты_нал5[[#This Row],[Заказ Б.Н.]],"")</f>
        <v>0</v>
      </c>
      <c r="I501" s="27"/>
      <c r="J501" s="27"/>
      <c r="K501" s="27"/>
      <c r="L501" s="27"/>
      <c r="M501" s="278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 spans="1:27" ht="15.75" customHeight="1" x14ac:dyDescent="0.25">
      <c r="A502" s="274" t="s">
        <v>11385</v>
      </c>
      <c r="B502" s="274" t="s">
        <v>11386</v>
      </c>
      <c r="C502" s="275">
        <v>68800</v>
      </c>
      <c r="D502" s="280">
        <f>IF(смарты_нал5[[#This Row],[Цена ]]&gt;0,смарты_нал5[[#This Row],[Цена ]]/0.87,"")</f>
        <v>79080.459770114947</v>
      </c>
      <c r="E502" s="271"/>
      <c r="F502" s="272"/>
      <c r="G502" s="272">
        <f>IF(смарты_нал5[[#This Row],[Цена ]]&lt;&gt;"",смарты_нал5[[#This Row],[Цена ]]*смарты_нал5[[#This Row],[Заказ нал.]],"")</f>
        <v>0</v>
      </c>
      <c r="H502" s="272">
        <f>IF(смарты_нал5[[#This Row],[Цена Б.Н.]]&lt;&gt;"",смарты_нал5[[#This Row],[Цена Б.Н.]]*смарты_нал5[[#This Row],[Заказ Б.Н.]],"")</f>
        <v>0</v>
      </c>
      <c r="I502" s="27"/>
      <c r="J502" s="27"/>
      <c r="K502" s="27"/>
      <c r="L502" s="27"/>
      <c r="M502" s="278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 spans="1:27" ht="15.75" customHeight="1" x14ac:dyDescent="0.25">
      <c r="A503" s="274" t="s">
        <v>4593</v>
      </c>
      <c r="B503" s="274" t="s">
        <v>4594</v>
      </c>
      <c r="C503" s="275">
        <v>52800</v>
      </c>
      <c r="D503" s="280">
        <f>IF(смарты_нал5[[#This Row],[Цена ]]&gt;0,смарты_нал5[[#This Row],[Цена ]]/0.87,"")</f>
        <v>60689.65517241379</v>
      </c>
      <c r="E503" s="271"/>
      <c r="F503" s="272"/>
      <c r="G503" s="272">
        <f>IF(смарты_нал5[[#This Row],[Цена ]]&lt;&gt;"",смарты_нал5[[#This Row],[Цена ]]*смарты_нал5[[#This Row],[Заказ нал.]],"")</f>
        <v>0</v>
      </c>
      <c r="H503" s="272">
        <f>IF(смарты_нал5[[#This Row],[Цена Б.Н.]]&lt;&gt;"",смарты_нал5[[#This Row],[Цена Б.Н.]]*смарты_нал5[[#This Row],[Заказ Б.Н.]],"")</f>
        <v>0</v>
      </c>
      <c r="I503" s="27"/>
      <c r="J503" s="27"/>
      <c r="K503" s="27"/>
      <c r="L503" s="27"/>
      <c r="M503" s="278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 spans="1:27" ht="15.75" customHeight="1" x14ac:dyDescent="0.25">
      <c r="A504" s="274" t="s">
        <v>9783</v>
      </c>
      <c r="B504" s="274" t="s">
        <v>9784</v>
      </c>
      <c r="C504" s="275">
        <v>52800</v>
      </c>
      <c r="D504" s="270">
        <f>IF(смарты_нал5[[#This Row],[Цена ]]&gt;0,смарты_нал5[[#This Row],[Цена ]]/0.87,"")</f>
        <v>60689.65517241379</v>
      </c>
      <c r="E504" s="271"/>
      <c r="F504" s="272"/>
      <c r="G504" s="272">
        <f>IF(смарты_нал5[[#This Row],[Цена ]]&lt;&gt;"",смарты_нал5[[#This Row],[Цена ]]*смарты_нал5[[#This Row],[Заказ нал.]],"")</f>
        <v>0</v>
      </c>
      <c r="H504" s="272">
        <f>IF(смарты_нал5[[#This Row],[Цена Б.Н.]]&lt;&gt;"",смарты_нал5[[#This Row],[Цена Б.Н.]]*смарты_нал5[[#This Row],[Заказ Б.Н.]],"")</f>
        <v>0</v>
      </c>
      <c r="I504" s="27"/>
      <c r="J504" s="27"/>
      <c r="K504" s="27"/>
      <c r="L504" s="27"/>
      <c r="M504" s="278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 spans="1:27" ht="15.75" customHeight="1" x14ac:dyDescent="0.25">
      <c r="A505" s="274" t="s">
        <v>4595</v>
      </c>
      <c r="B505" s="274" t="s">
        <v>4596</v>
      </c>
      <c r="C505" s="275">
        <v>58000</v>
      </c>
      <c r="D505" s="280">
        <f>IF(смарты_нал5[[#This Row],[Цена ]]&gt;0,смарты_нал5[[#This Row],[Цена ]]/0.87,"")</f>
        <v>66666.666666666672</v>
      </c>
      <c r="E505" s="271"/>
      <c r="F505" s="272"/>
      <c r="G505" s="272">
        <f>IF(смарты_нал5[[#This Row],[Цена ]]&lt;&gt;"",смарты_нал5[[#This Row],[Цена ]]*смарты_нал5[[#This Row],[Заказ нал.]],"")</f>
        <v>0</v>
      </c>
      <c r="H505" s="272">
        <f>IF(смарты_нал5[[#This Row],[Цена Б.Н.]]&lt;&gt;"",смарты_нал5[[#This Row],[Цена Б.Н.]]*смарты_нал5[[#This Row],[Заказ Б.Н.]],"")</f>
        <v>0</v>
      </c>
      <c r="I505" s="27"/>
      <c r="J505" s="27"/>
      <c r="K505" s="27"/>
      <c r="L505" s="27"/>
      <c r="M505" s="278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 spans="1:27" ht="15.75" customHeight="1" x14ac:dyDescent="0.25">
      <c r="A506" s="274" t="s">
        <v>15012</v>
      </c>
      <c r="B506" s="274" t="s">
        <v>15013</v>
      </c>
      <c r="C506" s="275">
        <v>49700</v>
      </c>
      <c r="D506" s="280">
        <f>IF(смарты_нал5[[#This Row],[Цена ]]&gt;0,смарты_нал5[[#This Row],[Цена ]]/0.87,"")</f>
        <v>57126.436781609198</v>
      </c>
      <c r="E506" s="271"/>
      <c r="F506" s="272"/>
      <c r="G506" s="272">
        <f>IF(смарты_нал5[[#This Row],[Цена ]]&lt;&gt;"",смарты_нал5[[#This Row],[Цена ]]*смарты_нал5[[#This Row],[Заказ нал.]],"")</f>
        <v>0</v>
      </c>
      <c r="H506" s="272">
        <f>IF(смарты_нал5[[#This Row],[Цена Б.Н.]]&lt;&gt;"",смарты_нал5[[#This Row],[Цена Б.Н.]]*смарты_нал5[[#This Row],[Заказ Б.Н.]],"")</f>
        <v>0</v>
      </c>
      <c r="I506" s="27"/>
      <c r="J506" s="27"/>
      <c r="K506" s="27"/>
      <c r="L506" s="27"/>
      <c r="M506" s="278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 spans="1:27" ht="15.75" customHeight="1" x14ac:dyDescent="0.25">
      <c r="A507" s="274" t="s">
        <v>16173</v>
      </c>
      <c r="B507" s="274" t="s">
        <v>16174</v>
      </c>
      <c r="C507" s="275">
        <v>45100</v>
      </c>
      <c r="D507" s="280">
        <f>IF(смарты_нал5[[#This Row],[Цена ]]&gt;0,смарты_нал5[[#This Row],[Цена ]]/0.87,"")</f>
        <v>51839.080459770114</v>
      </c>
      <c r="E507" s="271"/>
      <c r="F507" s="272"/>
      <c r="G507" s="272">
        <f>IF(смарты_нал5[[#This Row],[Цена ]]&lt;&gt;"",смарты_нал5[[#This Row],[Цена ]]*смарты_нал5[[#This Row],[Заказ нал.]],"")</f>
        <v>0</v>
      </c>
      <c r="H507" s="272">
        <f>IF(смарты_нал5[[#This Row],[Цена Б.Н.]]&lt;&gt;"",смарты_нал5[[#This Row],[Цена Б.Н.]]*смарты_нал5[[#This Row],[Заказ Б.Н.]],"")</f>
        <v>0</v>
      </c>
      <c r="I507" s="27"/>
      <c r="J507" s="27"/>
      <c r="K507" s="27"/>
      <c r="L507" s="27"/>
      <c r="M507" s="278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 spans="1:27" ht="15.75" customHeight="1" x14ac:dyDescent="0.25">
      <c r="A508" s="274" t="s">
        <v>11995</v>
      </c>
      <c r="B508" s="274" t="s">
        <v>11996</v>
      </c>
      <c r="C508" s="275">
        <v>46100</v>
      </c>
      <c r="D508" s="280">
        <f>IF(смарты_нал5[[#This Row],[Цена ]]&gt;0,смарты_нал5[[#This Row],[Цена ]]/0.87,"")</f>
        <v>52988.505747126437</v>
      </c>
      <c r="E508" s="271"/>
      <c r="F508" s="272"/>
      <c r="G508" s="272">
        <f>IF(смарты_нал5[[#This Row],[Цена ]]&lt;&gt;"",смарты_нал5[[#This Row],[Цена ]]*смарты_нал5[[#This Row],[Заказ нал.]],"")</f>
        <v>0</v>
      </c>
      <c r="H508" s="272">
        <f>IF(смарты_нал5[[#This Row],[Цена Б.Н.]]&lt;&gt;"",смарты_нал5[[#This Row],[Цена Б.Н.]]*смарты_нал5[[#This Row],[Заказ Б.Н.]],"")</f>
        <v>0</v>
      </c>
      <c r="I508" s="27"/>
      <c r="J508" s="27"/>
      <c r="K508" s="27"/>
      <c r="L508" s="27"/>
      <c r="M508" s="278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 spans="1:27" ht="15.75" customHeight="1" x14ac:dyDescent="0.25">
      <c r="A509" s="274" t="s">
        <v>14052</v>
      </c>
      <c r="B509" s="274" t="s">
        <v>14053</v>
      </c>
      <c r="C509" s="275">
        <v>46600</v>
      </c>
      <c r="D509" s="280">
        <f>IF(смарты_нал5[[#This Row],[Цена ]]&gt;0,смарты_нал5[[#This Row],[Цена ]]/0.87,"")</f>
        <v>53563.218390804599</v>
      </c>
      <c r="E509" s="276"/>
      <c r="F509" s="272"/>
      <c r="G509" s="272">
        <f>IF(смарты_нал5[[#This Row],[Цена ]]&lt;&gt;"",смарты_нал5[[#This Row],[Цена ]]*смарты_нал5[[#This Row],[Заказ нал.]],"")</f>
        <v>0</v>
      </c>
      <c r="H509" s="272">
        <f>IF(смарты_нал5[[#This Row],[Цена Б.Н.]]&lt;&gt;"",смарты_нал5[[#This Row],[Цена Б.Н.]]*смарты_нал5[[#This Row],[Заказ Б.Н.]],"")</f>
        <v>0</v>
      </c>
      <c r="I509" s="27"/>
      <c r="J509" s="27"/>
      <c r="K509" s="27"/>
      <c r="L509" s="27"/>
      <c r="M509" s="278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 spans="1:27" ht="15.75" customHeight="1" x14ac:dyDescent="0.25">
      <c r="A510" s="268" t="s">
        <v>14054</v>
      </c>
      <c r="B510" s="268" t="s">
        <v>14055</v>
      </c>
      <c r="C510" s="269">
        <v>45100</v>
      </c>
      <c r="D510" s="281">
        <f>IF(смарты_нал5[[#This Row],[Цена ]]&gt;0,смарты_нал5[[#This Row],[Цена ]]/0.87,"")</f>
        <v>51839.080459770114</v>
      </c>
      <c r="E510" s="271"/>
      <c r="F510" s="272"/>
      <c r="G510" s="272">
        <f>IF(смарты_нал5[[#This Row],[Цена ]]&lt;&gt;"",смарты_нал5[[#This Row],[Цена ]]*смарты_нал5[[#This Row],[Заказ нал.]],"")</f>
        <v>0</v>
      </c>
      <c r="H510" s="272">
        <f>IF(смарты_нал5[[#This Row],[Цена Б.Н.]]&lt;&gt;"",смарты_нал5[[#This Row],[Цена Б.Н.]]*смарты_нал5[[#This Row],[Заказ Б.Н.]],"")</f>
        <v>0</v>
      </c>
      <c r="I510" s="27"/>
      <c r="J510" s="27"/>
      <c r="K510" s="27"/>
      <c r="L510" s="27"/>
      <c r="M510" s="278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 spans="1:27" ht="15.75" customHeight="1" x14ac:dyDescent="0.25">
      <c r="A511" s="274" t="s">
        <v>14056</v>
      </c>
      <c r="B511" s="274" t="s">
        <v>14057</v>
      </c>
      <c r="C511" s="275">
        <v>47100</v>
      </c>
      <c r="D511" s="280">
        <f>IF(смарты_нал5[[#This Row],[Цена ]]&gt;0,смарты_нал5[[#This Row],[Цена ]]/0.87,"")</f>
        <v>54137.931034482761</v>
      </c>
      <c r="E511" s="271"/>
      <c r="F511" s="272"/>
      <c r="G511" s="272">
        <f>IF(смарты_нал5[[#This Row],[Цена ]]&lt;&gt;"",смарты_нал5[[#This Row],[Цена ]]*смарты_нал5[[#This Row],[Заказ нал.]],"")</f>
        <v>0</v>
      </c>
      <c r="H511" s="272">
        <f>IF(смарты_нал5[[#This Row],[Цена Б.Н.]]&lt;&gt;"",смарты_нал5[[#This Row],[Цена Б.Н.]]*смарты_нал5[[#This Row],[Заказ Б.Н.]],"")</f>
        <v>0</v>
      </c>
      <c r="I511" s="27"/>
      <c r="J511" s="27"/>
      <c r="K511" s="27"/>
      <c r="L511" s="27"/>
      <c r="M511" s="278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 spans="1:27" ht="15.75" customHeight="1" x14ac:dyDescent="0.25">
      <c r="A512" s="274" t="s">
        <v>14058</v>
      </c>
      <c r="B512" s="274" t="s">
        <v>14059</v>
      </c>
      <c r="C512" s="275">
        <v>47100</v>
      </c>
      <c r="D512" s="280">
        <f>IF(смарты_нал5[[#This Row],[Цена ]]&gt;0,смарты_нал5[[#This Row],[Цена ]]/0.87,"")</f>
        <v>54137.931034482761</v>
      </c>
      <c r="E512" s="271"/>
      <c r="F512" s="272"/>
      <c r="G512" s="272">
        <f>IF(смарты_нал5[[#This Row],[Цена ]]&lt;&gt;"",смарты_нал5[[#This Row],[Цена ]]*смарты_нал5[[#This Row],[Заказ нал.]],"")</f>
        <v>0</v>
      </c>
      <c r="H512" s="272">
        <f>IF(смарты_нал5[[#This Row],[Цена Б.Н.]]&lt;&gt;"",смарты_нал5[[#This Row],[Цена Б.Н.]]*смарты_нал5[[#This Row],[Заказ Б.Н.]],"")</f>
        <v>0</v>
      </c>
      <c r="I512" s="27"/>
      <c r="J512" s="27"/>
      <c r="K512" s="27"/>
      <c r="L512" s="27"/>
      <c r="M512" s="278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 spans="1:27" ht="15.75" customHeight="1" x14ac:dyDescent="0.25">
      <c r="A513" s="274" t="s">
        <v>14060</v>
      </c>
      <c r="B513" s="274" t="s">
        <v>14061</v>
      </c>
      <c r="C513" s="275">
        <v>47100</v>
      </c>
      <c r="D513" s="280">
        <f>IF(смарты_нал5[[#This Row],[Цена ]]&gt;0,смарты_нал5[[#This Row],[Цена ]]/0.87,"")</f>
        <v>54137.931034482761</v>
      </c>
      <c r="E513" s="271"/>
      <c r="F513" s="272"/>
      <c r="G513" s="272">
        <f>IF(смарты_нал5[[#This Row],[Цена ]]&lt;&gt;"",смарты_нал5[[#This Row],[Цена ]]*смарты_нал5[[#This Row],[Заказ нал.]],"")</f>
        <v>0</v>
      </c>
      <c r="H513" s="272">
        <f>IF(смарты_нал5[[#This Row],[Цена Б.Н.]]&lt;&gt;"",смарты_нал5[[#This Row],[Цена Б.Н.]]*смарты_нал5[[#This Row],[Заказ Б.Н.]],"")</f>
        <v>0</v>
      </c>
      <c r="I513" s="27"/>
      <c r="J513" s="27"/>
      <c r="K513" s="27"/>
      <c r="L513" s="27"/>
      <c r="M513" s="278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 spans="1:27" ht="15.75" customHeight="1" x14ac:dyDescent="0.25">
      <c r="A514" s="274" t="s">
        <v>15014</v>
      </c>
      <c r="B514" s="274" t="s">
        <v>15015</v>
      </c>
      <c r="C514" s="275">
        <v>56900</v>
      </c>
      <c r="D514" s="280">
        <f>IF(смарты_нал5[[#This Row],[Цена ]]&gt;0,смарты_нал5[[#This Row],[Цена ]]/0.87,"")</f>
        <v>65402.298850574713</v>
      </c>
      <c r="E514" s="271"/>
      <c r="F514" s="272"/>
      <c r="G514" s="272">
        <f>IF(смарты_нал5[[#This Row],[Цена ]]&lt;&gt;"",смарты_нал5[[#This Row],[Цена ]]*смарты_нал5[[#This Row],[Заказ нал.]],"")</f>
        <v>0</v>
      </c>
      <c r="H514" s="272">
        <f>IF(смарты_нал5[[#This Row],[Цена Б.Н.]]&lt;&gt;"",смарты_нал5[[#This Row],[Цена Б.Н.]]*смарты_нал5[[#This Row],[Заказ Б.Н.]],"")</f>
        <v>0</v>
      </c>
      <c r="I514" s="27"/>
      <c r="J514" s="27"/>
      <c r="K514" s="27"/>
      <c r="L514" s="27"/>
      <c r="M514" s="278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 spans="1:27" ht="15.75" customHeight="1" x14ac:dyDescent="0.25">
      <c r="A515" s="274" t="s">
        <v>10049</v>
      </c>
      <c r="B515" s="274" t="s">
        <v>10050</v>
      </c>
      <c r="C515" s="275">
        <v>34900</v>
      </c>
      <c r="D515" s="280">
        <f>IF(смарты_нал5[[#This Row],[Цена ]]&gt;0,смарты_нал5[[#This Row],[Цена ]]/0.87,"")</f>
        <v>40114.942528735635</v>
      </c>
      <c r="E515" s="271"/>
      <c r="F515" s="272"/>
      <c r="G515" s="272">
        <f>IF(смарты_нал5[[#This Row],[Цена ]]&lt;&gt;"",смарты_нал5[[#This Row],[Цена ]]*смарты_нал5[[#This Row],[Заказ нал.]],"")</f>
        <v>0</v>
      </c>
      <c r="H515" s="272">
        <f>IF(смарты_нал5[[#This Row],[Цена Б.Н.]]&lt;&gt;"",смарты_нал5[[#This Row],[Цена Б.Н.]]*смарты_нал5[[#This Row],[Заказ Б.Н.]],"")</f>
        <v>0</v>
      </c>
      <c r="I515" s="27"/>
      <c r="J515" s="27"/>
      <c r="K515" s="27"/>
      <c r="L515" s="27"/>
      <c r="M515" s="278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 spans="1:27" ht="15.75" customHeight="1" x14ac:dyDescent="0.25">
      <c r="A516" s="274" t="s">
        <v>12575</v>
      </c>
      <c r="B516" s="274" t="s">
        <v>12576</v>
      </c>
      <c r="C516" s="275">
        <v>34900</v>
      </c>
      <c r="D516" s="280">
        <f>IF(смарты_нал5[[#This Row],[Цена ]]&gt;0,смарты_нал5[[#This Row],[Цена ]]/0.87,"")</f>
        <v>40114.942528735635</v>
      </c>
      <c r="E516" s="271"/>
      <c r="F516" s="272"/>
      <c r="G516" s="272">
        <f>IF(смарты_нал5[[#This Row],[Цена ]]&lt;&gt;"",смарты_нал5[[#This Row],[Цена ]]*смарты_нал5[[#This Row],[Заказ нал.]],"")</f>
        <v>0</v>
      </c>
      <c r="H516" s="272">
        <f>IF(смарты_нал5[[#This Row],[Цена Б.Н.]]&lt;&gt;"",смарты_нал5[[#This Row],[Цена Б.Н.]]*смарты_нал5[[#This Row],[Заказ Б.Н.]],"")</f>
        <v>0</v>
      </c>
      <c r="I516" s="27"/>
      <c r="J516" s="27"/>
      <c r="K516" s="27"/>
      <c r="L516" s="27"/>
      <c r="M516" s="278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 spans="1:27" ht="15.75" customHeight="1" x14ac:dyDescent="0.25">
      <c r="A517" s="274" t="s">
        <v>10051</v>
      </c>
      <c r="B517" s="274" t="s">
        <v>10052</v>
      </c>
      <c r="C517" s="275">
        <v>34900</v>
      </c>
      <c r="D517" s="280">
        <f>IF(смарты_нал5[[#This Row],[Цена ]]&gt;0,смарты_нал5[[#This Row],[Цена ]]/0.87,"")</f>
        <v>40114.942528735635</v>
      </c>
      <c r="E517" s="271"/>
      <c r="F517" s="272"/>
      <c r="G517" s="272">
        <f>IF(смарты_нал5[[#This Row],[Цена ]]&lt;&gt;"",смарты_нал5[[#This Row],[Цена ]]*смарты_нал5[[#This Row],[Заказ нал.]],"")</f>
        <v>0</v>
      </c>
      <c r="H517" s="272">
        <f>IF(смарты_нал5[[#This Row],[Цена Б.Н.]]&lt;&gt;"",смарты_нал5[[#This Row],[Цена Б.Н.]]*смарты_нал5[[#This Row],[Заказ Б.Н.]],"")</f>
        <v>0</v>
      </c>
      <c r="I517" s="27"/>
      <c r="J517" s="27"/>
      <c r="K517" s="27"/>
      <c r="L517" s="27"/>
      <c r="M517" s="278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 spans="1:27" ht="15.75" customHeight="1" x14ac:dyDescent="0.25">
      <c r="A518" s="274" t="s">
        <v>16175</v>
      </c>
      <c r="B518" s="274" t="s">
        <v>16176</v>
      </c>
      <c r="C518" s="275">
        <v>38300</v>
      </c>
      <c r="D518" s="280">
        <f>IF(смарты_нал5[[#This Row],[Цена ]]&gt;0,смарты_нал5[[#This Row],[Цена ]]/0.87,"")</f>
        <v>44022.988505747126</v>
      </c>
      <c r="E518" s="271"/>
      <c r="F518" s="272"/>
      <c r="G518" s="272">
        <f>IF(смарты_нал5[[#This Row],[Цена ]]&lt;&gt;"",смарты_нал5[[#This Row],[Цена ]]*смарты_нал5[[#This Row],[Заказ нал.]],"")</f>
        <v>0</v>
      </c>
      <c r="H518" s="272">
        <f>IF(смарты_нал5[[#This Row],[Цена Б.Н.]]&lt;&gt;"",смарты_нал5[[#This Row],[Цена Б.Н.]]*смарты_нал5[[#This Row],[Заказ Б.Н.]],"")</f>
        <v>0</v>
      </c>
      <c r="I518" s="27"/>
      <c r="J518" s="27"/>
      <c r="K518" s="27"/>
      <c r="L518" s="27"/>
      <c r="M518" s="278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 spans="1:27" ht="15.75" customHeight="1" x14ac:dyDescent="0.25">
      <c r="A519" s="274" t="s">
        <v>13920</v>
      </c>
      <c r="B519" s="274" t="s">
        <v>13921</v>
      </c>
      <c r="C519" s="275">
        <v>38300</v>
      </c>
      <c r="D519" s="280">
        <f>IF(смарты_нал5[[#This Row],[Цена ]]&gt;0,смарты_нал5[[#This Row],[Цена ]]/0.87,"")</f>
        <v>44022.988505747126</v>
      </c>
      <c r="E519" s="271"/>
      <c r="F519" s="272"/>
      <c r="G519" s="272">
        <f>IF(смарты_нал5[[#This Row],[Цена ]]&lt;&gt;"",смарты_нал5[[#This Row],[Цена ]]*смарты_нал5[[#This Row],[Заказ нал.]],"")</f>
        <v>0</v>
      </c>
      <c r="H519" s="272">
        <f>IF(смарты_нал5[[#This Row],[Цена Б.Н.]]&lt;&gt;"",смарты_нал5[[#This Row],[Цена Б.Н.]]*смарты_нал5[[#This Row],[Заказ Б.Н.]],"")</f>
        <v>0</v>
      </c>
      <c r="I519" s="27"/>
      <c r="J519" s="27"/>
      <c r="K519" s="27"/>
      <c r="L519" s="27"/>
      <c r="M519" s="278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 spans="1:27" ht="15.75" customHeight="1" x14ac:dyDescent="0.25">
      <c r="A520" s="274" t="s">
        <v>13922</v>
      </c>
      <c r="B520" s="274" t="s">
        <v>13923</v>
      </c>
      <c r="C520" s="275">
        <v>38300</v>
      </c>
      <c r="D520" s="280">
        <f>IF(смарты_нал5[[#This Row],[Цена ]]&gt;0,смарты_нал5[[#This Row],[Цена ]]/0.87,"")</f>
        <v>44022.988505747126</v>
      </c>
      <c r="E520" s="271"/>
      <c r="F520" s="272"/>
      <c r="G520" s="272">
        <f>IF(смарты_нал5[[#This Row],[Цена ]]&lt;&gt;"",смарты_нал5[[#This Row],[Цена ]]*смарты_нал5[[#This Row],[Заказ нал.]],"")</f>
        <v>0</v>
      </c>
      <c r="H520" s="272">
        <f>IF(смарты_нал5[[#This Row],[Цена Б.Н.]]&lt;&gt;"",смарты_нал5[[#This Row],[Цена Б.Н.]]*смарты_нал5[[#This Row],[Заказ Б.Н.]],"")</f>
        <v>0</v>
      </c>
      <c r="I520" s="27"/>
      <c r="J520" s="27"/>
      <c r="K520" s="27"/>
      <c r="L520" s="27"/>
      <c r="M520" s="278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 spans="1:27" ht="15.75" customHeight="1" x14ac:dyDescent="0.25">
      <c r="A521" s="274" t="s">
        <v>13924</v>
      </c>
      <c r="B521" s="274" t="s">
        <v>13925</v>
      </c>
      <c r="C521" s="275">
        <v>38300</v>
      </c>
      <c r="D521" s="280">
        <f>IF(смарты_нал5[[#This Row],[Цена ]]&gt;0,смарты_нал5[[#This Row],[Цена ]]/0.87,"")</f>
        <v>44022.988505747126</v>
      </c>
      <c r="E521" s="271"/>
      <c r="F521" s="272"/>
      <c r="G521" s="272">
        <f>IF(смарты_нал5[[#This Row],[Цена ]]&lt;&gt;"",смарты_нал5[[#This Row],[Цена ]]*смарты_нал5[[#This Row],[Заказ нал.]],"")</f>
        <v>0</v>
      </c>
      <c r="H521" s="272">
        <f>IF(смарты_нал5[[#This Row],[Цена Б.Н.]]&lt;&gt;"",смарты_нал5[[#This Row],[Цена Б.Н.]]*смарты_нал5[[#This Row],[Заказ Б.Н.]],"")</f>
        <v>0</v>
      </c>
      <c r="I521" s="27"/>
      <c r="J521" s="27"/>
      <c r="K521" s="27"/>
      <c r="L521" s="27"/>
      <c r="M521" s="278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 spans="1:27" ht="15.75" customHeight="1" x14ac:dyDescent="0.25">
      <c r="A522" s="274" t="s">
        <v>16177</v>
      </c>
      <c r="B522" s="274" t="s">
        <v>16178</v>
      </c>
      <c r="C522" s="275">
        <v>44000</v>
      </c>
      <c r="D522" s="280">
        <f>IF(смарты_нал5[[#This Row],[Цена ]]&gt;0,смарты_нал5[[#This Row],[Цена ]]/0.87,"")</f>
        <v>50574.712643678162</v>
      </c>
      <c r="E522" s="271"/>
      <c r="F522" s="272"/>
      <c r="G522" s="272">
        <f>IF(смарты_нал5[[#This Row],[Цена ]]&lt;&gt;"",смарты_нал5[[#This Row],[Цена ]]*смарты_нал5[[#This Row],[Заказ нал.]],"")</f>
        <v>0</v>
      </c>
      <c r="H522" s="272">
        <f>IF(смарты_нал5[[#This Row],[Цена Б.Н.]]&lt;&gt;"",смарты_нал5[[#This Row],[Цена Б.Н.]]*смарты_нал5[[#This Row],[Заказ Б.Н.]],"")</f>
        <v>0</v>
      </c>
      <c r="I522" s="27"/>
      <c r="J522" s="27"/>
      <c r="K522" s="27"/>
      <c r="L522" s="27"/>
      <c r="M522" s="278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 spans="1:27" ht="15.75" customHeight="1" x14ac:dyDescent="0.25">
      <c r="A523" s="274" t="s">
        <v>16179</v>
      </c>
      <c r="B523" s="274" t="s">
        <v>16180</v>
      </c>
      <c r="C523" s="275">
        <v>44000</v>
      </c>
      <c r="D523" s="280">
        <f>IF(смарты_нал5[[#This Row],[Цена ]]&gt;0,смарты_нал5[[#This Row],[Цена ]]/0.87,"")</f>
        <v>50574.712643678162</v>
      </c>
      <c r="E523" s="271"/>
      <c r="F523" s="272"/>
      <c r="G523" s="272">
        <f>IF(смарты_нал5[[#This Row],[Цена ]]&lt;&gt;"",смарты_нал5[[#This Row],[Цена ]]*смарты_нал5[[#This Row],[Заказ нал.]],"")</f>
        <v>0</v>
      </c>
      <c r="H523" s="272">
        <f>IF(смарты_нал5[[#This Row],[Цена Б.Н.]]&lt;&gt;"",смарты_нал5[[#This Row],[Цена Б.Н.]]*смарты_нал5[[#This Row],[Заказ Б.Н.]],"")</f>
        <v>0</v>
      </c>
      <c r="I523" s="27"/>
      <c r="J523" s="27"/>
      <c r="K523" s="27"/>
      <c r="L523" s="27"/>
      <c r="M523" s="278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 spans="1:27" ht="15.75" customHeight="1" x14ac:dyDescent="0.25">
      <c r="A524" s="274" t="s">
        <v>16181</v>
      </c>
      <c r="B524" s="274" t="s">
        <v>16182</v>
      </c>
      <c r="C524" s="275">
        <v>44000</v>
      </c>
      <c r="D524" s="280">
        <f>IF(смарты_нал5[[#This Row],[Цена ]]&gt;0,смарты_нал5[[#This Row],[Цена ]]/0.87,"")</f>
        <v>50574.712643678162</v>
      </c>
      <c r="E524" s="271"/>
      <c r="F524" s="272"/>
      <c r="G524" s="272">
        <f>IF(смарты_нал5[[#This Row],[Цена ]]&lt;&gt;"",смарты_нал5[[#This Row],[Цена ]]*смарты_нал5[[#This Row],[Заказ нал.]],"")</f>
        <v>0</v>
      </c>
      <c r="H524" s="272">
        <f>IF(смарты_нал5[[#This Row],[Цена Б.Н.]]&lt;&gt;"",смарты_нал5[[#This Row],[Цена Б.Н.]]*смарты_нал5[[#This Row],[Заказ Б.Н.]],"")</f>
        <v>0</v>
      </c>
      <c r="I524" s="27"/>
      <c r="J524" s="27"/>
      <c r="K524" s="27"/>
      <c r="L524" s="27"/>
      <c r="M524" s="278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 spans="1:27" ht="15.75" customHeight="1" x14ac:dyDescent="0.25">
      <c r="A525" s="274" t="s">
        <v>11997</v>
      </c>
      <c r="B525" s="274" t="s">
        <v>11998</v>
      </c>
      <c r="C525" s="275">
        <v>40900</v>
      </c>
      <c r="D525" s="280">
        <f>IF(смарты_нал5[[#This Row],[Цена ]]&gt;0,смарты_нал5[[#This Row],[Цена ]]/0.87,"")</f>
        <v>47011.494252873563</v>
      </c>
      <c r="E525" s="271"/>
      <c r="F525" s="272"/>
      <c r="G525" s="272">
        <f>IF(смарты_нал5[[#This Row],[Цена ]]&lt;&gt;"",смарты_нал5[[#This Row],[Цена ]]*смарты_нал5[[#This Row],[Заказ нал.]],"")</f>
        <v>0</v>
      </c>
      <c r="H525" s="272">
        <f>IF(смарты_нал5[[#This Row],[Цена Б.Н.]]&lt;&gt;"",смарты_нал5[[#This Row],[Цена Б.Н.]]*смарты_нал5[[#This Row],[Заказ Б.Н.]],"")</f>
        <v>0</v>
      </c>
      <c r="I525" s="27"/>
      <c r="J525" s="27"/>
      <c r="K525" s="27"/>
      <c r="L525" s="27"/>
      <c r="M525" s="278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 spans="1:27" ht="15.75" customHeight="1" x14ac:dyDescent="0.25">
      <c r="A526" s="274" t="s">
        <v>9735</v>
      </c>
      <c r="B526" s="274" t="s">
        <v>9736</v>
      </c>
      <c r="C526" s="275">
        <v>45100</v>
      </c>
      <c r="D526" s="280">
        <f>IF(смарты_нал5[[#This Row],[Цена ]]&gt;0,смарты_нал5[[#This Row],[Цена ]]/0.87,"")</f>
        <v>51839.080459770114</v>
      </c>
      <c r="E526" s="271"/>
      <c r="F526" s="272"/>
      <c r="G526" s="272">
        <f>IF(смарты_нал5[[#This Row],[Цена ]]&lt;&gt;"",смарты_нал5[[#This Row],[Цена ]]*смарты_нал5[[#This Row],[Заказ нал.]],"")</f>
        <v>0</v>
      </c>
      <c r="H526" s="272">
        <f>IF(смарты_нал5[[#This Row],[Цена Б.Н.]]&lt;&gt;"",смарты_нал5[[#This Row],[Цена Б.Н.]]*смарты_нал5[[#This Row],[Заказ Б.Н.]],"")</f>
        <v>0</v>
      </c>
      <c r="I526" s="27"/>
      <c r="J526" s="27"/>
      <c r="K526" s="27"/>
      <c r="L526" s="27"/>
      <c r="M526" s="278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 spans="1:27" ht="15.75" customHeight="1" x14ac:dyDescent="0.25">
      <c r="A527" s="274" t="s">
        <v>14062</v>
      </c>
      <c r="B527" s="274" t="s">
        <v>14063</v>
      </c>
      <c r="C527" s="275">
        <v>45100</v>
      </c>
      <c r="D527" s="280">
        <f>IF(смарты_нал5[[#This Row],[Цена ]]&gt;0,смарты_нал5[[#This Row],[Цена ]]/0.87,"")</f>
        <v>51839.080459770114</v>
      </c>
      <c r="E527" s="271"/>
      <c r="F527" s="272"/>
      <c r="G527" s="272">
        <f>IF(смарты_нал5[[#This Row],[Цена ]]&lt;&gt;"",смарты_нал5[[#This Row],[Цена ]]*смарты_нал5[[#This Row],[Заказ нал.]],"")</f>
        <v>0</v>
      </c>
      <c r="H527" s="272">
        <f>IF(смарты_нал5[[#This Row],[Цена Б.Н.]]&lt;&gt;"",смарты_нал5[[#This Row],[Цена Б.Н.]]*смарты_нал5[[#This Row],[Заказ Б.Н.]],"")</f>
        <v>0</v>
      </c>
      <c r="I527" s="27"/>
      <c r="J527" s="27"/>
      <c r="K527" s="27"/>
      <c r="L527" s="27"/>
      <c r="M527" s="278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 spans="1:27" ht="15.75" customHeight="1" x14ac:dyDescent="0.25">
      <c r="A528" s="274" t="s">
        <v>9737</v>
      </c>
      <c r="B528" s="274" t="s">
        <v>9738</v>
      </c>
      <c r="C528" s="275">
        <v>45100</v>
      </c>
      <c r="D528" s="280">
        <f>IF(смарты_нал5[[#This Row],[Цена ]]&gt;0,смарты_нал5[[#This Row],[Цена ]]/0.87,"")</f>
        <v>51839.080459770114</v>
      </c>
      <c r="E528" s="271"/>
      <c r="F528" s="272"/>
      <c r="G528" s="272">
        <f>IF(смарты_нал5[[#This Row],[Цена ]]&lt;&gt;"",смарты_нал5[[#This Row],[Цена ]]*смарты_нал5[[#This Row],[Заказ нал.]],"")</f>
        <v>0</v>
      </c>
      <c r="H528" s="272">
        <f>IF(смарты_нал5[[#This Row],[Цена Б.Н.]]&lt;&gt;"",смарты_нал5[[#This Row],[Цена Б.Н.]]*смарты_нал5[[#This Row],[Заказ Б.Н.]],"")</f>
        <v>0</v>
      </c>
      <c r="I528" s="27"/>
      <c r="J528" s="27"/>
      <c r="K528" s="27"/>
      <c r="L528" s="27"/>
      <c r="M528" s="278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 spans="1:27" ht="15.75" customHeight="1" x14ac:dyDescent="0.25">
      <c r="A529" s="274" t="s">
        <v>9739</v>
      </c>
      <c r="B529" s="274" t="s">
        <v>9740</v>
      </c>
      <c r="C529" s="275">
        <v>45100</v>
      </c>
      <c r="D529" s="280">
        <f>IF(смарты_нал5[[#This Row],[Цена ]]&gt;0,смарты_нал5[[#This Row],[Цена ]]/0.87,"")</f>
        <v>51839.080459770114</v>
      </c>
      <c r="E529" s="271"/>
      <c r="F529" s="277"/>
      <c r="G529" s="272">
        <f>IF(смарты_нал5[[#This Row],[Цена ]]&lt;&gt;"",смарты_нал5[[#This Row],[Цена ]]*смарты_нал5[[#This Row],[Заказ нал.]],"")</f>
        <v>0</v>
      </c>
      <c r="H529" s="272">
        <f>IF(смарты_нал5[[#This Row],[Цена Б.Н.]]&lt;&gt;"",смарты_нал5[[#This Row],[Цена Б.Н.]]*смарты_нал5[[#This Row],[Заказ Б.Н.]],"")</f>
        <v>0</v>
      </c>
      <c r="I529" s="27"/>
      <c r="J529" s="27"/>
      <c r="K529" s="27"/>
      <c r="L529" s="27"/>
      <c r="M529" s="278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 spans="1:27" ht="15.75" customHeight="1" x14ac:dyDescent="0.25">
      <c r="A530" s="274" t="s">
        <v>13926</v>
      </c>
      <c r="B530" s="274" t="s">
        <v>13927</v>
      </c>
      <c r="C530" s="275">
        <v>65800</v>
      </c>
      <c r="D530" s="280">
        <f>IF(смарты_нал5[[#This Row],[Цена ]]&gt;0,смарты_нал5[[#This Row],[Цена ]]/0.87,"")</f>
        <v>75632.183908045976</v>
      </c>
      <c r="E530" s="271"/>
      <c r="F530" s="272"/>
      <c r="G530" s="272">
        <f>IF(смарты_нал5[[#This Row],[Цена ]]&lt;&gt;"",смарты_нал5[[#This Row],[Цена ]]*смарты_нал5[[#This Row],[Заказ нал.]],"")</f>
        <v>0</v>
      </c>
      <c r="H530" s="272">
        <f>IF(смарты_нал5[[#This Row],[Цена Б.Н.]]&lt;&gt;"",смарты_нал5[[#This Row],[Цена Б.Н.]]*смарты_нал5[[#This Row],[Заказ Б.Н.]],"")</f>
        <v>0</v>
      </c>
      <c r="I530" s="27"/>
      <c r="J530" s="27"/>
      <c r="K530" s="27"/>
      <c r="L530" s="27"/>
      <c r="M530" s="278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 spans="1:27" ht="15.75" customHeight="1" x14ac:dyDescent="0.25">
      <c r="A531" s="274" t="s">
        <v>15016</v>
      </c>
      <c r="B531" s="274" t="s">
        <v>15017</v>
      </c>
      <c r="C531" s="275">
        <v>65800</v>
      </c>
      <c r="D531" s="280">
        <f>IF(смарты_нал5[[#This Row],[Цена ]]&gt;0,смарты_нал5[[#This Row],[Цена ]]/0.87,"")</f>
        <v>75632.183908045976</v>
      </c>
      <c r="E531" s="271"/>
      <c r="F531" s="277"/>
      <c r="G531" s="272">
        <f>IF(смарты_нал5[[#This Row],[Цена ]]&lt;&gt;"",смарты_нал5[[#This Row],[Цена ]]*смарты_нал5[[#This Row],[Заказ нал.]],"")</f>
        <v>0</v>
      </c>
      <c r="H531" s="272">
        <f>IF(смарты_нал5[[#This Row],[Цена Б.Н.]]&lt;&gt;"",смарты_нал5[[#This Row],[Цена Б.Н.]]*смарты_нал5[[#This Row],[Заказ Б.Н.]],"")</f>
        <v>0</v>
      </c>
      <c r="I531" s="27"/>
      <c r="J531" s="27"/>
      <c r="K531" s="27"/>
      <c r="L531" s="27"/>
      <c r="M531" s="278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 spans="1:27" ht="15.75" customHeight="1" x14ac:dyDescent="0.25">
      <c r="A532" s="274" t="s">
        <v>11999</v>
      </c>
      <c r="B532" s="274" t="s">
        <v>12000</v>
      </c>
      <c r="C532" s="275">
        <v>68400</v>
      </c>
      <c r="D532" s="280">
        <f>IF(смарты_нал5[[#This Row],[Цена ]]&gt;0,смарты_нал5[[#This Row],[Цена ]]/0.87,"")</f>
        <v>78620.68965517242</v>
      </c>
      <c r="E532" s="271"/>
      <c r="F532" s="272"/>
      <c r="G532" s="272">
        <f>IF(смарты_нал5[[#This Row],[Цена ]]&lt;&gt;"",смарты_нал5[[#This Row],[Цена ]]*смарты_нал5[[#This Row],[Заказ нал.]],"")</f>
        <v>0</v>
      </c>
      <c r="H532" s="272">
        <f>IF(смарты_нал5[[#This Row],[Цена Б.Н.]]&lt;&gt;"",смарты_нал5[[#This Row],[Цена Б.Н.]]*смарты_нал5[[#This Row],[Заказ Б.Н.]],"")</f>
        <v>0</v>
      </c>
      <c r="I532" s="27"/>
      <c r="J532" s="27"/>
      <c r="K532" s="27"/>
      <c r="L532" s="27"/>
      <c r="M532" s="278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 spans="1:27" ht="15.75" customHeight="1" x14ac:dyDescent="0.25">
      <c r="A533" s="274" t="s">
        <v>16183</v>
      </c>
      <c r="B533" s="274" t="s">
        <v>16184</v>
      </c>
      <c r="C533" s="275">
        <v>65800</v>
      </c>
      <c r="D533" s="280">
        <f>IF(смарты_нал5[[#This Row],[Цена ]]&gt;0,смарты_нал5[[#This Row],[Цена ]]/0.87,"")</f>
        <v>75632.183908045976</v>
      </c>
      <c r="E533" s="271"/>
      <c r="F533" s="272"/>
      <c r="G533" s="272">
        <f>IF(смарты_нал5[[#This Row],[Цена ]]&lt;&gt;"",смарты_нал5[[#This Row],[Цена ]]*смарты_нал5[[#This Row],[Заказ нал.]],"")</f>
        <v>0</v>
      </c>
      <c r="H533" s="272">
        <f>IF(смарты_нал5[[#This Row],[Цена Б.Н.]]&lt;&gt;"",смарты_нал5[[#This Row],[Цена Б.Н.]]*смарты_нал5[[#This Row],[Заказ Б.Н.]],"")</f>
        <v>0</v>
      </c>
      <c r="I533" s="27"/>
      <c r="J533" s="27"/>
      <c r="K533" s="27"/>
      <c r="L533" s="27"/>
      <c r="M533" s="278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 spans="1:27" ht="15.75" customHeight="1" x14ac:dyDescent="0.25">
      <c r="A534" s="274" t="s">
        <v>4597</v>
      </c>
      <c r="B534" s="274" t="s">
        <v>4598</v>
      </c>
      <c r="C534" s="275">
        <v>78700</v>
      </c>
      <c r="D534" s="280">
        <f>IF(смарты_нал5[[#This Row],[Цена ]]&gt;0,смарты_нал5[[#This Row],[Цена ]]/0.87,"")</f>
        <v>90459.770114942527</v>
      </c>
      <c r="E534" s="271"/>
      <c r="F534" s="272"/>
      <c r="G534" s="272">
        <f>IF(смарты_нал5[[#This Row],[Цена ]]&lt;&gt;"",смарты_нал5[[#This Row],[Цена ]]*смарты_нал5[[#This Row],[Заказ нал.]],"")</f>
        <v>0</v>
      </c>
      <c r="H534" s="272">
        <f>IF(смарты_нал5[[#This Row],[Цена Б.Н.]]&lt;&gt;"",смарты_нал5[[#This Row],[Цена Б.Н.]]*смарты_нал5[[#This Row],[Заказ Б.Н.]],"")</f>
        <v>0</v>
      </c>
      <c r="I534" s="27"/>
      <c r="J534" s="27"/>
      <c r="K534" s="27"/>
      <c r="L534" s="27"/>
      <c r="M534" s="278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 spans="1:27" ht="15.75" customHeight="1" x14ac:dyDescent="0.25">
      <c r="A535" s="274" t="s">
        <v>16185</v>
      </c>
      <c r="B535" s="274" t="s">
        <v>16186</v>
      </c>
      <c r="C535" s="275">
        <v>75200</v>
      </c>
      <c r="D535" s="280">
        <f>IF(смарты_нал5[[#This Row],[Цена ]]&gt;0,смарты_нал5[[#This Row],[Цена ]]/0.87,"")</f>
        <v>86436.781609195401</v>
      </c>
      <c r="E535" s="271"/>
      <c r="F535" s="272"/>
      <c r="G535" s="272">
        <f>IF(смарты_нал5[[#This Row],[Цена ]]&lt;&gt;"",смарты_нал5[[#This Row],[Цена ]]*смарты_нал5[[#This Row],[Заказ нал.]],"")</f>
        <v>0</v>
      </c>
      <c r="H535" s="272">
        <f>IF(смарты_нал5[[#This Row],[Цена Б.Н.]]&lt;&gt;"",смарты_нал5[[#This Row],[Цена Б.Н.]]*смарты_нал5[[#This Row],[Заказ Б.Н.]],"")</f>
        <v>0</v>
      </c>
      <c r="I535" s="27"/>
      <c r="J535" s="27"/>
      <c r="K535" s="27"/>
      <c r="L535" s="27"/>
      <c r="M535" s="278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 spans="1:27" ht="15.75" customHeight="1" x14ac:dyDescent="0.25">
      <c r="A536" s="274" t="s">
        <v>16187</v>
      </c>
      <c r="B536" s="274" t="s">
        <v>16188</v>
      </c>
      <c r="C536" s="275">
        <v>75200</v>
      </c>
      <c r="D536" s="280">
        <f>IF(смарты_нал5[[#This Row],[Цена ]]&gt;0,смарты_нал5[[#This Row],[Цена ]]/0.87,"")</f>
        <v>86436.781609195401</v>
      </c>
      <c r="E536" s="271"/>
      <c r="F536" s="272"/>
      <c r="G536" s="272">
        <f>IF(смарты_нал5[[#This Row],[Цена ]]&lt;&gt;"",смарты_нал5[[#This Row],[Цена ]]*смарты_нал5[[#This Row],[Заказ нал.]],"")</f>
        <v>0</v>
      </c>
      <c r="H536" s="272">
        <f>IF(смарты_нал5[[#This Row],[Цена Б.Н.]]&lt;&gt;"",смарты_нал5[[#This Row],[Цена Б.Н.]]*смарты_нал5[[#This Row],[Заказ Б.Н.]],"")</f>
        <v>0</v>
      </c>
      <c r="I536" s="27"/>
      <c r="J536" s="27"/>
      <c r="K536" s="27"/>
      <c r="L536" s="27"/>
      <c r="M536" s="278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 spans="1:27" ht="15.75" customHeight="1" x14ac:dyDescent="0.25">
      <c r="A537" s="274" t="s">
        <v>11224</v>
      </c>
      <c r="B537" s="274" t="s">
        <v>11225</v>
      </c>
      <c r="C537" s="275">
        <v>75200</v>
      </c>
      <c r="D537" s="280">
        <f>IF(смарты_нал5[[#This Row],[Цена ]]&gt;0,смарты_нал5[[#This Row],[Цена ]]/0.87,"")</f>
        <v>86436.781609195401</v>
      </c>
      <c r="E537" s="271"/>
      <c r="F537" s="272"/>
      <c r="G537" s="272">
        <f>IF(смарты_нал5[[#This Row],[Цена ]]&lt;&gt;"",смарты_нал5[[#This Row],[Цена ]]*смарты_нал5[[#This Row],[Заказ нал.]],"")</f>
        <v>0</v>
      </c>
      <c r="H537" s="272">
        <f>IF(смарты_нал5[[#This Row],[Цена Б.Н.]]&lt;&gt;"",смарты_нал5[[#This Row],[Цена Б.Н.]]*смарты_нал5[[#This Row],[Заказ Б.Н.]],"")</f>
        <v>0</v>
      </c>
      <c r="I537" s="27"/>
      <c r="J537" s="27"/>
      <c r="K537" s="27"/>
      <c r="L537" s="27"/>
      <c r="M537" s="278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 spans="1:27" ht="15.75" customHeight="1" x14ac:dyDescent="0.25">
      <c r="A538" s="274" t="s">
        <v>16189</v>
      </c>
      <c r="B538" s="274" t="s">
        <v>16190</v>
      </c>
      <c r="C538" s="275">
        <v>76100</v>
      </c>
      <c r="D538" s="280">
        <f>IF(смарты_нал5[[#This Row],[Цена ]]&gt;0,смарты_нал5[[#This Row],[Цена ]]/0.87,"")</f>
        <v>87471.264367816097</v>
      </c>
      <c r="E538" s="271"/>
      <c r="F538" s="272"/>
      <c r="G538" s="272">
        <f>IF(смарты_нал5[[#This Row],[Цена ]]&lt;&gt;"",смарты_нал5[[#This Row],[Цена ]]*смарты_нал5[[#This Row],[Заказ нал.]],"")</f>
        <v>0</v>
      </c>
      <c r="H538" s="272">
        <f>IF(смарты_нал5[[#This Row],[Цена Б.Н.]]&lt;&gt;"",смарты_нал5[[#This Row],[Цена Б.Н.]]*смарты_нал5[[#This Row],[Заказ Б.Н.]],"")</f>
        <v>0</v>
      </c>
      <c r="I538" s="27"/>
      <c r="J538" s="27"/>
      <c r="K538" s="27"/>
      <c r="L538" s="27"/>
      <c r="M538" s="278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 spans="1:27" ht="15.75" customHeight="1" x14ac:dyDescent="0.25">
      <c r="A539" s="274" t="s">
        <v>16191</v>
      </c>
      <c r="B539" s="274" t="s">
        <v>16192</v>
      </c>
      <c r="C539" s="275">
        <v>76600</v>
      </c>
      <c r="D539" s="280">
        <f>IF(смарты_нал5[[#This Row],[Цена ]]&gt;0,смарты_нал5[[#This Row],[Цена ]]/0.87,"")</f>
        <v>88045.977011494251</v>
      </c>
      <c r="E539" s="271"/>
      <c r="F539" s="272"/>
      <c r="G539" s="272">
        <f>IF(смарты_нал5[[#This Row],[Цена ]]&lt;&gt;"",смарты_нал5[[#This Row],[Цена ]]*смарты_нал5[[#This Row],[Заказ нал.]],"")</f>
        <v>0</v>
      </c>
      <c r="H539" s="272">
        <f>IF(смарты_нал5[[#This Row],[Цена Б.Н.]]&lt;&gt;"",смарты_нал5[[#This Row],[Цена Б.Н.]]*смарты_нал5[[#This Row],[Заказ Б.Н.]],"")</f>
        <v>0</v>
      </c>
      <c r="I539" s="27"/>
      <c r="J539" s="27"/>
      <c r="K539" s="27"/>
      <c r="L539" s="27"/>
      <c r="M539" s="278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 spans="1:27" ht="15.75" customHeight="1" x14ac:dyDescent="0.25">
      <c r="A540" s="274" t="s">
        <v>16193</v>
      </c>
      <c r="B540" s="274" t="s">
        <v>16194</v>
      </c>
      <c r="C540" s="275">
        <v>76600</v>
      </c>
      <c r="D540" s="280">
        <f>IF(смарты_нал5[[#This Row],[Цена ]]&gt;0,смарты_нал5[[#This Row],[Цена ]]/0.87,"")</f>
        <v>88045.977011494251</v>
      </c>
      <c r="E540" s="271"/>
      <c r="F540" s="272"/>
      <c r="G540" s="272">
        <f>IF(смарты_нал5[[#This Row],[Цена ]]&lt;&gt;"",смарты_нал5[[#This Row],[Цена ]]*смарты_нал5[[#This Row],[Заказ нал.]],"")</f>
        <v>0</v>
      </c>
      <c r="H540" s="272">
        <f>IF(смарты_нал5[[#This Row],[Цена Б.Н.]]&lt;&gt;"",смарты_нал5[[#This Row],[Цена Б.Н.]]*смарты_нал5[[#This Row],[Заказ Б.Н.]],"")</f>
        <v>0</v>
      </c>
      <c r="I540" s="27"/>
      <c r="J540" s="27"/>
      <c r="K540" s="27"/>
      <c r="L540" s="27"/>
      <c r="M540" s="278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 spans="1:27" ht="15.75" customHeight="1" x14ac:dyDescent="0.25">
      <c r="A541" s="274" t="s">
        <v>16195</v>
      </c>
      <c r="B541" s="274" t="s">
        <v>16196</v>
      </c>
      <c r="C541" s="275">
        <v>76600</v>
      </c>
      <c r="D541" s="280">
        <f>IF(смарты_нал5[[#This Row],[Цена ]]&gt;0,смарты_нал5[[#This Row],[Цена ]]/0.87,"")</f>
        <v>88045.977011494251</v>
      </c>
      <c r="E541" s="276"/>
      <c r="F541" s="272"/>
      <c r="G541" s="272">
        <f>IF(смарты_нал5[[#This Row],[Цена ]]&lt;&gt;"",смарты_нал5[[#This Row],[Цена ]]*смарты_нал5[[#This Row],[Заказ нал.]],"")</f>
        <v>0</v>
      </c>
      <c r="H541" s="272">
        <f>IF(смарты_нал5[[#This Row],[Цена Б.Н.]]&lt;&gt;"",смарты_нал5[[#This Row],[Цена Б.Н.]]*смарты_нал5[[#This Row],[Заказ Б.Н.]],"")</f>
        <v>0</v>
      </c>
      <c r="I541" s="27"/>
      <c r="J541" s="27"/>
      <c r="K541" s="27"/>
      <c r="L541" s="27"/>
      <c r="M541" s="278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 spans="1:27" ht="15.75" customHeight="1" x14ac:dyDescent="0.25">
      <c r="A542" s="274" t="s">
        <v>15018</v>
      </c>
      <c r="B542" s="274" t="s">
        <v>15019</v>
      </c>
      <c r="C542" s="275">
        <v>76600</v>
      </c>
      <c r="D542" s="280">
        <f>IF(смарты_нал5[[#This Row],[Цена ]]&gt;0,смарты_нал5[[#This Row],[Цена ]]/0.87,"")</f>
        <v>88045.977011494251</v>
      </c>
      <c r="E542" s="271"/>
      <c r="F542" s="272"/>
      <c r="G542" s="272">
        <f>IF(смарты_нал5[[#This Row],[Цена ]]&lt;&gt;"",смарты_нал5[[#This Row],[Цена ]]*смарты_нал5[[#This Row],[Заказ нал.]],"")</f>
        <v>0</v>
      </c>
      <c r="H542" s="272">
        <f>IF(смарты_нал5[[#This Row],[Цена Б.Н.]]&lt;&gt;"",смарты_нал5[[#This Row],[Цена Б.Н.]]*смарты_нал5[[#This Row],[Заказ Б.Н.]],"")</f>
        <v>0</v>
      </c>
      <c r="I542" s="27"/>
      <c r="J542" s="27"/>
      <c r="K542" s="27"/>
      <c r="L542" s="27"/>
      <c r="M542" s="278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 spans="1:27" ht="15.75" customHeight="1" x14ac:dyDescent="0.25">
      <c r="A543" s="274" t="s">
        <v>13928</v>
      </c>
      <c r="B543" s="274" t="s">
        <v>13929</v>
      </c>
      <c r="C543" s="275">
        <v>51100</v>
      </c>
      <c r="D543" s="280">
        <f>IF(смарты_нал5[[#This Row],[Цена ]]&gt;0,смарты_нал5[[#This Row],[Цена ]]/0.87,"")</f>
        <v>58735.632183908048</v>
      </c>
      <c r="E543" s="271"/>
      <c r="F543" s="272"/>
      <c r="G543" s="272">
        <f>IF(смарты_нал5[[#This Row],[Цена ]]&lt;&gt;"",смарты_нал5[[#This Row],[Цена ]]*смарты_нал5[[#This Row],[Заказ нал.]],"")</f>
        <v>0</v>
      </c>
      <c r="H543" s="272">
        <f>IF(смарты_нал5[[#This Row],[Цена Б.Н.]]&lt;&gt;"",смарты_нал5[[#This Row],[Цена Б.Н.]]*смарты_нал5[[#This Row],[Заказ Б.Н.]],"")</f>
        <v>0</v>
      </c>
      <c r="I543" s="27"/>
      <c r="J543" s="27"/>
      <c r="K543" s="27"/>
      <c r="L543" s="27"/>
      <c r="M543" s="278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 spans="1:27" ht="15.75" customHeight="1" x14ac:dyDescent="0.25">
      <c r="A544" s="274" t="s">
        <v>4599</v>
      </c>
      <c r="B544" s="274" t="s">
        <v>4600</v>
      </c>
      <c r="C544" s="275">
        <v>51100</v>
      </c>
      <c r="D544" s="280">
        <f>IF(смарты_нал5[[#This Row],[Цена ]]&gt;0,смарты_нал5[[#This Row],[Цена ]]/0.87,"")</f>
        <v>58735.632183908048</v>
      </c>
      <c r="E544" s="271"/>
      <c r="F544" s="272"/>
      <c r="G544" s="272">
        <f>IF(смарты_нал5[[#This Row],[Цена ]]&lt;&gt;"",смарты_нал5[[#This Row],[Цена ]]*смарты_нал5[[#This Row],[Заказ нал.]],"")</f>
        <v>0</v>
      </c>
      <c r="H544" s="272">
        <f>IF(смарты_нал5[[#This Row],[Цена Б.Н.]]&lt;&gt;"",смарты_нал5[[#This Row],[Цена Б.Н.]]*смарты_нал5[[#This Row],[Заказ Б.Н.]],"")</f>
        <v>0</v>
      </c>
      <c r="I544" s="27"/>
      <c r="J544" s="27"/>
      <c r="K544" s="27"/>
      <c r="L544" s="27"/>
      <c r="M544" s="278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 spans="1:27" ht="15.75" customHeight="1" x14ac:dyDescent="0.25">
      <c r="A545" s="274" t="s">
        <v>15020</v>
      </c>
      <c r="B545" s="274" t="s">
        <v>15021</v>
      </c>
      <c r="C545" s="275">
        <v>52300</v>
      </c>
      <c r="D545" s="280">
        <f>IF(смарты_нал5[[#This Row],[Цена ]]&gt;0,смарты_нал5[[#This Row],[Цена ]]/0.87,"")</f>
        <v>60114.942528735635</v>
      </c>
      <c r="E545" s="276"/>
      <c r="F545" s="272"/>
      <c r="G545" s="272">
        <f>IF(смарты_нал5[[#This Row],[Цена ]]&lt;&gt;"",смарты_нал5[[#This Row],[Цена ]]*смарты_нал5[[#This Row],[Заказ нал.]],"")</f>
        <v>0</v>
      </c>
      <c r="H545" s="272">
        <f>IF(смарты_нал5[[#This Row],[Цена Б.Н.]]&lt;&gt;"",смарты_нал5[[#This Row],[Цена Б.Н.]]*смарты_нал5[[#This Row],[Заказ Б.Н.]],"")</f>
        <v>0</v>
      </c>
      <c r="I545" s="27"/>
      <c r="J545" s="27"/>
      <c r="K545" s="27"/>
      <c r="L545" s="27"/>
      <c r="M545" s="278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 spans="1:27" ht="15.75" customHeight="1" x14ac:dyDescent="0.25">
      <c r="A546" s="274" t="s">
        <v>4601</v>
      </c>
      <c r="B546" s="274" t="s">
        <v>4602</v>
      </c>
      <c r="C546" s="275">
        <v>51500</v>
      </c>
      <c r="D546" s="280">
        <f>IF(смарты_нал5[[#This Row],[Цена ]]&gt;0,смарты_нал5[[#This Row],[Цена ]]/0.87,"")</f>
        <v>59195.402298850575</v>
      </c>
      <c r="E546" s="271"/>
      <c r="F546" s="272"/>
      <c r="G546" s="272">
        <f>IF(смарты_нал5[[#This Row],[Цена ]]&lt;&gt;"",смарты_нал5[[#This Row],[Цена ]]*смарты_нал5[[#This Row],[Заказ нал.]],"")</f>
        <v>0</v>
      </c>
      <c r="H546" s="272">
        <f>IF(смарты_нал5[[#This Row],[Цена Б.Н.]]&lt;&gt;"",смарты_нал5[[#This Row],[Цена Б.Н.]]*смарты_нал5[[#This Row],[Заказ Б.Н.]],"")</f>
        <v>0</v>
      </c>
      <c r="I546" s="27"/>
      <c r="J546" s="27"/>
      <c r="K546" s="27"/>
      <c r="L546" s="27"/>
      <c r="M546" s="278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 spans="1:27" ht="15.75" customHeight="1" x14ac:dyDescent="0.25">
      <c r="A547" s="274" t="s">
        <v>14064</v>
      </c>
      <c r="B547" s="274" t="s">
        <v>14065</v>
      </c>
      <c r="C547" s="275">
        <v>51500</v>
      </c>
      <c r="D547" s="280">
        <f>IF(смарты_нал5[[#This Row],[Цена ]]&gt;0,смарты_нал5[[#This Row],[Цена ]]/0.87,"")</f>
        <v>59195.402298850575</v>
      </c>
      <c r="E547" s="271"/>
      <c r="F547" s="272"/>
      <c r="G547" s="272">
        <f>IF(смарты_нал5[[#This Row],[Цена ]]&lt;&gt;"",смарты_нал5[[#This Row],[Цена ]]*смарты_нал5[[#This Row],[Заказ нал.]],"")</f>
        <v>0</v>
      </c>
      <c r="H547" s="272">
        <f>IF(смарты_нал5[[#This Row],[Цена Б.Н.]]&lt;&gt;"",смарты_нал5[[#This Row],[Цена Б.Н.]]*смарты_нал5[[#This Row],[Заказ Б.Н.]],"")</f>
        <v>0</v>
      </c>
      <c r="I547" s="27"/>
      <c r="J547" s="27"/>
      <c r="K547" s="27"/>
      <c r="L547" s="27"/>
      <c r="M547" s="278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 spans="1:27" ht="15.75" customHeight="1" x14ac:dyDescent="0.25">
      <c r="A548" s="274" t="s">
        <v>4603</v>
      </c>
      <c r="B548" s="274" t="s">
        <v>4604</v>
      </c>
      <c r="C548" s="275">
        <v>51800</v>
      </c>
      <c r="D548" s="280">
        <f>IF(смарты_нал5[[#This Row],[Цена ]]&gt;0,смарты_нал5[[#This Row],[Цена ]]/0.87,"")</f>
        <v>59540.229885057473</v>
      </c>
      <c r="E548" s="271"/>
      <c r="F548" s="272"/>
      <c r="G548" s="272">
        <f>IF(смарты_нал5[[#This Row],[Цена ]]&lt;&gt;"",смарты_нал5[[#This Row],[Цена ]]*смарты_нал5[[#This Row],[Заказ нал.]],"")</f>
        <v>0</v>
      </c>
      <c r="H548" s="272">
        <f>IF(смарты_нал5[[#This Row],[Цена Б.Н.]]&lt;&gt;"",смарты_нал5[[#This Row],[Цена Б.Н.]]*смарты_нал5[[#This Row],[Заказ Б.Н.]],"")</f>
        <v>0</v>
      </c>
      <c r="I548" s="27"/>
      <c r="J548" s="27"/>
      <c r="K548" s="27"/>
      <c r="L548" s="27"/>
      <c r="M548" s="278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 spans="1:27" ht="15.75" customHeight="1" x14ac:dyDescent="0.25">
      <c r="A549" s="274" t="s">
        <v>13930</v>
      </c>
      <c r="B549" s="274" t="s">
        <v>13931</v>
      </c>
      <c r="C549" s="275">
        <v>53400</v>
      </c>
      <c r="D549" s="280">
        <f>IF(смарты_нал5[[#This Row],[Цена ]]&gt;0,смарты_нал5[[#This Row],[Цена ]]/0.87,"")</f>
        <v>61379.310344827587</v>
      </c>
      <c r="E549" s="271"/>
      <c r="F549" s="272"/>
      <c r="G549" s="272">
        <f>IF(смарты_нал5[[#This Row],[Цена ]]&lt;&gt;"",смарты_нал5[[#This Row],[Цена ]]*смарты_нал5[[#This Row],[Заказ нал.]],"")</f>
        <v>0</v>
      </c>
      <c r="H549" s="272">
        <f>IF(смарты_нал5[[#This Row],[Цена Б.Н.]]&lt;&gt;"",смарты_нал5[[#This Row],[Цена Б.Н.]]*смарты_нал5[[#This Row],[Заказ Б.Н.]],"")</f>
        <v>0</v>
      </c>
      <c r="I549" s="27"/>
      <c r="J549" s="27"/>
      <c r="K549" s="27"/>
      <c r="L549" s="27"/>
      <c r="M549" s="278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 spans="1:27" ht="15.75" customHeight="1" x14ac:dyDescent="0.25">
      <c r="A550" s="274" t="s">
        <v>13932</v>
      </c>
      <c r="B550" s="274" t="s">
        <v>13933</v>
      </c>
      <c r="C550" s="275">
        <v>50800</v>
      </c>
      <c r="D550" s="280">
        <f>IF(смарты_нал5[[#This Row],[Цена ]]&gt;0,смарты_нал5[[#This Row],[Цена ]]/0.87,"")</f>
        <v>58390.80459770115</v>
      </c>
      <c r="E550" s="271"/>
      <c r="F550" s="272"/>
      <c r="G550" s="272">
        <f>IF(смарты_нал5[[#This Row],[Цена ]]&lt;&gt;"",смарты_нал5[[#This Row],[Цена ]]*смарты_нал5[[#This Row],[Заказ нал.]],"")</f>
        <v>0</v>
      </c>
      <c r="H550" s="272">
        <f>IF(смарты_нал5[[#This Row],[Цена Б.Н.]]&lt;&gt;"",смарты_нал5[[#This Row],[Цена Б.Н.]]*смарты_нал5[[#This Row],[Заказ Б.Н.]],"")</f>
        <v>0</v>
      </c>
      <c r="I550" s="27"/>
      <c r="J550" s="27"/>
      <c r="K550" s="27"/>
      <c r="L550" s="27"/>
      <c r="M550" s="278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 spans="1:27" ht="15.75" customHeight="1" x14ac:dyDescent="0.25">
      <c r="A551" s="274" t="s">
        <v>16197</v>
      </c>
      <c r="B551" s="274" t="s">
        <v>16198</v>
      </c>
      <c r="C551" s="275">
        <v>61500</v>
      </c>
      <c r="D551" s="280">
        <f>IF(смарты_нал5[[#This Row],[Цена ]]&gt;0,смарты_нал5[[#This Row],[Цена ]]/0.87,"")</f>
        <v>70689.655172413797</v>
      </c>
      <c r="E551" s="271"/>
      <c r="F551" s="272"/>
      <c r="G551" s="272">
        <f>IF(смарты_нал5[[#This Row],[Цена ]]&lt;&gt;"",смарты_нал5[[#This Row],[Цена ]]*смарты_нал5[[#This Row],[Заказ нал.]],"")</f>
        <v>0</v>
      </c>
      <c r="H551" s="272">
        <f>IF(смарты_нал5[[#This Row],[Цена Б.Н.]]&lt;&gt;"",смарты_нал5[[#This Row],[Цена Б.Н.]]*смарты_нал5[[#This Row],[Заказ Б.Н.]],"")</f>
        <v>0</v>
      </c>
      <c r="I551" s="27"/>
      <c r="J551" s="27"/>
      <c r="K551" s="27"/>
      <c r="L551" s="27"/>
      <c r="M551" s="273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 spans="1:27" ht="15.75" customHeight="1" x14ac:dyDescent="0.25">
      <c r="A552" s="274" t="s">
        <v>16199</v>
      </c>
      <c r="B552" s="274" t="s">
        <v>16200</v>
      </c>
      <c r="C552" s="275">
        <v>60800</v>
      </c>
      <c r="D552" s="280">
        <f>IF(смарты_нал5[[#This Row],[Цена ]]&gt;0,смарты_нал5[[#This Row],[Цена ]]/0.87,"")</f>
        <v>69885.057471264372</v>
      </c>
      <c r="E552" s="271"/>
      <c r="F552" s="272"/>
      <c r="G552" s="272">
        <f>IF(смарты_нал5[[#This Row],[Цена ]]&lt;&gt;"",смарты_нал5[[#This Row],[Цена ]]*смарты_нал5[[#This Row],[Заказ нал.]],"")</f>
        <v>0</v>
      </c>
      <c r="H552" s="272">
        <f>IF(смарты_нал5[[#This Row],[Цена Б.Н.]]&lt;&gt;"",смарты_нал5[[#This Row],[Цена Б.Н.]]*смарты_нал5[[#This Row],[Заказ Б.Н.]],"")</f>
        <v>0</v>
      </c>
      <c r="I552" s="27"/>
      <c r="J552" s="27"/>
      <c r="K552" s="27"/>
      <c r="L552" s="27"/>
      <c r="M552" s="278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 spans="1:27" ht="15.75" customHeight="1" x14ac:dyDescent="0.25">
      <c r="A553" s="274" t="s">
        <v>16201</v>
      </c>
      <c r="B553" s="274" t="s">
        <v>16202</v>
      </c>
      <c r="C553" s="275">
        <v>61500</v>
      </c>
      <c r="D553" s="280">
        <f>IF(смарты_нал5[[#This Row],[Цена ]]&gt;0,смарты_нал5[[#This Row],[Цена ]]/0.87,"")</f>
        <v>70689.655172413797</v>
      </c>
      <c r="E553" s="271"/>
      <c r="F553" s="272"/>
      <c r="G553" s="272">
        <f>IF(смарты_нал5[[#This Row],[Цена ]]&lt;&gt;"",смарты_нал5[[#This Row],[Цена ]]*смарты_нал5[[#This Row],[Заказ нал.]],"")</f>
        <v>0</v>
      </c>
      <c r="H553" s="272">
        <f>IF(смарты_нал5[[#This Row],[Цена Б.Н.]]&lt;&gt;"",смарты_нал5[[#This Row],[Цена Б.Н.]]*смарты_нал5[[#This Row],[Заказ Б.Н.]],"")</f>
        <v>0</v>
      </c>
      <c r="I553" s="27"/>
      <c r="J553" s="27"/>
      <c r="K553" s="27"/>
      <c r="L553" s="27"/>
      <c r="M553" s="278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 spans="1:27" ht="15.75" customHeight="1" x14ac:dyDescent="0.25">
      <c r="A554" s="274" t="s">
        <v>16203</v>
      </c>
      <c r="B554" s="274" t="s">
        <v>16204</v>
      </c>
      <c r="C554" s="275">
        <v>60800</v>
      </c>
      <c r="D554" s="280">
        <f>IF(смарты_нал5[[#This Row],[Цена ]]&gt;0,смарты_нал5[[#This Row],[Цена ]]/0.87,"")</f>
        <v>69885.057471264372</v>
      </c>
      <c r="E554" s="271"/>
      <c r="F554" s="272"/>
      <c r="G554" s="272">
        <f>IF(смарты_нал5[[#This Row],[Цена ]]&lt;&gt;"",смарты_нал5[[#This Row],[Цена ]]*смарты_нал5[[#This Row],[Заказ нал.]],"")</f>
        <v>0</v>
      </c>
      <c r="H554" s="272">
        <f>IF(смарты_нал5[[#This Row],[Цена Б.Н.]]&lt;&gt;"",смарты_нал5[[#This Row],[Цена Б.Н.]]*смарты_нал5[[#This Row],[Заказ Б.Н.]],"")</f>
        <v>0</v>
      </c>
      <c r="I554" s="27"/>
      <c r="J554" s="27"/>
      <c r="K554" s="27"/>
      <c r="L554" s="27"/>
      <c r="M554" s="278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 spans="1:27" ht="15.75" customHeight="1" x14ac:dyDescent="0.25">
      <c r="A555" s="274" t="s">
        <v>16205</v>
      </c>
      <c r="B555" s="274" t="s">
        <v>16206</v>
      </c>
      <c r="C555" s="275">
        <v>60800</v>
      </c>
      <c r="D555" s="280">
        <f>IF(смарты_нал5[[#This Row],[Цена ]]&gt;0,смарты_нал5[[#This Row],[Цена ]]/0.87,"")</f>
        <v>69885.057471264372</v>
      </c>
      <c r="E555" s="271"/>
      <c r="F555" s="272"/>
      <c r="G555" s="272">
        <f>IF(смарты_нал5[[#This Row],[Цена ]]&lt;&gt;"",смарты_нал5[[#This Row],[Цена ]]*смарты_нал5[[#This Row],[Заказ нал.]],"")</f>
        <v>0</v>
      </c>
      <c r="H555" s="272">
        <f>IF(смарты_нал5[[#This Row],[Цена Б.Н.]]&lt;&gt;"",смарты_нал5[[#This Row],[Цена Б.Н.]]*смарты_нал5[[#This Row],[Заказ Б.Н.]],"")</f>
        <v>0</v>
      </c>
      <c r="I555" s="27"/>
      <c r="J555" s="27"/>
      <c r="K555" s="27"/>
      <c r="L555" s="27"/>
      <c r="M555" s="278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 spans="1:27" ht="15.75" customHeight="1" x14ac:dyDescent="0.25">
      <c r="A556" s="274" t="s">
        <v>14066</v>
      </c>
      <c r="B556" s="274" t="s">
        <v>14067</v>
      </c>
      <c r="C556" s="275">
        <v>77500</v>
      </c>
      <c r="D556" s="280">
        <f>IF(смарты_нал5[[#This Row],[Цена ]]&gt;0,смарты_нал5[[#This Row],[Цена ]]/0.87,"")</f>
        <v>89080.459770114947</v>
      </c>
      <c r="E556" s="271"/>
      <c r="F556" s="272"/>
      <c r="G556" s="272">
        <f>IF(смарты_нал5[[#This Row],[Цена ]]&lt;&gt;"",смарты_нал5[[#This Row],[Цена ]]*смарты_нал5[[#This Row],[Заказ нал.]],"")</f>
        <v>0</v>
      </c>
      <c r="H556" s="272">
        <f>IF(смарты_нал5[[#This Row],[Цена Б.Н.]]&lt;&gt;"",смарты_нал5[[#This Row],[Цена Б.Н.]]*смарты_нал5[[#This Row],[Заказ Б.Н.]],"")</f>
        <v>0</v>
      </c>
      <c r="I556" s="27"/>
      <c r="J556" s="27"/>
      <c r="K556" s="27"/>
      <c r="L556" s="27"/>
      <c r="M556" s="278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 spans="1:27" ht="15.75" customHeight="1" x14ac:dyDescent="0.25">
      <c r="A557" s="274" t="s">
        <v>16207</v>
      </c>
      <c r="B557" s="274" t="s">
        <v>16208</v>
      </c>
      <c r="C557" s="275">
        <v>77500</v>
      </c>
      <c r="D557" s="280">
        <f>IF(смарты_нал5[[#This Row],[Цена ]]&gt;0,смарты_нал5[[#This Row],[Цена ]]/0.87,"")</f>
        <v>89080.459770114947</v>
      </c>
      <c r="E557" s="271"/>
      <c r="F557" s="272"/>
      <c r="G557" s="272">
        <f>IF(смарты_нал5[[#This Row],[Цена ]]&lt;&gt;"",смарты_нал5[[#This Row],[Цена ]]*смарты_нал5[[#This Row],[Заказ нал.]],"")</f>
        <v>0</v>
      </c>
      <c r="H557" s="272">
        <f>IF(смарты_нал5[[#This Row],[Цена Б.Н.]]&lt;&gt;"",смарты_нал5[[#This Row],[Цена Б.Н.]]*смарты_нал5[[#This Row],[Заказ Б.Н.]],"")</f>
        <v>0</v>
      </c>
      <c r="I557" s="27"/>
      <c r="J557" s="27"/>
      <c r="K557" s="27"/>
      <c r="L557" s="27"/>
      <c r="M557" s="278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 spans="1:27" ht="15.75" customHeight="1" x14ac:dyDescent="0.25">
      <c r="A558" s="274" t="s">
        <v>16209</v>
      </c>
      <c r="B558" s="274" t="s">
        <v>16210</v>
      </c>
      <c r="C558" s="275">
        <v>77500</v>
      </c>
      <c r="D558" s="280">
        <f>IF(смарты_нал5[[#This Row],[Цена ]]&gt;0,смарты_нал5[[#This Row],[Цена ]]/0.87,"")</f>
        <v>89080.459770114947</v>
      </c>
      <c r="E558" s="271"/>
      <c r="F558" s="272"/>
      <c r="G558" s="272">
        <f>IF(смарты_нал5[[#This Row],[Цена ]]&lt;&gt;"",смарты_нал5[[#This Row],[Цена ]]*смарты_нал5[[#This Row],[Заказ нал.]],"")</f>
        <v>0</v>
      </c>
      <c r="H558" s="272">
        <f>IF(смарты_нал5[[#This Row],[Цена Б.Н.]]&lt;&gt;"",смарты_нал5[[#This Row],[Цена Б.Н.]]*смарты_нал5[[#This Row],[Заказ Б.Н.]],"")</f>
        <v>0</v>
      </c>
      <c r="I558" s="27"/>
      <c r="J558" s="27"/>
      <c r="K558" s="27"/>
      <c r="L558" s="27"/>
      <c r="M558" s="278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 spans="1:27" ht="15.75" customHeight="1" x14ac:dyDescent="0.25">
      <c r="A559" s="274" t="s">
        <v>16211</v>
      </c>
      <c r="B559" s="274" t="s">
        <v>16212</v>
      </c>
      <c r="C559" s="275">
        <v>77500</v>
      </c>
      <c r="D559" s="280">
        <f>IF(смарты_нал5[[#This Row],[Цена ]]&gt;0,смарты_нал5[[#This Row],[Цена ]]/0.87,"")</f>
        <v>89080.459770114947</v>
      </c>
      <c r="E559" s="271"/>
      <c r="F559" s="272"/>
      <c r="G559" s="272">
        <f>IF(смарты_нал5[[#This Row],[Цена ]]&lt;&gt;"",смарты_нал5[[#This Row],[Цена ]]*смарты_нал5[[#This Row],[Заказ нал.]],"")</f>
        <v>0</v>
      </c>
      <c r="H559" s="272">
        <f>IF(смарты_нал5[[#This Row],[Цена Б.Н.]]&lt;&gt;"",смарты_нал5[[#This Row],[Цена Б.Н.]]*смарты_нал5[[#This Row],[Заказ Б.Н.]],"")</f>
        <v>0</v>
      </c>
      <c r="I559" s="27"/>
      <c r="J559" s="27"/>
      <c r="K559" s="27"/>
      <c r="L559" s="27"/>
      <c r="M559" s="278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 spans="1:27" ht="15.75" customHeight="1" x14ac:dyDescent="0.25">
      <c r="A560" s="274" t="s">
        <v>16213</v>
      </c>
      <c r="B560" s="274" t="s">
        <v>16214</v>
      </c>
      <c r="C560" s="275">
        <v>89600</v>
      </c>
      <c r="D560" s="280">
        <f>IF(смарты_нал5[[#This Row],[Цена ]]&gt;0,смарты_нал5[[#This Row],[Цена ]]/0.87,"")</f>
        <v>102988.50574712644</v>
      </c>
      <c r="E560" s="271"/>
      <c r="F560" s="272"/>
      <c r="G560" s="272">
        <f>IF(смарты_нал5[[#This Row],[Цена ]]&lt;&gt;"",смарты_нал5[[#This Row],[Цена ]]*смарты_нал5[[#This Row],[Заказ нал.]],"")</f>
        <v>0</v>
      </c>
      <c r="H560" s="272">
        <f>IF(смарты_нал5[[#This Row],[Цена Б.Н.]]&lt;&gt;"",смарты_нал5[[#This Row],[Цена Б.Н.]]*смарты_нал5[[#This Row],[Заказ Б.Н.]],"")</f>
        <v>0</v>
      </c>
      <c r="I560" s="27"/>
      <c r="J560" s="27"/>
      <c r="K560" s="27"/>
      <c r="L560" s="27"/>
      <c r="M560" s="278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 spans="1:27" ht="15.75" customHeight="1" x14ac:dyDescent="0.25">
      <c r="A561" s="274" t="s">
        <v>15022</v>
      </c>
      <c r="B561" s="274" t="s">
        <v>15023</v>
      </c>
      <c r="C561" s="275">
        <v>87500</v>
      </c>
      <c r="D561" s="280">
        <f>IF(смарты_нал5[[#This Row],[Цена ]]&gt;0,смарты_нал5[[#This Row],[Цена ]]/0.87,"")</f>
        <v>100574.71264367815</v>
      </c>
      <c r="E561" s="271"/>
      <c r="F561" s="272"/>
      <c r="G561" s="272">
        <f>IF(смарты_нал5[[#This Row],[Цена ]]&lt;&gt;"",смарты_нал5[[#This Row],[Цена ]]*смарты_нал5[[#This Row],[Заказ нал.]],"")</f>
        <v>0</v>
      </c>
      <c r="H561" s="272">
        <f>IF(смарты_нал5[[#This Row],[Цена Б.Н.]]&lt;&gt;"",смарты_нал5[[#This Row],[Цена Б.Н.]]*смарты_нал5[[#This Row],[Заказ Б.Н.]],"")</f>
        <v>0</v>
      </c>
      <c r="I561" s="27"/>
      <c r="J561" s="27"/>
      <c r="K561" s="27"/>
      <c r="L561" s="27"/>
      <c r="M561" s="278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 spans="1:27" ht="15.75" customHeight="1" x14ac:dyDescent="0.25">
      <c r="A562" s="274" t="s">
        <v>15024</v>
      </c>
      <c r="B562" s="274" t="s">
        <v>15025</v>
      </c>
      <c r="C562" s="275">
        <v>88700</v>
      </c>
      <c r="D562" s="280">
        <f>IF(смарты_нал5[[#This Row],[Цена ]]&gt;0,смарты_нал5[[#This Row],[Цена ]]/0.87,"")</f>
        <v>101954.02298850575</v>
      </c>
      <c r="E562" s="271"/>
      <c r="F562" s="272"/>
      <c r="G562" s="272">
        <f>IF(смарты_нал5[[#This Row],[Цена ]]&lt;&gt;"",смарты_нал5[[#This Row],[Цена ]]*смарты_нал5[[#This Row],[Заказ нал.]],"")</f>
        <v>0</v>
      </c>
      <c r="H562" s="272">
        <f>IF(смарты_нал5[[#This Row],[Цена Б.Н.]]&lt;&gt;"",смарты_нал5[[#This Row],[Цена Б.Н.]]*смарты_нал5[[#This Row],[Заказ Б.Н.]],"")</f>
        <v>0</v>
      </c>
      <c r="I562" s="27"/>
      <c r="J562" s="27"/>
      <c r="K562" s="27"/>
      <c r="L562" s="27"/>
      <c r="M562" s="278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 spans="1:27" ht="15.75" customHeight="1" x14ac:dyDescent="0.25">
      <c r="A563" s="274" t="s">
        <v>16215</v>
      </c>
      <c r="B563" s="274" t="s">
        <v>16216</v>
      </c>
      <c r="C563" s="275">
        <v>88700</v>
      </c>
      <c r="D563" s="280">
        <f>IF(смарты_нал5[[#This Row],[Цена ]]&gt;0,смарты_нал5[[#This Row],[Цена ]]/0.87,"")</f>
        <v>101954.02298850575</v>
      </c>
      <c r="E563" s="271"/>
      <c r="F563" s="272"/>
      <c r="G563" s="272">
        <f>IF(смарты_нал5[[#This Row],[Цена ]]&lt;&gt;"",смарты_нал5[[#This Row],[Цена ]]*смарты_нал5[[#This Row],[Заказ нал.]],"")</f>
        <v>0</v>
      </c>
      <c r="H563" s="272">
        <f>IF(смарты_нал5[[#This Row],[Цена Б.Н.]]&lt;&gt;"",смарты_нал5[[#This Row],[Цена Б.Н.]]*смарты_нал5[[#This Row],[Заказ Б.Н.]],"")</f>
        <v>0</v>
      </c>
      <c r="I563" s="27"/>
      <c r="J563" s="27"/>
      <c r="K563" s="27"/>
      <c r="L563" s="27"/>
      <c r="M563" s="278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 spans="1:27" ht="15.75" customHeight="1" x14ac:dyDescent="0.25">
      <c r="A564" s="274" t="s">
        <v>15026</v>
      </c>
      <c r="B564" s="274" t="s">
        <v>15027</v>
      </c>
      <c r="C564" s="275">
        <v>102000</v>
      </c>
      <c r="D564" s="280">
        <f>IF(смарты_нал5[[#This Row],[Цена ]]&gt;0,смарты_нал5[[#This Row],[Цена ]]/0.87,"")</f>
        <v>117241.37931034483</v>
      </c>
      <c r="E564" s="271"/>
      <c r="F564" s="272"/>
      <c r="G564" s="272">
        <f>IF(смарты_нал5[[#This Row],[Цена ]]&lt;&gt;"",смарты_нал5[[#This Row],[Цена ]]*смарты_нал5[[#This Row],[Заказ нал.]],"")</f>
        <v>0</v>
      </c>
      <c r="H564" s="272">
        <f>IF(смарты_нал5[[#This Row],[Цена Б.Н.]]&lt;&gt;"",смарты_нал5[[#This Row],[Цена Б.Н.]]*смарты_нал5[[#This Row],[Заказ Б.Н.]],"")</f>
        <v>0</v>
      </c>
      <c r="I564" s="27"/>
      <c r="J564" s="27"/>
      <c r="K564" s="27"/>
      <c r="L564" s="27"/>
      <c r="M564" s="278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 spans="1:27" ht="15.75" customHeight="1" x14ac:dyDescent="0.25">
      <c r="A565" s="274" t="s">
        <v>16217</v>
      </c>
      <c r="B565" s="274" t="s">
        <v>16218</v>
      </c>
      <c r="C565" s="275">
        <v>102000</v>
      </c>
      <c r="D565" s="280">
        <f>IF(смарты_нал5[[#This Row],[Цена ]]&gt;0,смарты_нал5[[#This Row],[Цена ]]/0.87,"")</f>
        <v>117241.37931034483</v>
      </c>
      <c r="E565" s="271"/>
      <c r="F565" s="272"/>
      <c r="G565" s="272">
        <f>IF(смарты_нал5[[#This Row],[Цена ]]&lt;&gt;"",смарты_нал5[[#This Row],[Цена ]]*смарты_нал5[[#This Row],[Заказ нал.]],"")</f>
        <v>0</v>
      </c>
      <c r="H565" s="272">
        <f>IF(смарты_нал5[[#This Row],[Цена Б.Н.]]&lt;&gt;"",смарты_нал5[[#This Row],[Цена Б.Н.]]*смарты_нал5[[#This Row],[Заказ Б.Н.]],"")</f>
        <v>0</v>
      </c>
      <c r="I565" s="27"/>
      <c r="J565" s="27"/>
      <c r="K565" s="27"/>
      <c r="L565" s="27"/>
      <c r="M565" s="278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 spans="1:27" ht="15.75" customHeight="1" x14ac:dyDescent="0.25">
      <c r="A566" s="274" t="s">
        <v>13934</v>
      </c>
      <c r="B566" s="274" t="s">
        <v>13935</v>
      </c>
      <c r="C566" s="275">
        <v>102500</v>
      </c>
      <c r="D566" s="280">
        <f>IF(смарты_нал5[[#This Row],[Цена ]]&gt;0,смарты_нал5[[#This Row],[Цена ]]/0.87,"")</f>
        <v>117816.091954023</v>
      </c>
      <c r="E566" s="271"/>
      <c r="F566" s="272"/>
      <c r="G566" s="272">
        <f>IF(смарты_нал5[[#This Row],[Цена ]]&lt;&gt;"",смарты_нал5[[#This Row],[Цена ]]*смарты_нал5[[#This Row],[Заказ нал.]],"")</f>
        <v>0</v>
      </c>
      <c r="H566" s="272">
        <f>IF(смарты_нал5[[#This Row],[Цена Б.Н.]]&lt;&gt;"",смарты_нал5[[#This Row],[Цена Б.Н.]]*смарты_нал5[[#This Row],[Заказ Б.Н.]],"")</f>
        <v>0</v>
      </c>
      <c r="I566" s="27"/>
      <c r="J566" s="27"/>
      <c r="K566" s="27"/>
      <c r="L566" s="27"/>
      <c r="M566" s="278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 spans="1:27" ht="15.75" customHeight="1" x14ac:dyDescent="0.25">
      <c r="A567" s="274" t="s">
        <v>10053</v>
      </c>
      <c r="B567" s="274" t="s">
        <v>10054</v>
      </c>
      <c r="C567" s="275">
        <v>62100</v>
      </c>
      <c r="D567" s="280">
        <f>IF(смарты_нал5[[#This Row],[Цена ]]&gt;0,смарты_нал5[[#This Row],[Цена ]]/0.87,"")</f>
        <v>71379.31034482758</v>
      </c>
      <c r="E567" s="271"/>
      <c r="F567" s="272"/>
      <c r="G567" s="272">
        <f>IF(смарты_нал5[[#This Row],[Цена ]]&lt;&gt;"",смарты_нал5[[#This Row],[Цена ]]*смарты_нал5[[#This Row],[Заказ нал.]],"")</f>
        <v>0</v>
      </c>
      <c r="H567" s="272">
        <f>IF(смарты_нал5[[#This Row],[Цена Б.Н.]]&lt;&gt;"",смарты_нал5[[#This Row],[Цена Б.Н.]]*смарты_нал5[[#This Row],[Заказ Б.Н.]],"")</f>
        <v>0</v>
      </c>
      <c r="I567" s="27"/>
      <c r="J567" s="27"/>
      <c r="K567" s="27"/>
      <c r="L567" s="27"/>
      <c r="M567" s="278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 spans="1:27" ht="15.75" customHeight="1" x14ac:dyDescent="0.25">
      <c r="A568" s="274" t="s">
        <v>15028</v>
      </c>
      <c r="B568" s="274" t="s">
        <v>15029</v>
      </c>
      <c r="C568" s="275">
        <v>66100</v>
      </c>
      <c r="D568" s="280">
        <f>IF(смарты_нал5[[#This Row],[Цена ]]&gt;0,смарты_нал5[[#This Row],[Цена ]]/0.87,"")</f>
        <v>75977.011494252874</v>
      </c>
      <c r="E568" s="271"/>
      <c r="F568" s="272"/>
      <c r="G568" s="272">
        <f>IF(смарты_нал5[[#This Row],[Цена ]]&lt;&gt;"",смарты_нал5[[#This Row],[Цена ]]*смарты_нал5[[#This Row],[Заказ нал.]],"")</f>
        <v>0</v>
      </c>
      <c r="H568" s="272">
        <f>IF(смарты_нал5[[#This Row],[Цена Б.Н.]]&lt;&gt;"",смарты_нал5[[#This Row],[Цена Б.Н.]]*смарты_нал5[[#This Row],[Заказ Б.Н.]],"")</f>
        <v>0</v>
      </c>
      <c r="I568" s="27"/>
      <c r="J568" s="27"/>
      <c r="K568" s="27"/>
      <c r="L568" s="27"/>
      <c r="M568" s="278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 spans="1:27" ht="15.75" customHeight="1" x14ac:dyDescent="0.25">
      <c r="A569" s="274" t="s">
        <v>13461</v>
      </c>
      <c r="B569" s="274" t="s">
        <v>13462</v>
      </c>
      <c r="C569" s="275">
        <v>66100</v>
      </c>
      <c r="D569" s="270">
        <f>IF(смарты_нал5[[#This Row],[Цена ]]&gt;0,смарты_нал5[[#This Row],[Цена ]]/0.87,"")</f>
        <v>75977.011494252874</v>
      </c>
      <c r="E569" s="271"/>
      <c r="F569" s="272"/>
      <c r="G569" s="272">
        <f>IF(смарты_нал5[[#This Row],[Цена ]]&lt;&gt;"",смарты_нал5[[#This Row],[Цена ]]*смарты_нал5[[#This Row],[Заказ нал.]],"")</f>
        <v>0</v>
      </c>
      <c r="H569" s="272">
        <f>IF(смарты_нал5[[#This Row],[Цена Б.Н.]]&lt;&gt;"",смарты_нал5[[#This Row],[Цена Б.Н.]]*смарты_нал5[[#This Row],[Заказ Б.Н.]],"")</f>
        <v>0</v>
      </c>
      <c r="I569" s="27"/>
      <c r="J569" s="27"/>
      <c r="K569" s="27"/>
      <c r="L569" s="27"/>
      <c r="M569" s="278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 spans="1:27" ht="15.75" customHeight="1" x14ac:dyDescent="0.25">
      <c r="A570" s="274" t="s">
        <v>4605</v>
      </c>
      <c r="B570" s="274" t="s">
        <v>4606</v>
      </c>
      <c r="C570" s="275">
        <v>62100</v>
      </c>
      <c r="D570" s="280">
        <f>IF(смарты_нал5[[#This Row],[Цена ]]&gt;0,смарты_нал5[[#This Row],[Цена ]]/0.87,"")</f>
        <v>71379.31034482758</v>
      </c>
      <c r="E570" s="271"/>
      <c r="F570" s="272"/>
      <c r="G570" s="272">
        <f>IF(смарты_нал5[[#This Row],[Цена ]]&lt;&gt;"",смарты_нал5[[#This Row],[Цена ]]*смарты_нал5[[#This Row],[Заказ нал.]],"")</f>
        <v>0</v>
      </c>
      <c r="H570" s="272">
        <f>IF(смарты_нал5[[#This Row],[Цена Б.Н.]]&lt;&gt;"",смарты_нал5[[#This Row],[Цена Б.Н.]]*смарты_нал5[[#This Row],[Заказ Б.Н.]],"")</f>
        <v>0</v>
      </c>
      <c r="I570" s="27"/>
      <c r="J570" s="27"/>
      <c r="K570" s="27"/>
      <c r="L570" s="27"/>
      <c r="M570" s="278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 spans="1:27" ht="15.75" customHeight="1" x14ac:dyDescent="0.25">
      <c r="A571" s="274" t="s">
        <v>10055</v>
      </c>
      <c r="B571" s="274" t="s">
        <v>10056</v>
      </c>
      <c r="C571" s="275">
        <v>62100</v>
      </c>
      <c r="D571" s="280">
        <f>IF(смарты_нал5[[#This Row],[Цена ]]&gt;0,смарты_нал5[[#This Row],[Цена ]]/0.87,"")</f>
        <v>71379.31034482758</v>
      </c>
      <c r="E571" s="271"/>
      <c r="F571" s="272"/>
      <c r="G571" s="272">
        <f>IF(смарты_нал5[[#This Row],[Цена ]]&lt;&gt;"",смарты_нал5[[#This Row],[Цена ]]*смарты_нал5[[#This Row],[Заказ нал.]],"")</f>
        <v>0</v>
      </c>
      <c r="H571" s="272">
        <f>IF(смарты_нал5[[#This Row],[Цена Б.Н.]]&lt;&gt;"",смарты_нал5[[#This Row],[Цена Б.Н.]]*смарты_нал5[[#This Row],[Заказ Б.Н.]],"")</f>
        <v>0</v>
      </c>
      <c r="I571" s="27"/>
      <c r="J571" s="27"/>
      <c r="K571" s="27"/>
      <c r="L571" s="27"/>
      <c r="M571" s="278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 spans="1:27" ht="15.75" customHeight="1" x14ac:dyDescent="0.25">
      <c r="A572" s="274" t="s">
        <v>10279</v>
      </c>
      <c r="B572" s="274" t="s">
        <v>10280</v>
      </c>
      <c r="C572" s="275">
        <v>79700</v>
      </c>
      <c r="D572" s="280">
        <f>IF(смарты_нал5[[#This Row],[Цена ]]&gt;0,смарты_нал5[[#This Row],[Цена ]]/0.87,"")</f>
        <v>91609.19540229885</v>
      </c>
      <c r="E572" s="271"/>
      <c r="F572" s="272"/>
      <c r="G572" s="272">
        <f>IF(смарты_нал5[[#This Row],[Цена ]]&lt;&gt;"",смарты_нал5[[#This Row],[Цена ]]*смарты_нал5[[#This Row],[Заказ нал.]],"")</f>
        <v>0</v>
      </c>
      <c r="H572" s="272">
        <f>IF(смарты_нал5[[#This Row],[Цена Б.Н.]]&lt;&gt;"",смарты_нал5[[#This Row],[Цена Б.Н.]]*смарты_нал5[[#This Row],[Заказ Б.Н.]],"")</f>
        <v>0</v>
      </c>
      <c r="I572" s="27"/>
      <c r="J572" s="27"/>
      <c r="K572" s="27"/>
      <c r="L572" s="27"/>
      <c r="M572" s="278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 spans="1:27" ht="15.75" customHeight="1" x14ac:dyDescent="0.25">
      <c r="A573" s="274" t="s">
        <v>10281</v>
      </c>
      <c r="B573" s="274" t="s">
        <v>10282</v>
      </c>
      <c r="C573" s="275">
        <v>79700</v>
      </c>
      <c r="D573" s="280">
        <f>IF(смарты_нал5[[#This Row],[Цена ]]&gt;0,смарты_нал5[[#This Row],[Цена ]]/0.87,"")</f>
        <v>91609.19540229885</v>
      </c>
      <c r="E573" s="271"/>
      <c r="F573" s="272"/>
      <c r="G573" s="272">
        <f>IF(смарты_нал5[[#This Row],[Цена ]]&lt;&gt;"",смарты_нал5[[#This Row],[Цена ]]*смарты_нал5[[#This Row],[Заказ нал.]],"")</f>
        <v>0</v>
      </c>
      <c r="H573" s="272">
        <f>IF(смарты_нал5[[#This Row],[Цена Б.Н.]]&lt;&gt;"",смарты_нал5[[#This Row],[Цена Б.Н.]]*смарты_нал5[[#This Row],[Заказ Б.Н.]],"")</f>
        <v>0</v>
      </c>
      <c r="I573" s="27"/>
      <c r="J573" s="27"/>
      <c r="K573" s="27"/>
      <c r="L573" s="27"/>
      <c r="M573" s="278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 spans="1:27" ht="15.75" customHeight="1" x14ac:dyDescent="0.25">
      <c r="A574" s="274" t="s">
        <v>10283</v>
      </c>
      <c r="B574" s="274" t="s">
        <v>10284</v>
      </c>
      <c r="C574" s="275">
        <v>79700</v>
      </c>
      <c r="D574" s="280">
        <f>IF(смарты_нал5[[#This Row],[Цена ]]&gt;0,смарты_нал5[[#This Row],[Цена ]]/0.87,"")</f>
        <v>91609.19540229885</v>
      </c>
      <c r="E574" s="271"/>
      <c r="F574" s="272"/>
      <c r="G574" s="272">
        <f>IF(смарты_нал5[[#This Row],[Цена ]]&lt;&gt;"",смарты_нал5[[#This Row],[Цена ]]*смарты_нал5[[#This Row],[Заказ нал.]],"")</f>
        <v>0</v>
      </c>
      <c r="H574" s="272">
        <f>IF(смарты_нал5[[#This Row],[Цена Б.Н.]]&lt;&gt;"",смарты_нал5[[#This Row],[Цена Б.Н.]]*смарты_нал5[[#This Row],[Заказ Б.Н.]],"")</f>
        <v>0</v>
      </c>
      <c r="I574" s="27"/>
      <c r="J574" s="27"/>
      <c r="K574" s="27"/>
      <c r="L574" s="27"/>
      <c r="M574" s="278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 spans="1:27" ht="15.75" customHeight="1" x14ac:dyDescent="0.25">
      <c r="A575" s="274" t="s">
        <v>16219</v>
      </c>
      <c r="B575" s="274" t="s">
        <v>16220</v>
      </c>
      <c r="C575" s="275">
        <v>70200</v>
      </c>
      <c r="D575" s="280">
        <f>IF(смарты_нал5[[#This Row],[Цена ]]&gt;0,смарты_нал5[[#This Row],[Цена ]]/0.87,"")</f>
        <v>80689.655172413797</v>
      </c>
      <c r="E575" s="271"/>
      <c r="F575" s="272"/>
      <c r="G575" s="272">
        <f>IF(смарты_нал5[[#This Row],[Цена ]]&lt;&gt;"",смарты_нал5[[#This Row],[Цена ]]*смарты_нал5[[#This Row],[Заказ нал.]],"")</f>
        <v>0</v>
      </c>
      <c r="H575" s="272">
        <f>IF(смарты_нал5[[#This Row],[Цена Б.Н.]]&lt;&gt;"",смарты_нал5[[#This Row],[Цена Б.Н.]]*смарты_нал5[[#This Row],[Заказ Б.Н.]],"")</f>
        <v>0</v>
      </c>
      <c r="I575" s="27"/>
      <c r="J575" s="27"/>
      <c r="K575" s="27"/>
      <c r="L575" s="27"/>
      <c r="M575" s="273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 spans="1:27" ht="15.75" customHeight="1" x14ac:dyDescent="0.25">
      <c r="A576" s="274" t="s">
        <v>16221</v>
      </c>
      <c r="B576" s="274" t="s">
        <v>16222</v>
      </c>
      <c r="C576" s="275">
        <v>70800</v>
      </c>
      <c r="D576" s="280">
        <f>IF(смарты_нал5[[#This Row],[Цена ]]&gt;0,смарты_нал5[[#This Row],[Цена ]]/0.87,"")</f>
        <v>81379.31034482758</v>
      </c>
      <c r="E576" s="271"/>
      <c r="F576" s="272"/>
      <c r="G576" s="272">
        <f>IF(смарты_нал5[[#This Row],[Цена ]]&lt;&gt;"",смарты_нал5[[#This Row],[Цена ]]*смарты_нал5[[#This Row],[Заказ нал.]],"")</f>
        <v>0</v>
      </c>
      <c r="H576" s="272">
        <f>IF(смарты_нал5[[#This Row],[Цена Б.Н.]]&lt;&gt;"",смарты_нал5[[#This Row],[Цена Б.Н.]]*смарты_нал5[[#This Row],[Заказ Б.Н.]],"")</f>
        <v>0</v>
      </c>
      <c r="I576" s="27"/>
      <c r="J576" s="27"/>
      <c r="K576" s="27"/>
      <c r="L576" s="27"/>
      <c r="M576" s="278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 spans="1:27" ht="15.75" customHeight="1" x14ac:dyDescent="0.25">
      <c r="A577" s="268" t="s">
        <v>16223</v>
      </c>
      <c r="B577" s="268" t="s">
        <v>16224</v>
      </c>
      <c r="C577" s="269">
        <v>70200</v>
      </c>
      <c r="D577" s="281">
        <f>IF(смарты_нал5[[#This Row],[Цена ]]&gt;0,смарты_нал5[[#This Row],[Цена ]]/0.87,"")</f>
        <v>80689.655172413797</v>
      </c>
      <c r="E577" s="271"/>
      <c r="F577" s="272"/>
      <c r="G577" s="272">
        <f>IF(смарты_нал5[[#This Row],[Цена ]]&lt;&gt;"",смарты_нал5[[#This Row],[Цена ]]*смарты_нал5[[#This Row],[Заказ нал.]],"")</f>
        <v>0</v>
      </c>
      <c r="H577" s="272">
        <f>IF(смарты_нал5[[#This Row],[Цена Б.Н.]]&lt;&gt;"",смарты_нал5[[#This Row],[Цена Б.Н.]]*смарты_нал5[[#This Row],[Заказ Б.Н.]],"")</f>
        <v>0</v>
      </c>
      <c r="I577" s="27"/>
      <c r="J577" s="27"/>
      <c r="K577" s="27"/>
      <c r="L577" s="27"/>
      <c r="M577" s="285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 spans="1:27" ht="15.75" customHeight="1" x14ac:dyDescent="0.25">
      <c r="A578" s="274" t="s">
        <v>16225</v>
      </c>
      <c r="B578" s="274" t="s">
        <v>16226</v>
      </c>
      <c r="C578" s="275">
        <v>70200</v>
      </c>
      <c r="D578" s="280">
        <f>IF(смарты_нал5[[#This Row],[Цена ]]&gt;0,смарты_нал5[[#This Row],[Цена ]]/0.87,"")</f>
        <v>80689.655172413797</v>
      </c>
      <c r="E578" s="271"/>
      <c r="F578" s="272"/>
      <c r="G578" s="272">
        <f>IF(смарты_нал5[[#This Row],[Цена ]]&lt;&gt;"",смарты_нал5[[#This Row],[Цена ]]*смарты_нал5[[#This Row],[Заказ нал.]],"")</f>
        <v>0</v>
      </c>
      <c r="H578" s="272">
        <f>IF(смарты_нал5[[#This Row],[Цена Б.Н.]]&lt;&gt;"",смарты_нал5[[#This Row],[Цена Б.Н.]]*смарты_нал5[[#This Row],[Заказ Б.Н.]],"")</f>
        <v>0</v>
      </c>
      <c r="I578" s="27"/>
      <c r="J578" s="27"/>
      <c r="K578" s="27"/>
      <c r="L578" s="27"/>
      <c r="M578" s="286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 spans="1:27" ht="15.75" customHeight="1" x14ac:dyDescent="0.25">
      <c r="A579" s="274" t="s">
        <v>4607</v>
      </c>
      <c r="B579" s="274" t="s">
        <v>4608</v>
      </c>
      <c r="C579" s="275">
        <v>70200</v>
      </c>
      <c r="D579" s="280">
        <f>IF(смарты_нал5[[#This Row],[Цена ]]&gt;0,смарты_нал5[[#This Row],[Цена ]]/0.87,"")</f>
        <v>80689.655172413797</v>
      </c>
      <c r="E579" s="271"/>
      <c r="F579" s="272"/>
      <c r="G579" s="272">
        <f>IF(смарты_нал5[[#This Row],[Цена ]]&lt;&gt;"",смарты_нал5[[#This Row],[Цена ]]*смарты_нал5[[#This Row],[Заказ нал.]],"")</f>
        <v>0</v>
      </c>
      <c r="H579" s="272">
        <f>IF(смарты_нал5[[#This Row],[Цена Б.Н.]]&lt;&gt;"",смарты_нал5[[#This Row],[Цена Б.Н.]]*смарты_нал5[[#This Row],[Заказ Б.Н.]],"")</f>
        <v>0</v>
      </c>
      <c r="I579" s="27"/>
      <c r="J579" s="27"/>
      <c r="K579" s="27"/>
      <c r="L579" s="27"/>
      <c r="M579" s="286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 spans="1:27" ht="15.75" customHeight="1" x14ac:dyDescent="0.25">
      <c r="A580" s="274" t="s">
        <v>9741</v>
      </c>
      <c r="B580" s="274" t="s">
        <v>9742</v>
      </c>
      <c r="C580" s="275">
        <v>66000</v>
      </c>
      <c r="D580" s="280">
        <f>IF(смарты_нал5[[#This Row],[Цена ]]&gt;0,смарты_нал5[[#This Row],[Цена ]]/0.87,"")</f>
        <v>75862.068965517246</v>
      </c>
      <c r="E580" s="271"/>
      <c r="F580" s="272"/>
      <c r="G580" s="272">
        <f>IF(смарты_нал5[[#This Row],[Цена ]]&lt;&gt;"",смарты_нал5[[#This Row],[Цена ]]*смарты_нал5[[#This Row],[Заказ нал.]],"")</f>
        <v>0</v>
      </c>
      <c r="H580" s="272">
        <f>IF(смарты_нал5[[#This Row],[Цена Б.Н.]]&lt;&gt;"",смарты_нал5[[#This Row],[Цена Б.Н.]]*смарты_нал5[[#This Row],[Заказ Б.Н.]],"")</f>
        <v>0</v>
      </c>
      <c r="I580" s="27"/>
      <c r="J580" s="27"/>
      <c r="K580" s="27"/>
      <c r="L580" s="27"/>
      <c r="M580" s="286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 spans="1:27" ht="15.75" customHeight="1" x14ac:dyDescent="0.25">
      <c r="A581" s="274" t="s">
        <v>9743</v>
      </c>
      <c r="B581" s="274" t="s">
        <v>9744</v>
      </c>
      <c r="C581" s="275">
        <v>66000</v>
      </c>
      <c r="D581" s="280">
        <f>IF(смарты_нал5[[#This Row],[Цена ]]&gt;0,смарты_нал5[[#This Row],[Цена ]]/0.87,"")</f>
        <v>75862.068965517246</v>
      </c>
      <c r="E581" s="271"/>
      <c r="F581" s="272"/>
      <c r="G581" s="272">
        <f>IF(смарты_нал5[[#This Row],[Цена ]]&lt;&gt;"",смарты_нал5[[#This Row],[Цена ]]*смарты_нал5[[#This Row],[Заказ нал.]],"")</f>
        <v>0</v>
      </c>
      <c r="H581" s="272">
        <f>IF(смарты_нал5[[#This Row],[Цена Б.Н.]]&lt;&gt;"",смарты_нал5[[#This Row],[Цена Б.Н.]]*смарты_нал5[[#This Row],[Заказ Б.Н.]],"")</f>
        <v>0</v>
      </c>
      <c r="I581" s="27"/>
      <c r="J581" s="27"/>
      <c r="K581" s="27"/>
      <c r="L581" s="27"/>
      <c r="M581" s="286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 spans="1:27" ht="15.75" customHeight="1" x14ac:dyDescent="0.25">
      <c r="A582" s="274" t="s">
        <v>9745</v>
      </c>
      <c r="B582" s="274" t="s">
        <v>9746</v>
      </c>
      <c r="C582" s="275">
        <v>66000</v>
      </c>
      <c r="D582" s="280">
        <f>IF(смарты_нал5[[#This Row],[Цена ]]&gt;0,смарты_нал5[[#This Row],[Цена ]]/0.87,"")</f>
        <v>75862.068965517246</v>
      </c>
      <c r="E582" s="271"/>
      <c r="F582" s="272"/>
      <c r="G582" s="272">
        <f>IF(смарты_нал5[[#This Row],[Цена ]]&lt;&gt;"",смарты_нал5[[#This Row],[Цена ]]*смарты_нал5[[#This Row],[Заказ нал.]],"")</f>
        <v>0</v>
      </c>
      <c r="H582" s="272">
        <f>IF(смарты_нал5[[#This Row],[Цена Б.Н.]]&lt;&gt;"",смарты_нал5[[#This Row],[Цена Б.Н.]]*смарты_нал5[[#This Row],[Заказ Б.Н.]],"")</f>
        <v>0</v>
      </c>
      <c r="I582" s="27"/>
      <c r="J582" s="27"/>
      <c r="K582" s="27"/>
      <c r="L582" s="27"/>
      <c r="M582" s="286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 spans="1:27" ht="15.75" customHeight="1" x14ac:dyDescent="0.25">
      <c r="A583" s="274" t="s">
        <v>15030</v>
      </c>
      <c r="B583" s="274" t="s">
        <v>15031</v>
      </c>
      <c r="C583" s="275">
        <v>70400</v>
      </c>
      <c r="D583" s="280">
        <f>IF(смарты_нал5[[#This Row],[Цена ]]&gt;0,смарты_нал5[[#This Row],[Цена ]]/0.87,"")</f>
        <v>80919.540229885053</v>
      </c>
      <c r="E583" s="271"/>
      <c r="F583" s="272"/>
      <c r="G583" s="272">
        <f>IF(смарты_нал5[[#This Row],[Цена ]]&lt;&gt;"",смарты_нал5[[#This Row],[Цена ]]*смарты_нал5[[#This Row],[Заказ нал.]],"")</f>
        <v>0</v>
      </c>
      <c r="H583" s="272">
        <f>IF(смарты_нал5[[#This Row],[Цена Б.Н.]]&lt;&gt;"",смарты_нал5[[#This Row],[Цена Б.Н.]]*смарты_нал5[[#This Row],[Заказ Б.Н.]],"")</f>
        <v>0</v>
      </c>
      <c r="I583" s="27"/>
      <c r="J583" s="27"/>
      <c r="K583" s="27"/>
      <c r="L583" s="27"/>
      <c r="M583" s="286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 spans="1:27" ht="15.75" customHeight="1" x14ac:dyDescent="0.25">
      <c r="A584" s="274" t="s">
        <v>4609</v>
      </c>
      <c r="B584" s="274"/>
      <c r="C584" s="275"/>
      <c r="D584" s="280" t="str">
        <f>IF(смарты_нал5[[#This Row],[Цена ]]&gt;0,смарты_нал5[[#This Row],[Цена ]]/0.87,"")</f>
        <v/>
      </c>
      <c r="E584" s="271"/>
      <c r="F584" s="272"/>
      <c r="G584" s="272" t="str">
        <f>IF(смарты_нал5[[#This Row],[Цена ]]&lt;&gt;"",смарты_нал5[[#This Row],[Цена ]]*смарты_нал5[[#This Row],[Заказ нал.]],"")</f>
        <v/>
      </c>
      <c r="H584" s="272" t="str">
        <f>IF(смарты_нал5[[#This Row],[Цена Б.Н.]]&lt;&gt;"",смарты_нал5[[#This Row],[Цена Б.Н.]]*смарты_нал5[[#This Row],[Заказ Б.Н.]],"")</f>
        <v/>
      </c>
      <c r="I584" s="27"/>
      <c r="J584" s="27"/>
      <c r="K584" s="27"/>
      <c r="L584" s="27"/>
      <c r="M584" s="278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 spans="1:27" ht="15.75" customHeight="1" x14ac:dyDescent="0.25">
      <c r="A585" s="274" t="s">
        <v>4610</v>
      </c>
      <c r="B585" s="274" t="s">
        <v>4611</v>
      </c>
      <c r="C585" s="275">
        <v>13900</v>
      </c>
      <c r="D585" s="280">
        <f>IF(смарты_нал5[[#This Row],[Цена ]]&gt;0,смарты_нал5[[#This Row],[Цена ]]/0.87,"")</f>
        <v>15977.011494252874</v>
      </c>
      <c r="E585" s="271"/>
      <c r="F585" s="272"/>
      <c r="G585" s="272">
        <f>IF(смарты_нал5[[#This Row],[Цена ]]&lt;&gt;"",смарты_нал5[[#This Row],[Цена ]]*смарты_нал5[[#This Row],[Заказ нал.]],"")</f>
        <v>0</v>
      </c>
      <c r="H585" s="272">
        <f>IF(смарты_нал5[[#This Row],[Цена Б.Н.]]&lt;&gt;"",смарты_нал5[[#This Row],[Цена Б.Н.]]*смарты_нал5[[#This Row],[Заказ Б.Н.]],"")</f>
        <v>0</v>
      </c>
      <c r="I585" s="27"/>
      <c r="J585" s="27"/>
      <c r="K585" s="27"/>
      <c r="L585" s="27"/>
      <c r="M585" s="286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 spans="1:27" ht="15.75" customHeight="1" x14ac:dyDescent="0.25">
      <c r="A586" s="274" t="s">
        <v>4612</v>
      </c>
      <c r="B586" s="274" t="s">
        <v>4613</v>
      </c>
      <c r="C586" s="275">
        <v>8500</v>
      </c>
      <c r="D586" s="280">
        <f>IF(смарты_нал5[[#This Row],[Цена ]]&gt;0,смарты_нал5[[#This Row],[Цена ]]/0.87,"")</f>
        <v>9770.1149425287349</v>
      </c>
      <c r="E586" s="271"/>
      <c r="F586" s="272"/>
      <c r="G586" s="272">
        <f>IF(смарты_нал5[[#This Row],[Цена ]]&lt;&gt;"",смарты_нал5[[#This Row],[Цена ]]*смарты_нал5[[#This Row],[Заказ нал.]],"")</f>
        <v>0</v>
      </c>
      <c r="H586" s="272">
        <f>IF(смарты_нал5[[#This Row],[Цена Б.Н.]]&lt;&gt;"",смарты_нал5[[#This Row],[Цена Б.Н.]]*смарты_нал5[[#This Row],[Заказ Б.Н.]],"")</f>
        <v>0</v>
      </c>
      <c r="I586" s="27"/>
      <c r="J586" s="27"/>
      <c r="K586" s="27"/>
      <c r="L586" s="27"/>
      <c r="M586" s="278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 spans="1:27" ht="15.75" customHeight="1" x14ac:dyDescent="0.25">
      <c r="A587" s="274" t="s">
        <v>4614</v>
      </c>
      <c r="B587" s="274" t="s">
        <v>4615</v>
      </c>
      <c r="C587" s="275">
        <v>8500</v>
      </c>
      <c r="D587" s="280">
        <f>IF(смарты_нал5[[#This Row],[Цена ]]&gt;0,смарты_нал5[[#This Row],[Цена ]]/0.87,"")</f>
        <v>9770.1149425287349</v>
      </c>
      <c r="E587" s="271"/>
      <c r="F587" s="272"/>
      <c r="G587" s="272">
        <f>IF(смарты_нал5[[#This Row],[Цена ]]&lt;&gt;"",смарты_нал5[[#This Row],[Цена ]]*смарты_нал5[[#This Row],[Заказ нал.]],"")</f>
        <v>0</v>
      </c>
      <c r="H587" s="272">
        <f>IF(смарты_нал5[[#This Row],[Цена Б.Н.]]&lt;&gt;"",смарты_нал5[[#This Row],[Цена Б.Н.]]*смарты_нал5[[#This Row],[Заказ Б.Н.]],"")</f>
        <v>0</v>
      </c>
      <c r="I587" s="27"/>
      <c r="J587" s="27"/>
      <c r="K587" s="27"/>
      <c r="L587" s="27"/>
      <c r="M587" s="286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 spans="1:27" ht="15.75" customHeight="1" x14ac:dyDescent="0.25">
      <c r="A588" s="274" t="s">
        <v>4616</v>
      </c>
      <c r="B588" s="274" t="s">
        <v>4617</v>
      </c>
      <c r="C588" s="275">
        <v>19600</v>
      </c>
      <c r="D588" s="280">
        <f>IF(смарты_нал5[[#This Row],[Цена ]]&gt;0,смарты_нал5[[#This Row],[Цена ]]/0.87,"")</f>
        <v>22528.735632183907</v>
      </c>
      <c r="E588" s="271"/>
      <c r="F588" s="272"/>
      <c r="G588" s="272">
        <f>IF(смарты_нал5[[#This Row],[Цена ]]&lt;&gt;"",смарты_нал5[[#This Row],[Цена ]]*смарты_нал5[[#This Row],[Заказ нал.]],"")</f>
        <v>0</v>
      </c>
      <c r="H588" s="272">
        <f>IF(смарты_нал5[[#This Row],[Цена Б.Н.]]&lt;&gt;"",смарты_нал5[[#This Row],[Цена Б.Н.]]*смарты_нал5[[#This Row],[Заказ Б.Н.]],"")</f>
        <v>0</v>
      </c>
      <c r="I588" s="27"/>
      <c r="J588" s="27"/>
      <c r="K588" s="27"/>
      <c r="L588" s="27"/>
      <c r="M588" s="286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 spans="1:27" ht="15.75" customHeight="1" x14ac:dyDescent="0.25">
      <c r="A589" s="274" t="s">
        <v>4618</v>
      </c>
      <c r="B589" s="274" t="s">
        <v>4619</v>
      </c>
      <c r="C589" s="275">
        <v>20600</v>
      </c>
      <c r="D589" s="280">
        <f>IF(смарты_нал5[[#This Row],[Цена ]]&gt;0,смарты_нал5[[#This Row],[Цена ]]/0.87,"")</f>
        <v>23678.160919540231</v>
      </c>
      <c r="E589" s="271"/>
      <c r="F589" s="272"/>
      <c r="G589" s="272">
        <f>IF(смарты_нал5[[#This Row],[Цена ]]&lt;&gt;"",смарты_нал5[[#This Row],[Цена ]]*смарты_нал5[[#This Row],[Заказ нал.]],"")</f>
        <v>0</v>
      </c>
      <c r="H589" s="272">
        <f>IF(смарты_нал5[[#This Row],[Цена Б.Н.]]&lt;&gt;"",смарты_нал5[[#This Row],[Цена Б.Н.]]*смарты_нал5[[#This Row],[Заказ Б.Н.]],"")</f>
        <v>0</v>
      </c>
      <c r="I589" s="27"/>
      <c r="J589" s="27"/>
      <c r="K589" s="27"/>
      <c r="L589" s="27"/>
      <c r="M589" s="278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 spans="1:27" ht="15.75" customHeight="1" x14ac:dyDescent="0.25">
      <c r="A590" s="274" t="s">
        <v>15032</v>
      </c>
      <c r="B590" s="274" t="s">
        <v>15033</v>
      </c>
      <c r="C590" s="275">
        <v>16800</v>
      </c>
      <c r="D590" s="270">
        <f>IF(смарты_нал5[[#This Row],[Цена ]]&gt;0,смарты_нал5[[#This Row],[Цена ]]/0.87,"")</f>
        <v>19310.344827586207</v>
      </c>
      <c r="E590" s="271"/>
      <c r="F590" s="272"/>
      <c r="G590" s="272">
        <f>IF(смарты_нал5[[#This Row],[Цена ]]&lt;&gt;"",смарты_нал5[[#This Row],[Цена ]]*смарты_нал5[[#This Row],[Заказ нал.]],"")</f>
        <v>0</v>
      </c>
      <c r="H590" s="272">
        <f>IF(смарты_нал5[[#This Row],[Цена Б.Н.]]&lt;&gt;"",смарты_нал5[[#This Row],[Цена Б.Н.]]*смарты_нал5[[#This Row],[Заказ Б.Н.]],"")</f>
        <v>0</v>
      </c>
      <c r="I590" s="27"/>
      <c r="J590" s="27"/>
      <c r="K590" s="27"/>
      <c r="L590" s="27"/>
      <c r="M590" s="286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 spans="1:27" ht="15" customHeight="1" x14ac:dyDescent="0.25">
      <c r="A591" s="274" t="s">
        <v>4620</v>
      </c>
      <c r="B591" s="289" t="s">
        <v>4621</v>
      </c>
      <c r="C591" s="275">
        <v>14000</v>
      </c>
      <c r="D591" s="270">
        <f>IF(смарты_нал5[[#This Row],[Цена ]]&gt;0,смарты_нал5[[#This Row],[Цена ]]/0.87,"")</f>
        <v>16091.954022988506</v>
      </c>
      <c r="E591" s="271"/>
      <c r="F591" s="272"/>
      <c r="G591" s="272">
        <f>IF(смарты_нал5[[#This Row],[Цена ]]&lt;&gt;"",смарты_нал5[[#This Row],[Цена ]]*смарты_нал5[[#This Row],[Заказ нал.]],"")</f>
        <v>0</v>
      </c>
      <c r="H591" s="272">
        <f>IF(смарты_нал5[[#This Row],[Цена Б.Н.]]&lt;&gt;"",смарты_нал5[[#This Row],[Цена Б.Н.]]*смарты_нал5[[#This Row],[Заказ Б.Н.]],"")</f>
        <v>0</v>
      </c>
    </row>
    <row r="592" spans="1:27" ht="15" customHeight="1" x14ac:dyDescent="0.25">
      <c r="A592" s="274" t="s">
        <v>12001</v>
      </c>
      <c r="B592" s="289" t="s">
        <v>12002</v>
      </c>
      <c r="C592" s="275">
        <v>34100</v>
      </c>
      <c r="D592" s="270">
        <f>IF(смарты_нал5[[#This Row],[Цена ]]&gt;0,смарты_нал5[[#This Row],[Цена ]]/0.87,"")</f>
        <v>39195.402298850575</v>
      </c>
      <c r="E592" s="271"/>
      <c r="F592" s="272"/>
      <c r="G592" s="272">
        <f>IF(смарты_нал5[[#This Row],[Цена ]]&lt;&gt;"",смарты_нал5[[#This Row],[Цена ]]*смарты_нал5[[#This Row],[Заказ нал.]],"")</f>
        <v>0</v>
      </c>
      <c r="H592" s="272">
        <f>IF(смарты_нал5[[#This Row],[Цена Б.Н.]]&lt;&gt;"",смарты_нал5[[#This Row],[Цена Б.Н.]]*смарты_нал5[[#This Row],[Заказ Б.Н.]],"")</f>
        <v>0</v>
      </c>
    </row>
    <row r="593" spans="1:8" ht="15" customHeight="1" x14ac:dyDescent="0.25">
      <c r="A593" s="274" t="s">
        <v>12003</v>
      </c>
      <c r="B593" s="289" t="s">
        <v>12004</v>
      </c>
      <c r="C593" s="275">
        <v>34100</v>
      </c>
      <c r="D593" s="270">
        <f>IF(смарты_нал5[[#This Row],[Цена ]]&gt;0,смарты_нал5[[#This Row],[Цена ]]/0.87,"")</f>
        <v>39195.402298850575</v>
      </c>
      <c r="E593" s="271"/>
      <c r="F593" s="272"/>
      <c r="G593" s="272">
        <f>IF(смарты_нал5[[#This Row],[Цена ]]&lt;&gt;"",смарты_нал5[[#This Row],[Цена ]]*смарты_нал5[[#This Row],[Заказ нал.]],"")</f>
        <v>0</v>
      </c>
      <c r="H593" s="272">
        <f>IF(смарты_нал5[[#This Row],[Цена Б.Н.]]&lt;&gt;"",смарты_нал5[[#This Row],[Цена Б.Н.]]*смарты_нал5[[#This Row],[Заказ Б.Н.]],"")</f>
        <v>0</v>
      </c>
    </row>
    <row r="594" spans="1:8" ht="15" customHeight="1" x14ac:dyDescent="0.25">
      <c r="A594" s="274" t="s">
        <v>13936</v>
      </c>
      <c r="B594" s="289" t="s">
        <v>13937</v>
      </c>
      <c r="C594" s="275">
        <v>39900</v>
      </c>
      <c r="D594" s="270">
        <f>IF(смарты_нал5[[#This Row],[Цена ]]&gt;0,смарты_нал5[[#This Row],[Цена ]]/0.87,"")</f>
        <v>45862.068965517239</v>
      </c>
      <c r="E594" s="271"/>
      <c r="F594" s="272"/>
      <c r="G594" s="272">
        <f>IF(смарты_нал5[[#This Row],[Цена ]]&lt;&gt;"",смарты_нал5[[#This Row],[Цена ]]*смарты_нал5[[#This Row],[Заказ нал.]],"")</f>
        <v>0</v>
      </c>
      <c r="H594" s="272">
        <f>IF(смарты_нал5[[#This Row],[Цена Б.Н.]]&lt;&gt;"",смарты_нал5[[#This Row],[Цена Б.Н.]]*смарты_нал5[[#This Row],[Заказ Б.Н.]],"")</f>
        <v>0</v>
      </c>
    </row>
    <row r="595" spans="1:8" ht="15" customHeight="1" x14ac:dyDescent="0.25">
      <c r="A595" s="274" t="s">
        <v>12005</v>
      </c>
      <c r="B595" s="289" t="s">
        <v>12006</v>
      </c>
      <c r="C595" s="275">
        <v>39900</v>
      </c>
      <c r="D595" s="270">
        <f>IF(смарты_нал5[[#This Row],[Цена ]]&gt;0,смарты_нал5[[#This Row],[Цена ]]/0.87,"")</f>
        <v>45862.068965517239</v>
      </c>
      <c r="E595" s="271"/>
      <c r="F595" s="272"/>
      <c r="G595" s="272">
        <f>IF(смарты_нал5[[#This Row],[Цена ]]&lt;&gt;"",смарты_нал5[[#This Row],[Цена ]]*смарты_нал5[[#This Row],[Заказ нал.]],"")</f>
        <v>0</v>
      </c>
      <c r="H595" s="272">
        <f>IF(смарты_нал5[[#This Row],[Цена Б.Н.]]&lt;&gt;"",смарты_нал5[[#This Row],[Цена Б.Н.]]*смарты_нал5[[#This Row],[Заказ Б.Н.]],"")</f>
        <v>0</v>
      </c>
    </row>
    <row r="596" spans="1:8" ht="15" customHeight="1" x14ac:dyDescent="0.25">
      <c r="A596" s="274" t="s">
        <v>12007</v>
      </c>
      <c r="B596" s="289" t="s">
        <v>12008</v>
      </c>
      <c r="C596" s="275">
        <v>31000</v>
      </c>
      <c r="D596" s="270">
        <f>IF(смарты_нал5[[#This Row],[Цена ]]&gt;0,смарты_нал5[[#This Row],[Цена ]]/0.87,"")</f>
        <v>35632.183908045976</v>
      </c>
      <c r="E596" s="271"/>
      <c r="F596" s="272"/>
      <c r="G596" s="272">
        <f>IF(смарты_нал5[[#This Row],[Цена ]]&lt;&gt;"",смарты_нал5[[#This Row],[Цена ]]*смарты_нал5[[#This Row],[Заказ нал.]],"")</f>
        <v>0</v>
      </c>
      <c r="H596" s="272">
        <f>IF(смарты_нал5[[#This Row],[Цена Б.Н.]]&lt;&gt;"",смарты_нал5[[#This Row],[Цена Б.Н.]]*смарты_нал5[[#This Row],[Заказ Б.Н.]],"")</f>
        <v>0</v>
      </c>
    </row>
    <row r="597" spans="1:8" ht="15" customHeight="1" x14ac:dyDescent="0.25">
      <c r="A597" s="274" t="s">
        <v>12009</v>
      </c>
      <c r="B597" s="289" t="s">
        <v>12010</v>
      </c>
      <c r="C597" s="275">
        <v>31000</v>
      </c>
      <c r="D597" s="270">
        <f>IF(смарты_нал5[[#This Row],[Цена ]]&gt;0,смарты_нал5[[#This Row],[Цена ]]/0.87,"")</f>
        <v>35632.183908045976</v>
      </c>
      <c r="E597" s="271"/>
      <c r="F597" s="272"/>
      <c r="G597" s="272">
        <f>IF(смарты_нал5[[#This Row],[Цена ]]&lt;&gt;"",смарты_нал5[[#This Row],[Цена ]]*смарты_нал5[[#This Row],[Заказ нал.]],"")</f>
        <v>0</v>
      </c>
      <c r="H597" s="272">
        <f>IF(смарты_нал5[[#This Row],[Цена Б.Н.]]&lt;&gt;"",смарты_нал5[[#This Row],[Цена Б.Н.]]*смарты_нал5[[#This Row],[Заказ Б.Н.]],"")</f>
        <v>0</v>
      </c>
    </row>
    <row r="598" spans="1:8" ht="15" customHeight="1" x14ac:dyDescent="0.25">
      <c r="A598" s="274" t="s">
        <v>9785</v>
      </c>
      <c r="B598" s="289" t="s">
        <v>9786</v>
      </c>
      <c r="C598" s="275">
        <v>37700</v>
      </c>
      <c r="D598" s="270">
        <f>IF(смарты_нал5[[#This Row],[Цена ]]&gt;0,смарты_нал5[[#This Row],[Цена ]]/0.87,"")</f>
        <v>43333.333333333336</v>
      </c>
      <c r="E598" s="271"/>
      <c r="F598" s="272"/>
      <c r="G598" s="272">
        <f>IF(смарты_нал5[[#This Row],[Цена ]]&lt;&gt;"",смарты_нал5[[#This Row],[Цена ]]*смарты_нал5[[#This Row],[Заказ нал.]],"")</f>
        <v>0</v>
      </c>
      <c r="H598" s="272">
        <f>IF(смарты_нал5[[#This Row],[Цена Б.Н.]]&lt;&gt;"",смарты_нал5[[#This Row],[Цена Б.Н.]]*смарты_нал5[[#This Row],[Заказ Б.Н.]],"")</f>
        <v>0</v>
      </c>
    </row>
    <row r="599" spans="1:8" ht="15" customHeight="1" x14ac:dyDescent="0.25">
      <c r="A599" s="274" t="s">
        <v>4622</v>
      </c>
      <c r="B599" s="289" t="s">
        <v>4623</v>
      </c>
      <c r="C599" s="275">
        <v>28500</v>
      </c>
      <c r="D599" s="270">
        <f>IF(смарты_нал5[[#This Row],[Цена ]]&gt;0,смарты_нал5[[#This Row],[Цена ]]/0.87,"")</f>
        <v>32758.620689655174</v>
      </c>
      <c r="E599" s="271"/>
      <c r="F599" s="272"/>
      <c r="G599" s="272">
        <f>IF(смарты_нал5[[#This Row],[Цена ]]&lt;&gt;"",смарты_нал5[[#This Row],[Цена ]]*смарты_нал5[[#This Row],[Заказ нал.]],"")</f>
        <v>0</v>
      </c>
      <c r="H599" s="272">
        <f>IF(смарты_нал5[[#This Row],[Цена Б.Н.]]&lt;&gt;"",смарты_нал5[[#This Row],[Цена Б.Н.]]*смарты_нал5[[#This Row],[Заказ Б.Н.]],"")</f>
        <v>0</v>
      </c>
    </row>
    <row r="600" spans="1:8" ht="15" customHeight="1" x14ac:dyDescent="0.25">
      <c r="A600" s="274" t="s">
        <v>4624</v>
      </c>
      <c r="B600" s="289" t="s">
        <v>4625</v>
      </c>
      <c r="C600" s="275">
        <v>31000</v>
      </c>
      <c r="D600" s="270">
        <f>IF(смарты_нал5[[#This Row],[Цена ]]&gt;0,смарты_нал5[[#This Row],[Цена ]]/0.87,"")</f>
        <v>35632.183908045976</v>
      </c>
      <c r="E600" s="271"/>
      <c r="F600" s="272"/>
      <c r="G600" s="272">
        <f>IF(смарты_нал5[[#This Row],[Цена ]]&lt;&gt;"",смарты_нал5[[#This Row],[Цена ]]*смарты_нал5[[#This Row],[Заказ нал.]],"")</f>
        <v>0</v>
      </c>
      <c r="H600" s="272">
        <f>IF(смарты_нал5[[#This Row],[Цена Б.Н.]]&lt;&gt;"",смарты_нал5[[#This Row],[Цена Б.Н.]]*смарты_нал5[[#This Row],[Заказ Б.Н.]],"")</f>
        <v>0</v>
      </c>
    </row>
    <row r="601" spans="1:8" ht="15" customHeight="1" x14ac:dyDescent="0.25">
      <c r="A601" s="274" t="s">
        <v>14068</v>
      </c>
      <c r="B601" s="289" t="s">
        <v>14069</v>
      </c>
      <c r="C601" s="275">
        <v>22800</v>
      </c>
      <c r="D601" s="270">
        <f>IF(смарты_нал5[[#This Row],[Цена ]]&gt;0,смарты_нал5[[#This Row],[Цена ]]/0.87,"")</f>
        <v>26206.896551724138</v>
      </c>
      <c r="E601" s="271"/>
      <c r="F601" s="272"/>
      <c r="G601" s="272">
        <f>IF(смарты_нал5[[#This Row],[Цена ]]&lt;&gt;"",смарты_нал5[[#This Row],[Цена ]]*смарты_нал5[[#This Row],[Заказ нал.]],"")</f>
        <v>0</v>
      </c>
      <c r="H601" s="272">
        <f>IF(смарты_нал5[[#This Row],[Цена Б.Н.]]&lt;&gt;"",смарты_нал5[[#This Row],[Цена Б.Н.]]*смарты_нал5[[#This Row],[Заказ Б.Н.]],"")</f>
        <v>0</v>
      </c>
    </row>
    <row r="602" spans="1:8" ht="15" customHeight="1" x14ac:dyDescent="0.25">
      <c r="A602" s="274" t="s">
        <v>14070</v>
      </c>
      <c r="B602" s="289" t="s">
        <v>14071</v>
      </c>
      <c r="C602" s="275">
        <v>22800</v>
      </c>
      <c r="D602" s="270">
        <f>IF(смарты_нал5[[#This Row],[Цена ]]&gt;0,смарты_нал5[[#This Row],[Цена ]]/0.87,"")</f>
        <v>26206.896551724138</v>
      </c>
      <c r="E602" s="271"/>
      <c r="F602" s="272"/>
      <c r="G602" s="272">
        <f>IF(смарты_нал5[[#This Row],[Цена ]]&lt;&gt;"",смарты_нал5[[#This Row],[Цена ]]*смарты_нал5[[#This Row],[Заказ нал.]],"")</f>
        <v>0</v>
      </c>
      <c r="H602" s="272">
        <f>IF(смарты_нал5[[#This Row],[Цена Б.Н.]]&lt;&gt;"",смарты_нал5[[#This Row],[Цена Б.Н.]]*смарты_нал5[[#This Row],[Заказ Б.Н.]],"")</f>
        <v>0</v>
      </c>
    </row>
    <row r="603" spans="1:8" ht="15" customHeight="1" x14ac:dyDescent="0.25">
      <c r="A603" s="274" t="s">
        <v>11226</v>
      </c>
      <c r="B603" s="289" t="s">
        <v>4626</v>
      </c>
      <c r="C603" s="275">
        <v>28200</v>
      </c>
      <c r="D603" s="270">
        <f>IF(смарты_нал5[[#This Row],[Цена ]]&gt;0,смарты_нал5[[#This Row],[Цена ]]/0.87,"")</f>
        <v>32413.793103448275</v>
      </c>
      <c r="E603" s="271"/>
      <c r="F603" s="272"/>
      <c r="G603" s="272">
        <f>IF(смарты_нал5[[#This Row],[Цена ]]&lt;&gt;"",смарты_нал5[[#This Row],[Цена ]]*смарты_нал5[[#This Row],[Заказ нал.]],"")</f>
        <v>0</v>
      </c>
      <c r="H603" s="272">
        <f>IF(смарты_нал5[[#This Row],[Цена Б.Н.]]&lt;&gt;"",смарты_нал5[[#This Row],[Цена Б.Н.]]*смарты_нал5[[#This Row],[Заказ Б.Н.]],"")</f>
        <v>0</v>
      </c>
    </row>
    <row r="604" spans="1:8" ht="15" customHeight="1" x14ac:dyDescent="0.25">
      <c r="A604" s="274" t="s">
        <v>11227</v>
      </c>
      <c r="B604" s="289" t="s">
        <v>4627</v>
      </c>
      <c r="C604" s="275">
        <v>28200</v>
      </c>
      <c r="D604" s="270">
        <f>IF(смарты_нал5[[#This Row],[Цена ]]&gt;0,смарты_нал5[[#This Row],[Цена ]]/0.87,"")</f>
        <v>32413.793103448275</v>
      </c>
      <c r="E604" s="271"/>
      <c r="F604" s="272"/>
      <c r="G604" s="272">
        <f>IF(смарты_нал5[[#This Row],[Цена ]]&lt;&gt;"",смарты_нал5[[#This Row],[Цена ]]*смарты_нал5[[#This Row],[Заказ нал.]],"")</f>
        <v>0</v>
      </c>
      <c r="H604" s="272">
        <f>IF(смарты_нал5[[#This Row],[Цена Б.Н.]]&lt;&gt;"",смарты_нал5[[#This Row],[Цена Б.Н.]]*смарты_нал5[[#This Row],[Заказ Б.Н.]],"")</f>
        <v>0</v>
      </c>
    </row>
    <row r="605" spans="1:8" ht="15" customHeight="1" x14ac:dyDescent="0.25">
      <c r="A605" s="274" t="s">
        <v>4628</v>
      </c>
      <c r="B605" s="289" t="s">
        <v>4629</v>
      </c>
      <c r="C605" s="275">
        <v>56500</v>
      </c>
      <c r="D605" s="270">
        <f>IF(смарты_нал5[[#This Row],[Цена ]]&gt;0,смарты_нал5[[#This Row],[Цена ]]/0.87,"")</f>
        <v>64942.528735632186</v>
      </c>
      <c r="E605" s="271"/>
      <c r="F605" s="272"/>
      <c r="G605" s="272">
        <f>IF(смарты_нал5[[#This Row],[Цена ]]&lt;&gt;"",смарты_нал5[[#This Row],[Цена ]]*смарты_нал5[[#This Row],[Заказ нал.]],"")</f>
        <v>0</v>
      </c>
      <c r="H605" s="272">
        <f>IF(смарты_нал5[[#This Row],[Цена Б.Н.]]&lt;&gt;"",смарты_нал5[[#This Row],[Цена Б.Н.]]*смарты_нал5[[#This Row],[Заказ Б.Н.]],"")</f>
        <v>0</v>
      </c>
    </row>
    <row r="606" spans="1:8" ht="15" customHeight="1" x14ac:dyDescent="0.25">
      <c r="A606" s="274" t="s">
        <v>15034</v>
      </c>
      <c r="B606" s="289" t="s">
        <v>15035</v>
      </c>
      <c r="C606" s="275">
        <v>45500</v>
      </c>
      <c r="D606" s="270">
        <f>IF(смарты_нал5[[#This Row],[Цена ]]&gt;0,смарты_нал5[[#This Row],[Цена ]]/0.87,"")</f>
        <v>52298.850574712647</v>
      </c>
      <c r="E606" s="271"/>
      <c r="F606" s="272"/>
      <c r="G606" s="272">
        <f>IF(смарты_нал5[[#This Row],[Цена ]]&lt;&gt;"",смарты_нал5[[#This Row],[Цена ]]*смарты_нал5[[#This Row],[Заказ нал.]],"")</f>
        <v>0</v>
      </c>
      <c r="H606" s="272">
        <f>IF(смарты_нал5[[#This Row],[Цена Б.Н.]]&lt;&gt;"",смарты_нал5[[#This Row],[Цена Б.Н.]]*смарты_нал5[[#This Row],[Заказ Б.Н.]],"")</f>
        <v>0</v>
      </c>
    </row>
    <row r="607" spans="1:8" ht="15" customHeight="1" x14ac:dyDescent="0.25">
      <c r="A607" s="274" t="s">
        <v>16227</v>
      </c>
      <c r="B607" s="289" t="s">
        <v>16228</v>
      </c>
      <c r="C607" s="275">
        <v>86000</v>
      </c>
      <c r="D607" s="270">
        <f>IF(смарты_нал5[[#This Row],[Цена ]]&gt;0,смарты_нал5[[#This Row],[Цена ]]/0.87,"")</f>
        <v>98850.574712643676</v>
      </c>
      <c r="E607" s="271"/>
      <c r="F607" s="272"/>
      <c r="G607" s="272">
        <f>IF(смарты_нал5[[#This Row],[Цена ]]&lt;&gt;"",смарты_нал5[[#This Row],[Цена ]]*смарты_нал5[[#This Row],[Заказ нал.]],"")</f>
        <v>0</v>
      </c>
      <c r="H607" s="272">
        <f>IF(смарты_нал5[[#This Row],[Цена Б.Н.]]&lt;&gt;"",смарты_нал5[[#This Row],[Цена Б.Н.]]*смарты_нал5[[#This Row],[Заказ Б.Н.]],"")</f>
        <v>0</v>
      </c>
    </row>
    <row r="608" spans="1:8" ht="15" customHeight="1" x14ac:dyDescent="0.25">
      <c r="A608" s="274" t="s">
        <v>11228</v>
      </c>
      <c r="B608" s="289" t="s">
        <v>11229</v>
      </c>
      <c r="C608" s="275">
        <v>64200</v>
      </c>
      <c r="D608" s="270">
        <f>IF(смарты_нал5[[#This Row],[Цена ]]&gt;0,смарты_нал5[[#This Row],[Цена ]]/0.87,"")</f>
        <v>73793.10344827587</v>
      </c>
      <c r="E608" s="271"/>
      <c r="F608" s="272"/>
      <c r="G608" s="272">
        <f>IF(смарты_нал5[[#This Row],[Цена ]]&lt;&gt;"",смарты_нал5[[#This Row],[Цена ]]*смарты_нал5[[#This Row],[Заказ нал.]],"")</f>
        <v>0</v>
      </c>
      <c r="H608" s="272">
        <f>IF(смарты_нал5[[#This Row],[Цена Б.Н.]]&lt;&gt;"",смарты_нал5[[#This Row],[Цена Б.Н.]]*смарты_нал5[[#This Row],[Заказ Б.Н.]],"")</f>
        <v>0</v>
      </c>
    </row>
    <row r="609" spans="1:8" ht="15" customHeight="1" x14ac:dyDescent="0.25">
      <c r="A609" s="274" t="s">
        <v>4630</v>
      </c>
      <c r="B609" s="289" t="s">
        <v>4631</v>
      </c>
      <c r="C609" s="275">
        <v>44000</v>
      </c>
      <c r="D609" s="270">
        <f>IF(смарты_нал5[[#This Row],[Цена ]]&gt;0,смарты_нал5[[#This Row],[Цена ]]/0.87,"")</f>
        <v>50574.712643678162</v>
      </c>
      <c r="E609" s="271"/>
      <c r="F609" s="272"/>
      <c r="G609" s="272">
        <f>IF(смарты_нал5[[#This Row],[Цена ]]&lt;&gt;"",смарты_нал5[[#This Row],[Цена ]]*смарты_нал5[[#This Row],[Заказ нал.]],"")</f>
        <v>0</v>
      </c>
      <c r="H609" s="272">
        <f>IF(смарты_нал5[[#This Row],[Цена Б.Н.]]&lt;&gt;"",смарты_нал5[[#This Row],[Цена Б.Н.]]*смарты_нал5[[#This Row],[Заказ Б.Н.]],"")</f>
        <v>0</v>
      </c>
    </row>
    <row r="610" spans="1:8" ht="15" customHeight="1" x14ac:dyDescent="0.25">
      <c r="A610" s="274" t="s">
        <v>4632</v>
      </c>
      <c r="B610" s="289"/>
      <c r="C610" s="275"/>
      <c r="D610" s="270" t="str">
        <f>IF(смарты_нал5[[#This Row],[Цена ]]&gt;0,смарты_нал5[[#This Row],[Цена ]]/0.87,"")</f>
        <v/>
      </c>
      <c r="E610" s="271"/>
      <c r="F610" s="272"/>
      <c r="G610" s="272" t="str">
        <f>IF(смарты_нал5[[#This Row],[Цена ]]&lt;&gt;"",смарты_нал5[[#This Row],[Цена ]]*смарты_нал5[[#This Row],[Заказ нал.]],"")</f>
        <v/>
      </c>
      <c r="H610" s="272" t="str">
        <f>IF(смарты_нал5[[#This Row],[Цена Б.Н.]]&lt;&gt;"",смарты_нал5[[#This Row],[Цена Б.Н.]]*смарты_нал5[[#This Row],[Заказ Б.Н.]],"")</f>
        <v/>
      </c>
    </row>
    <row r="611" spans="1:8" ht="15" customHeight="1" x14ac:dyDescent="0.25">
      <c r="A611" s="274" t="s">
        <v>16229</v>
      </c>
      <c r="B611" s="289" t="s">
        <v>16230</v>
      </c>
      <c r="C611" s="275">
        <v>63200</v>
      </c>
      <c r="D611" s="270">
        <f>IF(смарты_нал5[[#This Row],[Цена ]]&gt;0,смарты_нал5[[#This Row],[Цена ]]/0.87,"")</f>
        <v>72643.678160919546</v>
      </c>
      <c r="E611" s="271"/>
      <c r="F611" s="272"/>
      <c r="G611" s="272">
        <f>IF(смарты_нал5[[#This Row],[Цена ]]&lt;&gt;"",смарты_нал5[[#This Row],[Цена ]]*смарты_нал5[[#This Row],[Заказ нал.]],"")</f>
        <v>0</v>
      </c>
      <c r="H611" s="272">
        <f>IF(смарты_нал5[[#This Row],[Цена Б.Н.]]&lt;&gt;"",смарты_нал5[[#This Row],[Цена Б.Н.]]*смарты_нал5[[#This Row],[Заказ Б.Н.]],"")</f>
        <v>0</v>
      </c>
    </row>
    <row r="612" spans="1:8" ht="15" customHeight="1" x14ac:dyDescent="0.25">
      <c r="A612" s="274" t="s">
        <v>15036</v>
      </c>
      <c r="B612" s="289" t="s">
        <v>15037</v>
      </c>
      <c r="C612" s="275">
        <v>63200</v>
      </c>
      <c r="D612" s="270">
        <f>IF(смарты_нал5[[#This Row],[Цена ]]&gt;0,смарты_нал5[[#This Row],[Цена ]]/0.87,"")</f>
        <v>72643.678160919546</v>
      </c>
      <c r="E612" s="271"/>
      <c r="F612" s="272"/>
      <c r="G612" s="272">
        <f>IF(смарты_нал5[[#This Row],[Цена ]]&lt;&gt;"",смарты_нал5[[#This Row],[Цена ]]*смарты_нал5[[#This Row],[Заказ нал.]],"")</f>
        <v>0</v>
      </c>
      <c r="H612" s="272">
        <f>IF(смарты_нал5[[#This Row],[Цена Б.Н.]]&lt;&gt;"",смарты_нал5[[#This Row],[Цена Б.Н.]]*смарты_нал5[[#This Row],[Заказ Б.Н.]],"")</f>
        <v>0</v>
      </c>
    </row>
    <row r="613" spans="1:8" ht="15" customHeight="1" x14ac:dyDescent="0.25">
      <c r="A613" s="274" t="s">
        <v>16231</v>
      </c>
      <c r="B613" s="289" t="s">
        <v>16232</v>
      </c>
      <c r="C613" s="275">
        <v>72000</v>
      </c>
      <c r="D613" s="270">
        <f>IF(смарты_нал5[[#This Row],[Цена ]]&gt;0,смарты_нал5[[#This Row],[Цена ]]/0.87,"")</f>
        <v>82758.620689655174</v>
      </c>
      <c r="E613" s="271"/>
      <c r="F613" s="272"/>
      <c r="G613" s="272">
        <f>IF(смарты_нал5[[#This Row],[Цена ]]&lt;&gt;"",смарты_нал5[[#This Row],[Цена ]]*смарты_нал5[[#This Row],[Заказ нал.]],"")</f>
        <v>0</v>
      </c>
      <c r="H613" s="272">
        <f>IF(смарты_нал5[[#This Row],[Цена Б.Н.]]&lt;&gt;"",смарты_нал5[[#This Row],[Цена Б.Н.]]*смарты_нал5[[#This Row],[Заказ Б.Н.]],"")</f>
        <v>0</v>
      </c>
    </row>
    <row r="614" spans="1:8" ht="15" customHeight="1" x14ac:dyDescent="0.25">
      <c r="A614" s="274" t="s">
        <v>13938</v>
      </c>
      <c r="B614" s="289" t="s">
        <v>13939</v>
      </c>
      <c r="C614" s="275">
        <v>70900</v>
      </c>
      <c r="D614" s="270">
        <f>IF(смарты_нал5[[#This Row],[Цена ]]&gt;0,смарты_нал5[[#This Row],[Цена ]]/0.87,"")</f>
        <v>81494.252873563222</v>
      </c>
      <c r="E614" s="271"/>
      <c r="F614" s="272"/>
      <c r="G614" s="272">
        <f>IF(смарты_нал5[[#This Row],[Цена ]]&lt;&gt;"",смарты_нал5[[#This Row],[Цена ]]*смарты_нал5[[#This Row],[Заказ нал.]],"")</f>
        <v>0</v>
      </c>
      <c r="H614" s="272">
        <f>IF(смарты_нал5[[#This Row],[Цена Б.Н.]]&lt;&gt;"",смарты_нал5[[#This Row],[Цена Б.Н.]]*смарты_нал5[[#This Row],[Заказ Б.Н.]],"")</f>
        <v>0</v>
      </c>
    </row>
    <row r="615" spans="1:8" ht="15" customHeight="1" x14ac:dyDescent="0.25">
      <c r="A615" s="274" t="s">
        <v>16233</v>
      </c>
      <c r="B615" s="289" t="s">
        <v>16234</v>
      </c>
      <c r="C615" s="275">
        <v>48000</v>
      </c>
      <c r="D615" s="270">
        <f>IF(смарты_нал5[[#This Row],[Цена ]]&gt;0,смарты_нал5[[#This Row],[Цена ]]/0.87,"")</f>
        <v>55172.413793103449</v>
      </c>
      <c r="E615" s="271"/>
      <c r="F615" s="272"/>
      <c r="G615" s="272">
        <f>IF(смарты_нал5[[#This Row],[Цена ]]&lt;&gt;"",смарты_нал5[[#This Row],[Цена ]]*смарты_нал5[[#This Row],[Заказ нал.]],"")</f>
        <v>0</v>
      </c>
      <c r="H615" s="272">
        <f>IF(смарты_нал5[[#This Row],[Цена Б.Н.]]&lt;&gt;"",смарты_нал5[[#This Row],[Цена Б.Н.]]*смарты_нал5[[#This Row],[Заказ Б.Н.]],"")</f>
        <v>0</v>
      </c>
    </row>
    <row r="616" spans="1:8" ht="15" customHeight="1" x14ac:dyDescent="0.25">
      <c r="A616" s="274" t="s">
        <v>13940</v>
      </c>
      <c r="B616" s="289" t="s">
        <v>13941</v>
      </c>
      <c r="C616" s="275">
        <v>46800</v>
      </c>
      <c r="D616" s="270">
        <f>IF(смарты_нал5[[#This Row],[Цена ]]&gt;0,смарты_нал5[[#This Row],[Цена ]]/0.87,"")</f>
        <v>53793.103448275862</v>
      </c>
      <c r="E616" s="271"/>
      <c r="F616" s="272"/>
      <c r="G616" s="272">
        <f>IF(смарты_нал5[[#This Row],[Цена ]]&lt;&gt;"",смарты_нал5[[#This Row],[Цена ]]*смарты_нал5[[#This Row],[Заказ нал.]],"")</f>
        <v>0</v>
      </c>
      <c r="H616" s="272">
        <f>IF(смарты_нал5[[#This Row],[Цена Б.Н.]]&lt;&gt;"",смарты_нал5[[#This Row],[Цена Б.Н.]]*смарты_нал5[[#This Row],[Заказ Б.Н.]],"")</f>
        <v>0</v>
      </c>
    </row>
    <row r="617" spans="1:8" ht="15" customHeight="1" x14ac:dyDescent="0.25">
      <c r="A617" s="274" t="s">
        <v>15038</v>
      </c>
      <c r="B617" s="289" t="s">
        <v>15039</v>
      </c>
      <c r="C617" s="275">
        <v>46800</v>
      </c>
      <c r="D617" s="270">
        <f>IF(смарты_нал5[[#This Row],[Цена ]]&gt;0,смарты_нал5[[#This Row],[Цена ]]/0.87,"")</f>
        <v>53793.103448275862</v>
      </c>
      <c r="E617" s="271"/>
      <c r="F617" s="272"/>
      <c r="G617" s="272">
        <f>IF(смарты_нал5[[#This Row],[Цена ]]&lt;&gt;"",смарты_нал5[[#This Row],[Цена ]]*смарты_нал5[[#This Row],[Заказ нал.]],"")</f>
        <v>0</v>
      </c>
      <c r="H617" s="272">
        <f>IF(смарты_нал5[[#This Row],[Цена Б.Н.]]&lt;&gt;"",смарты_нал5[[#This Row],[Цена Б.Н.]]*смарты_нал5[[#This Row],[Заказ Б.Н.]],"")</f>
        <v>0</v>
      </c>
    </row>
    <row r="618" spans="1:8" ht="15" customHeight="1" x14ac:dyDescent="0.25">
      <c r="A618" s="274" t="s">
        <v>16235</v>
      </c>
      <c r="B618" s="289" t="s">
        <v>16236</v>
      </c>
      <c r="C618" s="275">
        <v>101000</v>
      </c>
      <c r="D618" s="270">
        <f>IF(смарты_нал5[[#This Row],[Цена ]]&gt;0,смарты_нал5[[#This Row],[Цена ]]/0.87,"")</f>
        <v>116091.9540229885</v>
      </c>
      <c r="E618" s="271"/>
      <c r="F618" s="272"/>
      <c r="G618" s="272">
        <f>IF(смарты_нал5[[#This Row],[Цена ]]&lt;&gt;"",смарты_нал5[[#This Row],[Цена ]]*смарты_нал5[[#This Row],[Заказ нал.]],"")</f>
        <v>0</v>
      </c>
      <c r="H618" s="272">
        <f>IF(смарты_нал5[[#This Row],[Цена Б.Н.]]&lt;&gt;"",смарты_нал5[[#This Row],[Цена Б.Н.]]*смарты_нал5[[#This Row],[Заказ Б.Н.]],"")</f>
        <v>0</v>
      </c>
    </row>
    <row r="619" spans="1:8" ht="15" customHeight="1" x14ac:dyDescent="0.25">
      <c r="A619" s="274" t="s">
        <v>16237</v>
      </c>
      <c r="B619" s="289" t="s">
        <v>16238</v>
      </c>
      <c r="C619" s="275">
        <v>101000</v>
      </c>
      <c r="D619" s="270">
        <f>IF(смарты_нал5[[#This Row],[Цена ]]&gt;0,смарты_нал5[[#This Row],[Цена ]]/0.87,"")</f>
        <v>116091.9540229885</v>
      </c>
      <c r="E619" s="271"/>
      <c r="F619" s="272"/>
      <c r="G619" s="272">
        <f>IF(смарты_нал5[[#This Row],[Цена ]]&lt;&gt;"",смарты_нал5[[#This Row],[Цена ]]*смарты_нал5[[#This Row],[Заказ нал.]],"")</f>
        <v>0</v>
      </c>
      <c r="H619" s="272">
        <f>IF(смарты_нал5[[#This Row],[Цена Б.Н.]]&lt;&gt;"",смарты_нал5[[#This Row],[Цена Б.Н.]]*смарты_нал5[[#This Row],[Заказ Б.Н.]],"")</f>
        <v>0</v>
      </c>
    </row>
    <row r="620" spans="1:8" ht="15" customHeight="1" x14ac:dyDescent="0.25">
      <c r="A620" s="274" t="s">
        <v>12577</v>
      </c>
      <c r="B620" s="289" t="s">
        <v>12578</v>
      </c>
      <c r="C620" s="275">
        <v>100400</v>
      </c>
      <c r="D620" s="270">
        <f>IF(смарты_нал5[[#This Row],[Цена ]]&gt;0,смарты_нал5[[#This Row],[Цена ]]/0.87,"")</f>
        <v>115402.29885057472</v>
      </c>
      <c r="E620" s="271"/>
      <c r="F620" s="272"/>
      <c r="G620" s="272">
        <f>IF(смарты_нал5[[#This Row],[Цена ]]&lt;&gt;"",смарты_нал5[[#This Row],[Цена ]]*смарты_нал5[[#This Row],[Заказ нал.]],"")</f>
        <v>0</v>
      </c>
      <c r="H620" s="272">
        <f>IF(смарты_нал5[[#This Row],[Цена Б.Н.]]&lt;&gt;"",смарты_нал5[[#This Row],[Цена Б.Н.]]*смарты_нал5[[#This Row],[Заказ Б.Н.]],"")</f>
        <v>0</v>
      </c>
    </row>
    <row r="621" spans="1:8" ht="15" customHeight="1" x14ac:dyDescent="0.25">
      <c r="A621" s="274" t="s">
        <v>16239</v>
      </c>
      <c r="B621" s="289" t="s">
        <v>16240</v>
      </c>
      <c r="C621" s="275">
        <v>109000</v>
      </c>
      <c r="D621" s="270">
        <f>IF(смарты_нал5[[#This Row],[Цена ]]&gt;0,смарты_нал5[[#This Row],[Цена ]]/0.87,"")</f>
        <v>125287.35632183908</v>
      </c>
      <c r="E621" s="271"/>
      <c r="F621" s="272"/>
      <c r="G621" s="272">
        <f>IF(смарты_нал5[[#This Row],[Цена ]]&lt;&gt;"",смарты_нал5[[#This Row],[Цена ]]*смарты_нал5[[#This Row],[Заказ нал.]],"")</f>
        <v>0</v>
      </c>
      <c r="H621" s="272">
        <f>IF(смарты_нал5[[#This Row],[Цена Б.Н.]]&lt;&gt;"",смарты_нал5[[#This Row],[Цена Б.Н.]]*смарты_нал5[[#This Row],[Заказ Б.Н.]],"")</f>
        <v>0</v>
      </c>
    </row>
    <row r="622" spans="1:8" ht="15" customHeight="1" x14ac:dyDescent="0.25">
      <c r="A622" s="274" t="s">
        <v>16241</v>
      </c>
      <c r="B622" s="289" t="s">
        <v>16242</v>
      </c>
      <c r="C622" s="275">
        <v>109000</v>
      </c>
      <c r="D622" s="270">
        <f>IF(смарты_нал5[[#This Row],[Цена ]]&gt;0,смарты_нал5[[#This Row],[Цена ]]/0.87,"")</f>
        <v>125287.35632183908</v>
      </c>
      <c r="E622" s="271"/>
      <c r="F622" s="272"/>
      <c r="G622" s="272">
        <f>IF(смарты_нал5[[#This Row],[Цена ]]&lt;&gt;"",смарты_нал5[[#This Row],[Цена ]]*смарты_нал5[[#This Row],[Заказ нал.]],"")</f>
        <v>0</v>
      </c>
      <c r="H622" s="272">
        <f>IF(смарты_нал5[[#This Row],[Цена Б.Н.]]&lt;&gt;"",смарты_нал5[[#This Row],[Цена Б.Н.]]*смарты_нал5[[#This Row],[Заказ Б.Н.]],"")</f>
        <v>0</v>
      </c>
    </row>
    <row r="623" spans="1:8" ht="15" customHeight="1" x14ac:dyDescent="0.25">
      <c r="A623" s="274" t="s">
        <v>14072</v>
      </c>
      <c r="B623" s="289" t="s">
        <v>14073</v>
      </c>
      <c r="C623" s="275">
        <v>109000</v>
      </c>
      <c r="D623" s="270">
        <f>IF(смарты_нал5[[#This Row],[Цена ]]&gt;0,смарты_нал5[[#This Row],[Цена ]]/0.87,"")</f>
        <v>125287.35632183908</v>
      </c>
      <c r="E623" s="271"/>
      <c r="F623" s="272"/>
      <c r="G623" s="272">
        <f>IF(смарты_нал5[[#This Row],[Цена ]]&lt;&gt;"",смарты_нал5[[#This Row],[Цена ]]*смарты_нал5[[#This Row],[Заказ нал.]],"")</f>
        <v>0</v>
      </c>
      <c r="H623" s="272">
        <f>IF(смарты_нал5[[#This Row],[Цена Б.Н.]]&lt;&gt;"",смарты_нал5[[#This Row],[Цена Б.Н.]]*смарты_нал5[[#This Row],[Заказ Б.Н.]],"")</f>
        <v>0</v>
      </c>
    </row>
    <row r="624" spans="1:8" ht="15" customHeight="1" x14ac:dyDescent="0.25">
      <c r="A624" s="274" t="s">
        <v>4633</v>
      </c>
      <c r="B624" s="289"/>
      <c r="C624" s="275"/>
      <c r="D624" s="270" t="str">
        <f>IF(смарты_нал5[[#This Row],[Цена ]]&gt;0,смарты_нал5[[#This Row],[Цена ]]/0.87,"")</f>
        <v/>
      </c>
      <c r="E624" s="271"/>
      <c r="F624" s="272"/>
      <c r="G624" s="272" t="str">
        <f>IF(смарты_нал5[[#This Row],[Цена ]]&lt;&gt;"",смарты_нал5[[#This Row],[Цена ]]*смарты_нал5[[#This Row],[Заказ нал.]],"")</f>
        <v/>
      </c>
      <c r="H624" s="272" t="str">
        <f>IF(смарты_нал5[[#This Row],[Цена Б.Н.]]&lt;&gt;"",смарты_нал5[[#This Row],[Цена Б.Н.]]*смарты_нал5[[#This Row],[Заказ Б.Н.]],"")</f>
        <v/>
      </c>
    </row>
    <row r="625" spans="1:13" ht="15" customHeight="1" x14ac:dyDescent="0.25">
      <c r="A625" s="274" t="s">
        <v>4634</v>
      </c>
      <c r="B625" s="289" t="s">
        <v>4635</v>
      </c>
      <c r="C625" s="275">
        <v>18200</v>
      </c>
      <c r="D625" s="270">
        <f>IF(смарты_нал5[[#This Row],[Цена ]]&gt;0,смарты_нал5[[#This Row],[Цена ]]/0.87,"")</f>
        <v>20919.540229885057</v>
      </c>
      <c r="E625" s="271"/>
      <c r="F625" s="272"/>
      <c r="G625" s="272">
        <f>IF(смарты_нал5[[#This Row],[Цена ]]&lt;&gt;"",смарты_нал5[[#This Row],[Цена ]]*смарты_нал5[[#This Row],[Заказ нал.]],"")</f>
        <v>0</v>
      </c>
      <c r="H625" s="272">
        <f>IF(смарты_нал5[[#This Row],[Цена Б.Н.]]&lt;&gt;"",смарты_нал5[[#This Row],[Цена Б.Н.]]*смарты_нал5[[#This Row],[Заказ Б.Н.]],"")</f>
        <v>0</v>
      </c>
    </row>
    <row r="626" spans="1:13" ht="15" customHeight="1" x14ac:dyDescent="0.25">
      <c r="A626" s="274" t="s">
        <v>4636</v>
      </c>
      <c r="B626" s="289"/>
      <c r="C626" s="275"/>
      <c r="D626" s="270" t="str">
        <f>IF(смарты_нал5[[#This Row],[Цена ]]&gt;0,смарты_нал5[[#This Row],[Цена ]]/0.87,"")</f>
        <v/>
      </c>
      <c r="E626" s="271"/>
      <c r="F626" s="272"/>
      <c r="G626" s="272" t="str">
        <f>IF(смарты_нал5[[#This Row],[Цена ]]&lt;&gt;"",смарты_нал5[[#This Row],[Цена ]]*смарты_нал5[[#This Row],[Заказ нал.]],"")</f>
        <v/>
      </c>
      <c r="H626" s="272" t="str">
        <f>IF(смарты_нал5[[#This Row],[Цена Б.Н.]]&lt;&gt;"",смарты_нал5[[#This Row],[Цена Б.Н.]]*смарты_нал5[[#This Row],[Заказ Б.Н.]],"")</f>
        <v/>
      </c>
    </row>
    <row r="627" spans="1:13" ht="15" customHeight="1" x14ac:dyDescent="0.25">
      <c r="A627" s="274" t="s">
        <v>4637</v>
      </c>
      <c r="B627" s="289" t="s">
        <v>4638</v>
      </c>
      <c r="C627" s="275">
        <v>34500</v>
      </c>
      <c r="D627" s="270">
        <f>IF(смарты_нал5[[#This Row],[Цена ]]&gt;0,смарты_нал5[[#This Row],[Цена ]]/0.87,"")</f>
        <v>39655.172413793101</v>
      </c>
      <c r="E627" s="271"/>
      <c r="F627" s="272"/>
      <c r="G627" s="272">
        <f>IF(смарты_нал5[[#This Row],[Цена ]]&lt;&gt;"",смарты_нал5[[#This Row],[Цена ]]*смарты_нал5[[#This Row],[Заказ нал.]],"")</f>
        <v>0</v>
      </c>
      <c r="H627" s="272">
        <f>IF(смарты_нал5[[#This Row],[Цена Б.Н.]]&lt;&gt;"",смарты_нал5[[#This Row],[Цена Б.Н.]]*смарты_нал5[[#This Row],[Заказ Б.Н.]],"")</f>
        <v>0</v>
      </c>
    </row>
    <row r="628" spans="1:13" ht="15" customHeight="1" x14ac:dyDescent="0.25">
      <c r="A628" s="274" t="s">
        <v>4639</v>
      </c>
      <c r="B628" s="289"/>
      <c r="C628" s="275"/>
      <c r="D628" s="270" t="str">
        <f>IF(смарты_нал5[[#This Row],[Цена ]]&gt;0,смарты_нал5[[#This Row],[Цена ]]/0.87,"")</f>
        <v/>
      </c>
      <c r="E628" s="271"/>
      <c r="F628" s="272"/>
      <c r="G628" s="272" t="str">
        <f>IF(смарты_нал5[[#This Row],[Цена ]]&lt;&gt;"",смарты_нал5[[#This Row],[Цена ]]*смарты_нал5[[#This Row],[Заказ нал.]],"")</f>
        <v/>
      </c>
      <c r="H628" s="272" t="str">
        <f>IF(смарты_нал5[[#This Row],[Цена Б.Н.]]&lt;&gt;"",смарты_нал5[[#This Row],[Цена Б.Н.]]*смарты_нал5[[#This Row],[Заказ Б.Н.]],"")</f>
        <v/>
      </c>
      <c r="M628" s="28">
        <v>69</v>
      </c>
    </row>
    <row r="629" spans="1:13" ht="15" customHeight="1" x14ac:dyDescent="0.25">
      <c r="A629" s="274" t="s">
        <v>14074</v>
      </c>
      <c r="B629" s="289" t="s">
        <v>14075</v>
      </c>
      <c r="C629" s="275">
        <v>15100</v>
      </c>
      <c r="D629" s="270">
        <f>IF(смарты_нал5[[#This Row],[Цена ]]&gt;0,смарты_нал5[[#This Row],[Цена ]]/0.87,"")</f>
        <v>17356.321839080461</v>
      </c>
      <c r="E629" s="271"/>
      <c r="F629" s="272"/>
      <c r="G629" s="272">
        <f>IF(смарты_нал5[[#This Row],[Цена ]]&lt;&gt;"",смарты_нал5[[#This Row],[Цена ]]*смарты_нал5[[#This Row],[Заказ нал.]],"")</f>
        <v>0</v>
      </c>
      <c r="H629" s="272">
        <f>IF(смарты_нал5[[#This Row],[Цена Б.Н.]]&lt;&gt;"",смарты_нал5[[#This Row],[Цена Б.Н.]]*смарты_нал5[[#This Row],[Заказ Б.Н.]],"")</f>
        <v>0</v>
      </c>
    </row>
    <row r="630" spans="1:13" ht="15" customHeight="1" x14ac:dyDescent="0.25">
      <c r="A630" s="274" t="s">
        <v>4640</v>
      </c>
      <c r="B630" s="289" t="s">
        <v>4641</v>
      </c>
      <c r="C630" s="275">
        <v>13200</v>
      </c>
      <c r="D630" s="270">
        <f>IF(смарты_нал5[[#This Row],[Цена ]]&gt;0,смарты_нал5[[#This Row],[Цена ]]/0.87,"")</f>
        <v>15172.413793103447</v>
      </c>
      <c r="E630" s="271"/>
      <c r="F630" s="272"/>
      <c r="G630" s="272">
        <f>IF(смарты_нал5[[#This Row],[Цена ]]&lt;&gt;"",смарты_нал5[[#This Row],[Цена ]]*смарты_нал5[[#This Row],[Заказ нал.]],"")</f>
        <v>0</v>
      </c>
      <c r="H630" s="272">
        <f>IF(смарты_нал5[[#This Row],[Цена Б.Н.]]&lt;&gt;"",смарты_нал5[[#This Row],[Цена Б.Н.]]*смарты_нал5[[#This Row],[Заказ Б.Н.]],"")</f>
        <v>0</v>
      </c>
      <c r="M630" s="28">
        <v>13</v>
      </c>
    </row>
    <row r="631" spans="1:13" ht="15" customHeight="1" x14ac:dyDescent="0.25">
      <c r="A631" s="274" t="s">
        <v>11387</v>
      </c>
      <c r="B631" s="289" t="s">
        <v>11388</v>
      </c>
      <c r="C631" s="275">
        <v>18000</v>
      </c>
      <c r="D631" s="270">
        <f>IF(смарты_нал5[[#This Row],[Цена ]]&gt;0,смарты_нал5[[#This Row],[Цена ]]/0.87,"")</f>
        <v>20689.655172413793</v>
      </c>
      <c r="E631" s="271"/>
      <c r="F631" s="272"/>
      <c r="G631" s="272">
        <f>IF(смарты_нал5[[#This Row],[Цена ]]&lt;&gt;"",смарты_нал5[[#This Row],[Цена ]]*смарты_нал5[[#This Row],[Заказ нал.]],"")</f>
        <v>0</v>
      </c>
      <c r="H631" s="272">
        <f>IF(смарты_нал5[[#This Row],[Цена Б.Н.]]&lt;&gt;"",смарты_нал5[[#This Row],[Цена Б.Н.]]*смарты_нал5[[#This Row],[Заказ Б.Н.]],"")</f>
        <v>0</v>
      </c>
    </row>
    <row r="632" spans="1:13" ht="15" customHeight="1" x14ac:dyDescent="0.25">
      <c r="A632" s="274" t="s">
        <v>4642</v>
      </c>
      <c r="B632" s="289" t="s">
        <v>4643</v>
      </c>
      <c r="C632" s="275">
        <v>16500</v>
      </c>
      <c r="D632" s="270">
        <f>IF(смарты_нал5[[#This Row],[Цена ]]&gt;0,смарты_нал5[[#This Row],[Цена ]]/0.87,"")</f>
        <v>18965.517241379312</v>
      </c>
      <c r="E632" s="271"/>
      <c r="F632" s="272"/>
      <c r="G632" s="272">
        <f>IF(смарты_нал5[[#This Row],[Цена ]]&lt;&gt;"",смарты_нал5[[#This Row],[Цена ]]*смарты_нал5[[#This Row],[Заказ нал.]],"")</f>
        <v>0</v>
      </c>
      <c r="H632" s="272">
        <f>IF(смарты_нал5[[#This Row],[Цена Б.Н.]]&lt;&gt;"",смарты_нал5[[#This Row],[Цена Б.Н.]]*смарты_нал5[[#This Row],[Заказ Б.Н.]],"")</f>
        <v>0</v>
      </c>
      <c r="M632" s="28">
        <v>3</v>
      </c>
    </row>
    <row r="633" spans="1:13" ht="15" customHeight="1" x14ac:dyDescent="0.25">
      <c r="A633" s="274" t="s">
        <v>4644</v>
      </c>
      <c r="B633" s="289" t="s">
        <v>4645</v>
      </c>
      <c r="C633" s="275">
        <v>22200</v>
      </c>
      <c r="D633" s="270">
        <f>IF(смарты_нал5[[#This Row],[Цена ]]&gt;0,смарты_нал5[[#This Row],[Цена ]]/0.87,"")</f>
        <v>25517.241379310344</v>
      </c>
      <c r="E633" s="271"/>
      <c r="F633" s="272"/>
      <c r="G633" s="272">
        <f>IF(смарты_нал5[[#This Row],[Цена ]]&lt;&gt;"",смарты_нал5[[#This Row],[Цена ]]*смарты_нал5[[#This Row],[Заказ нал.]],"")</f>
        <v>0</v>
      </c>
      <c r="H633" s="272">
        <f>IF(смарты_нал5[[#This Row],[Цена Б.Н.]]&lt;&gt;"",смарты_нал5[[#This Row],[Цена Б.Н.]]*смарты_нал5[[#This Row],[Заказ Б.Н.]],"")</f>
        <v>0</v>
      </c>
    </row>
    <row r="634" spans="1:13" ht="15" customHeight="1" x14ac:dyDescent="0.25">
      <c r="A634" s="274" t="s">
        <v>4646</v>
      </c>
      <c r="B634" s="289" t="s">
        <v>4647</v>
      </c>
      <c r="C634" s="275">
        <v>22200</v>
      </c>
      <c r="D634" s="270">
        <f>IF(смарты_нал5[[#This Row],[Цена ]]&gt;0,смарты_нал5[[#This Row],[Цена ]]/0.87,"")</f>
        <v>25517.241379310344</v>
      </c>
      <c r="E634" s="271"/>
      <c r="F634" s="272"/>
      <c r="G634" s="272">
        <f>IF(смарты_нал5[[#This Row],[Цена ]]&lt;&gt;"",смарты_нал5[[#This Row],[Цена ]]*смарты_нал5[[#This Row],[Заказ нал.]],"")</f>
        <v>0</v>
      </c>
      <c r="H634" s="272">
        <f>IF(смарты_нал5[[#This Row],[Цена Б.Н.]]&lt;&gt;"",смарты_нал5[[#This Row],[Цена Б.Н.]]*смарты_нал5[[#This Row],[Заказ Б.Н.]],"")</f>
        <v>0</v>
      </c>
    </row>
    <row r="635" spans="1:13" ht="15" customHeight="1" x14ac:dyDescent="0.25">
      <c r="A635" s="274" t="s">
        <v>4648</v>
      </c>
      <c r="B635" s="289" t="s">
        <v>4649</v>
      </c>
      <c r="C635" s="275">
        <v>22200</v>
      </c>
      <c r="D635" s="270">
        <f>IF(смарты_нал5[[#This Row],[Цена ]]&gt;0,смарты_нал5[[#This Row],[Цена ]]/0.87,"")</f>
        <v>25517.241379310344</v>
      </c>
      <c r="E635" s="271"/>
      <c r="F635" s="272"/>
      <c r="G635" s="272">
        <f>IF(смарты_нал5[[#This Row],[Цена ]]&lt;&gt;"",смарты_нал5[[#This Row],[Цена ]]*смарты_нал5[[#This Row],[Заказ нал.]],"")</f>
        <v>0</v>
      </c>
      <c r="H635" s="272">
        <f>IF(смарты_нал5[[#This Row],[Цена Б.Н.]]&lt;&gt;"",смарты_нал5[[#This Row],[Цена Б.Н.]]*смарты_нал5[[#This Row],[Заказ Б.Н.]],"")</f>
        <v>0</v>
      </c>
    </row>
    <row r="636" spans="1:13" ht="15" customHeight="1" x14ac:dyDescent="0.25">
      <c r="A636" s="274" t="s">
        <v>10285</v>
      </c>
      <c r="B636" s="289" t="s">
        <v>10286</v>
      </c>
      <c r="C636" s="275">
        <v>16500</v>
      </c>
      <c r="D636" s="270">
        <f>IF(смарты_нал5[[#This Row],[Цена ]]&gt;0,смарты_нал5[[#This Row],[Цена ]]/0.87,"")</f>
        <v>18965.517241379312</v>
      </c>
      <c r="E636" s="271"/>
      <c r="F636" s="272"/>
      <c r="G636" s="272">
        <f>IF(смарты_нал5[[#This Row],[Цена ]]&lt;&gt;"",смарты_нал5[[#This Row],[Цена ]]*смарты_нал5[[#This Row],[Заказ нал.]],"")</f>
        <v>0</v>
      </c>
      <c r="H636" s="272">
        <f>IF(смарты_нал5[[#This Row],[Цена Б.Н.]]&lt;&gt;"",смарты_нал5[[#This Row],[Цена Б.Н.]]*смарты_нал5[[#This Row],[Заказ Б.Н.]],"")</f>
        <v>0</v>
      </c>
      <c r="M636" s="28">
        <v>3</v>
      </c>
    </row>
    <row r="637" spans="1:13" ht="15" customHeight="1" x14ac:dyDescent="0.25">
      <c r="A637" s="274" t="s">
        <v>10287</v>
      </c>
      <c r="B637" s="289" t="s">
        <v>10288</v>
      </c>
      <c r="C637" s="275">
        <v>16500</v>
      </c>
      <c r="D637" s="270">
        <f>IF(смарты_нал5[[#This Row],[Цена ]]&gt;0,смарты_нал5[[#This Row],[Цена ]]/0.87,"")</f>
        <v>18965.517241379312</v>
      </c>
      <c r="E637" s="271"/>
      <c r="F637" s="272"/>
      <c r="G637" s="272">
        <f>IF(смарты_нал5[[#This Row],[Цена ]]&lt;&gt;"",смарты_нал5[[#This Row],[Цена ]]*смарты_нал5[[#This Row],[Заказ нал.]],"")</f>
        <v>0</v>
      </c>
      <c r="H637" s="272">
        <f>IF(смарты_нал5[[#This Row],[Цена Б.Н.]]&lt;&gt;"",смарты_нал5[[#This Row],[Цена Б.Н.]]*смарты_нал5[[#This Row],[Заказ Б.Н.]],"")</f>
        <v>0</v>
      </c>
      <c r="M637" s="28">
        <v>8</v>
      </c>
    </row>
    <row r="638" spans="1:13" ht="15" customHeight="1" x14ac:dyDescent="0.25">
      <c r="A638" s="274" t="s">
        <v>10289</v>
      </c>
      <c r="B638" s="289" t="s">
        <v>10290</v>
      </c>
      <c r="C638" s="275">
        <v>16500</v>
      </c>
      <c r="D638" s="270">
        <f>IF(смарты_нал5[[#This Row],[Цена ]]&gt;0,смарты_нал5[[#This Row],[Цена ]]/0.87,"")</f>
        <v>18965.517241379312</v>
      </c>
      <c r="E638" s="271"/>
      <c r="F638" s="272"/>
      <c r="G638" s="272">
        <f>IF(смарты_нал5[[#This Row],[Цена ]]&lt;&gt;"",смарты_нал5[[#This Row],[Цена ]]*смарты_нал5[[#This Row],[Заказ нал.]],"")</f>
        <v>0</v>
      </c>
      <c r="H638" s="272">
        <f>IF(смарты_нал5[[#This Row],[Цена Б.Н.]]&lt;&gt;"",смарты_нал5[[#This Row],[Цена Б.Н.]]*смарты_нал5[[#This Row],[Заказ Б.Н.]],"")</f>
        <v>0</v>
      </c>
      <c r="M638" s="28">
        <v>2</v>
      </c>
    </row>
    <row r="639" spans="1:13" ht="15" customHeight="1" x14ac:dyDescent="0.25">
      <c r="A639" s="274" t="s">
        <v>4650</v>
      </c>
      <c r="B639" s="289" t="s">
        <v>4651</v>
      </c>
      <c r="C639" s="275">
        <v>18700</v>
      </c>
      <c r="D639" s="270">
        <f>IF(смарты_нал5[[#This Row],[Цена ]]&gt;0,смарты_нал5[[#This Row],[Цена ]]/0.87,"")</f>
        <v>21494.252873563219</v>
      </c>
      <c r="E639" s="271"/>
      <c r="F639" s="272"/>
      <c r="G639" s="272">
        <f>IF(смарты_нал5[[#This Row],[Цена ]]&lt;&gt;"",смарты_нал5[[#This Row],[Цена ]]*смарты_нал5[[#This Row],[Заказ нал.]],"")</f>
        <v>0</v>
      </c>
      <c r="H639" s="272">
        <f>IF(смарты_нал5[[#This Row],[Цена Б.Н.]]&lt;&gt;"",смарты_нал5[[#This Row],[Цена Б.Н.]]*смарты_нал5[[#This Row],[Заказ Б.Н.]],"")</f>
        <v>0</v>
      </c>
    </row>
    <row r="640" spans="1:13" ht="15" customHeight="1" x14ac:dyDescent="0.25">
      <c r="A640" s="274" t="s">
        <v>9787</v>
      </c>
      <c r="B640" s="289" t="s">
        <v>9788</v>
      </c>
      <c r="C640" s="275">
        <v>18700</v>
      </c>
      <c r="D640" s="270">
        <f>IF(смарты_нал5[[#This Row],[Цена ]]&gt;0,смарты_нал5[[#This Row],[Цена ]]/0.87,"")</f>
        <v>21494.252873563219</v>
      </c>
      <c r="E640" s="271"/>
      <c r="F640" s="272"/>
      <c r="G640" s="272">
        <f>IF(смарты_нал5[[#This Row],[Цена ]]&lt;&gt;"",смарты_нал5[[#This Row],[Цена ]]*смарты_нал5[[#This Row],[Заказ нал.]],"")</f>
        <v>0</v>
      </c>
      <c r="H640" s="272">
        <f>IF(смарты_нал5[[#This Row],[Цена Б.Н.]]&lt;&gt;"",смарты_нал5[[#This Row],[Цена Б.Н.]]*смарты_нал5[[#This Row],[Заказ Б.Н.]],"")</f>
        <v>0</v>
      </c>
    </row>
    <row r="641" spans="1:13" ht="15" customHeight="1" x14ac:dyDescent="0.25">
      <c r="A641" s="274" t="s">
        <v>12011</v>
      </c>
      <c r="B641" s="289" t="s">
        <v>12012</v>
      </c>
      <c r="C641" s="275">
        <v>11300</v>
      </c>
      <c r="D641" s="270">
        <f>IF(смарты_нал5[[#This Row],[Цена ]]&gt;0,смарты_нал5[[#This Row],[Цена ]]/0.87,"")</f>
        <v>12988.505747126437</v>
      </c>
      <c r="E641" s="271"/>
      <c r="F641" s="272"/>
      <c r="G641" s="272">
        <f>IF(смарты_нал5[[#This Row],[Цена ]]&lt;&gt;"",смарты_нал5[[#This Row],[Цена ]]*смарты_нал5[[#This Row],[Заказ нал.]],"")</f>
        <v>0</v>
      </c>
      <c r="H641" s="272">
        <f>IF(смарты_нал5[[#This Row],[Цена Б.Н.]]&lt;&gt;"",смарты_нал5[[#This Row],[Цена Б.Н.]]*смарты_нал5[[#This Row],[Заказ Б.Н.]],"")</f>
        <v>0</v>
      </c>
    </row>
    <row r="642" spans="1:13" ht="15" customHeight="1" x14ac:dyDescent="0.25">
      <c r="A642" s="274" t="s">
        <v>12013</v>
      </c>
      <c r="B642" s="289" t="s">
        <v>12014</v>
      </c>
      <c r="C642" s="275">
        <v>11300</v>
      </c>
      <c r="D642" s="270">
        <f>IF(смарты_нал5[[#This Row],[Цена ]]&gt;0,смарты_нал5[[#This Row],[Цена ]]/0.87,"")</f>
        <v>12988.505747126437</v>
      </c>
      <c r="E642" s="271"/>
      <c r="F642" s="272"/>
      <c r="G642" s="272">
        <f>IF(смарты_нал5[[#This Row],[Цена ]]&lt;&gt;"",смарты_нал5[[#This Row],[Цена ]]*смарты_нал5[[#This Row],[Заказ нал.]],"")</f>
        <v>0</v>
      </c>
      <c r="H642" s="272">
        <f>IF(смарты_нал5[[#This Row],[Цена Б.Н.]]&lt;&gt;"",смарты_нал5[[#This Row],[Цена Б.Н.]]*смарты_нал5[[#This Row],[Заказ Б.Н.]],"")</f>
        <v>0</v>
      </c>
    </row>
    <row r="643" spans="1:13" ht="15" customHeight="1" x14ac:dyDescent="0.25">
      <c r="A643" s="274" t="s">
        <v>4652</v>
      </c>
      <c r="B643" s="289" t="s">
        <v>4653</v>
      </c>
      <c r="C643" s="275">
        <v>12700</v>
      </c>
      <c r="D643" s="270">
        <f>IF(смарты_нал5[[#This Row],[Цена ]]&gt;0,смарты_нал5[[#This Row],[Цена ]]/0.87,"")</f>
        <v>14597.701149425287</v>
      </c>
      <c r="E643" s="271"/>
      <c r="F643" s="272"/>
      <c r="G643" s="272">
        <f>IF(смарты_нал5[[#This Row],[Цена ]]&lt;&gt;"",смарты_нал5[[#This Row],[Цена ]]*смарты_нал5[[#This Row],[Заказ нал.]],"")</f>
        <v>0</v>
      </c>
      <c r="H643" s="272">
        <f>IF(смарты_нал5[[#This Row],[Цена Б.Н.]]&lt;&gt;"",смарты_нал5[[#This Row],[Цена Б.Н.]]*смарты_нал5[[#This Row],[Заказ Б.Н.]],"")</f>
        <v>0</v>
      </c>
    </row>
    <row r="644" spans="1:13" ht="15" customHeight="1" x14ac:dyDescent="0.25">
      <c r="A644" s="274" t="s">
        <v>4654</v>
      </c>
      <c r="B644" s="289" t="s">
        <v>4655</v>
      </c>
      <c r="C644" s="275">
        <v>14300</v>
      </c>
      <c r="D644" s="270">
        <f>IF(смарты_нал5[[#This Row],[Цена ]]&gt;0,смарты_нал5[[#This Row],[Цена ]]/0.87,"")</f>
        <v>16436.781609195401</v>
      </c>
      <c r="E644" s="271"/>
      <c r="F644" s="272"/>
      <c r="G644" s="272">
        <f>IF(смарты_нал5[[#This Row],[Цена ]]&lt;&gt;"",смарты_нал5[[#This Row],[Цена ]]*смарты_нал5[[#This Row],[Заказ нал.]],"")</f>
        <v>0</v>
      </c>
      <c r="H644" s="272">
        <f>IF(смарты_нал5[[#This Row],[Цена Б.Н.]]&lt;&gt;"",смарты_нал5[[#This Row],[Цена Б.Н.]]*смарты_нал5[[#This Row],[Заказ Б.Н.]],"")</f>
        <v>0</v>
      </c>
    </row>
    <row r="645" spans="1:13" ht="15" customHeight="1" x14ac:dyDescent="0.25">
      <c r="A645" s="274" t="s">
        <v>4656</v>
      </c>
      <c r="B645" s="289" t="s">
        <v>4657</v>
      </c>
      <c r="C645" s="275">
        <v>7500</v>
      </c>
      <c r="D645" s="270">
        <f>IF(смарты_нал5[[#This Row],[Цена ]]&gt;0,смарты_нал5[[#This Row],[Цена ]]/0.87,"")</f>
        <v>8620.689655172413</v>
      </c>
      <c r="E645" s="271"/>
      <c r="F645" s="272"/>
      <c r="G645" s="272">
        <f>IF(смарты_нал5[[#This Row],[Цена ]]&lt;&gt;"",смарты_нал5[[#This Row],[Цена ]]*смарты_нал5[[#This Row],[Заказ нал.]],"")</f>
        <v>0</v>
      </c>
      <c r="H645" s="272">
        <f>IF(смарты_нал5[[#This Row],[Цена Б.Н.]]&lt;&gt;"",смарты_нал5[[#This Row],[Цена Б.Н.]]*смарты_нал5[[#This Row],[Заказ Б.Н.]],"")</f>
        <v>0</v>
      </c>
    </row>
    <row r="646" spans="1:13" ht="15" customHeight="1" x14ac:dyDescent="0.25">
      <c r="A646" s="274" t="s">
        <v>12015</v>
      </c>
      <c r="B646" s="289" t="s">
        <v>12016</v>
      </c>
      <c r="C646" s="275">
        <v>7500</v>
      </c>
      <c r="D646" s="270">
        <f>IF(смарты_нал5[[#This Row],[Цена ]]&gt;0,смарты_нал5[[#This Row],[Цена ]]/0.87,"")</f>
        <v>8620.689655172413</v>
      </c>
      <c r="E646" s="271"/>
      <c r="F646" s="272"/>
      <c r="G646" s="272">
        <f>IF(смарты_нал5[[#This Row],[Цена ]]&lt;&gt;"",смарты_нал5[[#This Row],[Цена ]]*смарты_нал5[[#This Row],[Заказ нал.]],"")</f>
        <v>0</v>
      </c>
      <c r="H646" s="272">
        <f>IF(смарты_нал5[[#This Row],[Цена Б.Н.]]&lt;&gt;"",смарты_нал5[[#This Row],[Цена Б.Н.]]*смарты_нал5[[#This Row],[Заказ Б.Н.]],"")</f>
        <v>0</v>
      </c>
    </row>
    <row r="647" spans="1:13" ht="15" customHeight="1" x14ac:dyDescent="0.25">
      <c r="A647" s="274" t="s">
        <v>12017</v>
      </c>
      <c r="B647" s="289" t="s">
        <v>12018</v>
      </c>
      <c r="C647" s="275">
        <v>7500</v>
      </c>
      <c r="D647" s="270">
        <f>IF(смарты_нал5[[#This Row],[Цена ]]&gt;0,смарты_нал5[[#This Row],[Цена ]]/0.87,"")</f>
        <v>8620.689655172413</v>
      </c>
      <c r="E647" s="271"/>
      <c r="F647" s="272"/>
      <c r="G647" s="272">
        <f>IF(смарты_нал5[[#This Row],[Цена ]]&lt;&gt;"",смарты_нал5[[#This Row],[Цена ]]*смарты_нал5[[#This Row],[Заказ нал.]],"")</f>
        <v>0</v>
      </c>
      <c r="H647" s="272">
        <f>IF(смарты_нал5[[#This Row],[Цена Б.Н.]]&lt;&gt;"",смарты_нал5[[#This Row],[Цена Б.Н.]]*смарты_нал5[[#This Row],[Заказ Б.Н.]],"")</f>
        <v>0</v>
      </c>
    </row>
    <row r="648" spans="1:13" ht="15" customHeight="1" x14ac:dyDescent="0.25">
      <c r="A648" s="274" t="s">
        <v>15040</v>
      </c>
      <c r="B648" s="289" t="s">
        <v>15041</v>
      </c>
      <c r="C648" s="275">
        <v>9000</v>
      </c>
      <c r="D648" s="270">
        <f>IF(смарты_нал5[[#This Row],[Цена ]]&gt;0,смарты_нал5[[#This Row],[Цена ]]/0.87,"")</f>
        <v>10344.827586206897</v>
      </c>
      <c r="E648" s="271"/>
      <c r="F648" s="272"/>
      <c r="G648" s="272">
        <f>IF(смарты_нал5[[#This Row],[Цена ]]&lt;&gt;"",смарты_нал5[[#This Row],[Цена ]]*смарты_нал5[[#This Row],[Заказ нал.]],"")</f>
        <v>0</v>
      </c>
      <c r="H648" s="272">
        <f>IF(смарты_нал5[[#This Row],[Цена Б.Н.]]&lt;&gt;"",смарты_нал5[[#This Row],[Цена Б.Н.]]*смарты_нал5[[#This Row],[Заказ Б.Н.]],"")</f>
        <v>0</v>
      </c>
      <c r="M648" s="28">
        <v>3</v>
      </c>
    </row>
    <row r="649" spans="1:13" ht="15" customHeight="1" x14ac:dyDescent="0.25">
      <c r="A649" s="274" t="s">
        <v>15042</v>
      </c>
      <c r="B649" s="289" t="s">
        <v>15043</v>
      </c>
      <c r="C649" s="275">
        <v>9000</v>
      </c>
      <c r="D649" s="270">
        <f>IF(смарты_нал5[[#This Row],[Цена ]]&gt;0,смарты_нал5[[#This Row],[Цена ]]/0.87,"")</f>
        <v>10344.827586206897</v>
      </c>
      <c r="E649" s="271"/>
      <c r="F649" s="272"/>
      <c r="G649" s="272">
        <f>IF(смарты_нал5[[#This Row],[Цена ]]&lt;&gt;"",смарты_нал5[[#This Row],[Цена ]]*смарты_нал5[[#This Row],[Заказ нал.]],"")</f>
        <v>0</v>
      </c>
      <c r="H649" s="272">
        <f>IF(смарты_нал5[[#This Row],[Цена Б.Н.]]&lt;&gt;"",смарты_нал5[[#This Row],[Цена Б.Н.]]*смарты_нал5[[#This Row],[Заказ Б.Н.]],"")</f>
        <v>0</v>
      </c>
      <c r="M649" s="28">
        <v>4</v>
      </c>
    </row>
    <row r="650" spans="1:13" ht="15" customHeight="1" x14ac:dyDescent="0.25">
      <c r="A650" s="274" t="s">
        <v>13942</v>
      </c>
      <c r="B650" s="289" t="s">
        <v>13943</v>
      </c>
      <c r="C650" s="275">
        <v>10200</v>
      </c>
      <c r="D650" s="270">
        <f>IF(смарты_нал5[[#This Row],[Цена ]]&gt;0,смарты_нал5[[#This Row],[Цена ]]/0.87,"")</f>
        <v>11724.137931034484</v>
      </c>
      <c r="E650" s="271"/>
      <c r="F650" s="272"/>
      <c r="G650" s="272">
        <f>IF(смарты_нал5[[#This Row],[Цена ]]&lt;&gt;"",смарты_нал5[[#This Row],[Цена ]]*смарты_нал5[[#This Row],[Заказ нал.]],"")</f>
        <v>0</v>
      </c>
      <c r="H650" s="272">
        <f>IF(смарты_нал5[[#This Row],[Цена Б.Н.]]&lt;&gt;"",смарты_нал5[[#This Row],[Цена Б.Н.]]*смарты_нал5[[#This Row],[Заказ Б.Н.]],"")</f>
        <v>0</v>
      </c>
      <c r="M650" s="28">
        <v>6</v>
      </c>
    </row>
    <row r="651" spans="1:13" ht="15" customHeight="1" x14ac:dyDescent="0.25">
      <c r="A651" s="274" t="s">
        <v>12579</v>
      </c>
      <c r="B651" s="289" t="s">
        <v>12580</v>
      </c>
      <c r="C651" s="275">
        <v>5800</v>
      </c>
      <c r="D651" s="270">
        <f>IF(смарты_нал5[[#This Row],[Цена ]]&gt;0,смарты_нал5[[#This Row],[Цена ]]/0.87,"")</f>
        <v>6666.666666666667</v>
      </c>
      <c r="E651" s="271"/>
      <c r="F651" s="272"/>
      <c r="G651" s="272">
        <f>IF(смарты_нал5[[#This Row],[Цена ]]&lt;&gt;"",смарты_нал5[[#This Row],[Цена ]]*смарты_нал5[[#This Row],[Заказ нал.]],"")</f>
        <v>0</v>
      </c>
      <c r="H651" s="272">
        <f>IF(смарты_нал5[[#This Row],[Цена Б.Н.]]&lt;&gt;"",смарты_нал5[[#This Row],[Цена Б.Н.]]*смарты_нал5[[#This Row],[Заказ Б.Н.]],"")</f>
        <v>0</v>
      </c>
    </row>
    <row r="652" spans="1:13" ht="15" customHeight="1" x14ac:dyDescent="0.25">
      <c r="A652" s="274" t="s">
        <v>4658</v>
      </c>
      <c r="B652" s="289" t="s">
        <v>4659</v>
      </c>
      <c r="C652" s="275">
        <v>7600</v>
      </c>
      <c r="D652" s="270">
        <f>IF(смарты_нал5[[#This Row],[Цена ]]&gt;0,смарты_нал5[[#This Row],[Цена ]]/0.87,"")</f>
        <v>8735.6321839080465</v>
      </c>
      <c r="E652" s="271"/>
      <c r="F652" s="272"/>
      <c r="G652" s="272">
        <f>IF(смарты_нал5[[#This Row],[Цена ]]&lt;&gt;"",смарты_нал5[[#This Row],[Цена ]]*смарты_нал5[[#This Row],[Заказ нал.]],"")</f>
        <v>0</v>
      </c>
      <c r="H652" s="272">
        <f>IF(смарты_нал5[[#This Row],[Цена Б.Н.]]&lt;&gt;"",смарты_нал5[[#This Row],[Цена Б.Н.]]*смарты_нал5[[#This Row],[Заказ Б.Н.]],"")</f>
        <v>0</v>
      </c>
    </row>
    <row r="653" spans="1:13" ht="15" customHeight="1" x14ac:dyDescent="0.25">
      <c r="A653" s="274" t="s">
        <v>11230</v>
      </c>
      <c r="B653" s="289" t="s">
        <v>11231</v>
      </c>
      <c r="C653" s="275">
        <v>7500</v>
      </c>
      <c r="D653" s="270">
        <f>IF(смарты_нал5[[#This Row],[Цена ]]&gt;0,смарты_нал5[[#This Row],[Цена ]]/0.87,"")</f>
        <v>8620.689655172413</v>
      </c>
      <c r="E653" s="271"/>
      <c r="F653" s="272"/>
      <c r="G653" s="272">
        <f>IF(смарты_нал5[[#This Row],[Цена ]]&lt;&gt;"",смарты_нал5[[#This Row],[Цена ]]*смарты_нал5[[#This Row],[Заказ нал.]],"")</f>
        <v>0</v>
      </c>
      <c r="H653" s="272">
        <f>IF(смарты_нал5[[#This Row],[Цена Б.Н.]]&lt;&gt;"",смарты_нал5[[#This Row],[Цена Б.Н.]]*смарты_нал5[[#This Row],[Заказ Б.Н.]],"")</f>
        <v>0</v>
      </c>
      <c r="M653" s="28">
        <v>4</v>
      </c>
    </row>
    <row r="654" spans="1:13" ht="15" customHeight="1" x14ac:dyDescent="0.25">
      <c r="A654" s="274" t="s">
        <v>4660</v>
      </c>
      <c r="B654" s="289" t="s">
        <v>4661</v>
      </c>
      <c r="C654" s="275">
        <v>7600</v>
      </c>
      <c r="D654" s="270">
        <f>IF(смарты_нал5[[#This Row],[Цена ]]&gt;0,смарты_нал5[[#This Row],[Цена ]]/0.87,"")</f>
        <v>8735.6321839080465</v>
      </c>
      <c r="E654" s="271"/>
      <c r="F654" s="272"/>
      <c r="G654" s="272">
        <f>IF(смарты_нал5[[#This Row],[Цена ]]&lt;&gt;"",смарты_нал5[[#This Row],[Цена ]]*смарты_нал5[[#This Row],[Заказ нал.]],"")</f>
        <v>0</v>
      </c>
      <c r="H654" s="272">
        <f>IF(смарты_нал5[[#This Row],[Цена Б.Н.]]&lt;&gt;"",смарты_нал5[[#This Row],[Цена Б.Н.]]*смарты_нал5[[#This Row],[Заказ Б.Н.]],"")</f>
        <v>0</v>
      </c>
    </row>
    <row r="655" spans="1:13" ht="15" customHeight="1" x14ac:dyDescent="0.25">
      <c r="A655" s="274" t="s">
        <v>4662</v>
      </c>
      <c r="B655" s="289" t="s">
        <v>4663</v>
      </c>
      <c r="C655" s="275">
        <v>6700</v>
      </c>
      <c r="D655" s="270">
        <f>IF(смарты_нал5[[#This Row],[Цена ]]&gt;0,смарты_нал5[[#This Row],[Цена ]]/0.87,"")</f>
        <v>7701.1494252873563</v>
      </c>
      <c r="E655" s="271"/>
      <c r="F655" s="272"/>
      <c r="G655" s="272">
        <f>IF(смарты_нал5[[#This Row],[Цена ]]&lt;&gt;"",смарты_нал5[[#This Row],[Цена ]]*смарты_нал5[[#This Row],[Заказ нал.]],"")</f>
        <v>0</v>
      </c>
      <c r="H655" s="272">
        <f>IF(смарты_нал5[[#This Row],[Цена Б.Н.]]&lt;&gt;"",смарты_нал5[[#This Row],[Цена Б.Н.]]*смарты_нал5[[#This Row],[Заказ Б.Н.]],"")</f>
        <v>0</v>
      </c>
    </row>
    <row r="656" spans="1:13" ht="15" customHeight="1" x14ac:dyDescent="0.25">
      <c r="A656" s="274" t="s">
        <v>4664</v>
      </c>
      <c r="B656" s="289" t="s">
        <v>4665</v>
      </c>
      <c r="C656" s="275">
        <v>6700</v>
      </c>
      <c r="D656" s="270">
        <f>IF(смарты_нал5[[#This Row],[Цена ]]&gt;0,смарты_нал5[[#This Row],[Цена ]]/0.87,"")</f>
        <v>7701.1494252873563</v>
      </c>
      <c r="E656" s="271"/>
      <c r="F656" s="272"/>
      <c r="G656" s="272">
        <f>IF(смарты_нал5[[#This Row],[Цена ]]&lt;&gt;"",смарты_нал5[[#This Row],[Цена ]]*смарты_нал5[[#This Row],[Заказ нал.]],"")</f>
        <v>0</v>
      </c>
      <c r="H656" s="272">
        <f>IF(смарты_нал5[[#This Row],[Цена Б.Н.]]&lt;&gt;"",смарты_нал5[[#This Row],[Цена Б.Н.]]*смарты_нал5[[#This Row],[Заказ Б.Н.]],"")</f>
        <v>0</v>
      </c>
      <c r="M656" s="28">
        <v>4</v>
      </c>
    </row>
    <row r="657" spans="1:13" ht="15" customHeight="1" x14ac:dyDescent="0.25">
      <c r="A657" s="274" t="s">
        <v>9789</v>
      </c>
      <c r="B657" s="289" t="s">
        <v>9790</v>
      </c>
      <c r="C657" s="275">
        <v>6700</v>
      </c>
      <c r="D657" s="270">
        <f>IF(смарты_нал5[[#This Row],[Цена ]]&gt;0,смарты_нал5[[#This Row],[Цена ]]/0.87,"")</f>
        <v>7701.1494252873563</v>
      </c>
      <c r="E657" s="271"/>
      <c r="F657" s="272"/>
      <c r="G657" s="272">
        <f>IF(смарты_нал5[[#This Row],[Цена ]]&lt;&gt;"",смарты_нал5[[#This Row],[Цена ]]*смарты_нал5[[#This Row],[Заказ нал.]],"")</f>
        <v>0</v>
      </c>
      <c r="H657" s="272">
        <f>IF(смарты_нал5[[#This Row],[Цена Б.Н.]]&lt;&gt;"",смарты_нал5[[#This Row],[Цена Б.Н.]]*смарты_нал5[[#This Row],[Заказ Б.Н.]],"")</f>
        <v>0</v>
      </c>
      <c r="M657" s="28">
        <v>8</v>
      </c>
    </row>
    <row r="658" spans="1:13" ht="15" customHeight="1" x14ac:dyDescent="0.25">
      <c r="A658" s="274" t="s">
        <v>4666</v>
      </c>
      <c r="B658" s="289" t="s">
        <v>4667</v>
      </c>
      <c r="C658" s="275">
        <v>6700</v>
      </c>
      <c r="D658" s="270">
        <f>IF(смарты_нал5[[#This Row],[Цена ]]&gt;0,смарты_нал5[[#This Row],[Цена ]]/0.87,"")</f>
        <v>7701.1494252873563</v>
      </c>
      <c r="E658" s="271"/>
      <c r="F658" s="272"/>
      <c r="G658" s="272">
        <f>IF(смарты_нал5[[#This Row],[Цена ]]&lt;&gt;"",смарты_нал5[[#This Row],[Цена ]]*смарты_нал5[[#This Row],[Заказ нал.]],"")</f>
        <v>0</v>
      </c>
      <c r="H658" s="272">
        <f>IF(смарты_нал5[[#This Row],[Цена Б.Н.]]&lt;&gt;"",смарты_нал5[[#This Row],[Цена Б.Н.]]*смарты_нал5[[#This Row],[Заказ Б.Н.]],"")</f>
        <v>0</v>
      </c>
      <c r="M658" s="28">
        <v>4</v>
      </c>
    </row>
    <row r="659" spans="1:13" ht="15" customHeight="1" x14ac:dyDescent="0.25">
      <c r="A659" s="274" t="s">
        <v>10291</v>
      </c>
      <c r="B659" s="289" t="s">
        <v>10292</v>
      </c>
      <c r="C659" s="275">
        <v>16000</v>
      </c>
      <c r="D659" s="270">
        <f>IF(смарты_нал5[[#This Row],[Цена ]]&gt;0,смарты_нал5[[#This Row],[Цена ]]/0.87,"")</f>
        <v>18390.80459770115</v>
      </c>
      <c r="E659" s="271"/>
      <c r="F659" s="272"/>
      <c r="G659" s="272">
        <f>IF(смарты_нал5[[#This Row],[Цена ]]&lt;&gt;"",смарты_нал5[[#This Row],[Цена ]]*смарты_нал5[[#This Row],[Заказ нал.]],"")</f>
        <v>0</v>
      </c>
      <c r="H659" s="272">
        <f>IF(смарты_нал5[[#This Row],[Цена Б.Н.]]&lt;&gt;"",смарты_нал5[[#This Row],[Цена Б.Н.]]*смарты_нал5[[#This Row],[Заказ Б.Н.]],"")</f>
        <v>0</v>
      </c>
      <c r="M659" s="28">
        <v>7</v>
      </c>
    </row>
    <row r="660" spans="1:13" ht="15" customHeight="1" x14ac:dyDescent="0.25">
      <c r="A660" s="274" t="s">
        <v>4668</v>
      </c>
      <c r="B660" s="289"/>
      <c r="C660" s="275"/>
      <c r="D660" s="270" t="str">
        <f>IF(смарты_нал5[[#This Row],[Цена ]]&gt;0,смарты_нал5[[#This Row],[Цена ]]/0.87,"")</f>
        <v/>
      </c>
      <c r="E660" s="271"/>
      <c r="F660" s="272"/>
      <c r="G660" s="272" t="str">
        <f>IF(смарты_нал5[[#This Row],[Цена ]]&lt;&gt;"",смарты_нал5[[#This Row],[Цена ]]*смарты_нал5[[#This Row],[Заказ нал.]],"")</f>
        <v/>
      </c>
      <c r="H660" s="272" t="str">
        <f>IF(смарты_нал5[[#This Row],[Цена Б.Н.]]&lt;&gt;"",смарты_нал5[[#This Row],[Цена Б.Н.]]*смарты_нал5[[#This Row],[Заказ Б.Н.]],"")</f>
        <v/>
      </c>
    </row>
    <row r="661" spans="1:13" ht="15" customHeight="1" x14ac:dyDescent="0.25">
      <c r="A661" s="274" t="s">
        <v>16243</v>
      </c>
      <c r="B661" s="289" t="s">
        <v>16244</v>
      </c>
      <c r="C661" s="275">
        <v>19700</v>
      </c>
      <c r="D661" s="270">
        <f>IF(смарты_нал5[[#This Row],[Цена ]]&gt;0,смарты_нал5[[#This Row],[Цена ]]/0.87,"")</f>
        <v>22643.678160919539</v>
      </c>
      <c r="E661" s="271"/>
      <c r="F661" s="272"/>
      <c r="G661" s="272">
        <f>IF(смарты_нал5[[#This Row],[Цена ]]&lt;&gt;"",смарты_нал5[[#This Row],[Цена ]]*смарты_нал5[[#This Row],[Заказ нал.]],"")</f>
        <v>0</v>
      </c>
      <c r="H661" s="272">
        <f>IF(смарты_нал5[[#This Row],[Цена Б.Н.]]&lt;&gt;"",смарты_нал5[[#This Row],[Цена Б.Н.]]*смарты_нал5[[#This Row],[Заказ Б.Н.]],"")</f>
        <v>0</v>
      </c>
    </row>
    <row r="662" spans="1:13" ht="15" customHeight="1" x14ac:dyDescent="0.25">
      <c r="A662" s="274" t="s">
        <v>16245</v>
      </c>
      <c r="B662" s="289" t="s">
        <v>16246</v>
      </c>
      <c r="C662" s="275">
        <v>29500</v>
      </c>
      <c r="D662" s="270">
        <f>IF(смарты_нал5[[#This Row],[Цена ]]&gt;0,смарты_нал5[[#This Row],[Цена ]]/0.87,"")</f>
        <v>33908.045977011498</v>
      </c>
      <c r="E662" s="271"/>
      <c r="F662" s="272"/>
      <c r="G662" s="272">
        <f>IF(смарты_нал5[[#This Row],[Цена ]]&lt;&gt;"",смарты_нал5[[#This Row],[Цена ]]*смарты_нал5[[#This Row],[Заказ нал.]],"")</f>
        <v>0</v>
      </c>
      <c r="H662" s="272">
        <f>IF(смарты_нал5[[#This Row],[Цена Б.Н.]]&lt;&gt;"",смарты_нал5[[#This Row],[Цена Б.Н.]]*смарты_нал5[[#This Row],[Заказ Б.Н.]],"")</f>
        <v>0</v>
      </c>
    </row>
    <row r="663" spans="1:13" ht="15" customHeight="1" x14ac:dyDescent="0.25">
      <c r="A663" s="274" t="s">
        <v>16247</v>
      </c>
      <c r="B663" s="289" t="s">
        <v>16248</v>
      </c>
      <c r="C663" s="275">
        <v>21300</v>
      </c>
      <c r="D663" s="270">
        <f>IF(смарты_нал5[[#This Row],[Цена ]]&gt;0,смарты_нал5[[#This Row],[Цена ]]/0.87,"")</f>
        <v>24482.758620689656</v>
      </c>
      <c r="E663" s="271"/>
      <c r="F663" s="272"/>
      <c r="G663" s="272">
        <f>IF(смарты_нал5[[#This Row],[Цена ]]&lt;&gt;"",смарты_нал5[[#This Row],[Цена ]]*смарты_нал5[[#This Row],[Заказ нал.]],"")</f>
        <v>0</v>
      </c>
      <c r="H663" s="272">
        <f>IF(смарты_нал5[[#This Row],[Цена Б.Н.]]&lt;&gt;"",смарты_нал5[[#This Row],[Цена Б.Н.]]*смарты_нал5[[#This Row],[Заказ Б.Н.]],"")</f>
        <v>0</v>
      </c>
    </row>
    <row r="664" spans="1:13" ht="15" customHeight="1" x14ac:dyDescent="0.25">
      <c r="A664" s="274" t="s">
        <v>16249</v>
      </c>
      <c r="B664" s="289" t="s">
        <v>16250</v>
      </c>
      <c r="C664" s="275">
        <v>22800</v>
      </c>
      <c r="D664" s="270">
        <f>IF(смарты_нал5[[#This Row],[Цена ]]&gt;0,смарты_нал5[[#This Row],[Цена ]]/0.87,"")</f>
        <v>26206.896551724138</v>
      </c>
      <c r="E664" s="271"/>
      <c r="F664" s="272"/>
      <c r="G664" s="272">
        <f>IF(смарты_нал5[[#This Row],[Цена ]]&lt;&gt;"",смарты_нал5[[#This Row],[Цена ]]*смарты_нал5[[#This Row],[Заказ нал.]],"")</f>
        <v>0</v>
      </c>
      <c r="H664" s="272">
        <f>IF(смарты_нал5[[#This Row],[Цена Б.Н.]]&lt;&gt;"",смарты_нал5[[#This Row],[Цена Б.Н.]]*смарты_нал5[[#This Row],[Заказ Б.Н.]],"")</f>
        <v>0</v>
      </c>
    </row>
    <row r="665" spans="1:13" ht="15" customHeight="1" x14ac:dyDescent="0.25">
      <c r="A665" s="274" t="s">
        <v>16251</v>
      </c>
      <c r="B665" s="289" t="s">
        <v>16252</v>
      </c>
      <c r="C665" s="275">
        <v>27000</v>
      </c>
      <c r="D665" s="270">
        <f>IF(смарты_нал5[[#This Row],[Цена ]]&gt;0,смарты_нал5[[#This Row],[Цена ]]/0.87,"")</f>
        <v>31034.482758620688</v>
      </c>
      <c r="E665" s="271"/>
      <c r="F665" s="272"/>
      <c r="G665" s="272">
        <f>IF(смарты_нал5[[#This Row],[Цена ]]&lt;&gt;"",смарты_нал5[[#This Row],[Цена ]]*смарты_нал5[[#This Row],[Заказ нал.]],"")</f>
        <v>0</v>
      </c>
      <c r="H665" s="272">
        <f>IF(смарты_нал5[[#This Row],[Цена Б.Н.]]&lt;&gt;"",смарты_нал5[[#This Row],[Цена Б.Н.]]*смарты_нал5[[#This Row],[Заказ Б.Н.]],"")</f>
        <v>0</v>
      </c>
    </row>
    <row r="666" spans="1:13" ht="15" customHeight="1" x14ac:dyDescent="0.25">
      <c r="A666" s="274" t="s">
        <v>16253</v>
      </c>
      <c r="B666" s="289" t="s">
        <v>16254</v>
      </c>
      <c r="C666" s="275">
        <v>28000</v>
      </c>
      <c r="D666" s="270">
        <f>IF(смарты_нал5[[#This Row],[Цена ]]&gt;0,смарты_нал5[[#This Row],[Цена ]]/0.87,"")</f>
        <v>32183.908045977012</v>
      </c>
      <c r="E666" s="271"/>
      <c r="F666" s="272"/>
      <c r="G666" s="272">
        <f>IF(смарты_нал5[[#This Row],[Цена ]]&lt;&gt;"",смарты_нал5[[#This Row],[Цена ]]*смарты_нал5[[#This Row],[Заказ нал.]],"")</f>
        <v>0</v>
      </c>
      <c r="H666" s="272">
        <f>IF(смарты_нал5[[#This Row],[Цена Б.Н.]]&lt;&gt;"",смарты_нал5[[#This Row],[Цена Б.Н.]]*смарты_нал5[[#This Row],[Заказ Б.Н.]],"")</f>
        <v>0</v>
      </c>
    </row>
    <row r="667" spans="1:13" ht="15" customHeight="1" x14ac:dyDescent="0.25">
      <c r="A667" s="274" t="s">
        <v>16255</v>
      </c>
      <c r="B667" s="289" t="s">
        <v>16256</v>
      </c>
      <c r="C667" s="275">
        <v>39400</v>
      </c>
      <c r="D667" s="270">
        <f>IF(смарты_нал5[[#This Row],[Цена ]]&gt;0,смарты_нал5[[#This Row],[Цена ]]/0.87,"")</f>
        <v>45287.356321839077</v>
      </c>
      <c r="E667" s="271"/>
      <c r="F667" s="272"/>
      <c r="G667" s="272">
        <f>IF(смарты_нал5[[#This Row],[Цена ]]&lt;&gt;"",смарты_нал5[[#This Row],[Цена ]]*смарты_нал5[[#This Row],[Заказ нал.]],"")</f>
        <v>0</v>
      </c>
      <c r="H667" s="272">
        <f>IF(смарты_нал5[[#This Row],[Цена Б.Н.]]&lt;&gt;"",смарты_нал5[[#This Row],[Цена Б.Н.]]*смарты_нал5[[#This Row],[Заказ Б.Н.]],"")</f>
        <v>0</v>
      </c>
    </row>
    <row r="668" spans="1:13" ht="15" customHeight="1" x14ac:dyDescent="0.25">
      <c r="A668" s="274" t="s">
        <v>16257</v>
      </c>
      <c r="B668" s="289" t="s">
        <v>16258</v>
      </c>
      <c r="C668" s="275">
        <v>22800</v>
      </c>
      <c r="D668" s="270">
        <f>IF(смарты_нал5[[#This Row],[Цена ]]&gt;0,смарты_нал5[[#This Row],[Цена ]]/0.87,"")</f>
        <v>26206.896551724138</v>
      </c>
      <c r="E668" s="271"/>
      <c r="F668" s="272"/>
      <c r="G668" s="272">
        <f>IF(смарты_нал5[[#This Row],[Цена ]]&lt;&gt;"",смарты_нал5[[#This Row],[Цена ]]*смарты_нал5[[#This Row],[Заказ нал.]],"")</f>
        <v>0</v>
      </c>
      <c r="H668" s="272">
        <f>IF(смарты_нал5[[#This Row],[Цена Б.Н.]]&lt;&gt;"",смарты_нал5[[#This Row],[Цена Б.Н.]]*смарты_нал5[[#This Row],[Заказ Б.Н.]],"")</f>
        <v>0</v>
      </c>
    </row>
    <row r="669" spans="1:13" ht="15" customHeight="1" x14ac:dyDescent="0.25">
      <c r="A669" s="274" t="s">
        <v>16259</v>
      </c>
      <c r="B669" s="289" t="s">
        <v>16260</v>
      </c>
      <c r="C669" s="275">
        <v>25900</v>
      </c>
      <c r="D669" s="270">
        <f>IF(смарты_нал5[[#This Row],[Цена ]]&gt;0,смарты_нал5[[#This Row],[Цена ]]/0.87,"")</f>
        <v>29770.114942528737</v>
      </c>
      <c r="E669" s="271"/>
      <c r="F669" s="272"/>
      <c r="G669" s="272">
        <f>IF(смарты_нал5[[#This Row],[Цена ]]&lt;&gt;"",смарты_нал5[[#This Row],[Цена ]]*смарты_нал5[[#This Row],[Заказ нал.]],"")</f>
        <v>0</v>
      </c>
      <c r="H669" s="272">
        <f>IF(смарты_нал5[[#This Row],[Цена Б.Н.]]&lt;&gt;"",смарты_нал5[[#This Row],[Цена Б.Н.]]*смарты_нал5[[#This Row],[Заказ Б.Н.]],"")</f>
        <v>0</v>
      </c>
    </row>
    <row r="670" spans="1:13" ht="15" customHeight="1" x14ac:dyDescent="0.25">
      <c r="A670" s="274" t="s">
        <v>16261</v>
      </c>
      <c r="B670" s="289" t="s">
        <v>16262</v>
      </c>
      <c r="C670" s="275">
        <v>38300</v>
      </c>
      <c r="D670" s="270">
        <f>IF(смарты_нал5[[#This Row],[Цена ]]&gt;0,смарты_нал5[[#This Row],[Цена ]]/0.87,"")</f>
        <v>44022.988505747126</v>
      </c>
      <c r="E670" s="271"/>
      <c r="F670" s="272"/>
      <c r="G670" s="272">
        <f>IF(смарты_нал5[[#This Row],[Цена ]]&lt;&gt;"",смарты_нал5[[#This Row],[Цена ]]*смарты_нал5[[#This Row],[Заказ нал.]],"")</f>
        <v>0</v>
      </c>
      <c r="H670" s="272">
        <f>IF(смарты_нал5[[#This Row],[Цена Б.Н.]]&lt;&gt;"",смарты_нал5[[#This Row],[Цена Б.Н.]]*смарты_нал5[[#This Row],[Заказ Б.Н.]],"")</f>
        <v>0</v>
      </c>
    </row>
    <row r="671" spans="1:13" ht="15" customHeight="1" x14ac:dyDescent="0.25">
      <c r="A671" s="274" t="s">
        <v>4669</v>
      </c>
      <c r="B671" s="289" t="s">
        <v>4670</v>
      </c>
      <c r="C671" s="275">
        <v>34700</v>
      </c>
      <c r="D671" s="270">
        <f>IF(смарты_нал5[[#This Row],[Цена ]]&gt;0,смарты_нал5[[#This Row],[Цена ]]/0.87,"")</f>
        <v>39885.057471264365</v>
      </c>
      <c r="E671" s="271"/>
      <c r="F671" s="272"/>
      <c r="G671" s="272">
        <f>IF(смарты_нал5[[#This Row],[Цена ]]&lt;&gt;"",смарты_нал5[[#This Row],[Цена ]]*смарты_нал5[[#This Row],[Заказ нал.]],"")</f>
        <v>0</v>
      </c>
      <c r="H671" s="272">
        <f>IF(смарты_нал5[[#This Row],[Цена Б.Н.]]&lt;&gt;"",смарты_нал5[[#This Row],[Цена Б.Н.]]*смарты_нал5[[#This Row],[Заказ Б.Н.]],"")</f>
        <v>0</v>
      </c>
    </row>
    <row r="672" spans="1:13" ht="15" customHeight="1" x14ac:dyDescent="0.25">
      <c r="A672" s="274" t="s">
        <v>16263</v>
      </c>
      <c r="B672" s="289" t="s">
        <v>16264</v>
      </c>
      <c r="C672" s="275">
        <v>32100</v>
      </c>
      <c r="D672" s="270">
        <f>IF(смарты_нал5[[#This Row],[Цена ]]&gt;0,смарты_нал5[[#This Row],[Цена ]]/0.87,"")</f>
        <v>36896.551724137935</v>
      </c>
      <c r="E672" s="271"/>
      <c r="F672" s="272"/>
      <c r="G672" s="272">
        <f>IF(смарты_нал5[[#This Row],[Цена ]]&lt;&gt;"",смарты_нал5[[#This Row],[Цена ]]*смарты_нал5[[#This Row],[Заказ нал.]],"")</f>
        <v>0</v>
      </c>
      <c r="H672" s="272">
        <f>IF(смарты_нал5[[#This Row],[Цена Б.Н.]]&lt;&gt;"",смарты_нал5[[#This Row],[Цена Б.Н.]]*смарты_нал5[[#This Row],[Заказ Б.Н.]],"")</f>
        <v>0</v>
      </c>
    </row>
    <row r="673" spans="1:8" ht="15" customHeight="1" x14ac:dyDescent="0.25">
      <c r="A673" s="274" t="s">
        <v>16265</v>
      </c>
      <c r="B673" s="289" t="s">
        <v>16266</v>
      </c>
      <c r="C673" s="275">
        <v>32100</v>
      </c>
      <c r="D673" s="270">
        <f>IF(смарты_нал5[[#This Row],[Цена ]]&gt;0,смарты_нал5[[#This Row],[Цена ]]/0.87,"")</f>
        <v>36896.551724137935</v>
      </c>
      <c r="E673" s="271"/>
      <c r="F673" s="272"/>
      <c r="G673" s="272">
        <f>IF(смарты_нал5[[#This Row],[Цена ]]&lt;&gt;"",смарты_нал5[[#This Row],[Цена ]]*смарты_нал5[[#This Row],[Заказ нал.]],"")</f>
        <v>0</v>
      </c>
      <c r="H673" s="272">
        <f>IF(смарты_нал5[[#This Row],[Цена Б.Н.]]&lt;&gt;"",смарты_нал5[[#This Row],[Цена Б.Н.]]*смарты_нал5[[#This Row],[Заказ Б.Н.]],"")</f>
        <v>0</v>
      </c>
    </row>
    <row r="674" spans="1:8" ht="15" customHeight="1" x14ac:dyDescent="0.25">
      <c r="A674" s="274" t="s">
        <v>16267</v>
      </c>
      <c r="B674" s="289" t="s">
        <v>16268</v>
      </c>
      <c r="C674" s="275">
        <v>19200</v>
      </c>
      <c r="D674" s="270">
        <f>IF(смарты_нал5[[#This Row],[Цена ]]&gt;0,смарты_нал5[[#This Row],[Цена ]]/0.87,"")</f>
        <v>22068.96551724138</v>
      </c>
      <c r="E674" s="271"/>
      <c r="F674" s="272"/>
      <c r="G674" s="272">
        <f>IF(смарты_нал5[[#This Row],[Цена ]]&lt;&gt;"",смарты_нал5[[#This Row],[Цена ]]*смарты_нал5[[#This Row],[Заказ нал.]],"")</f>
        <v>0</v>
      </c>
      <c r="H674" s="272">
        <f>IF(смарты_нал5[[#This Row],[Цена Б.Н.]]&lt;&gt;"",смарты_нал5[[#This Row],[Цена Б.Н.]]*смарты_нал5[[#This Row],[Заказ Б.Н.]],"")</f>
        <v>0</v>
      </c>
    </row>
    <row r="675" spans="1:8" ht="15" customHeight="1" x14ac:dyDescent="0.25">
      <c r="A675" s="274" t="s">
        <v>16269</v>
      </c>
      <c r="B675" s="289" t="s">
        <v>16270</v>
      </c>
      <c r="C675" s="275">
        <v>29000</v>
      </c>
      <c r="D675" s="270">
        <f>IF(смарты_нал5[[#This Row],[Цена ]]&gt;0,смарты_нал5[[#This Row],[Цена ]]/0.87,"")</f>
        <v>33333.333333333336</v>
      </c>
      <c r="E675" s="271"/>
      <c r="F675" s="272"/>
      <c r="G675" s="272">
        <f>IF(смарты_нал5[[#This Row],[Цена ]]&lt;&gt;"",смарты_нал5[[#This Row],[Цена ]]*смарты_нал5[[#This Row],[Заказ нал.]],"")</f>
        <v>0</v>
      </c>
      <c r="H675" s="272">
        <f>IF(смарты_нал5[[#This Row],[Цена Б.Н.]]&lt;&gt;"",смарты_нал5[[#This Row],[Цена Б.Н.]]*смарты_нал5[[#This Row],[Заказ Б.Н.]],"")</f>
        <v>0</v>
      </c>
    </row>
    <row r="676" spans="1:8" ht="15" customHeight="1" x14ac:dyDescent="0.25">
      <c r="A676" s="274" t="s">
        <v>16271</v>
      </c>
      <c r="B676" s="289" t="s">
        <v>16272</v>
      </c>
      <c r="C676" s="275">
        <v>13000</v>
      </c>
      <c r="D676" s="270">
        <f>IF(смарты_нал5[[#This Row],[Цена ]]&gt;0,смарты_нал5[[#This Row],[Цена ]]/0.87,"")</f>
        <v>14942.528735632184</v>
      </c>
      <c r="E676" s="271"/>
      <c r="F676" s="272"/>
      <c r="G676" s="272">
        <f>IF(смарты_нал5[[#This Row],[Цена ]]&lt;&gt;"",смарты_нал5[[#This Row],[Цена ]]*смарты_нал5[[#This Row],[Заказ нал.]],"")</f>
        <v>0</v>
      </c>
      <c r="H676" s="272">
        <f>IF(смарты_нал5[[#This Row],[Цена Б.Н.]]&lt;&gt;"",смарты_нал5[[#This Row],[Цена Б.Н.]]*смарты_нал5[[#This Row],[Заказ Б.Н.]],"")</f>
        <v>0</v>
      </c>
    </row>
    <row r="677" spans="1:8" ht="15" customHeight="1" x14ac:dyDescent="0.25">
      <c r="A677" s="274" t="s">
        <v>16273</v>
      </c>
      <c r="B677" s="289" t="s">
        <v>16274</v>
      </c>
      <c r="C677" s="275">
        <v>12400</v>
      </c>
      <c r="D677" s="270">
        <f>IF(смарты_нал5[[#This Row],[Цена ]]&gt;0,смарты_нал5[[#This Row],[Цена ]]/0.87,"")</f>
        <v>14252.873563218391</v>
      </c>
      <c r="E677" s="271"/>
      <c r="F677" s="272"/>
      <c r="G677" s="272">
        <f>IF(смарты_нал5[[#This Row],[Цена ]]&lt;&gt;"",смарты_нал5[[#This Row],[Цена ]]*смарты_нал5[[#This Row],[Заказ нал.]],"")</f>
        <v>0</v>
      </c>
      <c r="H677" s="272">
        <f>IF(смарты_нал5[[#This Row],[Цена Б.Н.]]&lt;&gt;"",смарты_нал5[[#This Row],[Цена Б.Н.]]*смарты_нал5[[#This Row],[Заказ Б.Н.]],"")</f>
        <v>0</v>
      </c>
    </row>
    <row r="678" spans="1:8" ht="15" customHeight="1" x14ac:dyDescent="0.25">
      <c r="A678" s="274" t="s">
        <v>16275</v>
      </c>
      <c r="B678" s="289"/>
      <c r="C678" s="275"/>
      <c r="D678" s="270" t="str">
        <f>IF(смарты_нал5[[#This Row],[Цена ]]&gt;0,смарты_нал5[[#This Row],[Цена ]]/0.87,"")</f>
        <v/>
      </c>
      <c r="E678" s="271"/>
      <c r="F678" s="272"/>
      <c r="G678" s="272" t="str">
        <f>IF(смарты_нал5[[#This Row],[Цена ]]&lt;&gt;"",смарты_нал5[[#This Row],[Цена ]]*смарты_нал5[[#This Row],[Заказ нал.]],"")</f>
        <v/>
      </c>
      <c r="H678" s="272" t="str">
        <f>IF(смарты_нал5[[#This Row],[Цена Б.Н.]]&lt;&gt;"",смарты_нал5[[#This Row],[Цена Б.Н.]]*смарты_нал5[[#This Row],[Заказ Б.Н.]],"")</f>
        <v/>
      </c>
    </row>
    <row r="679" spans="1:8" ht="15" customHeight="1" x14ac:dyDescent="0.25">
      <c r="A679" s="274" t="s">
        <v>16276</v>
      </c>
      <c r="B679" s="289" t="s">
        <v>16277</v>
      </c>
      <c r="C679" s="275">
        <v>26400</v>
      </c>
      <c r="D679" s="270">
        <f>IF(смарты_нал5[[#This Row],[Цена ]]&gt;0,смарты_нал5[[#This Row],[Цена ]]/0.87,"")</f>
        <v>30344.827586206895</v>
      </c>
      <c r="E679" s="271"/>
      <c r="F679" s="272"/>
      <c r="G679" s="272">
        <f>IF(смарты_нал5[[#This Row],[Цена ]]&lt;&gt;"",смарты_нал5[[#This Row],[Цена ]]*смарты_нал5[[#This Row],[Заказ нал.]],"")</f>
        <v>0</v>
      </c>
      <c r="H679" s="272">
        <f>IF(смарты_нал5[[#This Row],[Цена Б.Н.]]&lt;&gt;"",смарты_нал5[[#This Row],[Цена Б.Н.]]*смарты_нал5[[#This Row],[Заказ Б.Н.]],"")</f>
        <v>0</v>
      </c>
    </row>
    <row r="680" spans="1:8" ht="15" customHeight="1" x14ac:dyDescent="0.25">
      <c r="A680" s="274" t="s">
        <v>16278</v>
      </c>
      <c r="B680" s="289" t="s">
        <v>16279</v>
      </c>
      <c r="C680" s="275">
        <v>16100</v>
      </c>
      <c r="D680" s="270">
        <f>IF(смарты_нал5[[#This Row],[Цена ]]&gt;0,смарты_нал5[[#This Row],[Цена ]]/0.87,"")</f>
        <v>18505.747126436781</v>
      </c>
      <c r="E680" s="271"/>
      <c r="F680" s="272"/>
      <c r="G680" s="272">
        <f>IF(смарты_нал5[[#This Row],[Цена ]]&lt;&gt;"",смарты_нал5[[#This Row],[Цена ]]*смарты_нал5[[#This Row],[Заказ нал.]],"")</f>
        <v>0</v>
      </c>
      <c r="H680" s="272">
        <f>IF(смарты_нал5[[#This Row],[Цена Б.Н.]]&lt;&gt;"",смарты_нал5[[#This Row],[Цена Б.Н.]]*смарты_нал5[[#This Row],[Заказ Б.Н.]],"")</f>
        <v>0</v>
      </c>
    </row>
    <row r="681" spans="1:8" ht="15" customHeight="1" x14ac:dyDescent="0.25">
      <c r="A681" s="274" t="s">
        <v>4671</v>
      </c>
      <c r="B681" s="289"/>
      <c r="C681" s="275"/>
      <c r="D681" s="270" t="str">
        <f>IF(смарты_нал5[[#This Row],[Цена ]]&gt;0,смарты_нал5[[#This Row],[Цена ]]/0.87,"")</f>
        <v/>
      </c>
      <c r="E681" s="271"/>
      <c r="F681" s="272"/>
      <c r="G681" s="272" t="str">
        <f>IF(смарты_нал5[[#This Row],[Цена ]]&lt;&gt;"",смарты_нал5[[#This Row],[Цена ]]*смарты_нал5[[#This Row],[Заказ нал.]],"")</f>
        <v/>
      </c>
      <c r="H681" s="272" t="str">
        <f>IF(смарты_нал5[[#This Row],[Цена Б.Н.]]&lt;&gt;"",смарты_нал5[[#This Row],[Цена Б.Н.]]*смарты_нал5[[#This Row],[Заказ Б.Н.]],"")</f>
        <v/>
      </c>
    </row>
    <row r="682" spans="1:8" ht="15" customHeight="1" x14ac:dyDescent="0.25">
      <c r="A682" s="274" t="s">
        <v>4672</v>
      </c>
      <c r="B682" s="289" t="s">
        <v>4673</v>
      </c>
      <c r="C682" s="275">
        <v>6700</v>
      </c>
      <c r="D682" s="270">
        <f>IF(смарты_нал5[[#This Row],[Цена ]]&gt;0,смарты_нал5[[#This Row],[Цена ]]/0.87,"")</f>
        <v>7701.1494252873563</v>
      </c>
      <c r="E682" s="271"/>
      <c r="F682" s="272"/>
      <c r="G682" s="272">
        <f>IF(смарты_нал5[[#This Row],[Цена ]]&lt;&gt;"",смарты_нал5[[#This Row],[Цена ]]*смарты_нал5[[#This Row],[Заказ нал.]],"")</f>
        <v>0</v>
      </c>
      <c r="H682" s="272">
        <f>IF(смарты_нал5[[#This Row],[Цена Б.Н.]]&lt;&gt;"",смарты_нал5[[#This Row],[Цена Б.Н.]]*смарты_нал5[[#This Row],[Заказ Б.Н.]],"")</f>
        <v>0</v>
      </c>
    </row>
    <row r="683" spans="1:8" ht="15" customHeight="1" x14ac:dyDescent="0.25">
      <c r="A683" s="274" t="s">
        <v>4674</v>
      </c>
      <c r="B683" s="289" t="s">
        <v>4675</v>
      </c>
      <c r="C683" s="275">
        <v>6700</v>
      </c>
      <c r="D683" s="270">
        <f>IF(смарты_нал5[[#This Row],[Цена ]]&gt;0,смарты_нал5[[#This Row],[Цена ]]/0.87,"")</f>
        <v>7701.1494252873563</v>
      </c>
      <c r="E683" s="271"/>
      <c r="F683" s="272"/>
      <c r="G683" s="272">
        <f>IF(смарты_нал5[[#This Row],[Цена ]]&lt;&gt;"",смарты_нал5[[#This Row],[Цена ]]*смарты_нал5[[#This Row],[Заказ нал.]],"")</f>
        <v>0</v>
      </c>
      <c r="H683" s="272">
        <f>IF(смарты_нал5[[#This Row],[Цена Б.Н.]]&lt;&gt;"",смарты_нал5[[#This Row],[Цена Б.Н.]]*смарты_нал5[[#This Row],[Заказ Б.Н.]],"")</f>
        <v>0</v>
      </c>
    </row>
    <row r="684" spans="1:8" ht="15" customHeight="1" x14ac:dyDescent="0.25">
      <c r="A684" s="274" t="s">
        <v>12581</v>
      </c>
      <c r="B684" s="289" t="s">
        <v>12582</v>
      </c>
      <c r="C684" s="275">
        <v>8600</v>
      </c>
      <c r="D684" s="270">
        <f>IF(смарты_нал5[[#This Row],[Цена ]]&gt;0,смарты_нал5[[#This Row],[Цена ]]/0.87,"")</f>
        <v>9885.0574712643684</v>
      </c>
      <c r="E684" s="271"/>
      <c r="F684" s="272"/>
      <c r="G684" s="272">
        <f>IF(смарты_нал5[[#This Row],[Цена ]]&lt;&gt;"",смарты_нал5[[#This Row],[Цена ]]*смарты_нал5[[#This Row],[Заказ нал.]],"")</f>
        <v>0</v>
      </c>
      <c r="H684" s="272">
        <f>IF(смарты_нал5[[#This Row],[Цена Б.Н.]]&lt;&gt;"",смарты_нал5[[#This Row],[Цена Б.Н.]]*смарты_нал5[[#This Row],[Заказ Б.Н.]],"")</f>
        <v>0</v>
      </c>
    </row>
    <row r="685" spans="1:8" ht="15" customHeight="1" x14ac:dyDescent="0.25">
      <c r="A685" s="274" t="s">
        <v>4676</v>
      </c>
      <c r="B685" s="289"/>
      <c r="C685" s="275"/>
      <c r="D685" s="270" t="str">
        <f>IF(смарты_нал5[[#This Row],[Цена ]]&gt;0,смарты_нал5[[#This Row],[Цена ]]/0.87,"")</f>
        <v/>
      </c>
      <c r="E685" s="271"/>
      <c r="F685" s="272"/>
      <c r="G685" s="272" t="str">
        <f>IF(смарты_нал5[[#This Row],[Цена ]]&lt;&gt;"",смарты_нал5[[#This Row],[Цена ]]*смарты_нал5[[#This Row],[Заказ нал.]],"")</f>
        <v/>
      </c>
      <c r="H685" s="272" t="str">
        <f>IF(смарты_нал5[[#This Row],[Цена Б.Н.]]&lt;&gt;"",смарты_нал5[[#This Row],[Цена Б.Н.]]*смарты_нал5[[#This Row],[Заказ Б.Н.]],"")</f>
        <v/>
      </c>
    </row>
    <row r="686" spans="1:8" ht="15" customHeight="1" x14ac:dyDescent="0.25">
      <c r="A686" s="274" t="s">
        <v>4677</v>
      </c>
      <c r="B686" s="289" t="s">
        <v>4678</v>
      </c>
      <c r="C686" s="275">
        <v>1000</v>
      </c>
      <c r="D686" s="270">
        <f>IF(смарты_нал5[[#This Row],[Цена ]]&gt;0,смарты_нал5[[#This Row],[Цена ]]/0.87,"")</f>
        <v>1149.4252873563219</v>
      </c>
      <c r="E686" s="271"/>
      <c r="F686" s="272"/>
      <c r="G686" s="272">
        <f>IF(смарты_нал5[[#This Row],[Цена ]]&lt;&gt;"",смарты_нал5[[#This Row],[Цена ]]*смарты_нал5[[#This Row],[Заказ нал.]],"")</f>
        <v>0</v>
      </c>
      <c r="H686" s="272">
        <f>IF(смарты_нал5[[#This Row],[Цена Б.Н.]]&lt;&gt;"",смарты_нал5[[#This Row],[Цена Б.Н.]]*смарты_нал5[[#This Row],[Заказ Б.Н.]],"")</f>
        <v>0</v>
      </c>
    </row>
    <row r="687" spans="1:8" ht="15" customHeight="1" x14ac:dyDescent="0.25">
      <c r="A687" s="274" t="s">
        <v>4679</v>
      </c>
      <c r="B687" s="289" t="s">
        <v>4680</v>
      </c>
      <c r="C687" s="275">
        <v>1200</v>
      </c>
      <c r="D687" s="270">
        <f>IF(смарты_нал5[[#This Row],[Цена ]]&gt;0,смарты_нал5[[#This Row],[Цена ]]/0.87,"")</f>
        <v>1379.3103448275863</v>
      </c>
      <c r="E687" s="271"/>
      <c r="F687" s="272"/>
      <c r="G687" s="272">
        <f>IF(смарты_нал5[[#This Row],[Цена ]]&lt;&gt;"",смарты_нал5[[#This Row],[Цена ]]*смарты_нал5[[#This Row],[Заказ нал.]],"")</f>
        <v>0</v>
      </c>
      <c r="H687" s="272">
        <f>IF(смарты_нал5[[#This Row],[Цена Б.Н.]]&lt;&gt;"",смарты_нал5[[#This Row],[Цена Б.Н.]]*смарты_нал5[[#This Row],[Заказ Б.Н.]],"")</f>
        <v>0</v>
      </c>
    </row>
    <row r="688" spans="1:8" ht="15" customHeight="1" x14ac:dyDescent="0.25">
      <c r="A688" s="274" t="s">
        <v>4681</v>
      </c>
      <c r="B688" s="289" t="s">
        <v>4682</v>
      </c>
      <c r="C688" s="275">
        <v>1400</v>
      </c>
      <c r="D688" s="270">
        <f>IF(смарты_нал5[[#This Row],[Цена ]]&gt;0,смарты_нал5[[#This Row],[Цена ]]/0.87,"")</f>
        <v>1609.1954022988507</v>
      </c>
      <c r="E688" s="271"/>
      <c r="F688" s="272"/>
      <c r="G688" s="272">
        <f>IF(смарты_нал5[[#This Row],[Цена ]]&lt;&gt;"",смарты_нал5[[#This Row],[Цена ]]*смарты_нал5[[#This Row],[Заказ нал.]],"")</f>
        <v>0</v>
      </c>
      <c r="H688" s="272">
        <f>IF(смарты_нал5[[#This Row],[Цена Б.Н.]]&lt;&gt;"",смарты_нал5[[#This Row],[Цена Б.Н.]]*смарты_нал5[[#This Row],[Заказ Б.Н.]],"")</f>
        <v>0</v>
      </c>
    </row>
    <row r="689" spans="1:13" ht="15" customHeight="1" x14ac:dyDescent="0.25">
      <c r="A689" s="274" t="s">
        <v>4683</v>
      </c>
      <c r="B689" s="289" t="s">
        <v>4684</v>
      </c>
      <c r="C689" s="275">
        <v>1800</v>
      </c>
      <c r="D689" s="270">
        <f>IF(смарты_нал5[[#This Row],[Цена ]]&gt;0,смарты_нал5[[#This Row],[Цена ]]/0.87,"")</f>
        <v>2068.9655172413795</v>
      </c>
      <c r="E689" s="271"/>
      <c r="F689" s="272"/>
      <c r="G689" s="272">
        <f>IF(смарты_нал5[[#This Row],[Цена ]]&lt;&gt;"",смарты_нал5[[#This Row],[Цена ]]*смарты_нал5[[#This Row],[Заказ нал.]],"")</f>
        <v>0</v>
      </c>
      <c r="H689" s="272">
        <f>IF(смарты_нал5[[#This Row],[Цена Б.Н.]]&lt;&gt;"",смарты_нал5[[#This Row],[Цена Б.Н.]]*смарты_нал5[[#This Row],[Заказ Б.Н.]],"")</f>
        <v>0</v>
      </c>
    </row>
    <row r="690" spans="1:13" ht="15" customHeight="1" x14ac:dyDescent="0.25">
      <c r="A690" s="274" t="s">
        <v>10293</v>
      </c>
      <c r="B690" s="289" t="s">
        <v>10294</v>
      </c>
      <c r="C690" s="275">
        <v>2500</v>
      </c>
      <c r="D690" s="270">
        <f>IF(смарты_нал5[[#This Row],[Цена ]]&gt;0,смарты_нал5[[#This Row],[Цена ]]/0.87,"")</f>
        <v>2873.5632183908046</v>
      </c>
      <c r="E690" s="271"/>
      <c r="F690" s="272"/>
      <c r="G690" s="272">
        <f>IF(смарты_нал5[[#This Row],[Цена ]]&lt;&gt;"",смарты_нал5[[#This Row],[Цена ]]*смарты_нал5[[#This Row],[Заказ нал.]],"")</f>
        <v>0</v>
      </c>
      <c r="H690" s="272">
        <f>IF(смарты_нал5[[#This Row],[Цена Б.Н.]]&lt;&gt;"",смарты_нал5[[#This Row],[Цена Б.Н.]]*смарты_нал5[[#This Row],[Заказ Б.Н.]],"")</f>
        <v>0</v>
      </c>
    </row>
    <row r="691" spans="1:13" ht="15" customHeight="1" x14ac:dyDescent="0.25">
      <c r="A691" s="274" t="s">
        <v>4685</v>
      </c>
      <c r="B691" s="289" t="s">
        <v>4686</v>
      </c>
      <c r="C691" s="275">
        <v>2500</v>
      </c>
      <c r="D691" s="270">
        <f>IF(смарты_нал5[[#This Row],[Цена ]]&gt;0,смарты_нал5[[#This Row],[Цена ]]/0.87,"")</f>
        <v>2873.5632183908046</v>
      </c>
      <c r="E691" s="271"/>
      <c r="F691" s="272"/>
      <c r="G691" s="272">
        <f>IF(смарты_нал5[[#This Row],[Цена ]]&lt;&gt;"",смарты_нал5[[#This Row],[Цена ]]*смарты_нал5[[#This Row],[Заказ нал.]],"")</f>
        <v>0</v>
      </c>
      <c r="H691" s="272">
        <f>IF(смарты_нал5[[#This Row],[Цена Б.Н.]]&lt;&gt;"",смарты_нал5[[#This Row],[Цена Б.Н.]]*смарты_нал5[[#This Row],[Заказ Б.Н.]],"")</f>
        <v>0</v>
      </c>
    </row>
    <row r="692" spans="1:13" ht="15" customHeight="1" x14ac:dyDescent="0.25">
      <c r="A692" s="274" t="s">
        <v>10295</v>
      </c>
      <c r="B692" s="289" t="s">
        <v>10296</v>
      </c>
      <c r="C692" s="275">
        <v>2300</v>
      </c>
      <c r="D692" s="270">
        <f>IF(смарты_нал5[[#This Row],[Цена ]]&gt;0,смарты_нал5[[#This Row],[Цена ]]/0.87,"")</f>
        <v>2643.6781609195405</v>
      </c>
      <c r="E692" s="271"/>
      <c r="F692" s="272"/>
      <c r="G692" s="272">
        <f>IF(смарты_нал5[[#This Row],[Цена ]]&lt;&gt;"",смарты_нал5[[#This Row],[Цена ]]*смарты_нал5[[#This Row],[Заказ нал.]],"")</f>
        <v>0</v>
      </c>
      <c r="H692" s="272">
        <f>IF(смарты_нал5[[#This Row],[Цена Б.Н.]]&lt;&gt;"",смарты_нал5[[#This Row],[Цена Б.Н.]]*смарты_нал5[[#This Row],[Заказ Б.Н.]],"")</f>
        <v>0</v>
      </c>
    </row>
    <row r="693" spans="1:13" ht="15" customHeight="1" x14ac:dyDescent="0.25">
      <c r="A693" s="274" t="s">
        <v>4687</v>
      </c>
      <c r="B693" s="289" t="s">
        <v>4688</v>
      </c>
      <c r="C693" s="275">
        <v>2300</v>
      </c>
      <c r="D693" s="270">
        <f>IF(смарты_нал5[[#This Row],[Цена ]]&gt;0,смарты_нал5[[#This Row],[Цена ]]/0.87,"")</f>
        <v>2643.6781609195405</v>
      </c>
      <c r="E693" s="271"/>
      <c r="F693" s="272"/>
      <c r="G693" s="272">
        <f>IF(смарты_нал5[[#This Row],[Цена ]]&lt;&gt;"",смарты_нал5[[#This Row],[Цена ]]*смарты_нал5[[#This Row],[Заказ нал.]],"")</f>
        <v>0</v>
      </c>
      <c r="H693" s="272">
        <f>IF(смарты_нал5[[#This Row],[Цена Б.Н.]]&lt;&gt;"",смарты_нал5[[#This Row],[Цена Б.Н.]]*смарты_нал5[[#This Row],[Заказ Б.Н.]],"")</f>
        <v>0</v>
      </c>
    </row>
    <row r="694" spans="1:13" ht="15" customHeight="1" x14ac:dyDescent="0.25">
      <c r="A694" s="274" t="s">
        <v>4689</v>
      </c>
      <c r="B694" s="289" t="s">
        <v>4690</v>
      </c>
      <c r="C694" s="275">
        <v>2800</v>
      </c>
      <c r="D694" s="270">
        <f>IF(смарты_нал5[[#This Row],[Цена ]]&gt;0,смарты_нал5[[#This Row],[Цена ]]/0.87,"")</f>
        <v>3218.3908045977014</v>
      </c>
      <c r="E694" s="271"/>
      <c r="F694" s="272"/>
      <c r="G694" s="272">
        <f>IF(смарты_нал5[[#This Row],[Цена ]]&lt;&gt;"",смарты_нал5[[#This Row],[Цена ]]*смарты_нал5[[#This Row],[Заказ нал.]],"")</f>
        <v>0</v>
      </c>
      <c r="H694" s="272">
        <f>IF(смарты_нал5[[#This Row],[Цена Б.Н.]]&lt;&gt;"",смарты_нал5[[#This Row],[Цена Б.Н.]]*смарты_нал5[[#This Row],[Заказ Б.Н.]],"")</f>
        <v>0</v>
      </c>
    </row>
    <row r="695" spans="1:13" ht="15" customHeight="1" x14ac:dyDescent="0.25">
      <c r="A695" s="274" t="s">
        <v>10297</v>
      </c>
      <c r="B695" s="289" t="s">
        <v>10298</v>
      </c>
      <c r="C695" s="275">
        <v>2800</v>
      </c>
      <c r="D695" s="270">
        <f>IF(смарты_нал5[[#This Row],[Цена ]]&gt;0,смарты_нал5[[#This Row],[Цена ]]/0.87,"")</f>
        <v>3218.3908045977014</v>
      </c>
      <c r="E695" s="271"/>
      <c r="F695" s="272"/>
      <c r="G695" s="272">
        <f>IF(смарты_нал5[[#This Row],[Цена ]]&lt;&gt;"",смарты_нал5[[#This Row],[Цена ]]*смарты_нал5[[#This Row],[Заказ нал.]],"")</f>
        <v>0</v>
      </c>
      <c r="H695" s="272">
        <f>IF(смарты_нал5[[#This Row],[Цена Б.Н.]]&lt;&gt;"",смарты_нал5[[#This Row],[Цена Б.Н.]]*смарты_нал5[[#This Row],[Заказ Б.Н.]],"")</f>
        <v>0</v>
      </c>
    </row>
    <row r="696" spans="1:13" ht="15" customHeight="1" x14ac:dyDescent="0.25">
      <c r="A696" s="274" t="s">
        <v>4691</v>
      </c>
      <c r="B696" s="289" t="s">
        <v>4692</v>
      </c>
      <c r="C696" s="275">
        <v>2400</v>
      </c>
      <c r="D696" s="270">
        <f>IF(смарты_нал5[[#This Row],[Цена ]]&gt;0,смарты_нал5[[#This Row],[Цена ]]/0.87,"")</f>
        <v>2758.6206896551726</v>
      </c>
      <c r="E696" s="271"/>
      <c r="F696" s="272"/>
      <c r="G696" s="272">
        <f>IF(смарты_нал5[[#This Row],[Цена ]]&lt;&gt;"",смарты_нал5[[#This Row],[Цена ]]*смарты_нал5[[#This Row],[Заказ нал.]],"")</f>
        <v>0</v>
      </c>
      <c r="H696" s="272">
        <f>IF(смарты_нал5[[#This Row],[Цена Б.Н.]]&lt;&gt;"",смарты_нал5[[#This Row],[Цена Б.Н.]]*смарты_нал5[[#This Row],[Заказ Б.Н.]],"")</f>
        <v>0</v>
      </c>
    </row>
    <row r="697" spans="1:13" ht="15" customHeight="1" x14ac:dyDescent="0.25">
      <c r="A697" s="290" t="s">
        <v>4693</v>
      </c>
      <c r="B697" s="291" t="s">
        <v>4694</v>
      </c>
      <c r="C697" s="292">
        <v>2400</v>
      </c>
      <c r="D697" s="293">
        <f>IF(смарты_нал5[[#This Row],[Цена ]]&gt;0,смарты_нал5[[#This Row],[Цена ]]/0.87,"")</f>
        <v>2758.6206896551726</v>
      </c>
      <c r="E697" s="271"/>
      <c r="F697" s="272"/>
      <c r="G697" s="272">
        <f>IF(смарты_нал5[[#This Row],[Цена ]]&lt;&gt;"",смарты_нал5[[#This Row],[Цена ]]*смарты_нал5[[#This Row],[Заказ нал.]],"")</f>
        <v>0</v>
      </c>
      <c r="H697" s="272">
        <f>IF(смарты_нал5[[#This Row],[Цена Б.Н.]]&lt;&gt;"",смарты_нал5[[#This Row],[Цена Б.Н.]]*смарты_нал5[[#This Row],[Заказ Б.Н.]],"")</f>
        <v>0</v>
      </c>
    </row>
    <row r="698" spans="1:13" ht="15" customHeight="1" x14ac:dyDescent="0.25">
      <c r="A698" s="290" t="s">
        <v>10299</v>
      </c>
      <c r="B698" s="291" t="s">
        <v>10300</v>
      </c>
      <c r="C698" s="292">
        <v>1500</v>
      </c>
      <c r="D698" s="293">
        <f>IF(смарты_нал5[[#This Row],[Цена ]]&gt;0,смарты_нал5[[#This Row],[Цена ]]/0.87,"")</f>
        <v>1724.1379310344828</v>
      </c>
      <c r="E698" s="271"/>
      <c r="F698" s="272"/>
      <c r="G698" s="272">
        <f>IF(смарты_нал5[[#This Row],[Цена ]]&lt;&gt;"",смарты_нал5[[#This Row],[Цена ]]*смарты_нал5[[#This Row],[Заказ нал.]],"")</f>
        <v>0</v>
      </c>
      <c r="H698" s="272">
        <f>IF(смарты_нал5[[#This Row],[Цена Б.Н.]]&lt;&gt;"",смарты_нал5[[#This Row],[Цена Б.Н.]]*смарты_нал5[[#This Row],[Заказ Б.Н.]],"")</f>
        <v>0</v>
      </c>
    </row>
    <row r="699" spans="1:13" ht="15" customHeight="1" x14ac:dyDescent="0.25">
      <c r="A699" s="290" t="s">
        <v>10301</v>
      </c>
      <c r="B699" s="291" t="s">
        <v>10302</v>
      </c>
      <c r="C699" s="292">
        <v>1500</v>
      </c>
      <c r="D699" s="293">
        <f>IF(смарты_нал5[[#This Row],[Цена ]]&gt;0,смарты_нал5[[#This Row],[Цена ]]/0.87,"")</f>
        <v>1724.1379310344828</v>
      </c>
      <c r="E699" s="271"/>
      <c r="F699" s="272"/>
      <c r="G699" s="272">
        <f>IF(смарты_нал5[[#This Row],[Цена ]]&lt;&gt;"",смарты_нал5[[#This Row],[Цена ]]*смарты_нал5[[#This Row],[Заказ нал.]],"")</f>
        <v>0</v>
      </c>
      <c r="H699" s="272">
        <f>IF(смарты_нал5[[#This Row],[Цена Б.Н.]]&lt;&gt;"",смарты_нал5[[#This Row],[Цена Б.Н.]]*смарты_нал5[[#This Row],[Заказ Б.Н.]],"")</f>
        <v>0</v>
      </c>
    </row>
    <row r="700" spans="1:13" ht="15" customHeight="1" x14ac:dyDescent="0.25">
      <c r="A700" s="290" t="s">
        <v>15044</v>
      </c>
      <c r="B700" s="291" t="s">
        <v>15045</v>
      </c>
      <c r="C700" s="292">
        <v>3200</v>
      </c>
      <c r="D700" s="293">
        <f>IF(смарты_нал5[[#This Row],[Цена ]]&gt;0,смарты_нал5[[#This Row],[Цена ]]/0.87,"")</f>
        <v>3678.1609195402298</v>
      </c>
      <c r="E700" s="271"/>
      <c r="F700" s="272"/>
      <c r="G700" s="272">
        <f>IF(смарты_нал5[[#This Row],[Цена ]]&lt;&gt;"",смарты_нал5[[#This Row],[Цена ]]*смарты_нал5[[#This Row],[Заказ нал.]],"")</f>
        <v>0</v>
      </c>
      <c r="H700" s="272">
        <f>IF(смарты_нал5[[#This Row],[Цена Б.Н.]]&lt;&gt;"",смарты_нал5[[#This Row],[Цена Б.Н.]]*смарты_нал5[[#This Row],[Заказ Б.Н.]],"")</f>
        <v>0</v>
      </c>
    </row>
    <row r="701" spans="1:13" ht="15" customHeight="1" x14ac:dyDescent="0.25">
      <c r="A701" s="290" t="s">
        <v>4695</v>
      </c>
      <c r="B701" s="291" t="s">
        <v>4696</v>
      </c>
      <c r="C701" s="292">
        <v>3500</v>
      </c>
      <c r="D701" s="293">
        <f>IF(смарты_нал5[[#This Row],[Цена ]]&gt;0,смарты_нал5[[#This Row],[Цена ]]/0.87,"")</f>
        <v>4022.9885057471265</v>
      </c>
      <c r="E701" s="271"/>
      <c r="F701" s="272"/>
      <c r="G701" s="272">
        <f>IF(смарты_нал5[[#This Row],[Цена ]]&lt;&gt;"",смарты_нал5[[#This Row],[Цена ]]*смарты_нал5[[#This Row],[Заказ нал.]],"")</f>
        <v>0</v>
      </c>
      <c r="H701" s="272">
        <f>IF(смарты_нал5[[#This Row],[Цена Б.Н.]]&lt;&gt;"",смарты_нал5[[#This Row],[Цена Б.Н.]]*смарты_нал5[[#This Row],[Заказ Б.Н.]],"")</f>
        <v>0</v>
      </c>
    </row>
    <row r="702" spans="1:13" ht="15" customHeight="1" x14ac:dyDescent="0.25">
      <c r="A702" s="290" t="s">
        <v>4697</v>
      </c>
      <c r="B702" s="291"/>
      <c r="C702" s="292"/>
      <c r="D702" s="293" t="str">
        <f>IF(смарты_нал5[[#This Row],[Цена ]]&gt;0,смарты_нал5[[#This Row],[Цена ]]/0.87,"")</f>
        <v/>
      </c>
      <c r="E702" s="271"/>
      <c r="F702" s="272"/>
      <c r="G702" s="272" t="str">
        <f>IF(смарты_нал5[[#This Row],[Цена ]]&lt;&gt;"",смарты_нал5[[#This Row],[Цена ]]*смарты_нал5[[#This Row],[Заказ нал.]],"")</f>
        <v/>
      </c>
      <c r="H702" s="272" t="str">
        <f>IF(смарты_нал5[[#This Row],[Цена Б.Н.]]&lt;&gt;"",смарты_нал5[[#This Row],[Цена Б.Н.]]*смарты_нал5[[#This Row],[Заказ Б.Н.]],"")</f>
        <v/>
      </c>
      <c r="M702" s="28">
        <v>295</v>
      </c>
    </row>
    <row r="703" spans="1:13" ht="15" customHeight="1" x14ac:dyDescent="0.25">
      <c r="A703" s="290" t="s">
        <v>13463</v>
      </c>
      <c r="B703" s="291" t="s">
        <v>13464</v>
      </c>
      <c r="C703" s="292">
        <v>19500</v>
      </c>
      <c r="D703" s="293">
        <f>IF(смарты_нал5[[#This Row],[Цена ]]&gt;0,смарты_нал5[[#This Row],[Цена ]]/0.87,"")</f>
        <v>22413.793103448275</v>
      </c>
      <c r="E703" s="271"/>
      <c r="F703" s="272"/>
      <c r="G703" s="272">
        <f>IF(смарты_нал5[[#This Row],[Цена ]]&lt;&gt;"",смарты_нал5[[#This Row],[Цена ]]*смарты_нал5[[#This Row],[Заказ нал.]],"")</f>
        <v>0</v>
      </c>
      <c r="H703" s="272">
        <f>IF(смарты_нал5[[#This Row],[Цена Б.Н.]]&lt;&gt;"",смарты_нал5[[#This Row],[Цена Б.Н.]]*смарты_нал5[[#This Row],[Заказ Б.Н.]],"")</f>
        <v>0</v>
      </c>
    </row>
    <row r="704" spans="1:13" ht="15" customHeight="1" x14ac:dyDescent="0.25">
      <c r="A704" s="290" t="s">
        <v>13465</v>
      </c>
      <c r="B704" s="291" t="s">
        <v>13466</v>
      </c>
      <c r="C704" s="292">
        <v>19500</v>
      </c>
      <c r="D704" s="293">
        <f>IF(смарты_нал5[[#This Row],[Цена ]]&gt;0,смарты_нал5[[#This Row],[Цена ]]/0.87,"")</f>
        <v>22413.793103448275</v>
      </c>
      <c r="E704" s="271"/>
      <c r="F704" s="272"/>
      <c r="G704" s="272">
        <f>IF(смарты_нал5[[#This Row],[Цена ]]&lt;&gt;"",смарты_нал5[[#This Row],[Цена ]]*смарты_нал5[[#This Row],[Заказ нал.]],"")</f>
        <v>0</v>
      </c>
      <c r="H704" s="272">
        <f>IF(смарты_нал5[[#This Row],[Цена Б.Н.]]&lt;&gt;"",смарты_нал5[[#This Row],[Цена Б.Н.]]*смарты_нал5[[#This Row],[Заказ Б.Н.]],"")</f>
        <v>0</v>
      </c>
    </row>
    <row r="705" spans="1:8" ht="15" customHeight="1" x14ac:dyDescent="0.25">
      <c r="A705" s="290" t="s">
        <v>4698</v>
      </c>
      <c r="B705" s="291" t="s">
        <v>4699</v>
      </c>
      <c r="C705" s="292">
        <v>39300</v>
      </c>
      <c r="D705" s="293">
        <f>IF(смарты_нал5[[#This Row],[Цена ]]&gt;0,смарты_нал5[[#This Row],[Цена ]]/0.87,"")</f>
        <v>45172.413793103449</v>
      </c>
      <c r="E705" s="271"/>
      <c r="F705" s="272"/>
      <c r="G705" s="272">
        <f>IF(смарты_нал5[[#This Row],[Цена ]]&lt;&gt;"",смарты_нал5[[#This Row],[Цена ]]*смарты_нал5[[#This Row],[Заказ нал.]],"")</f>
        <v>0</v>
      </c>
      <c r="H705" s="272">
        <f>IF(смарты_нал5[[#This Row],[Цена Б.Н.]]&lt;&gt;"",смарты_нал5[[#This Row],[Цена Б.Н.]]*смарты_нал5[[#This Row],[Заказ Б.Н.]],"")</f>
        <v>0</v>
      </c>
    </row>
    <row r="706" spans="1:8" ht="15" customHeight="1" x14ac:dyDescent="0.25">
      <c r="A706" s="290" t="s">
        <v>4700</v>
      </c>
      <c r="B706" s="291" t="s">
        <v>4701</v>
      </c>
      <c r="C706" s="292">
        <v>39300</v>
      </c>
      <c r="D706" s="293">
        <f>IF(смарты_нал5[[#This Row],[Цена ]]&gt;0,смарты_нал5[[#This Row],[Цена ]]/0.87,"")</f>
        <v>45172.413793103449</v>
      </c>
      <c r="E706" s="271"/>
      <c r="F706" s="272"/>
      <c r="G706" s="272">
        <f>IF(смарты_нал5[[#This Row],[Цена ]]&lt;&gt;"",смарты_нал5[[#This Row],[Цена ]]*смарты_нал5[[#This Row],[Заказ нал.]],"")</f>
        <v>0</v>
      </c>
      <c r="H706" s="272">
        <f>IF(смарты_нал5[[#This Row],[Цена Б.Н.]]&lt;&gt;"",смарты_нал5[[#This Row],[Цена Б.Н.]]*смарты_нал5[[#This Row],[Заказ Б.Н.]],"")</f>
        <v>0</v>
      </c>
    </row>
    <row r="707" spans="1:8" ht="15" customHeight="1" x14ac:dyDescent="0.25">
      <c r="A707" s="290" t="s">
        <v>4702</v>
      </c>
      <c r="B707" s="291" t="s">
        <v>4703</v>
      </c>
      <c r="C707" s="292">
        <v>48200</v>
      </c>
      <c r="D707" s="293">
        <f>IF(смарты_нал5[[#This Row],[Цена ]]&gt;0,смарты_нал5[[#This Row],[Цена ]]/0.87,"")</f>
        <v>55402.298850574713</v>
      </c>
      <c r="E707" s="271"/>
      <c r="F707" s="272"/>
      <c r="G707" s="272">
        <f>IF(смарты_нал5[[#This Row],[Цена ]]&lt;&gt;"",смарты_нал5[[#This Row],[Цена ]]*смарты_нал5[[#This Row],[Заказ нал.]],"")</f>
        <v>0</v>
      </c>
      <c r="H707" s="272">
        <f>IF(смарты_нал5[[#This Row],[Цена Б.Н.]]&lt;&gt;"",смарты_нал5[[#This Row],[Цена Б.Н.]]*смарты_нал5[[#This Row],[Заказ Б.Н.]],"")</f>
        <v>0</v>
      </c>
    </row>
    <row r="708" spans="1:8" ht="15" customHeight="1" x14ac:dyDescent="0.25">
      <c r="A708" s="290" t="s">
        <v>4704</v>
      </c>
      <c r="B708" s="291" t="s">
        <v>4705</v>
      </c>
      <c r="C708" s="292">
        <v>48200</v>
      </c>
      <c r="D708" s="293">
        <f>IF(смарты_нал5[[#This Row],[Цена ]]&gt;0,смарты_нал5[[#This Row],[Цена ]]/0.87,"")</f>
        <v>55402.298850574713</v>
      </c>
      <c r="E708" s="271"/>
      <c r="F708" s="272"/>
      <c r="G708" s="272">
        <f>IF(смарты_нал5[[#This Row],[Цена ]]&lt;&gt;"",смарты_нал5[[#This Row],[Цена ]]*смарты_нал5[[#This Row],[Заказ нал.]],"")</f>
        <v>0</v>
      </c>
      <c r="H708" s="272">
        <f>IF(смарты_нал5[[#This Row],[Цена Б.Н.]]&lt;&gt;"",смарты_нал5[[#This Row],[Цена Б.Н.]]*смарты_нал5[[#This Row],[Заказ Б.Н.]],"")</f>
        <v>0</v>
      </c>
    </row>
    <row r="709" spans="1:8" ht="15" customHeight="1" x14ac:dyDescent="0.25">
      <c r="A709" s="290" t="s">
        <v>4706</v>
      </c>
      <c r="B709" s="291" t="s">
        <v>4707</v>
      </c>
      <c r="C709" s="292">
        <v>48200</v>
      </c>
      <c r="D709" s="293">
        <f>IF(смарты_нал5[[#This Row],[Цена ]]&gt;0,смарты_нал5[[#This Row],[Цена ]]/0.87,"")</f>
        <v>55402.298850574713</v>
      </c>
      <c r="E709" s="271"/>
      <c r="F709" s="272"/>
      <c r="G709" s="272">
        <f>IF(смарты_нал5[[#This Row],[Цена ]]&lt;&gt;"",смарты_нал5[[#This Row],[Цена ]]*смарты_нал5[[#This Row],[Заказ нал.]],"")</f>
        <v>0</v>
      </c>
      <c r="H709" s="272">
        <f>IF(смарты_нал5[[#This Row],[Цена Б.Н.]]&lt;&gt;"",смарты_нал5[[#This Row],[Цена Б.Н.]]*смарты_нал5[[#This Row],[Заказ Б.Н.]],"")</f>
        <v>0</v>
      </c>
    </row>
    <row r="710" spans="1:8" ht="15" customHeight="1" x14ac:dyDescent="0.25">
      <c r="A710" s="290" t="s">
        <v>12019</v>
      </c>
      <c r="B710" s="291" t="s">
        <v>12020</v>
      </c>
      <c r="C710" s="292">
        <v>50500</v>
      </c>
      <c r="D710" s="293">
        <f>IF(смарты_нал5[[#This Row],[Цена ]]&gt;0,смарты_нал5[[#This Row],[Цена ]]/0.87,"")</f>
        <v>58045.977011494251</v>
      </c>
      <c r="E710" s="271"/>
      <c r="F710" s="272"/>
      <c r="G710" s="272">
        <f>IF(смарты_нал5[[#This Row],[Цена ]]&lt;&gt;"",смарты_нал5[[#This Row],[Цена ]]*смарты_нал5[[#This Row],[Заказ нал.]],"")</f>
        <v>0</v>
      </c>
      <c r="H710" s="272">
        <f>IF(смарты_нал5[[#This Row],[Цена Б.Н.]]&lt;&gt;"",смарты_нал5[[#This Row],[Цена Б.Н.]]*смарты_нал5[[#This Row],[Заказ Б.Н.]],"")</f>
        <v>0</v>
      </c>
    </row>
    <row r="711" spans="1:8" ht="15" customHeight="1" x14ac:dyDescent="0.25">
      <c r="A711" s="290" t="s">
        <v>4708</v>
      </c>
      <c r="B711" s="291" t="s">
        <v>4709</v>
      </c>
      <c r="C711" s="292">
        <v>50500</v>
      </c>
      <c r="D711" s="293">
        <f>IF(смарты_нал5[[#This Row],[Цена ]]&gt;0,смарты_нал5[[#This Row],[Цена ]]/0.87,"")</f>
        <v>58045.977011494251</v>
      </c>
      <c r="E711" s="271"/>
      <c r="F711" s="272"/>
      <c r="G711" s="272">
        <f>IF(смарты_нал5[[#This Row],[Цена ]]&lt;&gt;"",смарты_нал5[[#This Row],[Цена ]]*смарты_нал5[[#This Row],[Заказ нал.]],"")</f>
        <v>0</v>
      </c>
      <c r="H711" s="272">
        <f>IF(смарты_нал5[[#This Row],[Цена Б.Н.]]&lt;&gt;"",смарты_нал5[[#This Row],[Цена Б.Н.]]*смарты_нал5[[#This Row],[Заказ Б.Н.]],"")</f>
        <v>0</v>
      </c>
    </row>
    <row r="712" spans="1:8" ht="15" customHeight="1" x14ac:dyDescent="0.25">
      <c r="A712" s="290" t="s">
        <v>12021</v>
      </c>
      <c r="B712" s="291" t="s">
        <v>12022</v>
      </c>
      <c r="C712" s="292">
        <v>50500</v>
      </c>
      <c r="D712" s="293">
        <f>IF(смарты_нал5[[#This Row],[Цена ]]&gt;0,смарты_нал5[[#This Row],[Цена ]]/0.87,"")</f>
        <v>58045.977011494251</v>
      </c>
      <c r="E712" s="271"/>
      <c r="F712" s="272"/>
      <c r="G712" s="272">
        <f>IF(смарты_нал5[[#This Row],[Цена ]]&lt;&gt;"",смарты_нал5[[#This Row],[Цена ]]*смарты_нал5[[#This Row],[Заказ нал.]],"")</f>
        <v>0</v>
      </c>
      <c r="H712" s="272">
        <f>IF(смарты_нал5[[#This Row],[Цена Б.Н.]]&lt;&gt;"",смарты_нал5[[#This Row],[Цена Б.Н.]]*смарты_нал5[[#This Row],[Заказ Б.Н.]],"")</f>
        <v>0</v>
      </c>
    </row>
    <row r="713" spans="1:8" ht="15" customHeight="1" x14ac:dyDescent="0.25">
      <c r="A713" s="290" t="s">
        <v>16280</v>
      </c>
      <c r="B713" s="291" t="s">
        <v>16281</v>
      </c>
      <c r="C713" s="292">
        <v>35000</v>
      </c>
      <c r="D713" s="293">
        <f>IF(смарты_нал5[[#This Row],[Цена ]]&gt;0,смарты_нал5[[#This Row],[Цена ]]/0.87,"")</f>
        <v>40229.885057471263</v>
      </c>
      <c r="E713" s="271"/>
      <c r="F713" s="272"/>
      <c r="G713" s="272">
        <f>IF(смарты_нал5[[#This Row],[Цена ]]&lt;&gt;"",смарты_нал5[[#This Row],[Цена ]]*смарты_нал5[[#This Row],[Заказ нал.]],"")</f>
        <v>0</v>
      </c>
      <c r="H713" s="272">
        <f>IF(смарты_нал5[[#This Row],[Цена Б.Н.]]&lt;&gt;"",смарты_нал5[[#This Row],[Цена Б.Н.]]*смарты_нал5[[#This Row],[Заказ Б.Н.]],"")</f>
        <v>0</v>
      </c>
    </row>
    <row r="714" spans="1:8" ht="15" customHeight="1" x14ac:dyDescent="0.25">
      <c r="A714" s="290" t="s">
        <v>16282</v>
      </c>
      <c r="B714" s="291" t="s">
        <v>16283</v>
      </c>
      <c r="C714" s="292">
        <v>35000</v>
      </c>
      <c r="D714" s="293">
        <f>IF(смарты_нал5[[#This Row],[Цена ]]&gt;0,смарты_нал5[[#This Row],[Цена ]]/0.87,"")</f>
        <v>40229.885057471263</v>
      </c>
      <c r="E714" s="271"/>
      <c r="F714" s="272"/>
      <c r="G714" s="272">
        <f>IF(смарты_нал5[[#This Row],[Цена ]]&lt;&gt;"",смарты_нал5[[#This Row],[Цена ]]*смарты_нал5[[#This Row],[Заказ нал.]],"")</f>
        <v>0</v>
      </c>
      <c r="H714" s="272">
        <f>IF(смарты_нал5[[#This Row],[Цена Б.Н.]]&lt;&gt;"",смарты_нал5[[#This Row],[Цена Б.Н.]]*смарты_нал5[[#This Row],[Заказ Б.Н.]],"")</f>
        <v>0</v>
      </c>
    </row>
    <row r="715" spans="1:8" ht="15" customHeight="1" x14ac:dyDescent="0.25">
      <c r="A715" s="290" t="s">
        <v>14076</v>
      </c>
      <c r="B715" s="291" t="s">
        <v>14077</v>
      </c>
      <c r="C715" s="292">
        <v>40400</v>
      </c>
      <c r="D715" s="293">
        <f>IF(смарты_нал5[[#This Row],[Цена ]]&gt;0,смарты_нал5[[#This Row],[Цена ]]/0.87,"")</f>
        <v>46436.781609195401</v>
      </c>
      <c r="E715" s="271"/>
      <c r="F715" s="272"/>
      <c r="G715" s="272">
        <f>IF(смарты_нал5[[#This Row],[Цена ]]&lt;&gt;"",смарты_нал5[[#This Row],[Цена ]]*смарты_нал5[[#This Row],[Заказ нал.]],"")</f>
        <v>0</v>
      </c>
      <c r="H715" s="272">
        <f>IF(смарты_нал5[[#This Row],[Цена Б.Н.]]&lt;&gt;"",смарты_нал5[[#This Row],[Цена Б.Н.]]*смарты_нал5[[#This Row],[Заказ Б.Н.]],"")</f>
        <v>0</v>
      </c>
    </row>
    <row r="716" spans="1:8" ht="15" customHeight="1" x14ac:dyDescent="0.25">
      <c r="A716" s="290" t="s">
        <v>15046</v>
      </c>
      <c r="B716" s="291" t="s">
        <v>15047</v>
      </c>
      <c r="C716" s="292">
        <v>40400</v>
      </c>
      <c r="D716" s="293">
        <f>IF(смарты_нал5[[#This Row],[Цена ]]&gt;0,смарты_нал5[[#This Row],[Цена ]]/0.87,"")</f>
        <v>46436.781609195401</v>
      </c>
      <c r="E716" s="271"/>
      <c r="F716" s="272"/>
      <c r="G716" s="272">
        <f>IF(смарты_нал5[[#This Row],[Цена ]]&lt;&gt;"",смарты_нал5[[#This Row],[Цена ]]*смарты_нал5[[#This Row],[Заказ нал.]],"")</f>
        <v>0</v>
      </c>
      <c r="H716" s="272">
        <f>IF(смарты_нал5[[#This Row],[Цена Б.Н.]]&lt;&gt;"",смарты_нал5[[#This Row],[Цена Б.Н.]]*смарты_нал5[[#This Row],[Заказ Б.Н.]],"")</f>
        <v>0</v>
      </c>
    </row>
    <row r="717" spans="1:8" ht="15" customHeight="1" x14ac:dyDescent="0.25">
      <c r="A717" s="290" t="s">
        <v>4710</v>
      </c>
      <c r="B717" s="291" t="s">
        <v>4711</v>
      </c>
      <c r="C717" s="292">
        <v>46300</v>
      </c>
      <c r="D717" s="293">
        <f>IF(смарты_нал5[[#This Row],[Цена ]]&gt;0,смарты_нал5[[#This Row],[Цена ]]/0.87,"")</f>
        <v>53218.3908045977</v>
      </c>
      <c r="E717" s="271"/>
      <c r="F717" s="272"/>
      <c r="G717" s="272">
        <f>IF(смарты_нал5[[#This Row],[Цена ]]&lt;&gt;"",смарты_нал5[[#This Row],[Цена ]]*смарты_нал5[[#This Row],[Заказ нал.]],"")</f>
        <v>0</v>
      </c>
      <c r="H717" s="272">
        <f>IF(смарты_нал5[[#This Row],[Цена Б.Н.]]&lt;&gt;"",смарты_нал5[[#This Row],[Цена Б.Н.]]*смарты_нал5[[#This Row],[Заказ Б.Н.]],"")</f>
        <v>0</v>
      </c>
    </row>
    <row r="718" spans="1:8" ht="15" customHeight="1" x14ac:dyDescent="0.25">
      <c r="A718" s="290" t="s">
        <v>4712</v>
      </c>
      <c r="B718" s="291" t="s">
        <v>4713</v>
      </c>
      <c r="C718" s="292">
        <v>46300</v>
      </c>
      <c r="D718" s="293">
        <f>IF(смарты_нал5[[#This Row],[Цена ]]&gt;0,смарты_нал5[[#This Row],[Цена ]]/0.87,"")</f>
        <v>53218.3908045977</v>
      </c>
      <c r="E718" s="271"/>
      <c r="F718" s="272"/>
      <c r="G718" s="272">
        <f>IF(смарты_нал5[[#This Row],[Цена ]]&lt;&gt;"",смарты_нал5[[#This Row],[Цена ]]*смарты_нал5[[#This Row],[Заказ нал.]],"")</f>
        <v>0</v>
      </c>
      <c r="H718" s="272">
        <f>IF(смарты_нал5[[#This Row],[Цена Б.Н.]]&lt;&gt;"",смарты_нал5[[#This Row],[Цена Б.Н.]]*смарты_нал5[[#This Row],[Заказ Б.Н.]],"")</f>
        <v>0</v>
      </c>
    </row>
    <row r="719" spans="1:8" ht="15" customHeight="1" x14ac:dyDescent="0.25">
      <c r="A719" s="290" t="s">
        <v>12023</v>
      </c>
      <c r="B719" s="291" t="s">
        <v>12024</v>
      </c>
      <c r="C719" s="292">
        <v>46300</v>
      </c>
      <c r="D719" s="293">
        <f>IF(смарты_нал5[[#This Row],[Цена ]]&gt;0,смарты_нал5[[#This Row],[Цена ]]/0.87,"")</f>
        <v>53218.3908045977</v>
      </c>
      <c r="E719" s="271"/>
      <c r="F719" s="272"/>
      <c r="G719" s="272">
        <f>IF(смарты_нал5[[#This Row],[Цена ]]&lt;&gt;"",смарты_нал5[[#This Row],[Цена ]]*смарты_нал5[[#This Row],[Заказ нал.]],"")</f>
        <v>0</v>
      </c>
      <c r="H719" s="272">
        <f>IF(смарты_нал5[[#This Row],[Цена Б.Н.]]&lt;&gt;"",смарты_нал5[[#This Row],[Цена Б.Н.]]*смарты_нал5[[#This Row],[Заказ Б.Н.]],"")</f>
        <v>0</v>
      </c>
    </row>
    <row r="720" spans="1:8" ht="15" customHeight="1" x14ac:dyDescent="0.25">
      <c r="A720" s="290" t="s">
        <v>4714</v>
      </c>
      <c r="B720" s="291" t="s">
        <v>4715</v>
      </c>
      <c r="C720" s="292">
        <v>51600</v>
      </c>
      <c r="D720" s="293">
        <f>IF(смарты_нал5[[#This Row],[Цена ]]&gt;0,смарты_нал5[[#This Row],[Цена ]]/0.87,"")</f>
        <v>59310.34482758621</v>
      </c>
      <c r="E720" s="271"/>
      <c r="F720" s="272"/>
      <c r="G720" s="272">
        <f>IF(смарты_нал5[[#This Row],[Цена ]]&lt;&gt;"",смарты_нал5[[#This Row],[Цена ]]*смарты_нал5[[#This Row],[Заказ нал.]],"")</f>
        <v>0</v>
      </c>
      <c r="H720" s="272">
        <f>IF(смарты_нал5[[#This Row],[Цена Б.Н.]]&lt;&gt;"",смарты_нал5[[#This Row],[Цена Б.Н.]]*смарты_нал5[[#This Row],[Заказ Б.Н.]],"")</f>
        <v>0</v>
      </c>
    </row>
    <row r="721" spans="1:8" ht="15" customHeight="1" x14ac:dyDescent="0.25">
      <c r="A721" s="290" t="s">
        <v>13944</v>
      </c>
      <c r="B721" s="291" t="s">
        <v>13945</v>
      </c>
      <c r="C721" s="292">
        <v>60100</v>
      </c>
      <c r="D721" s="293">
        <f>IF(смарты_нал5[[#This Row],[Цена ]]&gt;0,смарты_нал5[[#This Row],[Цена ]]/0.87,"")</f>
        <v>69080.459770114947</v>
      </c>
      <c r="E721" s="271"/>
      <c r="F721" s="272"/>
      <c r="G721" s="272">
        <f>IF(смарты_нал5[[#This Row],[Цена ]]&lt;&gt;"",смарты_нал5[[#This Row],[Цена ]]*смарты_нал5[[#This Row],[Заказ нал.]],"")</f>
        <v>0</v>
      </c>
      <c r="H721" s="272">
        <f>IF(смарты_нал5[[#This Row],[Цена Б.Н.]]&lt;&gt;"",смарты_нал5[[#This Row],[Цена Б.Н.]]*смарты_нал5[[#This Row],[Заказ Б.Н.]],"")</f>
        <v>0</v>
      </c>
    </row>
    <row r="722" spans="1:8" ht="15" customHeight="1" x14ac:dyDescent="0.25">
      <c r="A722" s="290" t="s">
        <v>15048</v>
      </c>
      <c r="B722" s="291" t="s">
        <v>15049</v>
      </c>
      <c r="C722" s="292">
        <v>63900</v>
      </c>
      <c r="D722" s="293">
        <f>IF(смарты_нал5[[#This Row],[Цена ]]&gt;0,смарты_нал5[[#This Row],[Цена ]]/0.87,"")</f>
        <v>73448.275862068971</v>
      </c>
      <c r="E722" s="271"/>
      <c r="F722" s="272"/>
      <c r="G722" s="272">
        <f>IF(смарты_нал5[[#This Row],[Цена ]]&lt;&gt;"",смарты_нал5[[#This Row],[Цена ]]*смарты_нал5[[#This Row],[Заказ нал.]],"")</f>
        <v>0</v>
      </c>
      <c r="H722" s="272">
        <f>IF(смарты_нал5[[#This Row],[Цена Б.Н.]]&lt;&gt;"",смарты_нал5[[#This Row],[Цена Б.Н.]]*смарты_нал5[[#This Row],[Заказ Б.Н.]],"")</f>
        <v>0</v>
      </c>
    </row>
    <row r="723" spans="1:8" ht="15" customHeight="1" x14ac:dyDescent="0.25">
      <c r="A723" s="290" t="s">
        <v>15050</v>
      </c>
      <c r="B723" s="291" t="s">
        <v>15051</v>
      </c>
      <c r="C723" s="292">
        <v>63900</v>
      </c>
      <c r="D723" s="293">
        <f>IF(смарты_нал5[[#This Row],[Цена ]]&gt;0,смарты_нал5[[#This Row],[Цена ]]/0.87,"")</f>
        <v>73448.275862068971</v>
      </c>
      <c r="E723" s="271"/>
      <c r="F723" s="272"/>
      <c r="G723" s="272">
        <f>IF(смарты_нал5[[#This Row],[Цена ]]&lt;&gt;"",смарты_нал5[[#This Row],[Цена ]]*смарты_нал5[[#This Row],[Заказ нал.]],"")</f>
        <v>0</v>
      </c>
      <c r="H723" s="272">
        <f>IF(смарты_нал5[[#This Row],[Цена Б.Н.]]&lt;&gt;"",смарты_нал5[[#This Row],[Цена Б.Н.]]*смарты_нал5[[#This Row],[Заказ Б.Н.]],"")</f>
        <v>0</v>
      </c>
    </row>
    <row r="724" spans="1:8" ht="15" customHeight="1" x14ac:dyDescent="0.25">
      <c r="A724" s="290" t="s">
        <v>10057</v>
      </c>
      <c r="B724" s="291" t="s">
        <v>10058</v>
      </c>
      <c r="C724" s="292">
        <v>66100</v>
      </c>
      <c r="D724" s="293">
        <f>IF(смарты_нал5[[#This Row],[Цена ]]&gt;0,смарты_нал5[[#This Row],[Цена ]]/0.87,"")</f>
        <v>75977.011494252874</v>
      </c>
      <c r="E724" s="271"/>
      <c r="F724" s="272"/>
      <c r="G724" s="272">
        <f>IF(смарты_нал5[[#This Row],[Цена ]]&lt;&gt;"",смарты_нал5[[#This Row],[Цена ]]*смарты_нал5[[#This Row],[Заказ нал.]],"")</f>
        <v>0</v>
      </c>
      <c r="H724" s="272">
        <f>IF(смарты_нал5[[#This Row],[Цена Б.Н.]]&lt;&gt;"",смарты_нал5[[#This Row],[Цена Б.Н.]]*смарты_нал5[[#This Row],[Заказ Б.Н.]],"")</f>
        <v>0</v>
      </c>
    </row>
    <row r="725" spans="1:8" ht="15" customHeight="1" x14ac:dyDescent="0.25">
      <c r="A725" s="290" t="s">
        <v>4716</v>
      </c>
      <c r="B725" s="291" t="s">
        <v>4717</v>
      </c>
      <c r="C725" s="292">
        <v>65200</v>
      </c>
      <c r="D725" s="293">
        <f>IF(смарты_нал5[[#This Row],[Цена ]]&gt;0,смарты_нал5[[#This Row],[Цена ]]/0.87,"")</f>
        <v>74942.528735632179</v>
      </c>
      <c r="E725" s="271"/>
      <c r="F725" s="272"/>
      <c r="G725" s="272">
        <f>IF(смарты_нал5[[#This Row],[Цена ]]&lt;&gt;"",смарты_нал5[[#This Row],[Цена ]]*смарты_нал5[[#This Row],[Заказ нал.]],"")</f>
        <v>0</v>
      </c>
      <c r="H725" s="272">
        <f>IF(смарты_нал5[[#This Row],[Цена Б.Н.]]&lt;&gt;"",смарты_нал5[[#This Row],[Цена Б.Н.]]*смарты_нал5[[#This Row],[Заказ Б.Н.]],"")</f>
        <v>0</v>
      </c>
    </row>
    <row r="726" spans="1:8" ht="15" customHeight="1" x14ac:dyDescent="0.25">
      <c r="A726" s="290" t="s">
        <v>10303</v>
      </c>
      <c r="B726" s="291" t="s">
        <v>10304</v>
      </c>
      <c r="C726" s="292">
        <v>65200</v>
      </c>
      <c r="D726" s="293">
        <f>IF(смарты_нал5[[#This Row],[Цена ]]&gt;0,смарты_нал5[[#This Row],[Цена ]]/0.87,"")</f>
        <v>74942.528735632179</v>
      </c>
      <c r="E726" s="271"/>
      <c r="F726" s="272"/>
      <c r="G726" s="272">
        <f>IF(смарты_нал5[[#This Row],[Цена ]]&lt;&gt;"",смарты_нал5[[#This Row],[Цена ]]*смарты_нал5[[#This Row],[Заказ нал.]],"")</f>
        <v>0</v>
      </c>
      <c r="H726" s="272">
        <f>IF(смарты_нал5[[#This Row],[Цена Б.Н.]]&lt;&gt;"",смарты_нал5[[#This Row],[Цена Б.Н.]]*смарты_нал5[[#This Row],[Заказ Б.Н.]],"")</f>
        <v>0</v>
      </c>
    </row>
    <row r="727" spans="1:8" ht="15" customHeight="1" x14ac:dyDescent="0.25">
      <c r="A727" s="290" t="s">
        <v>10059</v>
      </c>
      <c r="B727" s="291" t="s">
        <v>10060</v>
      </c>
      <c r="C727" s="292">
        <v>65200</v>
      </c>
      <c r="D727" s="293">
        <f>IF(смарты_нал5[[#This Row],[Цена ]]&gt;0,смарты_нал5[[#This Row],[Цена ]]/0.87,"")</f>
        <v>74942.528735632179</v>
      </c>
      <c r="E727" s="271"/>
      <c r="F727" s="272"/>
      <c r="G727" s="272">
        <f>IF(смарты_нал5[[#This Row],[Цена ]]&lt;&gt;"",смарты_нал5[[#This Row],[Цена ]]*смарты_нал5[[#This Row],[Заказ нал.]],"")</f>
        <v>0</v>
      </c>
      <c r="H727" s="272">
        <f>IF(смарты_нал5[[#This Row],[Цена Б.Н.]]&lt;&gt;"",смарты_нал5[[#This Row],[Цена Б.Н.]]*смарты_нал5[[#This Row],[Заказ Б.Н.]],"")</f>
        <v>0</v>
      </c>
    </row>
    <row r="728" spans="1:8" ht="15" customHeight="1" x14ac:dyDescent="0.25">
      <c r="A728" s="290" t="s">
        <v>15052</v>
      </c>
      <c r="B728" s="291" t="s">
        <v>15053</v>
      </c>
      <c r="C728" s="292">
        <v>90100</v>
      </c>
      <c r="D728" s="293">
        <f>IF(смарты_нал5[[#This Row],[Цена ]]&gt;0,смарты_нал5[[#This Row],[Цена ]]/0.87,"")</f>
        <v>103563.2183908046</v>
      </c>
      <c r="E728" s="271"/>
      <c r="F728" s="272"/>
      <c r="G728" s="272">
        <f>IF(смарты_нал5[[#This Row],[Цена ]]&lt;&gt;"",смарты_нал5[[#This Row],[Цена ]]*смарты_нал5[[#This Row],[Заказ нал.]],"")</f>
        <v>0</v>
      </c>
      <c r="H728" s="272">
        <f>IF(смарты_нал5[[#This Row],[Цена Б.Н.]]&lt;&gt;"",смарты_нал5[[#This Row],[Цена Б.Н.]]*смарты_нал5[[#This Row],[Заказ Б.Н.]],"")</f>
        <v>0</v>
      </c>
    </row>
    <row r="729" spans="1:8" ht="15" customHeight="1" x14ac:dyDescent="0.25">
      <c r="A729" s="290" t="s">
        <v>15054</v>
      </c>
      <c r="B729" s="291" t="s">
        <v>15055</v>
      </c>
      <c r="C729" s="292">
        <v>94800</v>
      </c>
      <c r="D729" s="293">
        <f>IF(смарты_нал5[[#This Row],[Цена ]]&gt;0,смарты_нал5[[#This Row],[Цена ]]/0.87,"")</f>
        <v>108965.5172413793</v>
      </c>
      <c r="E729" s="271"/>
      <c r="F729" s="272"/>
      <c r="G729" s="272">
        <f>IF(смарты_нал5[[#This Row],[Цена ]]&lt;&gt;"",смарты_нал5[[#This Row],[Цена ]]*смарты_нал5[[#This Row],[Заказ нал.]],"")</f>
        <v>0</v>
      </c>
      <c r="H729" s="272">
        <f>IF(смарты_нал5[[#This Row],[Цена Б.Н.]]&lt;&gt;"",смарты_нал5[[#This Row],[Цена Б.Н.]]*смарты_нал5[[#This Row],[Заказ Б.Н.]],"")</f>
        <v>0</v>
      </c>
    </row>
    <row r="730" spans="1:8" ht="15" customHeight="1" x14ac:dyDescent="0.25">
      <c r="A730" s="290" t="s">
        <v>14078</v>
      </c>
      <c r="B730" s="291" t="s">
        <v>14079</v>
      </c>
      <c r="C730" s="292">
        <v>94800</v>
      </c>
      <c r="D730" s="293">
        <f>IF(смарты_нал5[[#This Row],[Цена ]]&gt;0,смарты_нал5[[#This Row],[Цена ]]/0.87,"")</f>
        <v>108965.5172413793</v>
      </c>
      <c r="E730" s="271"/>
      <c r="F730" s="272"/>
      <c r="G730" s="272">
        <f>IF(смарты_нал5[[#This Row],[Цена ]]&lt;&gt;"",смарты_нал5[[#This Row],[Цена ]]*смарты_нал5[[#This Row],[Заказ нал.]],"")</f>
        <v>0</v>
      </c>
      <c r="H730" s="272">
        <f>IF(смарты_нал5[[#This Row],[Цена Б.Н.]]&lt;&gt;"",смарты_нал5[[#This Row],[Цена Б.Н.]]*смарты_нал5[[#This Row],[Заказ Б.Н.]],"")</f>
        <v>0</v>
      </c>
    </row>
    <row r="731" spans="1:8" ht="15" customHeight="1" x14ac:dyDescent="0.25">
      <c r="A731" s="290" t="s">
        <v>14080</v>
      </c>
      <c r="B731" s="291" t="s">
        <v>14081</v>
      </c>
      <c r="C731" s="292">
        <v>94800</v>
      </c>
      <c r="D731" s="293">
        <f>IF(смарты_нал5[[#This Row],[Цена ]]&gt;0,смарты_нал5[[#This Row],[Цена ]]/0.87,"")</f>
        <v>108965.5172413793</v>
      </c>
      <c r="E731" s="271"/>
      <c r="F731" s="272"/>
      <c r="G731" s="272">
        <f>IF(смарты_нал5[[#This Row],[Цена ]]&lt;&gt;"",смарты_нал5[[#This Row],[Цена ]]*смарты_нал5[[#This Row],[Заказ нал.]],"")</f>
        <v>0</v>
      </c>
      <c r="H731" s="272">
        <f>IF(смарты_нал5[[#This Row],[Цена Б.Н.]]&lt;&gt;"",смарты_нал5[[#This Row],[Цена Б.Н.]]*смарты_нал5[[#This Row],[Заказ Б.Н.]],"")</f>
        <v>0</v>
      </c>
    </row>
    <row r="732" spans="1:8" ht="15" customHeight="1" x14ac:dyDescent="0.25">
      <c r="A732" s="290" t="s">
        <v>9791</v>
      </c>
      <c r="B732" s="291" t="s">
        <v>9792</v>
      </c>
      <c r="C732" s="292">
        <v>104000</v>
      </c>
      <c r="D732" s="293">
        <f>IF(смарты_нал5[[#This Row],[Цена ]]&gt;0,смарты_нал5[[#This Row],[Цена ]]/0.87,"")</f>
        <v>119540.22988505747</v>
      </c>
      <c r="E732" s="271"/>
      <c r="F732" s="272"/>
      <c r="G732" s="272">
        <f>IF(смарты_нал5[[#This Row],[Цена ]]&lt;&gt;"",смарты_нал5[[#This Row],[Цена ]]*смарты_нал5[[#This Row],[Заказ нал.]],"")</f>
        <v>0</v>
      </c>
      <c r="H732" s="272">
        <f>IF(смарты_нал5[[#This Row],[Цена Б.Н.]]&lt;&gt;"",смарты_нал5[[#This Row],[Цена Б.Н.]]*смарты_нал5[[#This Row],[Заказ Б.Н.]],"")</f>
        <v>0</v>
      </c>
    </row>
    <row r="733" spans="1:8" ht="15" customHeight="1" x14ac:dyDescent="0.25">
      <c r="A733" s="290" t="s">
        <v>12583</v>
      </c>
      <c r="B733" s="291" t="s">
        <v>12584</v>
      </c>
      <c r="C733" s="292">
        <v>103500</v>
      </c>
      <c r="D733" s="293">
        <f>IF(смарты_нал5[[#This Row],[Цена ]]&gt;0,смарты_нал5[[#This Row],[Цена ]]/0.87,"")</f>
        <v>118965.5172413793</v>
      </c>
      <c r="E733" s="271"/>
      <c r="F733" s="272"/>
      <c r="G733" s="272">
        <f>IF(смарты_нал5[[#This Row],[Цена ]]&lt;&gt;"",смарты_нал5[[#This Row],[Цена ]]*смарты_нал5[[#This Row],[Заказ нал.]],"")</f>
        <v>0</v>
      </c>
      <c r="H733" s="272">
        <f>IF(смарты_нал5[[#This Row],[Цена Б.Н.]]&lt;&gt;"",смарты_нал5[[#This Row],[Цена Б.Н.]]*смарты_нал5[[#This Row],[Заказ Б.Н.]],"")</f>
        <v>0</v>
      </c>
    </row>
    <row r="734" spans="1:8" ht="15" customHeight="1" x14ac:dyDescent="0.25">
      <c r="A734" s="290" t="s">
        <v>15056</v>
      </c>
      <c r="B734" s="291" t="s">
        <v>15057</v>
      </c>
      <c r="C734" s="292">
        <v>104000</v>
      </c>
      <c r="D734" s="293">
        <f>IF(смарты_нал5[[#This Row],[Цена ]]&gt;0,смарты_нал5[[#This Row],[Цена ]]/0.87,"")</f>
        <v>119540.22988505747</v>
      </c>
      <c r="E734" s="271"/>
      <c r="F734" s="272"/>
      <c r="G734" s="272">
        <f>IF(смарты_нал5[[#This Row],[Цена ]]&lt;&gt;"",смарты_нал5[[#This Row],[Цена ]]*смарты_нал5[[#This Row],[Заказ нал.]],"")</f>
        <v>0</v>
      </c>
      <c r="H734" s="272">
        <f>IF(смарты_нал5[[#This Row],[Цена Б.Н.]]&lt;&gt;"",смарты_нал5[[#This Row],[Цена Б.Н.]]*смарты_нал5[[#This Row],[Заказ Б.Н.]],"")</f>
        <v>0</v>
      </c>
    </row>
    <row r="735" spans="1:8" ht="15" customHeight="1" x14ac:dyDescent="0.25">
      <c r="A735" s="290" t="s">
        <v>4718</v>
      </c>
      <c r="B735" s="291" t="s">
        <v>4719</v>
      </c>
      <c r="C735" s="292">
        <v>104000</v>
      </c>
      <c r="D735" s="293">
        <f>IF(смарты_нал5[[#This Row],[Цена ]]&gt;0,смарты_нал5[[#This Row],[Цена ]]/0.87,"")</f>
        <v>119540.22988505747</v>
      </c>
      <c r="E735" s="271"/>
      <c r="F735" s="272"/>
      <c r="G735" s="272">
        <f>IF(смарты_нал5[[#This Row],[Цена ]]&lt;&gt;"",смарты_нал5[[#This Row],[Цена ]]*смарты_нал5[[#This Row],[Заказ нал.]],"")</f>
        <v>0</v>
      </c>
      <c r="H735" s="272">
        <f>IF(смарты_нал5[[#This Row],[Цена Б.Н.]]&lt;&gt;"",смарты_нал5[[#This Row],[Цена Б.Н.]]*смарты_нал5[[#This Row],[Заказ Б.Н.]],"")</f>
        <v>0</v>
      </c>
    </row>
    <row r="736" spans="1:8" ht="15" customHeight="1" x14ac:dyDescent="0.25">
      <c r="A736" s="290" t="s">
        <v>4720</v>
      </c>
      <c r="B736" s="291" t="s">
        <v>4721</v>
      </c>
      <c r="C736" s="292">
        <v>45600</v>
      </c>
      <c r="D736" s="293">
        <f>IF(смарты_нал5[[#This Row],[Цена ]]&gt;0,смарты_нал5[[#This Row],[Цена ]]/0.87,"")</f>
        <v>52413.793103448275</v>
      </c>
      <c r="E736" s="271"/>
      <c r="F736" s="272"/>
      <c r="G736" s="272">
        <f>IF(смарты_нал5[[#This Row],[Цена ]]&lt;&gt;"",смарты_нал5[[#This Row],[Цена ]]*смарты_нал5[[#This Row],[Заказ нал.]],"")</f>
        <v>0</v>
      </c>
      <c r="H736" s="272">
        <f>IF(смарты_нал5[[#This Row],[Цена Б.Н.]]&lt;&gt;"",смарты_нал5[[#This Row],[Цена Б.Н.]]*смарты_нал5[[#This Row],[Заказ Б.Н.]],"")</f>
        <v>0</v>
      </c>
    </row>
    <row r="737" spans="1:13" ht="15" customHeight="1" x14ac:dyDescent="0.25">
      <c r="A737" s="290" t="s">
        <v>4722</v>
      </c>
      <c r="B737" s="291" t="s">
        <v>4723</v>
      </c>
      <c r="C737" s="292">
        <v>8600</v>
      </c>
      <c r="D737" s="293">
        <f>IF(смарты_нал5[[#This Row],[Цена ]]&gt;0,смарты_нал5[[#This Row],[Цена ]]/0.87,"")</f>
        <v>9885.0574712643684</v>
      </c>
      <c r="E737" s="271"/>
      <c r="F737" s="272"/>
      <c r="G737" s="272">
        <f>IF(смарты_нал5[[#This Row],[Цена ]]&lt;&gt;"",смарты_нал5[[#This Row],[Цена ]]*смарты_нал5[[#This Row],[Заказ нал.]],"")</f>
        <v>0</v>
      </c>
      <c r="H737" s="272">
        <f>IF(смарты_нал5[[#This Row],[Цена Б.Н.]]&lt;&gt;"",смарты_нал5[[#This Row],[Цена Б.Н.]]*смарты_нал5[[#This Row],[Заказ Б.Н.]],"")</f>
        <v>0</v>
      </c>
    </row>
    <row r="738" spans="1:13" ht="15" customHeight="1" x14ac:dyDescent="0.25">
      <c r="A738" s="290" t="s">
        <v>14082</v>
      </c>
      <c r="B738" s="291" t="s">
        <v>14083</v>
      </c>
      <c r="C738" s="292">
        <v>10200</v>
      </c>
      <c r="D738" s="293">
        <f>IF(смарты_нал5[[#This Row],[Цена ]]&gt;0,смарты_нал5[[#This Row],[Цена ]]/0.87,"")</f>
        <v>11724.137931034484</v>
      </c>
      <c r="E738" s="271"/>
      <c r="F738" s="272"/>
      <c r="G738" s="272">
        <f>IF(смарты_нал5[[#This Row],[Цена ]]&lt;&gt;"",смарты_нал5[[#This Row],[Цена ]]*смарты_нал5[[#This Row],[Заказ нал.]],"")</f>
        <v>0</v>
      </c>
      <c r="H738" s="272">
        <f>IF(смарты_нал5[[#This Row],[Цена Б.Н.]]&lt;&gt;"",смарты_нал5[[#This Row],[Цена Б.Н.]]*смарты_нал5[[#This Row],[Заказ Б.Н.]],"")</f>
        <v>0</v>
      </c>
    </row>
    <row r="739" spans="1:13" ht="15" customHeight="1" x14ac:dyDescent="0.25">
      <c r="A739" s="290" t="s">
        <v>4724</v>
      </c>
      <c r="B739" s="291" t="s">
        <v>4725</v>
      </c>
      <c r="C739" s="292">
        <v>10500</v>
      </c>
      <c r="D739" s="293">
        <f>IF(смарты_нал5[[#This Row],[Цена ]]&gt;0,смарты_нал5[[#This Row],[Цена ]]/0.87,"")</f>
        <v>12068.965517241379</v>
      </c>
      <c r="E739" s="271"/>
      <c r="F739" s="272"/>
      <c r="G739" s="272">
        <f>IF(смарты_нал5[[#This Row],[Цена ]]&lt;&gt;"",смарты_нал5[[#This Row],[Цена ]]*смарты_нал5[[#This Row],[Заказ нал.]],"")</f>
        <v>0</v>
      </c>
      <c r="H739" s="272">
        <f>IF(смарты_нал5[[#This Row],[Цена Б.Н.]]&lt;&gt;"",смарты_нал5[[#This Row],[Цена Б.Н.]]*смарты_нал5[[#This Row],[Заказ Б.Н.]],"")</f>
        <v>0</v>
      </c>
      <c r="M739" s="28">
        <v>3</v>
      </c>
    </row>
    <row r="740" spans="1:13" ht="15" customHeight="1" x14ac:dyDescent="0.25">
      <c r="A740" s="290" t="s">
        <v>4726</v>
      </c>
      <c r="B740" s="291" t="s">
        <v>4727</v>
      </c>
      <c r="C740" s="292">
        <v>10500</v>
      </c>
      <c r="D740" s="293">
        <f>IF(смарты_нал5[[#This Row],[Цена ]]&gt;0,смарты_нал5[[#This Row],[Цена ]]/0.87,"")</f>
        <v>12068.965517241379</v>
      </c>
      <c r="E740" s="271"/>
      <c r="F740" s="272"/>
      <c r="G740" s="272">
        <f>IF(смарты_нал5[[#This Row],[Цена ]]&lt;&gt;"",смарты_нал5[[#This Row],[Цена ]]*смарты_нал5[[#This Row],[Заказ нал.]],"")</f>
        <v>0</v>
      </c>
      <c r="H740" s="272">
        <f>IF(смарты_нал5[[#This Row],[Цена Б.Н.]]&lt;&gt;"",смарты_нал5[[#This Row],[Цена Б.Н.]]*смарты_нал5[[#This Row],[Заказ Б.Н.]],"")</f>
        <v>0</v>
      </c>
      <c r="M740" s="28">
        <v>6</v>
      </c>
    </row>
    <row r="741" spans="1:13" ht="15" customHeight="1" x14ac:dyDescent="0.25">
      <c r="A741" s="290" t="s">
        <v>15058</v>
      </c>
      <c r="B741" s="291" t="s">
        <v>15059</v>
      </c>
      <c r="C741" s="292">
        <v>10500</v>
      </c>
      <c r="D741" s="293">
        <f>IF(смарты_нал5[[#This Row],[Цена ]]&gt;0,смарты_нал5[[#This Row],[Цена ]]/0.87,"")</f>
        <v>12068.965517241379</v>
      </c>
      <c r="E741" s="271"/>
      <c r="F741" s="272"/>
      <c r="G741" s="272">
        <f>IF(смарты_нал5[[#This Row],[Цена ]]&lt;&gt;"",смарты_нал5[[#This Row],[Цена ]]*смарты_нал5[[#This Row],[Заказ нал.]],"")</f>
        <v>0</v>
      </c>
      <c r="H741" s="272">
        <f>IF(смарты_нал5[[#This Row],[Цена Б.Н.]]&lt;&gt;"",смарты_нал5[[#This Row],[Цена Б.Н.]]*смарты_нал5[[#This Row],[Заказ Б.Н.]],"")</f>
        <v>0</v>
      </c>
      <c r="M741" s="28">
        <v>8</v>
      </c>
    </row>
    <row r="742" spans="1:13" ht="15" customHeight="1" x14ac:dyDescent="0.25">
      <c r="A742" s="290" t="s">
        <v>10061</v>
      </c>
      <c r="B742" s="291" t="s">
        <v>10062</v>
      </c>
      <c r="C742" s="292">
        <v>10500</v>
      </c>
      <c r="D742" s="293">
        <f>IF(смарты_нал5[[#This Row],[Цена ]]&gt;0,смарты_нал5[[#This Row],[Цена ]]/0.87,"")</f>
        <v>12068.965517241379</v>
      </c>
      <c r="E742" s="271"/>
      <c r="F742" s="272"/>
      <c r="G742" s="272">
        <f>IF(смарты_нал5[[#This Row],[Цена ]]&lt;&gt;"",смарты_нал5[[#This Row],[Цена ]]*смарты_нал5[[#This Row],[Заказ нал.]],"")</f>
        <v>0</v>
      </c>
      <c r="H742" s="272">
        <f>IF(смарты_нал5[[#This Row],[Цена Б.Н.]]&lt;&gt;"",смарты_нал5[[#This Row],[Цена Б.Н.]]*смарты_нал5[[#This Row],[Заказ Б.Н.]],"")</f>
        <v>0</v>
      </c>
    </row>
    <row r="743" spans="1:13" ht="15" customHeight="1" x14ac:dyDescent="0.25">
      <c r="A743" s="290" t="s">
        <v>12025</v>
      </c>
      <c r="B743" s="291" t="s">
        <v>12026</v>
      </c>
      <c r="C743" s="292">
        <v>13000</v>
      </c>
      <c r="D743" s="293">
        <f>IF(смарты_нал5[[#This Row],[Цена ]]&gt;0,смарты_нал5[[#This Row],[Цена ]]/0.87,"")</f>
        <v>14942.528735632184</v>
      </c>
      <c r="E743" s="271"/>
      <c r="F743" s="272"/>
      <c r="G743" s="272">
        <f>IF(смарты_нал5[[#This Row],[Цена ]]&lt;&gt;"",смарты_нал5[[#This Row],[Цена ]]*смарты_нал5[[#This Row],[Заказ нал.]],"")</f>
        <v>0</v>
      </c>
      <c r="H743" s="272">
        <f>IF(смарты_нал5[[#This Row],[Цена Б.Н.]]&lt;&gt;"",смарты_нал5[[#This Row],[Цена Б.Н.]]*смарты_нал5[[#This Row],[Заказ Б.Н.]],"")</f>
        <v>0</v>
      </c>
    </row>
    <row r="744" spans="1:13" ht="15" customHeight="1" x14ac:dyDescent="0.25">
      <c r="A744" s="290" t="s">
        <v>13467</v>
      </c>
      <c r="B744" s="291" t="s">
        <v>13468</v>
      </c>
      <c r="C744" s="292">
        <v>13000</v>
      </c>
      <c r="D744" s="293">
        <f>IF(смарты_нал5[[#This Row],[Цена ]]&gt;0,смарты_нал5[[#This Row],[Цена ]]/0.87,"")</f>
        <v>14942.528735632184</v>
      </c>
      <c r="E744" s="271"/>
      <c r="F744" s="272"/>
      <c r="G744" s="272">
        <f>IF(смарты_нал5[[#This Row],[Цена ]]&lt;&gt;"",смарты_нал5[[#This Row],[Цена ]]*смарты_нал5[[#This Row],[Заказ нал.]],"")</f>
        <v>0</v>
      </c>
      <c r="H744" s="272">
        <f>IF(смарты_нал5[[#This Row],[Цена Б.Н.]]&lt;&gt;"",смарты_нал5[[#This Row],[Цена Б.Н.]]*смарты_нал5[[#This Row],[Заказ Б.Н.]],"")</f>
        <v>0</v>
      </c>
      <c r="M744" s="28">
        <v>5</v>
      </c>
    </row>
    <row r="745" spans="1:13" ht="15" customHeight="1" x14ac:dyDescent="0.25">
      <c r="A745" s="290" t="s">
        <v>13469</v>
      </c>
      <c r="B745" s="291" t="s">
        <v>13470</v>
      </c>
      <c r="C745" s="292">
        <v>13000</v>
      </c>
      <c r="D745" s="293">
        <f>IF(смарты_нал5[[#This Row],[Цена ]]&gt;0,смарты_нал5[[#This Row],[Цена ]]/0.87,"")</f>
        <v>14942.528735632184</v>
      </c>
      <c r="E745" s="271"/>
      <c r="F745" s="272"/>
      <c r="G745" s="272">
        <f>IF(смарты_нал5[[#This Row],[Цена ]]&lt;&gt;"",смарты_нал5[[#This Row],[Цена ]]*смарты_нал5[[#This Row],[Заказ нал.]],"")</f>
        <v>0</v>
      </c>
      <c r="H745" s="272">
        <f>IF(смарты_нал5[[#This Row],[Цена Б.Н.]]&lt;&gt;"",смарты_нал5[[#This Row],[Цена Б.Н.]]*смарты_нал5[[#This Row],[Заказ Б.Н.]],"")</f>
        <v>0</v>
      </c>
    </row>
    <row r="746" spans="1:13" ht="15" customHeight="1" x14ac:dyDescent="0.25">
      <c r="A746" s="290" t="s">
        <v>4728</v>
      </c>
      <c r="B746" s="291" t="s">
        <v>4729</v>
      </c>
      <c r="C746" s="292">
        <v>8700</v>
      </c>
      <c r="D746" s="293">
        <f>IF(смарты_нал5[[#This Row],[Цена ]]&gt;0,смарты_нал5[[#This Row],[Цена ]]/0.87,"")</f>
        <v>10000</v>
      </c>
      <c r="E746" s="271"/>
      <c r="F746" s="272"/>
      <c r="G746" s="272">
        <f>IF(смарты_нал5[[#This Row],[Цена ]]&lt;&gt;"",смарты_нал5[[#This Row],[Цена ]]*смарты_нал5[[#This Row],[Заказ нал.]],"")</f>
        <v>0</v>
      </c>
      <c r="H746" s="272">
        <f>IF(смарты_нал5[[#This Row],[Цена Б.Н.]]&lt;&gt;"",смарты_нал5[[#This Row],[Цена Б.Н.]]*смарты_нал5[[#This Row],[Заказ Б.Н.]],"")</f>
        <v>0</v>
      </c>
      <c r="M746" s="28">
        <v>3</v>
      </c>
    </row>
    <row r="747" spans="1:13" ht="15" customHeight="1" x14ac:dyDescent="0.25">
      <c r="A747" s="290" t="s">
        <v>4730</v>
      </c>
      <c r="B747" s="291" t="s">
        <v>4731</v>
      </c>
      <c r="C747" s="292">
        <v>8700</v>
      </c>
      <c r="D747" s="293">
        <f>IF(смарты_нал5[[#This Row],[Цена ]]&gt;0,смарты_нал5[[#This Row],[Цена ]]/0.87,"")</f>
        <v>10000</v>
      </c>
      <c r="E747" s="271"/>
      <c r="F747" s="272"/>
      <c r="G747" s="272">
        <f>IF(смарты_нал5[[#This Row],[Цена ]]&lt;&gt;"",смарты_нал5[[#This Row],[Цена ]]*смарты_нал5[[#This Row],[Заказ нал.]],"")</f>
        <v>0</v>
      </c>
      <c r="H747" s="272">
        <f>IF(смарты_нал5[[#This Row],[Цена Б.Н.]]&lt;&gt;"",смарты_нал5[[#This Row],[Цена Б.Н.]]*смарты_нал5[[#This Row],[Заказ Б.Н.]],"")</f>
        <v>0</v>
      </c>
    </row>
    <row r="748" spans="1:13" ht="15" customHeight="1" x14ac:dyDescent="0.25">
      <c r="A748" s="290" t="s">
        <v>10063</v>
      </c>
      <c r="B748" s="291" t="s">
        <v>10064</v>
      </c>
      <c r="C748" s="292">
        <v>10200</v>
      </c>
      <c r="D748" s="293">
        <f>IF(смарты_нал5[[#This Row],[Цена ]]&gt;0,смарты_нал5[[#This Row],[Цена ]]/0.87,"")</f>
        <v>11724.137931034484</v>
      </c>
      <c r="E748" s="271"/>
      <c r="F748" s="272"/>
      <c r="G748" s="272">
        <f>IF(смарты_нал5[[#This Row],[Цена ]]&lt;&gt;"",смарты_нал5[[#This Row],[Цена ]]*смарты_нал5[[#This Row],[Заказ нал.]],"")</f>
        <v>0</v>
      </c>
      <c r="H748" s="272">
        <f>IF(смарты_нал5[[#This Row],[Цена Б.Н.]]&lt;&gt;"",смарты_нал5[[#This Row],[Цена Б.Н.]]*смарты_нал5[[#This Row],[Заказ Б.Н.]],"")</f>
        <v>0</v>
      </c>
    </row>
    <row r="749" spans="1:13" ht="15" customHeight="1" x14ac:dyDescent="0.25">
      <c r="A749" s="290" t="s">
        <v>13471</v>
      </c>
      <c r="B749" s="291" t="s">
        <v>13472</v>
      </c>
      <c r="C749" s="292">
        <v>10200</v>
      </c>
      <c r="D749" s="293">
        <f>IF(смарты_нал5[[#This Row],[Цена ]]&gt;0,смарты_нал5[[#This Row],[Цена ]]/0.87,"")</f>
        <v>11724.137931034484</v>
      </c>
      <c r="E749" s="271"/>
      <c r="F749" s="272"/>
      <c r="G749" s="272">
        <f>IF(смарты_нал5[[#This Row],[Цена ]]&lt;&gt;"",смарты_нал5[[#This Row],[Цена ]]*смарты_нал5[[#This Row],[Заказ нал.]],"")</f>
        <v>0</v>
      </c>
      <c r="H749" s="272">
        <f>IF(смарты_нал5[[#This Row],[Цена Б.Н.]]&lt;&gt;"",смарты_нал5[[#This Row],[Цена Б.Н.]]*смарты_нал5[[#This Row],[Заказ Б.Н.]],"")</f>
        <v>0</v>
      </c>
    </row>
    <row r="750" spans="1:13" ht="15" customHeight="1" x14ac:dyDescent="0.25">
      <c r="A750" s="290" t="s">
        <v>15060</v>
      </c>
      <c r="B750" s="291" t="s">
        <v>15061</v>
      </c>
      <c r="C750" s="292">
        <v>10200</v>
      </c>
      <c r="D750" s="293">
        <f>IF(смарты_нал5[[#This Row],[Цена ]]&gt;0,смарты_нал5[[#This Row],[Цена ]]/0.87,"")</f>
        <v>11724.137931034484</v>
      </c>
      <c r="E750" s="271"/>
      <c r="F750" s="272"/>
      <c r="G750" s="272">
        <f>IF(смарты_нал5[[#This Row],[Цена ]]&lt;&gt;"",смарты_нал5[[#This Row],[Цена ]]*смарты_нал5[[#This Row],[Заказ нал.]],"")</f>
        <v>0</v>
      </c>
      <c r="H750" s="272">
        <f>IF(смарты_нал5[[#This Row],[Цена Б.Н.]]&lt;&gt;"",смарты_нал5[[#This Row],[Цена Б.Н.]]*смарты_нал5[[#This Row],[Заказ Б.Н.]],"")</f>
        <v>0</v>
      </c>
    </row>
    <row r="751" spans="1:13" ht="15" customHeight="1" x14ac:dyDescent="0.25">
      <c r="A751" s="290" t="s">
        <v>15062</v>
      </c>
      <c r="B751" s="291" t="s">
        <v>15063</v>
      </c>
      <c r="C751" s="292">
        <v>10200</v>
      </c>
      <c r="D751" s="293">
        <f>IF(смарты_нал5[[#This Row],[Цена ]]&gt;0,смарты_нал5[[#This Row],[Цена ]]/0.87,"")</f>
        <v>11724.137931034484</v>
      </c>
      <c r="E751" s="271"/>
      <c r="F751" s="272"/>
      <c r="G751" s="272">
        <f>IF(смарты_нал5[[#This Row],[Цена ]]&lt;&gt;"",смарты_нал5[[#This Row],[Цена ]]*смарты_нал5[[#This Row],[Заказ нал.]],"")</f>
        <v>0</v>
      </c>
      <c r="H751" s="272">
        <f>IF(смарты_нал5[[#This Row],[Цена Б.Н.]]&lt;&gt;"",смарты_нал5[[#This Row],[Цена Б.Н.]]*смарты_нал5[[#This Row],[Заказ Б.Н.]],"")</f>
        <v>0</v>
      </c>
    </row>
    <row r="752" spans="1:13" ht="15" customHeight="1" x14ac:dyDescent="0.25">
      <c r="A752" s="290" t="s">
        <v>10305</v>
      </c>
      <c r="B752" s="291" t="s">
        <v>10306</v>
      </c>
      <c r="C752" s="292">
        <v>5400</v>
      </c>
      <c r="D752" s="293">
        <f>IF(смарты_нал5[[#This Row],[Цена ]]&gt;0,смарты_нал5[[#This Row],[Цена ]]/0.87,"")</f>
        <v>6206.8965517241377</v>
      </c>
      <c r="E752" s="271"/>
      <c r="F752" s="272"/>
      <c r="G752" s="272">
        <f>IF(смарты_нал5[[#This Row],[Цена ]]&lt;&gt;"",смарты_нал5[[#This Row],[Цена ]]*смарты_нал5[[#This Row],[Заказ нал.]],"")</f>
        <v>0</v>
      </c>
      <c r="H752" s="272">
        <f>IF(смарты_нал5[[#This Row],[Цена Б.Н.]]&lt;&gt;"",смарты_нал5[[#This Row],[Цена Б.Н.]]*смарты_нал5[[#This Row],[Заказ Б.Н.]],"")</f>
        <v>0</v>
      </c>
    </row>
    <row r="753" spans="1:13" ht="15" customHeight="1" x14ac:dyDescent="0.25">
      <c r="A753" s="290" t="s">
        <v>4732</v>
      </c>
      <c r="B753" s="291" t="s">
        <v>4733</v>
      </c>
      <c r="C753" s="292">
        <v>5400</v>
      </c>
      <c r="D753" s="293">
        <f>IF(смарты_нал5[[#This Row],[Цена ]]&gt;0,смарты_нал5[[#This Row],[Цена ]]/0.87,"")</f>
        <v>6206.8965517241377</v>
      </c>
      <c r="E753" s="271"/>
      <c r="F753" s="272"/>
      <c r="G753" s="272">
        <f>IF(смарты_нал5[[#This Row],[Цена ]]&lt;&gt;"",смарты_нал5[[#This Row],[Цена ]]*смарты_нал5[[#This Row],[Заказ нал.]],"")</f>
        <v>0</v>
      </c>
      <c r="H753" s="272">
        <f>IF(смарты_нал5[[#This Row],[Цена Б.Н.]]&lt;&gt;"",смарты_нал5[[#This Row],[Цена Б.Н.]]*смарты_нал5[[#This Row],[Заказ Б.Н.]],"")</f>
        <v>0</v>
      </c>
    </row>
    <row r="754" spans="1:13" ht="15" customHeight="1" x14ac:dyDescent="0.25">
      <c r="A754" s="290" t="s">
        <v>13473</v>
      </c>
      <c r="B754" s="291" t="s">
        <v>13474</v>
      </c>
      <c r="C754" s="292">
        <v>5700</v>
      </c>
      <c r="D754" s="293">
        <f>IF(смарты_нал5[[#This Row],[Цена ]]&gt;0,смарты_нал5[[#This Row],[Цена ]]/0.87,"")</f>
        <v>6551.7241379310344</v>
      </c>
      <c r="E754" s="271"/>
      <c r="F754" s="272"/>
      <c r="G754" s="272">
        <f>IF(смарты_нал5[[#This Row],[Цена ]]&lt;&gt;"",смарты_нал5[[#This Row],[Цена ]]*смарты_нал5[[#This Row],[Заказ нал.]],"")</f>
        <v>0</v>
      </c>
      <c r="H754" s="272">
        <f>IF(смарты_нал5[[#This Row],[Цена Б.Н.]]&lt;&gt;"",смарты_нал5[[#This Row],[Цена Б.Н.]]*смарты_нал5[[#This Row],[Заказ Б.Н.]],"")</f>
        <v>0</v>
      </c>
    </row>
    <row r="755" spans="1:13" ht="15" customHeight="1" x14ac:dyDescent="0.25">
      <c r="A755" s="290" t="s">
        <v>12027</v>
      </c>
      <c r="B755" s="291" t="s">
        <v>12028</v>
      </c>
      <c r="C755" s="292">
        <v>5700</v>
      </c>
      <c r="D755" s="293">
        <f>IF(смарты_нал5[[#This Row],[Цена ]]&gt;0,смарты_нал5[[#This Row],[Цена ]]/0.87,"")</f>
        <v>6551.7241379310344</v>
      </c>
      <c r="E755" s="271"/>
      <c r="F755" s="272"/>
      <c r="G755" s="272">
        <f>IF(смарты_нал5[[#This Row],[Цена ]]&lt;&gt;"",смарты_нал5[[#This Row],[Цена ]]*смарты_нал5[[#This Row],[Заказ нал.]],"")</f>
        <v>0</v>
      </c>
      <c r="H755" s="272">
        <f>IF(смарты_нал5[[#This Row],[Цена Б.Н.]]&lt;&gt;"",смарты_нал5[[#This Row],[Цена Б.Н.]]*смарты_нал5[[#This Row],[Заказ Б.Н.]],"")</f>
        <v>0</v>
      </c>
    </row>
    <row r="756" spans="1:13" ht="15" customHeight="1" x14ac:dyDescent="0.25">
      <c r="A756" s="290" t="s">
        <v>4734</v>
      </c>
      <c r="B756" s="291" t="s">
        <v>4735</v>
      </c>
      <c r="C756" s="292">
        <v>5700</v>
      </c>
      <c r="D756" s="293">
        <f>IF(смарты_нал5[[#This Row],[Цена ]]&gt;0,смарты_нал5[[#This Row],[Цена ]]/0.87,"")</f>
        <v>6551.7241379310344</v>
      </c>
      <c r="E756" s="271"/>
      <c r="F756" s="272"/>
      <c r="G756" s="272">
        <f>IF(смарты_нал5[[#This Row],[Цена ]]&lt;&gt;"",смарты_нал5[[#This Row],[Цена ]]*смарты_нал5[[#This Row],[Заказ нал.]],"")</f>
        <v>0</v>
      </c>
      <c r="H756" s="272">
        <f>IF(смарты_нал5[[#This Row],[Цена Б.Н.]]&lt;&gt;"",смарты_нал5[[#This Row],[Цена Б.Н.]]*смарты_нал5[[#This Row],[Заказ Б.Н.]],"")</f>
        <v>0</v>
      </c>
    </row>
    <row r="757" spans="1:13" ht="15" customHeight="1" x14ac:dyDescent="0.25">
      <c r="A757" s="290" t="s">
        <v>4736</v>
      </c>
      <c r="B757" s="291" t="s">
        <v>4737</v>
      </c>
      <c r="C757" s="292">
        <v>6800</v>
      </c>
      <c r="D757" s="293">
        <f>IF(смарты_нал5[[#This Row],[Цена ]]&gt;0,смарты_нал5[[#This Row],[Цена ]]/0.87,"")</f>
        <v>7816.0919540229888</v>
      </c>
      <c r="E757" s="271"/>
      <c r="F757" s="272"/>
      <c r="G757" s="272">
        <f>IF(смарты_нал5[[#This Row],[Цена ]]&lt;&gt;"",смарты_нал5[[#This Row],[Цена ]]*смарты_нал5[[#This Row],[Заказ нал.]],"")</f>
        <v>0</v>
      </c>
      <c r="H757" s="272">
        <f>IF(смарты_нал5[[#This Row],[Цена Б.Н.]]&lt;&gt;"",смарты_нал5[[#This Row],[Цена Б.Н.]]*смарты_нал5[[#This Row],[Заказ Б.Н.]],"")</f>
        <v>0</v>
      </c>
    </row>
    <row r="758" spans="1:13" ht="15" customHeight="1" x14ac:dyDescent="0.25">
      <c r="A758" s="290" t="s">
        <v>14084</v>
      </c>
      <c r="B758" s="291" t="s">
        <v>14085</v>
      </c>
      <c r="C758" s="292">
        <v>6800</v>
      </c>
      <c r="D758" s="293">
        <f>IF(смарты_нал5[[#This Row],[Цена ]]&gt;0,смарты_нал5[[#This Row],[Цена ]]/0.87,"")</f>
        <v>7816.0919540229888</v>
      </c>
      <c r="E758" s="271"/>
      <c r="F758" s="272"/>
      <c r="G758" s="272">
        <f>IF(смарты_нал5[[#This Row],[Цена ]]&lt;&gt;"",смарты_нал5[[#This Row],[Цена ]]*смарты_нал5[[#This Row],[Заказ нал.]],"")</f>
        <v>0</v>
      </c>
      <c r="H758" s="272">
        <f>IF(смарты_нал5[[#This Row],[Цена Б.Н.]]&lt;&gt;"",смарты_нал5[[#This Row],[Цена Б.Н.]]*смарты_нал5[[#This Row],[Заказ Б.Н.]],"")</f>
        <v>0</v>
      </c>
    </row>
    <row r="759" spans="1:13" ht="15" customHeight="1" x14ac:dyDescent="0.25">
      <c r="A759" s="290" t="s">
        <v>14086</v>
      </c>
      <c r="B759" s="291" t="s">
        <v>14087</v>
      </c>
      <c r="C759" s="292">
        <v>6800</v>
      </c>
      <c r="D759" s="293">
        <f>IF(смарты_нал5[[#This Row],[Цена ]]&gt;0,смарты_нал5[[#This Row],[Цена ]]/0.87,"")</f>
        <v>7816.0919540229888</v>
      </c>
      <c r="E759" s="271"/>
      <c r="F759" s="272"/>
      <c r="G759" s="272">
        <f>IF(смарты_нал5[[#This Row],[Цена ]]&lt;&gt;"",смарты_нал5[[#This Row],[Цена ]]*смарты_нал5[[#This Row],[Заказ нал.]],"")</f>
        <v>0</v>
      </c>
      <c r="H759" s="272">
        <f>IF(смарты_нал5[[#This Row],[Цена Б.Н.]]&lt;&gt;"",смарты_нал5[[#This Row],[Цена Б.Н.]]*смарты_нал5[[#This Row],[Заказ Б.Н.]],"")</f>
        <v>0</v>
      </c>
    </row>
    <row r="760" spans="1:13" ht="15" customHeight="1" x14ac:dyDescent="0.25">
      <c r="A760" s="290" t="s">
        <v>14088</v>
      </c>
      <c r="B760" s="291" t="s">
        <v>14089</v>
      </c>
      <c r="C760" s="292">
        <v>6800</v>
      </c>
      <c r="D760" s="293">
        <f>IF(смарты_нал5[[#This Row],[Цена ]]&gt;0,смарты_нал5[[#This Row],[Цена ]]/0.87,"")</f>
        <v>7816.0919540229888</v>
      </c>
      <c r="E760" s="271"/>
      <c r="F760" s="272"/>
      <c r="G760" s="272">
        <f>IF(смарты_нал5[[#This Row],[Цена ]]&lt;&gt;"",смарты_нал5[[#This Row],[Цена ]]*смарты_нал5[[#This Row],[Заказ нал.]],"")</f>
        <v>0</v>
      </c>
      <c r="H760" s="272">
        <f>IF(смарты_нал5[[#This Row],[Цена Б.Н.]]&lt;&gt;"",смарты_нал5[[#This Row],[Цена Б.Н.]]*смарты_нал5[[#This Row],[Заказ Б.Н.]],"")</f>
        <v>0</v>
      </c>
    </row>
    <row r="761" spans="1:13" ht="15" customHeight="1" x14ac:dyDescent="0.25">
      <c r="A761" s="290" t="s">
        <v>4738</v>
      </c>
      <c r="B761" s="291" t="s">
        <v>4739</v>
      </c>
      <c r="C761" s="292">
        <v>7800</v>
      </c>
      <c r="D761" s="293">
        <f>IF(смарты_нал5[[#This Row],[Цена ]]&gt;0,смарты_нал5[[#This Row],[Цена ]]/0.87,"")</f>
        <v>8965.5172413793098</v>
      </c>
      <c r="E761" s="271"/>
      <c r="F761" s="272"/>
      <c r="G761" s="272">
        <f>IF(смарты_нал5[[#This Row],[Цена ]]&lt;&gt;"",смарты_нал5[[#This Row],[Цена ]]*смарты_нал5[[#This Row],[Заказ нал.]],"")</f>
        <v>0</v>
      </c>
      <c r="H761" s="272">
        <f>IF(смарты_нал5[[#This Row],[Цена Б.Н.]]&lt;&gt;"",смарты_нал5[[#This Row],[Цена Б.Н.]]*смарты_нал5[[#This Row],[Заказ Б.Н.]],"")</f>
        <v>0</v>
      </c>
      <c r="M761" s="28">
        <v>4</v>
      </c>
    </row>
    <row r="762" spans="1:13" ht="15" customHeight="1" x14ac:dyDescent="0.25">
      <c r="A762" s="290" t="s">
        <v>4740</v>
      </c>
      <c r="B762" s="291" t="s">
        <v>4741</v>
      </c>
      <c r="C762" s="292">
        <v>6650</v>
      </c>
      <c r="D762" s="293">
        <f>IF(смарты_нал5[[#This Row],[Цена ]]&gt;0,смарты_нал5[[#This Row],[Цена ]]/0.87,"")</f>
        <v>7643.6781609195405</v>
      </c>
      <c r="E762" s="271"/>
      <c r="F762" s="272"/>
      <c r="G762" s="272">
        <f>IF(смарты_нал5[[#This Row],[Цена ]]&lt;&gt;"",смарты_нал5[[#This Row],[Цена ]]*смарты_нал5[[#This Row],[Заказ нал.]],"")</f>
        <v>0</v>
      </c>
      <c r="H762" s="272">
        <f>IF(смарты_нал5[[#This Row],[Цена Б.Н.]]&lt;&gt;"",смарты_нал5[[#This Row],[Цена Б.Н.]]*смарты_нал5[[#This Row],[Заказ Б.Н.]],"")</f>
        <v>0</v>
      </c>
      <c r="M762" s="28">
        <v>11</v>
      </c>
    </row>
    <row r="763" spans="1:13" ht="15" customHeight="1" x14ac:dyDescent="0.25">
      <c r="A763" s="290" t="s">
        <v>4742</v>
      </c>
      <c r="B763" s="291" t="s">
        <v>4743</v>
      </c>
      <c r="C763" s="292">
        <v>6650</v>
      </c>
      <c r="D763" s="293">
        <f>IF(смарты_нал5[[#This Row],[Цена ]]&gt;0,смарты_нал5[[#This Row],[Цена ]]/0.87,"")</f>
        <v>7643.6781609195405</v>
      </c>
      <c r="E763" s="271"/>
      <c r="F763" s="272"/>
      <c r="G763" s="272">
        <f>IF(смарты_нал5[[#This Row],[Цена ]]&lt;&gt;"",смарты_нал5[[#This Row],[Цена ]]*смарты_нал5[[#This Row],[Заказ нал.]],"")</f>
        <v>0</v>
      </c>
      <c r="H763" s="272">
        <f>IF(смарты_нал5[[#This Row],[Цена Б.Н.]]&lt;&gt;"",смарты_нал5[[#This Row],[Цена Б.Н.]]*смарты_нал5[[#This Row],[Заказ Б.Н.]],"")</f>
        <v>0</v>
      </c>
      <c r="M763" s="28">
        <v>5</v>
      </c>
    </row>
    <row r="764" spans="1:13" ht="15" customHeight="1" x14ac:dyDescent="0.25">
      <c r="A764" s="290" t="s">
        <v>4744</v>
      </c>
      <c r="B764" s="291" t="s">
        <v>4745</v>
      </c>
      <c r="C764" s="292">
        <v>6650</v>
      </c>
      <c r="D764" s="293">
        <f>IF(смарты_нал5[[#This Row],[Цена ]]&gt;0,смарты_нал5[[#This Row],[Цена ]]/0.87,"")</f>
        <v>7643.6781609195405</v>
      </c>
      <c r="E764" s="271"/>
      <c r="F764" s="272"/>
      <c r="G764" s="272">
        <f>IF(смарты_нал5[[#This Row],[Цена ]]&lt;&gt;"",смарты_нал5[[#This Row],[Цена ]]*смарты_нал5[[#This Row],[Заказ нал.]],"")</f>
        <v>0</v>
      </c>
      <c r="H764" s="272">
        <f>IF(смарты_нал5[[#This Row],[Цена Б.Н.]]&lt;&gt;"",смарты_нал5[[#This Row],[Цена Б.Н.]]*смарты_нал5[[#This Row],[Заказ Б.Н.]],"")</f>
        <v>0</v>
      </c>
      <c r="M764" s="28">
        <v>14</v>
      </c>
    </row>
    <row r="765" spans="1:13" ht="15" customHeight="1" x14ac:dyDescent="0.25">
      <c r="A765" s="290" t="s">
        <v>16284</v>
      </c>
      <c r="B765" s="291" t="s">
        <v>16285</v>
      </c>
      <c r="C765" s="292">
        <v>7800</v>
      </c>
      <c r="D765" s="293">
        <f>IF(смарты_нал5[[#This Row],[Цена ]]&gt;0,смарты_нал5[[#This Row],[Цена ]]/0.87,"")</f>
        <v>8965.5172413793098</v>
      </c>
      <c r="E765" s="271"/>
      <c r="F765" s="272"/>
      <c r="G765" s="272">
        <f>IF(смарты_нал5[[#This Row],[Цена ]]&lt;&gt;"",смарты_нал5[[#This Row],[Цена ]]*смарты_нал5[[#This Row],[Заказ нал.]],"")</f>
        <v>0</v>
      </c>
      <c r="H765" s="272">
        <f>IF(смарты_нал5[[#This Row],[Цена Б.Н.]]&lt;&gt;"",смарты_нал5[[#This Row],[Цена Б.Н.]]*смарты_нал5[[#This Row],[Заказ Б.Н.]],"")</f>
        <v>0</v>
      </c>
    </row>
    <row r="766" spans="1:13" ht="15" customHeight="1" x14ac:dyDescent="0.25">
      <c r="A766" s="290" t="s">
        <v>15064</v>
      </c>
      <c r="B766" s="291" t="s">
        <v>15065</v>
      </c>
      <c r="C766" s="292">
        <v>7800</v>
      </c>
      <c r="D766" s="293">
        <f>IF(смарты_нал5[[#This Row],[Цена ]]&gt;0,смарты_нал5[[#This Row],[Цена ]]/0.87,"")</f>
        <v>8965.5172413793098</v>
      </c>
      <c r="E766" s="271"/>
      <c r="F766" s="272"/>
      <c r="G766" s="272">
        <f>IF(смарты_нал5[[#This Row],[Цена ]]&lt;&gt;"",смарты_нал5[[#This Row],[Цена ]]*смарты_нал5[[#This Row],[Заказ нал.]],"")</f>
        <v>0</v>
      </c>
      <c r="H766" s="272">
        <f>IF(смарты_нал5[[#This Row],[Цена Б.Н.]]&lt;&gt;"",смарты_нал5[[#This Row],[Цена Б.Н.]]*смарты_нал5[[#This Row],[Заказ Б.Н.]],"")</f>
        <v>0</v>
      </c>
    </row>
    <row r="767" spans="1:13" ht="15" customHeight="1" x14ac:dyDescent="0.25">
      <c r="A767" s="290" t="s">
        <v>10307</v>
      </c>
      <c r="B767" s="291" t="s">
        <v>10308</v>
      </c>
      <c r="C767" s="292">
        <v>15100</v>
      </c>
      <c r="D767" s="293">
        <f>IF(смарты_нал5[[#This Row],[Цена ]]&gt;0,смарты_нал5[[#This Row],[Цена ]]/0.87,"")</f>
        <v>17356.321839080461</v>
      </c>
      <c r="E767" s="271"/>
      <c r="F767" s="272"/>
      <c r="G767" s="272">
        <f>IF(смарты_нал5[[#This Row],[Цена ]]&lt;&gt;"",смарты_нал5[[#This Row],[Цена ]]*смарты_нал5[[#This Row],[Заказ нал.]],"")</f>
        <v>0</v>
      </c>
      <c r="H767" s="272">
        <f>IF(смарты_нал5[[#This Row],[Цена Б.Н.]]&lt;&gt;"",смарты_нал5[[#This Row],[Цена Б.Н.]]*смарты_нал5[[#This Row],[Заказ Б.Н.]],"")</f>
        <v>0</v>
      </c>
    </row>
    <row r="768" spans="1:13" ht="15" customHeight="1" x14ac:dyDescent="0.25">
      <c r="A768" s="290" t="s">
        <v>10309</v>
      </c>
      <c r="B768" s="291" t="s">
        <v>10310</v>
      </c>
      <c r="C768" s="292">
        <v>15100</v>
      </c>
      <c r="D768" s="293">
        <f>IF(смарты_нал5[[#This Row],[Цена ]]&gt;0,смарты_нал5[[#This Row],[Цена ]]/0.87,"")</f>
        <v>17356.321839080461</v>
      </c>
      <c r="E768" s="271"/>
      <c r="F768" s="272"/>
      <c r="G768" s="272">
        <f>IF(смарты_нал5[[#This Row],[Цена ]]&lt;&gt;"",смарты_нал5[[#This Row],[Цена ]]*смарты_нал5[[#This Row],[Заказ нал.]],"")</f>
        <v>0</v>
      </c>
      <c r="H768" s="272">
        <f>IF(смарты_нал5[[#This Row],[Цена Б.Н.]]&lt;&gt;"",смарты_нал5[[#This Row],[Цена Б.Н.]]*смарты_нал5[[#This Row],[Заказ Б.Н.]],"")</f>
        <v>0</v>
      </c>
    </row>
    <row r="769" spans="1:8" ht="15" customHeight="1" x14ac:dyDescent="0.25">
      <c r="A769" s="290" t="s">
        <v>10311</v>
      </c>
      <c r="B769" s="291" t="s">
        <v>10312</v>
      </c>
      <c r="C769" s="292">
        <v>15100</v>
      </c>
      <c r="D769" s="293">
        <f>IF(смарты_нал5[[#This Row],[Цена ]]&gt;0,смарты_нал5[[#This Row],[Цена ]]/0.87,"")</f>
        <v>17356.321839080461</v>
      </c>
      <c r="E769" s="271"/>
      <c r="F769" s="272"/>
      <c r="G769" s="272">
        <f>IF(смарты_нал5[[#This Row],[Цена ]]&lt;&gt;"",смарты_нал5[[#This Row],[Цена ]]*смарты_нал5[[#This Row],[Заказ нал.]],"")</f>
        <v>0</v>
      </c>
      <c r="H769" s="272">
        <f>IF(смарты_нал5[[#This Row],[Цена Б.Н.]]&lt;&gt;"",смарты_нал5[[#This Row],[Цена Б.Н.]]*смарты_нал5[[#This Row],[Заказ Б.Н.]],"")</f>
        <v>0</v>
      </c>
    </row>
    <row r="770" spans="1:8" ht="15" customHeight="1" x14ac:dyDescent="0.25">
      <c r="A770" s="290" t="s">
        <v>12029</v>
      </c>
      <c r="B770" s="291" t="s">
        <v>12030</v>
      </c>
      <c r="C770" s="292">
        <v>24400</v>
      </c>
      <c r="D770" s="293">
        <f>IF(смарты_нал5[[#This Row],[Цена ]]&gt;0,смарты_нал5[[#This Row],[Цена ]]/0.87,"")</f>
        <v>28045.977011494251</v>
      </c>
      <c r="E770" s="271"/>
      <c r="F770" s="272"/>
      <c r="G770" s="272">
        <f>IF(смарты_нал5[[#This Row],[Цена ]]&lt;&gt;"",смарты_нал5[[#This Row],[Цена ]]*смарты_нал5[[#This Row],[Заказ нал.]],"")</f>
        <v>0</v>
      </c>
      <c r="H770" s="272">
        <f>IF(смарты_нал5[[#This Row],[Цена Б.Н.]]&lt;&gt;"",смарты_нал5[[#This Row],[Цена Б.Н.]]*смарты_нал5[[#This Row],[Заказ Б.Н.]],"")</f>
        <v>0</v>
      </c>
    </row>
    <row r="771" spans="1:8" ht="15" customHeight="1" x14ac:dyDescent="0.25">
      <c r="A771" s="290" t="s">
        <v>4746</v>
      </c>
      <c r="B771" s="291" t="s">
        <v>4747</v>
      </c>
      <c r="C771" s="292">
        <v>13900</v>
      </c>
      <c r="D771" s="293">
        <f>IF(смарты_нал5[[#This Row],[Цена ]]&gt;0,смарты_нал5[[#This Row],[Цена ]]/0.87,"")</f>
        <v>15977.011494252874</v>
      </c>
      <c r="E771" s="271"/>
      <c r="F771" s="272"/>
      <c r="G771" s="272">
        <f>IF(смарты_нал5[[#This Row],[Цена ]]&lt;&gt;"",смарты_нал5[[#This Row],[Цена ]]*смарты_нал5[[#This Row],[Заказ нал.]],"")</f>
        <v>0</v>
      </c>
      <c r="H771" s="272">
        <f>IF(смарты_нал5[[#This Row],[Цена Б.Н.]]&lt;&gt;"",смарты_нал5[[#This Row],[Цена Б.Н.]]*смарты_нал5[[#This Row],[Заказ Б.Н.]],"")</f>
        <v>0</v>
      </c>
    </row>
    <row r="772" spans="1:8" ht="15" customHeight="1" x14ac:dyDescent="0.25">
      <c r="A772" s="290" t="s">
        <v>4748</v>
      </c>
      <c r="B772" s="291" t="s">
        <v>4749</v>
      </c>
      <c r="C772" s="292">
        <v>10200</v>
      </c>
      <c r="D772" s="293">
        <f>IF(смарты_нал5[[#This Row],[Цена ]]&gt;0,смарты_нал5[[#This Row],[Цена ]]/0.87,"")</f>
        <v>11724.137931034484</v>
      </c>
      <c r="E772" s="271"/>
      <c r="F772" s="272"/>
      <c r="G772" s="272">
        <f>IF(смарты_нал5[[#This Row],[Цена ]]&lt;&gt;"",смарты_нал5[[#This Row],[Цена ]]*смарты_нал5[[#This Row],[Заказ нал.]],"")</f>
        <v>0</v>
      </c>
      <c r="H772" s="272">
        <f>IF(смарты_нал5[[#This Row],[Цена Б.Н.]]&lt;&gt;"",смарты_нал5[[#This Row],[Цена Б.Н.]]*смарты_нал5[[#This Row],[Заказ Б.Н.]],"")</f>
        <v>0</v>
      </c>
    </row>
    <row r="773" spans="1:8" ht="15" customHeight="1" x14ac:dyDescent="0.25">
      <c r="A773" s="290" t="s">
        <v>13475</v>
      </c>
      <c r="B773" s="291" t="s">
        <v>13476</v>
      </c>
      <c r="C773" s="292">
        <v>10200</v>
      </c>
      <c r="D773" s="293">
        <f>IF(смарты_нал5[[#This Row],[Цена ]]&gt;0,смарты_нал5[[#This Row],[Цена ]]/0.87,"")</f>
        <v>11724.137931034484</v>
      </c>
      <c r="E773" s="271"/>
      <c r="F773" s="272"/>
      <c r="G773" s="272">
        <f>IF(смарты_нал5[[#This Row],[Цена ]]&lt;&gt;"",смарты_нал5[[#This Row],[Цена ]]*смарты_нал5[[#This Row],[Заказ нал.]],"")</f>
        <v>0</v>
      </c>
      <c r="H773" s="272">
        <f>IF(смарты_нал5[[#This Row],[Цена Б.Н.]]&lt;&gt;"",смарты_нал5[[#This Row],[Цена Б.Н.]]*смарты_нал5[[#This Row],[Заказ Б.Н.]],"")</f>
        <v>0</v>
      </c>
    </row>
    <row r="774" spans="1:8" ht="15" customHeight="1" x14ac:dyDescent="0.25">
      <c r="A774" s="290" t="s">
        <v>16286</v>
      </c>
      <c r="B774" s="291" t="s">
        <v>16287</v>
      </c>
      <c r="C774" s="292">
        <v>13500</v>
      </c>
      <c r="D774" s="293">
        <f>IF(смарты_нал5[[#This Row],[Цена ]]&gt;0,смарты_нал5[[#This Row],[Цена ]]/0.87,"")</f>
        <v>15517.241379310344</v>
      </c>
      <c r="E774" s="271"/>
      <c r="F774" s="272"/>
      <c r="G774" s="272">
        <f>IF(смарты_нал5[[#This Row],[Цена ]]&lt;&gt;"",смарты_нал5[[#This Row],[Цена ]]*смарты_нал5[[#This Row],[Заказ нал.]],"")</f>
        <v>0</v>
      </c>
      <c r="H774" s="272">
        <f>IF(смарты_нал5[[#This Row],[Цена Б.Н.]]&lt;&gt;"",смарты_нал5[[#This Row],[Цена Б.Н.]]*смарты_нал5[[#This Row],[Заказ Б.Н.]],"")</f>
        <v>0</v>
      </c>
    </row>
    <row r="775" spans="1:8" ht="15" customHeight="1" x14ac:dyDescent="0.25">
      <c r="A775" s="290" t="s">
        <v>15066</v>
      </c>
      <c r="B775" s="291" t="s">
        <v>15067</v>
      </c>
      <c r="C775" s="292">
        <v>22900</v>
      </c>
      <c r="D775" s="293">
        <f>IF(смарты_нал5[[#This Row],[Цена ]]&gt;0,смарты_нал5[[#This Row],[Цена ]]/0.87,"")</f>
        <v>26321.839080459769</v>
      </c>
      <c r="E775" s="271"/>
      <c r="F775" s="272"/>
      <c r="G775" s="272">
        <f>IF(смарты_нал5[[#This Row],[Цена ]]&lt;&gt;"",смарты_нал5[[#This Row],[Цена ]]*смарты_нал5[[#This Row],[Заказ нал.]],"")</f>
        <v>0</v>
      </c>
      <c r="H775" s="272">
        <f>IF(смарты_нал5[[#This Row],[Цена Б.Н.]]&lt;&gt;"",смарты_нал5[[#This Row],[Цена Б.Н.]]*смарты_нал5[[#This Row],[Заказ Б.Н.]],"")</f>
        <v>0</v>
      </c>
    </row>
    <row r="776" spans="1:8" ht="15" customHeight="1" x14ac:dyDescent="0.25">
      <c r="A776" s="290" t="s">
        <v>15068</v>
      </c>
      <c r="B776" s="291" t="s">
        <v>15069</v>
      </c>
      <c r="C776" s="292">
        <v>22900</v>
      </c>
      <c r="D776" s="293">
        <f>IF(смарты_нал5[[#This Row],[Цена ]]&gt;0,смарты_нал5[[#This Row],[Цена ]]/0.87,"")</f>
        <v>26321.839080459769</v>
      </c>
      <c r="E776" s="271"/>
      <c r="F776" s="272"/>
      <c r="G776" s="272">
        <f>IF(смарты_нал5[[#This Row],[Цена ]]&lt;&gt;"",смарты_нал5[[#This Row],[Цена ]]*смарты_нал5[[#This Row],[Заказ нал.]],"")</f>
        <v>0</v>
      </c>
      <c r="H776" s="272">
        <f>IF(смарты_нал5[[#This Row],[Цена Б.Н.]]&lt;&gt;"",смарты_нал5[[#This Row],[Цена Б.Н.]]*смарты_нал5[[#This Row],[Заказ Б.Н.]],"")</f>
        <v>0</v>
      </c>
    </row>
    <row r="777" spans="1:8" ht="15" customHeight="1" x14ac:dyDescent="0.25">
      <c r="A777" s="290" t="s">
        <v>12031</v>
      </c>
      <c r="B777" s="291" t="s">
        <v>12032</v>
      </c>
      <c r="C777" s="292">
        <v>19900</v>
      </c>
      <c r="D777" s="293">
        <f>IF(смарты_нал5[[#This Row],[Цена ]]&gt;0,смарты_нал5[[#This Row],[Цена ]]/0.87,"")</f>
        <v>22873.563218390806</v>
      </c>
      <c r="E777" s="271"/>
      <c r="F777" s="272"/>
      <c r="G777" s="272">
        <f>IF(смарты_нал5[[#This Row],[Цена ]]&lt;&gt;"",смарты_нал5[[#This Row],[Цена ]]*смарты_нал5[[#This Row],[Заказ нал.]],"")</f>
        <v>0</v>
      </c>
      <c r="H777" s="272">
        <f>IF(смарты_нал5[[#This Row],[Цена Б.Н.]]&lt;&gt;"",смарты_нал5[[#This Row],[Цена Б.Н.]]*смарты_нал5[[#This Row],[Заказ Б.Н.]],"")</f>
        <v>0</v>
      </c>
    </row>
    <row r="778" spans="1:8" ht="15" customHeight="1" x14ac:dyDescent="0.25">
      <c r="A778" s="290" t="s">
        <v>15070</v>
      </c>
      <c r="B778" s="291" t="s">
        <v>15071</v>
      </c>
      <c r="C778" s="292">
        <v>24500</v>
      </c>
      <c r="D778" s="293">
        <f>IF(смарты_нал5[[#This Row],[Цена ]]&gt;0,смарты_нал5[[#This Row],[Цена ]]/0.87,"")</f>
        <v>28160.919540229886</v>
      </c>
      <c r="E778" s="271"/>
      <c r="F778" s="272"/>
      <c r="G778" s="272">
        <f>IF(смарты_нал5[[#This Row],[Цена ]]&lt;&gt;"",смарты_нал5[[#This Row],[Цена ]]*смарты_нал5[[#This Row],[Заказ нал.]],"")</f>
        <v>0</v>
      </c>
      <c r="H778" s="272">
        <f>IF(смарты_нал5[[#This Row],[Цена Б.Н.]]&lt;&gt;"",смарты_нал5[[#This Row],[Цена Б.Н.]]*смарты_нал5[[#This Row],[Заказ Б.Н.]],"")</f>
        <v>0</v>
      </c>
    </row>
    <row r="779" spans="1:8" ht="15" customHeight="1" x14ac:dyDescent="0.25">
      <c r="A779" s="290" t="s">
        <v>15072</v>
      </c>
      <c r="B779" s="291" t="s">
        <v>15073</v>
      </c>
      <c r="C779" s="292">
        <v>24500</v>
      </c>
      <c r="D779" s="293">
        <f>IF(смарты_нал5[[#This Row],[Цена ]]&gt;0,смарты_нал5[[#This Row],[Цена ]]/0.87,"")</f>
        <v>28160.919540229886</v>
      </c>
      <c r="E779" s="271"/>
      <c r="F779" s="272"/>
      <c r="G779" s="272">
        <f>IF(смарты_нал5[[#This Row],[Цена ]]&lt;&gt;"",смарты_нал5[[#This Row],[Цена ]]*смарты_нал5[[#This Row],[Заказ нал.]],"")</f>
        <v>0</v>
      </c>
      <c r="H779" s="272">
        <f>IF(смарты_нал5[[#This Row],[Цена Б.Н.]]&lt;&gt;"",смарты_нал5[[#This Row],[Цена Б.Н.]]*смарты_нал5[[#This Row],[Заказ Б.Н.]],"")</f>
        <v>0</v>
      </c>
    </row>
    <row r="780" spans="1:8" ht="15" customHeight="1" x14ac:dyDescent="0.25">
      <c r="A780" s="290" t="s">
        <v>15074</v>
      </c>
      <c r="B780" s="291" t="s">
        <v>15075</v>
      </c>
      <c r="C780" s="292">
        <v>24500</v>
      </c>
      <c r="D780" s="293">
        <f>IF(смарты_нал5[[#This Row],[Цена ]]&gt;0,смарты_нал5[[#This Row],[Цена ]]/0.87,"")</f>
        <v>28160.919540229886</v>
      </c>
      <c r="E780" s="271"/>
      <c r="F780" s="272"/>
      <c r="G780" s="272">
        <f>IF(смарты_нал5[[#This Row],[Цена ]]&lt;&gt;"",смарты_нал5[[#This Row],[Цена ]]*смарты_нал5[[#This Row],[Заказ нал.]],"")</f>
        <v>0</v>
      </c>
      <c r="H780" s="272">
        <f>IF(смарты_нал5[[#This Row],[Цена Б.Н.]]&lt;&gt;"",смарты_нал5[[#This Row],[Цена Б.Н.]]*смарты_нал5[[#This Row],[Заказ Б.Н.]],"")</f>
        <v>0</v>
      </c>
    </row>
    <row r="781" spans="1:8" ht="15" customHeight="1" x14ac:dyDescent="0.25">
      <c r="A781" s="290" t="s">
        <v>15076</v>
      </c>
      <c r="B781" s="291" t="s">
        <v>15077</v>
      </c>
      <c r="C781" s="292">
        <v>24500</v>
      </c>
      <c r="D781" s="293">
        <f>IF(смарты_нал5[[#This Row],[Цена ]]&gt;0,смарты_нал5[[#This Row],[Цена ]]/0.87,"")</f>
        <v>28160.919540229886</v>
      </c>
      <c r="E781" s="271"/>
      <c r="F781" s="272"/>
      <c r="G781" s="272">
        <f>IF(смарты_нал5[[#This Row],[Цена ]]&lt;&gt;"",смарты_нал5[[#This Row],[Цена ]]*смарты_нал5[[#This Row],[Заказ нал.]],"")</f>
        <v>0</v>
      </c>
      <c r="H781" s="272">
        <f>IF(смарты_нал5[[#This Row],[Цена Б.Н.]]&lt;&gt;"",смарты_нал5[[#This Row],[Цена Б.Н.]]*смарты_нал5[[#This Row],[Заказ Б.Н.]],"")</f>
        <v>0</v>
      </c>
    </row>
    <row r="782" spans="1:8" ht="15" customHeight="1" x14ac:dyDescent="0.25">
      <c r="A782" s="290" t="s">
        <v>15078</v>
      </c>
      <c r="B782" s="291" t="s">
        <v>15079</v>
      </c>
      <c r="C782" s="292">
        <v>18200</v>
      </c>
      <c r="D782" s="293">
        <f>IF(смарты_нал5[[#This Row],[Цена ]]&gt;0,смарты_нал5[[#This Row],[Цена ]]/0.87,"")</f>
        <v>20919.540229885057</v>
      </c>
      <c r="E782" s="271"/>
      <c r="F782" s="272"/>
      <c r="G782" s="272">
        <f>IF(смарты_нал5[[#This Row],[Цена ]]&lt;&gt;"",смарты_нал5[[#This Row],[Цена ]]*смарты_нал5[[#This Row],[Заказ нал.]],"")</f>
        <v>0</v>
      </c>
      <c r="H782" s="272">
        <f>IF(смарты_нал5[[#This Row],[Цена Б.Н.]]&lt;&gt;"",смарты_нал5[[#This Row],[Цена Б.Н.]]*смарты_нал5[[#This Row],[Заказ Б.Н.]],"")</f>
        <v>0</v>
      </c>
    </row>
    <row r="783" spans="1:8" ht="15" customHeight="1" x14ac:dyDescent="0.25">
      <c r="A783" s="290" t="s">
        <v>15080</v>
      </c>
      <c r="B783" s="291" t="s">
        <v>15081</v>
      </c>
      <c r="C783" s="292">
        <v>18200</v>
      </c>
      <c r="D783" s="293">
        <f>IF(смарты_нал5[[#This Row],[Цена ]]&gt;0,смарты_нал5[[#This Row],[Цена ]]/0.87,"")</f>
        <v>20919.540229885057</v>
      </c>
      <c r="E783" s="271"/>
      <c r="F783" s="272"/>
      <c r="G783" s="272">
        <f>IF(смарты_нал5[[#This Row],[Цена ]]&lt;&gt;"",смарты_нал5[[#This Row],[Цена ]]*смарты_нал5[[#This Row],[Заказ нал.]],"")</f>
        <v>0</v>
      </c>
      <c r="H783" s="272">
        <f>IF(смарты_нал5[[#This Row],[Цена Б.Н.]]&lt;&gt;"",смарты_нал5[[#This Row],[Цена Б.Н.]]*смарты_нал5[[#This Row],[Заказ Б.Н.]],"")</f>
        <v>0</v>
      </c>
    </row>
    <row r="784" spans="1:8" ht="15" customHeight="1" x14ac:dyDescent="0.25">
      <c r="A784" s="290" t="s">
        <v>12033</v>
      </c>
      <c r="B784" s="291" t="s">
        <v>12034</v>
      </c>
      <c r="C784" s="292">
        <v>23900</v>
      </c>
      <c r="D784" s="293">
        <f>IF(смарты_нал5[[#This Row],[Цена ]]&gt;0,смарты_нал5[[#This Row],[Цена ]]/0.87,"")</f>
        <v>27471.264367816093</v>
      </c>
      <c r="E784" s="271"/>
      <c r="F784" s="272"/>
      <c r="G784" s="272">
        <f>IF(смарты_нал5[[#This Row],[Цена ]]&lt;&gt;"",смарты_нал5[[#This Row],[Цена ]]*смарты_нал5[[#This Row],[Заказ нал.]],"")</f>
        <v>0</v>
      </c>
      <c r="H784" s="272">
        <f>IF(смарты_нал5[[#This Row],[Цена Б.Н.]]&lt;&gt;"",смарты_нал5[[#This Row],[Цена Б.Н.]]*смарты_нал5[[#This Row],[Заказ Б.Н.]],"")</f>
        <v>0</v>
      </c>
    </row>
    <row r="785" spans="1:13" ht="15" customHeight="1" x14ac:dyDescent="0.25">
      <c r="A785" s="290" t="s">
        <v>12035</v>
      </c>
      <c r="B785" s="291" t="s">
        <v>12036</v>
      </c>
      <c r="C785" s="292">
        <v>23900</v>
      </c>
      <c r="D785" s="293">
        <f>IF(смарты_нал5[[#This Row],[Цена ]]&gt;0,смарты_нал5[[#This Row],[Цена ]]/0.87,"")</f>
        <v>27471.264367816093</v>
      </c>
      <c r="E785" s="271"/>
      <c r="F785" s="272"/>
      <c r="G785" s="272">
        <f>IF(смарты_нал5[[#This Row],[Цена ]]&lt;&gt;"",смарты_нал5[[#This Row],[Цена ]]*смарты_нал5[[#This Row],[Заказ нал.]],"")</f>
        <v>0</v>
      </c>
      <c r="H785" s="272">
        <f>IF(смарты_нал5[[#This Row],[Цена Б.Н.]]&lt;&gt;"",смарты_нал5[[#This Row],[Цена Б.Н.]]*смарты_нал5[[#This Row],[Заказ Б.Н.]],"")</f>
        <v>0</v>
      </c>
    </row>
    <row r="786" spans="1:13" ht="15" customHeight="1" x14ac:dyDescent="0.25">
      <c r="A786" s="290" t="s">
        <v>15082</v>
      </c>
      <c r="B786" s="291" t="s">
        <v>15083</v>
      </c>
      <c r="C786" s="292">
        <v>23900</v>
      </c>
      <c r="D786" s="293">
        <f>IF(смарты_нал5[[#This Row],[Цена ]]&gt;0,смарты_нал5[[#This Row],[Цена ]]/0.87,"")</f>
        <v>27471.264367816093</v>
      </c>
      <c r="E786" s="271"/>
      <c r="F786" s="272"/>
      <c r="G786" s="272">
        <f>IF(смарты_нал5[[#This Row],[Цена ]]&lt;&gt;"",смарты_нал5[[#This Row],[Цена ]]*смарты_нал5[[#This Row],[Заказ нал.]],"")</f>
        <v>0</v>
      </c>
      <c r="H786" s="272">
        <f>IF(смарты_нал5[[#This Row],[Цена Б.Н.]]&lt;&gt;"",смарты_нал5[[#This Row],[Цена Б.Н.]]*смарты_нал5[[#This Row],[Заказ Б.Н.]],"")</f>
        <v>0</v>
      </c>
    </row>
    <row r="787" spans="1:13" ht="15" customHeight="1" x14ac:dyDescent="0.25">
      <c r="A787" s="290" t="s">
        <v>15084</v>
      </c>
      <c r="B787" s="291" t="s">
        <v>15085</v>
      </c>
      <c r="C787" s="292">
        <v>28900</v>
      </c>
      <c r="D787" s="293">
        <f>IF(смарты_нал5[[#This Row],[Цена ]]&gt;0,смарты_нал5[[#This Row],[Цена ]]/0.87,"")</f>
        <v>33218.3908045977</v>
      </c>
      <c r="E787" s="271"/>
      <c r="F787" s="272"/>
      <c r="G787" s="272">
        <f>IF(смарты_нал5[[#This Row],[Цена ]]&lt;&gt;"",смарты_нал5[[#This Row],[Цена ]]*смарты_нал5[[#This Row],[Заказ нал.]],"")</f>
        <v>0</v>
      </c>
      <c r="H787" s="272">
        <f>IF(смарты_нал5[[#This Row],[Цена Б.Н.]]&lt;&gt;"",смарты_нал5[[#This Row],[Цена Б.Н.]]*смарты_нал5[[#This Row],[Заказ Б.Н.]],"")</f>
        <v>0</v>
      </c>
    </row>
    <row r="788" spans="1:13" ht="15" customHeight="1" x14ac:dyDescent="0.25">
      <c r="A788" s="290" t="s">
        <v>4750</v>
      </c>
      <c r="B788" s="291" t="s">
        <v>4751</v>
      </c>
      <c r="C788" s="292">
        <v>22100</v>
      </c>
      <c r="D788" s="293">
        <f>IF(смарты_нал5[[#This Row],[Цена ]]&gt;0,смарты_нал5[[#This Row],[Цена ]]/0.87,"")</f>
        <v>25402.298850574713</v>
      </c>
      <c r="E788" s="271"/>
      <c r="F788" s="272"/>
      <c r="G788" s="272">
        <f>IF(смарты_нал5[[#This Row],[Цена ]]&lt;&gt;"",смарты_нал5[[#This Row],[Цена ]]*смарты_нал5[[#This Row],[Заказ нал.]],"")</f>
        <v>0</v>
      </c>
      <c r="H788" s="272">
        <f>IF(смарты_нал5[[#This Row],[Цена Б.Н.]]&lt;&gt;"",смарты_нал5[[#This Row],[Цена Б.Н.]]*смарты_нал5[[#This Row],[Заказ Б.Н.]],"")</f>
        <v>0</v>
      </c>
      <c r="M788" s="28">
        <v>3</v>
      </c>
    </row>
    <row r="789" spans="1:13" ht="15" customHeight="1" x14ac:dyDescent="0.25">
      <c r="A789" s="290" t="s">
        <v>15086</v>
      </c>
      <c r="B789" s="291" t="s">
        <v>15087</v>
      </c>
      <c r="C789" s="292">
        <v>18400</v>
      </c>
      <c r="D789" s="293">
        <f>IF(смарты_нал5[[#This Row],[Цена ]]&gt;0,смарты_нал5[[#This Row],[Цена ]]/0.87,"")</f>
        <v>21149.425287356324</v>
      </c>
      <c r="E789" s="271"/>
      <c r="F789" s="272"/>
      <c r="G789" s="272">
        <f>IF(смарты_нал5[[#This Row],[Цена ]]&lt;&gt;"",смарты_нал5[[#This Row],[Цена ]]*смарты_нал5[[#This Row],[Заказ нал.]],"")</f>
        <v>0</v>
      </c>
      <c r="H789" s="272">
        <f>IF(смарты_нал5[[#This Row],[Цена Б.Н.]]&lt;&gt;"",смарты_нал5[[#This Row],[Цена Б.Н.]]*смарты_нал5[[#This Row],[Заказ Б.Н.]],"")</f>
        <v>0</v>
      </c>
    </row>
    <row r="790" spans="1:13" ht="15" customHeight="1" x14ac:dyDescent="0.25">
      <c r="A790" s="290" t="s">
        <v>16288</v>
      </c>
      <c r="B790" s="291" t="s">
        <v>16289</v>
      </c>
      <c r="C790" s="292">
        <v>14900</v>
      </c>
      <c r="D790" s="293">
        <f>IF(смарты_нал5[[#This Row],[Цена ]]&gt;0,смарты_нал5[[#This Row],[Цена ]]/0.87,"")</f>
        <v>17126.436781609194</v>
      </c>
      <c r="E790" s="271"/>
      <c r="F790" s="272"/>
      <c r="G790" s="272">
        <f>IF(смарты_нал5[[#This Row],[Цена ]]&lt;&gt;"",смарты_нал5[[#This Row],[Цена ]]*смарты_нал5[[#This Row],[Заказ нал.]],"")</f>
        <v>0</v>
      </c>
      <c r="H790" s="272">
        <f>IF(смарты_нал5[[#This Row],[Цена Б.Н.]]&lt;&gt;"",смарты_нал5[[#This Row],[Цена Б.Н.]]*смарты_нал5[[#This Row],[Заказ Б.Н.]],"")</f>
        <v>0</v>
      </c>
    </row>
    <row r="791" spans="1:13" ht="15" customHeight="1" x14ac:dyDescent="0.25">
      <c r="A791" s="290" t="s">
        <v>16290</v>
      </c>
      <c r="B791" s="291" t="s">
        <v>16291</v>
      </c>
      <c r="C791" s="292">
        <v>14900</v>
      </c>
      <c r="D791" s="293">
        <f>IF(смарты_нал5[[#This Row],[Цена ]]&gt;0,смарты_нал5[[#This Row],[Цена ]]/0.87,"")</f>
        <v>17126.436781609194</v>
      </c>
      <c r="E791" s="271"/>
      <c r="F791" s="272"/>
      <c r="G791" s="272">
        <f>IF(смарты_нал5[[#This Row],[Цена ]]&lt;&gt;"",смарты_нал5[[#This Row],[Цена ]]*смарты_нал5[[#This Row],[Заказ нал.]],"")</f>
        <v>0</v>
      </c>
      <c r="H791" s="272">
        <f>IF(смарты_нал5[[#This Row],[Цена Б.Н.]]&lt;&gt;"",смарты_нал5[[#This Row],[Цена Б.Н.]]*смарты_нал5[[#This Row],[Заказ Б.Н.]],"")</f>
        <v>0</v>
      </c>
    </row>
    <row r="792" spans="1:13" ht="15" customHeight="1" x14ac:dyDescent="0.25">
      <c r="A792" s="290" t="s">
        <v>4752</v>
      </c>
      <c r="B792" s="291" t="s">
        <v>4753</v>
      </c>
      <c r="C792" s="292">
        <v>14900</v>
      </c>
      <c r="D792" s="293">
        <f>IF(смарты_нал5[[#This Row],[Цена ]]&gt;0,смарты_нал5[[#This Row],[Цена ]]/0.87,"")</f>
        <v>17126.436781609194</v>
      </c>
      <c r="E792" s="271"/>
      <c r="F792" s="272"/>
      <c r="G792" s="272">
        <f>IF(смарты_нал5[[#This Row],[Цена ]]&lt;&gt;"",смарты_нал5[[#This Row],[Цена ]]*смарты_нал5[[#This Row],[Заказ нал.]],"")</f>
        <v>0</v>
      </c>
      <c r="H792" s="272">
        <f>IF(смарты_нал5[[#This Row],[Цена Б.Н.]]&lt;&gt;"",смарты_нал5[[#This Row],[Цена Б.Н.]]*смарты_нал5[[#This Row],[Заказ Б.Н.]],"")</f>
        <v>0</v>
      </c>
    </row>
    <row r="793" spans="1:13" ht="15" customHeight="1" x14ac:dyDescent="0.25">
      <c r="A793" s="290" t="s">
        <v>4754</v>
      </c>
      <c r="B793" s="291" t="s">
        <v>4755</v>
      </c>
      <c r="C793" s="292">
        <v>13100</v>
      </c>
      <c r="D793" s="293">
        <f>IF(смарты_нал5[[#This Row],[Цена ]]&gt;0,смарты_нал5[[#This Row],[Цена ]]/0.87,"")</f>
        <v>15057.471264367816</v>
      </c>
      <c r="E793" s="271"/>
      <c r="F793" s="272"/>
      <c r="G793" s="272">
        <f>IF(смарты_нал5[[#This Row],[Цена ]]&lt;&gt;"",смарты_нал5[[#This Row],[Цена ]]*смарты_нал5[[#This Row],[Заказ нал.]],"")</f>
        <v>0</v>
      </c>
      <c r="H793" s="272">
        <f>IF(смарты_нал5[[#This Row],[Цена Б.Н.]]&lt;&gt;"",смарты_нал5[[#This Row],[Цена Б.Н.]]*смарты_нал5[[#This Row],[Заказ Б.Н.]],"")</f>
        <v>0</v>
      </c>
    </row>
    <row r="794" spans="1:13" ht="15" customHeight="1" x14ac:dyDescent="0.25">
      <c r="A794" s="290" t="s">
        <v>4756</v>
      </c>
      <c r="B794" s="291" t="s">
        <v>4757</v>
      </c>
      <c r="C794" s="292">
        <v>13100</v>
      </c>
      <c r="D794" s="293">
        <f>IF(смарты_нал5[[#This Row],[Цена ]]&gt;0,смарты_нал5[[#This Row],[Цена ]]/0.87,"")</f>
        <v>15057.471264367816</v>
      </c>
      <c r="E794" s="271"/>
      <c r="F794" s="272"/>
      <c r="G794" s="272">
        <f>IF(смарты_нал5[[#This Row],[Цена ]]&lt;&gt;"",смарты_нал5[[#This Row],[Цена ]]*смарты_нал5[[#This Row],[Заказ нал.]],"")</f>
        <v>0</v>
      </c>
      <c r="H794" s="272">
        <f>IF(смарты_нал5[[#This Row],[Цена Б.Н.]]&lt;&gt;"",смарты_нал5[[#This Row],[Цена Б.Н.]]*смарты_нал5[[#This Row],[Заказ Б.Н.]],"")</f>
        <v>0</v>
      </c>
      <c r="M794" s="28">
        <v>1</v>
      </c>
    </row>
    <row r="795" spans="1:13" ht="15" customHeight="1" x14ac:dyDescent="0.25">
      <c r="A795" s="290" t="s">
        <v>4758</v>
      </c>
      <c r="B795" s="291" t="s">
        <v>4759</v>
      </c>
      <c r="C795" s="292">
        <v>13100</v>
      </c>
      <c r="D795" s="293">
        <f>IF(смарты_нал5[[#This Row],[Цена ]]&gt;0,смарты_нал5[[#This Row],[Цена ]]/0.87,"")</f>
        <v>15057.471264367816</v>
      </c>
      <c r="E795" s="271"/>
      <c r="F795" s="272"/>
      <c r="G795" s="272">
        <f>IF(смарты_нал5[[#This Row],[Цена ]]&lt;&gt;"",смарты_нал5[[#This Row],[Цена ]]*смарты_нал5[[#This Row],[Заказ нал.]],"")</f>
        <v>0</v>
      </c>
      <c r="H795" s="272">
        <f>IF(смарты_нал5[[#This Row],[Цена Б.Н.]]&lt;&gt;"",смарты_нал5[[#This Row],[Цена Б.Н.]]*смарты_нал5[[#This Row],[Заказ Б.Н.]],"")</f>
        <v>0</v>
      </c>
      <c r="M795" s="28">
        <v>11</v>
      </c>
    </row>
    <row r="796" spans="1:13" ht="15" customHeight="1" x14ac:dyDescent="0.25">
      <c r="A796" s="290" t="s">
        <v>10065</v>
      </c>
      <c r="B796" s="291" t="s">
        <v>10066</v>
      </c>
      <c r="C796" s="292">
        <v>20600</v>
      </c>
      <c r="D796" s="293">
        <f>IF(смарты_нал5[[#This Row],[Цена ]]&gt;0,смарты_нал5[[#This Row],[Цена ]]/0.87,"")</f>
        <v>23678.160919540231</v>
      </c>
      <c r="E796" s="271"/>
      <c r="F796" s="272"/>
      <c r="G796" s="272">
        <f>IF(смарты_нал5[[#This Row],[Цена ]]&lt;&gt;"",смарты_нал5[[#This Row],[Цена ]]*смарты_нал5[[#This Row],[Заказ нал.]],"")</f>
        <v>0</v>
      </c>
      <c r="H796" s="272">
        <f>IF(смарты_нал5[[#This Row],[Цена Б.Н.]]&lt;&gt;"",смарты_нал5[[#This Row],[Цена Б.Н.]]*смарты_нал5[[#This Row],[Заказ Б.Н.]],"")</f>
        <v>0</v>
      </c>
    </row>
    <row r="797" spans="1:13" ht="15" customHeight="1" x14ac:dyDescent="0.25">
      <c r="A797" s="290" t="s">
        <v>4760</v>
      </c>
      <c r="B797" s="291" t="s">
        <v>4761</v>
      </c>
      <c r="C797" s="292">
        <v>20600</v>
      </c>
      <c r="D797" s="293">
        <f>IF(смарты_нал5[[#This Row],[Цена ]]&gt;0,смарты_нал5[[#This Row],[Цена ]]/0.87,"")</f>
        <v>23678.160919540231</v>
      </c>
      <c r="E797" s="271"/>
      <c r="F797" s="272"/>
      <c r="G797" s="272">
        <f>IF(смарты_нал5[[#This Row],[Цена ]]&lt;&gt;"",смарты_нал5[[#This Row],[Цена ]]*смарты_нал5[[#This Row],[Заказ нал.]],"")</f>
        <v>0</v>
      </c>
      <c r="H797" s="272">
        <f>IF(смарты_нал5[[#This Row],[Цена Б.Н.]]&lt;&gt;"",смарты_нал5[[#This Row],[Цена Б.Н.]]*смарты_нал5[[#This Row],[Заказ Б.Н.]],"")</f>
        <v>0</v>
      </c>
    </row>
    <row r="798" spans="1:13" ht="15" customHeight="1" x14ac:dyDescent="0.25">
      <c r="A798" s="290" t="s">
        <v>10067</v>
      </c>
      <c r="B798" s="291" t="s">
        <v>10068</v>
      </c>
      <c r="C798" s="292">
        <v>20600</v>
      </c>
      <c r="D798" s="293">
        <f>IF(смарты_нал5[[#This Row],[Цена ]]&gt;0,смарты_нал5[[#This Row],[Цена ]]/0.87,"")</f>
        <v>23678.160919540231</v>
      </c>
      <c r="E798" s="271"/>
      <c r="F798" s="272"/>
      <c r="G798" s="272">
        <f>IF(смарты_нал5[[#This Row],[Цена ]]&lt;&gt;"",смарты_нал5[[#This Row],[Цена ]]*смарты_нал5[[#This Row],[Заказ нал.]],"")</f>
        <v>0</v>
      </c>
      <c r="H798" s="272">
        <f>IF(смарты_нал5[[#This Row],[Цена Б.Н.]]&lt;&gt;"",смарты_нал5[[#This Row],[Цена Б.Н.]]*смарты_нал5[[#This Row],[Заказ Б.Н.]],"")</f>
        <v>0</v>
      </c>
    </row>
    <row r="799" spans="1:13" ht="15" customHeight="1" x14ac:dyDescent="0.25">
      <c r="A799" s="290" t="s">
        <v>4762</v>
      </c>
      <c r="B799" s="291" t="s">
        <v>4763</v>
      </c>
      <c r="C799" s="292">
        <v>12300</v>
      </c>
      <c r="D799" s="293">
        <f>IF(смарты_нал5[[#This Row],[Цена ]]&gt;0,смарты_нал5[[#This Row],[Цена ]]/0.87,"")</f>
        <v>14137.931034482759</v>
      </c>
      <c r="E799" s="271"/>
      <c r="F799" s="272"/>
      <c r="G799" s="272">
        <f>IF(смарты_нал5[[#This Row],[Цена ]]&lt;&gt;"",смарты_нал5[[#This Row],[Цена ]]*смарты_нал5[[#This Row],[Заказ нал.]],"")</f>
        <v>0</v>
      </c>
      <c r="H799" s="272">
        <f>IF(смарты_нал5[[#This Row],[Цена Б.Н.]]&lt;&gt;"",смарты_нал5[[#This Row],[Цена Б.Н.]]*смарты_нал5[[#This Row],[Заказ Б.Н.]],"")</f>
        <v>0</v>
      </c>
      <c r="M799" s="28">
        <v>6</v>
      </c>
    </row>
    <row r="800" spans="1:13" ht="15" customHeight="1" x14ac:dyDescent="0.25">
      <c r="A800" s="290" t="s">
        <v>4764</v>
      </c>
      <c r="B800" s="291" t="s">
        <v>4765</v>
      </c>
      <c r="C800" s="292">
        <v>12300</v>
      </c>
      <c r="D800" s="293">
        <f>IF(смарты_нал5[[#This Row],[Цена ]]&gt;0,смарты_нал5[[#This Row],[Цена ]]/0.87,"")</f>
        <v>14137.931034482759</v>
      </c>
      <c r="E800" s="271"/>
      <c r="F800" s="272"/>
      <c r="G800" s="272">
        <f>IF(смарты_нал5[[#This Row],[Цена ]]&lt;&gt;"",смарты_нал5[[#This Row],[Цена ]]*смарты_нал5[[#This Row],[Заказ нал.]],"")</f>
        <v>0</v>
      </c>
      <c r="H800" s="272">
        <f>IF(смарты_нал5[[#This Row],[Цена Б.Н.]]&lt;&gt;"",смарты_нал5[[#This Row],[Цена Б.Н.]]*смарты_нал5[[#This Row],[Заказ Б.Н.]],"")</f>
        <v>0</v>
      </c>
      <c r="M800" s="28">
        <v>1</v>
      </c>
    </row>
    <row r="801" spans="1:13" ht="15" customHeight="1" x14ac:dyDescent="0.25">
      <c r="A801" s="290" t="s">
        <v>4766</v>
      </c>
      <c r="B801" s="291" t="s">
        <v>4767</v>
      </c>
      <c r="C801" s="292">
        <v>12300</v>
      </c>
      <c r="D801" s="293">
        <f>IF(смарты_нал5[[#This Row],[Цена ]]&gt;0,смарты_нал5[[#This Row],[Цена ]]/0.87,"")</f>
        <v>14137.931034482759</v>
      </c>
      <c r="E801" s="271"/>
      <c r="F801" s="272"/>
      <c r="G801" s="272">
        <f>IF(смарты_нал5[[#This Row],[Цена ]]&lt;&gt;"",смарты_нал5[[#This Row],[Цена ]]*смарты_нал5[[#This Row],[Заказ нал.]],"")</f>
        <v>0</v>
      </c>
      <c r="H801" s="272">
        <f>IF(смарты_нал5[[#This Row],[Цена Б.Н.]]&lt;&gt;"",смарты_нал5[[#This Row],[Цена Б.Н.]]*смарты_нал5[[#This Row],[Заказ Б.Н.]],"")</f>
        <v>0</v>
      </c>
      <c r="M801" s="28">
        <v>3</v>
      </c>
    </row>
    <row r="802" spans="1:13" ht="15" customHeight="1" x14ac:dyDescent="0.25">
      <c r="A802" s="290" t="s">
        <v>4768</v>
      </c>
      <c r="B802" s="291" t="s">
        <v>4769</v>
      </c>
      <c r="C802" s="292">
        <v>13200</v>
      </c>
      <c r="D802" s="293">
        <f>IF(смарты_нал5[[#This Row],[Цена ]]&gt;0,смарты_нал5[[#This Row],[Цена ]]/0.87,"")</f>
        <v>15172.413793103447</v>
      </c>
      <c r="E802" s="271"/>
      <c r="F802" s="272"/>
      <c r="G802" s="272">
        <f>IF(смарты_нал5[[#This Row],[Цена ]]&lt;&gt;"",смарты_нал5[[#This Row],[Цена ]]*смарты_нал5[[#This Row],[Заказ нал.]],"")</f>
        <v>0</v>
      </c>
      <c r="H802" s="272">
        <f>IF(смарты_нал5[[#This Row],[Цена Б.Н.]]&lt;&gt;"",смарты_нал5[[#This Row],[Цена Б.Н.]]*смарты_нал5[[#This Row],[Заказ Б.Н.]],"")</f>
        <v>0</v>
      </c>
      <c r="M802" s="28">
        <v>18</v>
      </c>
    </row>
    <row r="803" spans="1:13" ht="15" customHeight="1" x14ac:dyDescent="0.25">
      <c r="A803" s="290" t="s">
        <v>9793</v>
      </c>
      <c r="B803" s="291" t="s">
        <v>9794</v>
      </c>
      <c r="C803" s="292">
        <v>13000</v>
      </c>
      <c r="D803" s="293">
        <f>IF(смарты_нал5[[#This Row],[Цена ]]&gt;0,смарты_нал5[[#This Row],[Цена ]]/0.87,"")</f>
        <v>14942.528735632184</v>
      </c>
      <c r="E803" s="271"/>
      <c r="F803" s="272"/>
      <c r="G803" s="272">
        <f>IF(смарты_нал5[[#This Row],[Цена ]]&lt;&gt;"",смарты_нал5[[#This Row],[Цена ]]*смарты_нал5[[#This Row],[Заказ нал.]],"")</f>
        <v>0</v>
      </c>
      <c r="H803" s="272">
        <f>IF(смарты_нал5[[#This Row],[Цена Б.Н.]]&lt;&gt;"",смарты_нал5[[#This Row],[Цена Б.Н.]]*смарты_нал5[[#This Row],[Заказ Б.Н.]],"")</f>
        <v>0</v>
      </c>
    </row>
    <row r="804" spans="1:13" ht="15" customHeight="1" x14ac:dyDescent="0.25">
      <c r="A804" s="290" t="s">
        <v>4770</v>
      </c>
      <c r="B804" s="291" t="s">
        <v>4771</v>
      </c>
      <c r="C804" s="292">
        <v>13200</v>
      </c>
      <c r="D804" s="293">
        <f>IF(смарты_нал5[[#This Row],[Цена ]]&gt;0,смарты_нал5[[#This Row],[Цена ]]/0.87,"")</f>
        <v>15172.413793103447</v>
      </c>
      <c r="E804" s="271"/>
      <c r="F804" s="272"/>
      <c r="G804" s="272">
        <f>IF(смарты_нал5[[#This Row],[Цена ]]&lt;&gt;"",смарты_нал5[[#This Row],[Цена ]]*смарты_нал5[[#This Row],[Заказ нал.]],"")</f>
        <v>0</v>
      </c>
      <c r="H804" s="272">
        <f>IF(смарты_нал5[[#This Row],[Цена Б.Н.]]&lt;&gt;"",смарты_нал5[[#This Row],[Цена Б.Н.]]*смарты_нал5[[#This Row],[Заказ Б.Н.]],"")</f>
        <v>0</v>
      </c>
      <c r="M804" s="28">
        <v>6</v>
      </c>
    </row>
    <row r="805" spans="1:13" ht="15" customHeight="1" x14ac:dyDescent="0.25">
      <c r="A805" s="290" t="s">
        <v>4772</v>
      </c>
      <c r="B805" s="291" t="s">
        <v>4773</v>
      </c>
      <c r="C805" s="292">
        <v>14700</v>
      </c>
      <c r="D805" s="293">
        <f>IF(смарты_нал5[[#This Row],[Цена ]]&gt;0,смарты_нал5[[#This Row],[Цена ]]/0.87,"")</f>
        <v>16896.551724137931</v>
      </c>
      <c r="E805" s="271"/>
      <c r="F805" s="272"/>
      <c r="G805" s="272">
        <f>IF(смарты_нал5[[#This Row],[Цена ]]&lt;&gt;"",смарты_нал5[[#This Row],[Цена ]]*смарты_нал5[[#This Row],[Заказ нал.]],"")</f>
        <v>0</v>
      </c>
      <c r="H805" s="272">
        <f>IF(смарты_нал5[[#This Row],[Цена Б.Н.]]&lt;&gt;"",смарты_нал5[[#This Row],[Цена Б.Н.]]*смарты_нал5[[#This Row],[Заказ Б.Н.]],"")</f>
        <v>0</v>
      </c>
      <c r="M805" s="28">
        <v>15</v>
      </c>
    </row>
    <row r="806" spans="1:13" ht="15" customHeight="1" x14ac:dyDescent="0.25">
      <c r="A806" s="290" t="s">
        <v>4774</v>
      </c>
      <c r="B806" s="291" t="s">
        <v>4775</v>
      </c>
      <c r="C806" s="292">
        <v>14700</v>
      </c>
      <c r="D806" s="293">
        <f>IF(смарты_нал5[[#This Row],[Цена ]]&gt;0,смарты_нал5[[#This Row],[Цена ]]/0.87,"")</f>
        <v>16896.551724137931</v>
      </c>
      <c r="E806" s="271"/>
      <c r="F806" s="272"/>
      <c r="G806" s="272">
        <f>IF(смарты_нал5[[#This Row],[Цена ]]&lt;&gt;"",смарты_нал5[[#This Row],[Цена ]]*смарты_нал5[[#This Row],[Заказ нал.]],"")</f>
        <v>0</v>
      </c>
      <c r="H806" s="272">
        <f>IF(смарты_нал5[[#This Row],[Цена Б.Н.]]&lt;&gt;"",смарты_нал5[[#This Row],[Цена Б.Н.]]*смарты_нал5[[#This Row],[Заказ Б.Н.]],"")</f>
        <v>0</v>
      </c>
      <c r="M806" s="28">
        <v>5</v>
      </c>
    </row>
    <row r="807" spans="1:13" ht="15" customHeight="1" x14ac:dyDescent="0.25">
      <c r="A807" s="290" t="s">
        <v>4776</v>
      </c>
      <c r="B807" s="291" t="s">
        <v>4777</v>
      </c>
      <c r="C807" s="292">
        <v>14700</v>
      </c>
      <c r="D807" s="293">
        <f>IF(смарты_нал5[[#This Row],[Цена ]]&gt;0,смарты_нал5[[#This Row],[Цена ]]/0.87,"")</f>
        <v>16896.551724137931</v>
      </c>
      <c r="E807" s="271"/>
      <c r="F807" s="272"/>
      <c r="G807" s="272">
        <f>IF(смарты_нал5[[#This Row],[Цена ]]&lt;&gt;"",смарты_нал5[[#This Row],[Цена ]]*смарты_нал5[[#This Row],[Заказ нал.]],"")</f>
        <v>0</v>
      </c>
      <c r="H807" s="272">
        <f>IF(смарты_нал5[[#This Row],[Цена Б.Н.]]&lt;&gt;"",смарты_нал5[[#This Row],[Цена Б.Н.]]*смарты_нал5[[#This Row],[Заказ Б.Н.]],"")</f>
        <v>0</v>
      </c>
      <c r="M807" s="28">
        <v>13</v>
      </c>
    </row>
    <row r="808" spans="1:13" ht="15" customHeight="1" x14ac:dyDescent="0.25">
      <c r="A808" s="290" t="s">
        <v>9795</v>
      </c>
      <c r="B808" s="291" t="s">
        <v>9796</v>
      </c>
      <c r="C808" s="292">
        <v>13200</v>
      </c>
      <c r="D808" s="293">
        <f>IF(смарты_нал5[[#This Row],[Цена ]]&gt;0,смарты_нал5[[#This Row],[Цена ]]/0.87,"")</f>
        <v>15172.413793103447</v>
      </c>
      <c r="E808" s="271"/>
      <c r="F808" s="272"/>
      <c r="G808" s="272">
        <f>IF(смарты_нал5[[#This Row],[Цена ]]&lt;&gt;"",смарты_нал5[[#This Row],[Цена ]]*смарты_нал5[[#This Row],[Заказ нал.]],"")</f>
        <v>0</v>
      </c>
      <c r="H808" s="272">
        <f>IF(смарты_нал5[[#This Row],[Цена Б.Н.]]&lt;&gt;"",смарты_нал5[[#This Row],[Цена Б.Н.]]*смарты_нал5[[#This Row],[Заказ Б.Н.]],"")</f>
        <v>0</v>
      </c>
    </row>
    <row r="809" spans="1:13" ht="15" customHeight="1" x14ac:dyDescent="0.25">
      <c r="A809" s="290" t="s">
        <v>15088</v>
      </c>
      <c r="B809" s="291" t="s">
        <v>15089</v>
      </c>
      <c r="C809" s="292">
        <v>14700</v>
      </c>
      <c r="D809" s="293">
        <f>IF(смарты_нал5[[#This Row],[Цена ]]&gt;0,смарты_нал5[[#This Row],[Цена ]]/0.87,"")</f>
        <v>16896.551724137931</v>
      </c>
      <c r="E809" s="271"/>
      <c r="F809" s="272"/>
      <c r="G809" s="272">
        <f>IF(смарты_нал5[[#This Row],[Цена ]]&lt;&gt;"",смарты_нал5[[#This Row],[Цена ]]*смарты_нал5[[#This Row],[Заказ нал.]],"")</f>
        <v>0</v>
      </c>
      <c r="H809" s="272">
        <f>IF(смарты_нал5[[#This Row],[Цена Б.Н.]]&lt;&gt;"",смарты_нал5[[#This Row],[Цена Б.Н.]]*смарты_нал5[[#This Row],[Заказ Б.Н.]],"")</f>
        <v>0</v>
      </c>
      <c r="M809" s="28">
        <v>10</v>
      </c>
    </row>
    <row r="810" spans="1:13" ht="15" customHeight="1" x14ac:dyDescent="0.25">
      <c r="A810" s="290" t="s">
        <v>4778</v>
      </c>
      <c r="B810" s="291" t="s">
        <v>4779</v>
      </c>
      <c r="C810" s="292">
        <v>20500</v>
      </c>
      <c r="D810" s="293">
        <f>IF(смарты_нал5[[#This Row],[Цена ]]&gt;0,смарты_нал5[[#This Row],[Цена ]]/0.87,"")</f>
        <v>23563.218390804599</v>
      </c>
      <c r="E810" s="271"/>
      <c r="F810" s="272"/>
      <c r="G810" s="272">
        <f>IF(смарты_нал5[[#This Row],[Цена ]]&lt;&gt;"",смарты_нал5[[#This Row],[Цена ]]*смарты_нал5[[#This Row],[Заказ нал.]],"")</f>
        <v>0</v>
      </c>
      <c r="H810" s="272">
        <f>IF(смарты_нал5[[#This Row],[Цена Б.Н.]]&lt;&gt;"",смарты_нал5[[#This Row],[Цена Б.Н.]]*смарты_нал5[[#This Row],[Заказ Б.Н.]],"")</f>
        <v>0</v>
      </c>
      <c r="M810" s="28">
        <v>6</v>
      </c>
    </row>
    <row r="811" spans="1:13" ht="15" customHeight="1" x14ac:dyDescent="0.25">
      <c r="A811" s="290" t="s">
        <v>4780</v>
      </c>
      <c r="B811" s="291" t="s">
        <v>4781</v>
      </c>
      <c r="C811" s="292">
        <v>22400</v>
      </c>
      <c r="D811" s="293">
        <f>IF(смарты_нал5[[#This Row],[Цена ]]&gt;0,смарты_нал5[[#This Row],[Цена ]]/0.87,"")</f>
        <v>25747.126436781611</v>
      </c>
      <c r="E811" s="271"/>
      <c r="F811" s="272"/>
      <c r="G811" s="272">
        <f>IF(смарты_нал5[[#This Row],[Цена ]]&lt;&gt;"",смарты_нал5[[#This Row],[Цена ]]*смарты_нал5[[#This Row],[Заказ нал.]],"")</f>
        <v>0</v>
      </c>
      <c r="H811" s="272">
        <f>IF(смарты_нал5[[#This Row],[Цена Б.Н.]]&lt;&gt;"",смарты_нал5[[#This Row],[Цена Б.Н.]]*смарты_нал5[[#This Row],[Заказ Б.Н.]],"")</f>
        <v>0</v>
      </c>
      <c r="M811" s="28">
        <v>12</v>
      </c>
    </row>
    <row r="812" spans="1:13" ht="15" customHeight="1" x14ac:dyDescent="0.25">
      <c r="A812" s="290" t="s">
        <v>4782</v>
      </c>
      <c r="B812" s="291" t="s">
        <v>4783</v>
      </c>
      <c r="C812" s="292">
        <v>22400</v>
      </c>
      <c r="D812" s="293">
        <f>IF(смарты_нал5[[#This Row],[Цена ]]&gt;0,смарты_нал5[[#This Row],[Цена ]]/0.87,"")</f>
        <v>25747.126436781611</v>
      </c>
      <c r="E812" s="271"/>
      <c r="F812" s="272"/>
      <c r="G812" s="272">
        <f>IF(смарты_нал5[[#This Row],[Цена ]]&lt;&gt;"",смарты_нал5[[#This Row],[Цена ]]*смарты_нал5[[#This Row],[Заказ нал.]],"")</f>
        <v>0</v>
      </c>
      <c r="H812" s="272">
        <f>IF(смарты_нал5[[#This Row],[Цена Б.Н.]]&lt;&gt;"",смарты_нал5[[#This Row],[Цена Б.Н.]]*смарты_нал5[[#This Row],[Заказ Б.Н.]],"")</f>
        <v>0</v>
      </c>
      <c r="M812" s="28">
        <v>5</v>
      </c>
    </row>
    <row r="813" spans="1:13" ht="15" customHeight="1" x14ac:dyDescent="0.25">
      <c r="A813" s="290" t="s">
        <v>4784</v>
      </c>
      <c r="B813" s="291" t="s">
        <v>4785</v>
      </c>
      <c r="C813" s="292">
        <v>22400</v>
      </c>
      <c r="D813" s="293">
        <f>IF(смарты_нал5[[#This Row],[Цена ]]&gt;0,смарты_нал5[[#This Row],[Цена ]]/0.87,"")</f>
        <v>25747.126436781611</v>
      </c>
      <c r="E813" s="271"/>
      <c r="F813" s="272"/>
      <c r="G813" s="272">
        <f>IF(смарты_нал5[[#This Row],[Цена ]]&lt;&gt;"",смарты_нал5[[#This Row],[Цена ]]*смарты_нал5[[#This Row],[Заказ нал.]],"")</f>
        <v>0</v>
      </c>
      <c r="H813" s="272">
        <f>IF(смарты_нал5[[#This Row],[Цена Б.Н.]]&lt;&gt;"",смарты_нал5[[#This Row],[Цена Б.Н.]]*смарты_нал5[[#This Row],[Заказ Б.Н.]],"")</f>
        <v>0</v>
      </c>
      <c r="M813" s="28">
        <v>7</v>
      </c>
    </row>
    <row r="814" spans="1:13" ht="15" customHeight="1" x14ac:dyDescent="0.25">
      <c r="A814" s="290" t="s">
        <v>10069</v>
      </c>
      <c r="B814" s="291" t="s">
        <v>10070</v>
      </c>
      <c r="C814" s="292">
        <v>20500</v>
      </c>
      <c r="D814" s="293">
        <f>IF(смарты_нал5[[#This Row],[Цена ]]&gt;0,смарты_нал5[[#This Row],[Цена ]]/0.87,"")</f>
        <v>23563.218390804599</v>
      </c>
      <c r="E814" s="271"/>
      <c r="F814" s="272"/>
      <c r="G814" s="272">
        <f>IF(смарты_нал5[[#This Row],[Цена ]]&lt;&gt;"",смарты_нал5[[#This Row],[Цена ]]*смарты_нал5[[#This Row],[Заказ нал.]],"")</f>
        <v>0</v>
      </c>
      <c r="H814" s="272">
        <f>IF(смарты_нал5[[#This Row],[Цена Б.Н.]]&lt;&gt;"",смарты_нал5[[#This Row],[Цена Б.Н.]]*смарты_нал5[[#This Row],[Заказ Б.Н.]],"")</f>
        <v>0</v>
      </c>
      <c r="M814" s="28">
        <v>18</v>
      </c>
    </row>
    <row r="815" spans="1:13" ht="15" customHeight="1" x14ac:dyDescent="0.25">
      <c r="A815" s="290" t="s">
        <v>10071</v>
      </c>
      <c r="B815" s="291" t="s">
        <v>10072</v>
      </c>
      <c r="C815" s="292">
        <v>20500</v>
      </c>
      <c r="D815" s="293">
        <f>IF(смарты_нал5[[#This Row],[Цена ]]&gt;0,смарты_нал5[[#This Row],[Цена ]]/0.87,"")</f>
        <v>23563.218390804599</v>
      </c>
      <c r="E815" s="271"/>
      <c r="F815" s="272"/>
      <c r="G815" s="272">
        <f>IF(смарты_нал5[[#This Row],[Цена ]]&lt;&gt;"",смарты_нал5[[#This Row],[Цена ]]*смарты_нал5[[#This Row],[Заказ нал.]],"")</f>
        <v>0</v>
      </c>
      <c r="H815" s="272">
        <f>IF(смарты_нал5[[#This Row],[Цена Б.Н.]]&lt;&gt;"",смарты_нал5[[#This Row],[Цена Б.Н.]]*смарты_нал5[[#This Row],[Заказ Б.Н.]],"")</f>
        <v>0</v>
      </c>
      <c r="M815" s="28">
        <v>11</v>
      </c>
    </row>
    <row r="816" spans="1:13" ht="15" customHeight="1" x14ac:dyDescent="0.25">
      <c r="A816" s="290" t="s">
        <v>12585</v>
      </c>
      <c r="B816" s="291" t="s">
        <v>12586</v>
      </c>
      <c r="C816" s="292">
        <v>22400</v>
      </c>
      <c r="D816" s="293">
        <f>IF(смарты_нал5[[#This Row],[Цена ]]&gt;0,смарты_нал5[[#This Row],[Цена ]]/0.87,"")</f>
        <v>25747.126436781611</v>
      </c>
      <c r="E816" s="271"/>
      <c r="F816" s="272"/>
      <c r="G816" s="272">
        <f>IF(смарты_нал5[[#This Row],[Цена ]]&lt;&gt;"",смарты_нал5[[#This Row],[Цена ]]*смарты_нал5[[#This Row],[Заказ нал.]],"")</f>
        <v>0</v>
      </c>
      <c r="H816" s="272">
        <f>IF(смарты_нал5[[#This Row],[Цена Б.Н.]]&lt;&gt;"",смарты_нал5[[#This Row],[Цена Б.Н.]]*смарты_нал5[[#This Row],[Заказ Б.Н.]],"")</f>
        <v>0</v>
      </c>
      <c r="M816" s="28">
        <v>4</v>
      </c>
    </row>
    <row r="817" spans="1:13" ht="15" customHeight="1" x14ac:dyDescent="0.25">
      <c r="A817" s="290" t="s">
        <v>12587</v>
      </c>
      <c r="B817" s="291" t="s">
        <v>12588</v>
      </c>
      <c r="C817" s="292">
        <v>22400</v>
      </c>
      <c r="D817" s="293">
        <f>IF(смарты_нал5[[#This Row],[Цена ]]&gt;0,смарты_нал5[[#This Row],[Цена ]]/0.87,"")</f>
        <v>25747.126436781611</v>
      </c>
      <c r="E817" s="271"/>
      <c r="F817" s="272"/>
      <c r="G817" s="272">
        <f>IF(смарты_нал5[[#This Row],[Цена ]]&lt;&gt;"",смарты_нал5[[#This Row],[Цена ]]*смарты_нал5[[#This Row],[Заказ нал.]],"")</f>
        <v>0</v>
      </c>
      <c r="H817" s="272">
        <f>IF(смарты_нал5[[#This Row],[Цена Б.Н.]]&lt;&gt;"",смарты_нал5[[#This Row],[Цена Б.Н.]]*смарты_нал5[[#This Row],[Заказ Б.Н.]],"")</f>
        <v>0</v>
      </c>
      <c r="M817" s="28">
        <v>4</v>
      </c>
    </row>
    <row r="818" spans="1:13" ht="15" customHeight="1" x14ac:dyDescent="0.25">
      <c r="A818" s="290" t="s">
        <v>4786</v>
      </c>
      <c r="B818" s="291" t="s">
        <v>4787</v>
      </c>
      <c r="C818" s="292">
        <v>21500</v>
      </c>
      <c r="D818" s="293">
        <f>IF(смарты_нал5[[#This Row],[Цена ]]&gt;0,смарты_нал5[[#This Row],[Цена ]]/0.87,"")</f>
        <v>24712.643678160919</v>
      </c>
      <c r="E818" s="271"/>
      <c r="F818" s="272"/>
      <c r="G818" s="272">
        <f>IF(смарты_нал5[[#This Row],[Цена ]]&lt;&gt;"",смарты_нал5[[#This Row],[Цена ]]*смарты_нал5[[#This Row],[Заказ нал.]],"")</f>
        <v>0</v>
      </c>
      <c r="H818" s="272">
        <f>IF(смарты_нал5[[#This Row],[Цена Б.Н.]]&lt;&gt;"",смарты_нал5[[#This Row],[Цена Б.Н.]]*смарты_нал5[[#This Row],[Заказ Б.Н.]],"")</f>
        <v>0</v>
      </c>
      <c r="M818" s="28">
        <v>17</v>
      </c>
    </row>
    <row r="819" spans="1:13" ht="15" customHeight="1" x14ac:dyDescent="0.25">
      <c r="A819" s="290" t="s">
        <v>4788</v>
      </c>
      <c r="B819" s="291" t="s">
        <v>4789</v>
      </c>
      <c r="C819" s="292">
        <v>21500</v>
      </c>
      <c r="D819" s="293">
        <f>IF(смарты_нал5[[#This Row],[Цена ]]&gt;0,смарты_нал5[[#This Row],[Цена ]]/0.87,"")</f>
        <v>24712.643678160919</v>
      </c>
      <c r="E819" s="271"/>
      <c r="F819" s="272"/>
      <c r="G819" s="272">
        <f>IF(смарты_нал5[[#This Row],[Цена ]]&lt;&gt;"",смарты_нал5[[#This Row],[Цена ]]*смарты_нал5[[#This Row],[Заказ нал.]],"")</f>
        <v>0</v>
      </c>
      <c r="H819" s="272">
        <f>IF(смарты_нал5[[#This Row],[Цена Б.Н.]]&lt;&gt;"",смарты_нал5[[#This Row],[Цена Б.Н.]]*смарты_нал5[[#This Row],[Заказ Б.Н.]],"")</f>
        <v>0</v>
      </c>
      <c r="M819" s="28">
        <v>4</v>
      </c>
    </row>
    <row r="820" spans="1:13" ht="15" customHeight="1" x14ac:dyDescent="0.25">
      <c r="A820" s="290" t="s">
        <v>10073</v>
      </c>
      <c r="B820" s="291" t="s">
        <v>10074</v>
      </c>
      <c r="C820" s="292">
        <v>21500</v>
      </c>
      <c r="D820" s="293">
        <f>IF(смарты_нал5[[#This Row],[Цена ]]&gt;0,смарты_нал5[[#This Row],[Цена ]]/0.87,"")</f>
        <v>24712.643678160919</v>
      </c>
      <c r="E820" s="271"/>
      <c r="F820" s="272"/>
      <c r="G820" s="272">
        <f>IF(смарты_нал5[[#This Row],[Цена ]]&lt;&gt;"",смарты_нал5[[#This Row],[Цена ]]*смарты_нал5[[#This Row],[Заказ нал.]],"")</f>
        <v>0</v>
      </c>
      <c r="H820" s="272">
        <f>IF(смарты_нал5[[#This Row],[Цена Б.Н.]]&lt;&gt;"",смарты_нал5[[#This Row],[Цена Б.Н.]]*смарты_нал5[[#This Row],[Заказ Б.Н.]],"")</f>
        <v>0</v>
      </c>
      <c r="M820" s="28">
        <v>2</v>
      </c>
    </row>
    <row r="821" spans="1:13" ht="15" customHeight="1" x14ac:dyDescent="0.25">
      <c r="A821" s="290" t="s">
        <v>10075</v>
      </c>
      <c r="B821" s="291" t="s">
        <v>10076</v>
      </c>
      <c r="C821" s="292">
        <v>21500</v>
      </c>
      <c r="D821" s="293">
        <f>IF(смарты_нал5[[#This Row],[Цена ]]&gt;0,смарты_нал5[[#This Row],[Цена ]]/0.87,"")</f>
        <v>24712.643678160919</v>
      </c>
      <c r="E821" s="271"/>
      <c r="F821" s="272"/>
      <c r="G821" s="272">
        <f>IF(смарты_нал5[[#This Row],[Цена ]]&lt;&gt;"",смарты_нал5[[#This Row],[Цена ]]*смарты_нал5[[#This Row],[Заказ нал.]],"")</f>
        <v>0</v>
      </c>
      <c r="H821" s="272">
        <f>IF(смарты_нал5[[#This Row],[Цена Б.Н.]]&lt;&gt;"",смарты_нал5[[#This Row],[Цена Б.Н.]]*смарты_нал5[[#This Row],[Заказ Б.Н.]],"")</f>
        <v>0</v>
      </c>
      <c r="M821" s="28">
        <v>3</v>
      </c>
    </row>
    <row r="822" spans="1:13" ht="15" customHeight="1" x14ac:dyDescent="0.25">
      <c r="A822" s="290" t="s">
        <v>4790</v>
      </c>
      <c r="B822" s="291" t="s">
        <v>4791</v>
      </c>
      <c r="C822" s="292">
        <v>23100</v>
      </c>
      <c r="D822" s="293">
        <f>IF(смарты_нал5[[#This Row],[Цена ]]&gt;0,смарты_нал5[[#This Row],[Цена ]]/0.87,"")</f>
        <v>26551.724137931036</v>
      </c>
      <c r="E822" s="271"/>
      <c r="F822" s="272"/>
      <c r="G822" s="272">
        <f>IF(смарты_нал5[[#This Row],[Цена ]]&lt;&gt;"",смарты_нал5[[#This Row],[Цена ]]*смарты_нал5[[#This Row],[Заказ нал.]],"")</f>
        <v>0</v>
      </c>
      <c r="H822" s="272">
        <f>IF(смарты_нал5[[#This Row],[Цена Б.Н.]]&lt;&gt;"",смарты_нал5[[#This Row],[Цена Б.Н.]]*смарты_нал5[[#This Row],[Заказ Б.Н.]],"")</f>
        <v>0</v>
      </c>
      <c r="M822" s="28">
        <v>3</v>
      </c>
    </row>
    <row r="823" spans="1:13" ht="15" customHeight="1" x14ac:dyDescent="0.25">
      <c r="A823" s="290" t="s">
        <v>4792</v>
      </c>
      <c r="B823" s="291" t="s">
        <v>4793</v>
      </c>
      <c r="C823" s="292">
        <v>18000</v>
      </c>
      <c r="D823" s="293">
        <f>IF(смарты_нал5[[#This Row],[Цена ]]&gt;0,смарты_нал5[[#This Row],[Цена ]]/0.87,"")</f>
        <v>20689.655172413793</v>
      </c>
      <c r="E823" s="271"/>
      <c r="F823" s="272"/>
      <c r="G823" s="272">
        <f>IF(смарты_нал5[[#This Row],[Цена ]]&lt;&gt;"",смарты_нал5[[#This Row],[Цена ]]*смарты_нал5[[#This Row],[Заказ нал.]],"")</f>
        <v>0</v>
      </c>
      <c r="H823" s="272">
        <f>IF(смарты_нал5[[#This Row],[Цена Б.Н.]]&lt;&gt;"",смарты_нал5[[#This Row],[Цена Б.Н.]]*смарты_нал5[[#This Row],[Заказ Б.Н.]],"")</f>
        <v>0</v>
      </c>
      <c r="M823" s="28">
        <v>4</v>
      </c>
    </row>
    <row r="824" spans="1:13" ht="15" customHeight="1" x14ac:dyDescent="0.25">
      <c r="A824" s="290" t="s">
        <v>4794</v>
      </c>
      <c r="B824" s="291" t="s">
        <v>4795</v>
      </c>
      <c r="C824" s="292">
        <v>18000</v>
      </c>
      <c r="D824" s="293">
        <f>IF(смарты_нал5[[#This Row],[Цена ]]&gt;0,смарты_нал5[[#This Row],[Цена ]]/0.87,"")</f>
        <v>20689.655172413793</v>
      </c>
      <c r="E824" s="271"/>
      <c r="F824" s="272"/>
      <c r="G824" s="272">
        <f>IF(смарты_нал5[[#This Row],[Цена ]]&lt;&gt;"",смарты_нал5[[#This Row],[Цена ]]*смарты_нал5[[#This Row],[Заказ нал.]],"")</f>
        <v>0</v>
      </c>
      <c r="H824" s="272">
        <f>IF(смарты_нал5[[#This Row],[Цена Б.Н.]]&lt;&gt;"",смарты_нал5[[#This Row],[Цена Б.Н.]]*смарты_нал5[[#This Row],[Заказ Б.Н.]],"")</f>
        <v>0</v>
      </c>
      <c r="M824" s="28">
        <v>5</v>
      </c>
    </row>
    <row r="825" spans="1:13" ht="15" customHeight="1" x14ac:dyDescent="0.25">
      <c r="A825" s="290" t="s">
        <v>10077</v>
      </c>
      <c r="B825" s="291" t="s">
        <v>10078</v>
      </c>
      <c r="C825" s="292">
        <v>18000</v>
      </c>
      <c r="D825" s="293">
        <f>IF(смарты_нал5[[#This Row],[Цена ]]&gt;0,смарты_нал5[[#This Row],[Цена ]]/0.87,"")</f>
        <v>20689.655172413793</v>
      </c>
      <c r="E825" s="271"/>
      <c r="F825" s="272"/>
      <c r="G825" s="272">
        <f>IF(смарты_нал5[[#This Row],[Цена ]]&lt;&gt;"",смарты_нал5[[#This Row],[Цена ]]*смарты_нал5[[#This Row],[Заказ нал.]],"")</f>
        <v>0</v>
      </c>
      <c r="H825" s="272">
        <f>IF(смарты_нал5[[#This Row],[Цена Б.Н.]]&lt;&gt;"",смарты_нал5[[#This Row],[Цена Б.Н.]]*смарты_нал5[[#This Row],[Заказ Б.Н.]],"")</f>
        <v>0</v>
      </c>
      <c r="M825" s="28">
        <v>8</v>
      </c>
    </row>
    <row r="826" spans="1:13" ht="15" customHeight="1" x14ac:dyDescent="0.25">
      <c r="A826" s="290" t="s">
        <v>10079</v>
      </c>
      <c r="B826" s="291" t="s">
        <v>10080</v>
      </c>
      <c r="C826" s="292">
        <v>18000</v>
      </c>
      <c r="D826" s="293">
        <f>IF(смарты_нал5[[#This Row],[Цена ]]&gt;0,смарты_нал5[[#This Row],[Цена ]]/0.87,"")</f>
        <v>20689.655172413793</v>
      </c>
      <c r="E826" s="271"/>
      <c r="F826" s="272"/>
      <c r="G826" s="272">
        <f>IF(смарты_нал5[[#This Row],[Цена ]]&lt;&gt;"",смарты_нал5[[#This Row],[Цена ]]*смарты_нал5[[#This Row],[Заказ нал.]],"")</f>
        <v>0</v>
      </c>
      <c r="H826" s="272">
        <f>IF(смарты_нал5[[#This Row],[Цена Б.Н.]]&lt;&gt;"",смарты_нал5[[#This Row],[Цена Б.Н.]]*смарты_нал5[[#This Row],[Заказ Б.Н.]],"")</f>
        <v>0</v>
      </c>
      <c r="M826" s="28">
        <v>5</v>
      </c>
    </row>
    <row r="827" spans="1:13" ht="15" customHeight="1" x14ac:dyDescent="0.25">
      <c r="A827" s="290" t="s">
        <v>4796</v>
      </c>
      <c r="B827" s="291" t="s">
        <v>4797</v>
      </c>
      <c r="C827" s="292">
        <v>30300</v>
      </c>
      <c r="D827" s="293">
        <f>IF(смарты_нал5[[#This Row],[Цена ]]&gt;0,смарты_нал5[[#This Row],[Цена ]]/0.87,"")</f>
        <v>34827.586206896551</v>
      </c>
      <c r="E827" s="271"/>
      <c r="F827" s="272"/>
      <c r="G827" s="272">
        <f>IF(смарты_нал5[[#This Row],[Цена ]]&lt;&gt;"",смарты_нал5[[#This Row],[Цена ]]*смарты_нал5[[#This Row],[Заказ нал.]],"")</f>
        <v>0</v>
      </c>
      <c r="H827" s="272">
        <f>IF(смарты_нал5[[#This Row],[Цена Б.Н.]]&lt;&gt;"",смарты_нал5[[#This Row],[Цена Б.Н.]]*смарты_нал5[[#This Row],[Заказ Б.Н.]],"")</f>
        <v>0</v>
      </c>
      <c r="M827" s="28">
        <v>8</v>
      </c>
    </row>
    <row r="828" spans="1:13" ht="15" customHeight="1" x14ac:dyDescent="0.25">
      <c r="A828" s="290" t="s">
        <v>4798</v>
      </c>
      <c r="B828" s="291" t="s">
        <v>4799</v>
      </c>
      <c r="C828" s="292">
        <v>26100</v>
      </c>
      <c r="D828" s="293">
        <f>IF(смарты_нал5[[#This Row],[Цена ]]&gt;0,смарты_нал5[[#This Row],[Цена ]]/0.87,"")</f>
        <v>30000</v>
      </c>
      <c r="E828" s="271"/>
      <c r="F828" s="272"/>
      <c r="G828" s="272">
        <f>IF(смарты_нал5[[#This Row],[Цена ]]&lt;&gt;"",смарты_нал5[[#This Row],[Цена ]]*смарты_нал5[[#This Row],[Заказ нал.]],"")</f>
        <v>0</v>
      </c>
      <c r="H828" s="272">
        <f>IF(смарты_нал5[[#This Row],[Цена Б.Н.]]&lt;&gt;"",смарты_нал5[[#This Row],[Цена Б.Н.]]*смарты_нал5[[#This Row],[Заказ Б.Н.]],"")</f>
        <v>0</v>
      </c>
      <c r="M828" s="28">
        <v>7</v>
      </c>
    </row>
    <row r="829" spans="1:13" ht="15" customHeight="1" x14ac:dyDescent="0.25">
      <c r="A829" s="290" t="s">
        <v>4800</v>
      </c>
      <c r="B829" s="291" t="s">
        <v>4801</v>
      </c>
      <c r="C829" s="292">
        <v>26100</v>
      </c>
      <c r="D829" s="293">
        <f>IF(смарты_нал5[[#This Row],[Цена ]]&gt;0,смарты_нал5[[#This Row],[Цена ]]/0.87,"")</f>
        <v>30000</v>
      </c>
      <c r="E829" s="271"/>
      <c r="F829" s="272"/>
      <c r="G829" s="272">
        <f>IF(смарты_нал5[[#This Row],[Цена ]]&lt;&gt;"",смарты_нал5[[#This Row],[Цена ]]*смарты_нал5[[#This Row],[Заказ нал.]],"")</f>
        <v>0</v>
      </c>
      <c r="H829" s="272">
        <f>IF(смарты_нал5[[#This Row],[Цена Б.Н.]]&lt;&gt;"",смарты_нал5[[#This Row],[Цена Б.Н.]]*смарты_нал5[[#This Row],[Заказ Б.Н.]],"")</f>
        <v>0</v>
      </c>
      <c r="M829" s="28">
        <v>3</v>
      </c>
    </row>
    <row r="830" spans="1:13" ht="15" customHeight="1" x14ac:dyDescent="0.25">
      <c r="A830" s="290" t="s">
        <v>4802</v>
      </c>
      <c r="B830" s="291" t="s">
        <v>4803</v>
      </c>
      <c r="C830" s="292">
        <v>26100</v>
      </c>
      <c r="D830" s="293">
        <f>IF(смарты_нал5[[#This Row],[Цена ]]&gt;0,смарты_нал5[[#This Row],[Цена ]]/0.87,"")</f>
        <v>30000</v>
      </c>
      <c r="E830" s="271"/>
      <c r="F830" s="272"/>
      <c r="G830" s="272">
        <f>IF(смарты_нал5[[#This Row],[Цена ]]&lt;&gt;"",смарты_нал5[[#This Row],[Цена ]]*смарты_нал5[[#This Row],[Заказ нал.]],"")</f>
        <v>0</v>
      </c>
      <c r="H830" s="272">
        <f>IF(смарты_нал5[[#This Row],[Цена Б.Н.]]&lt;&gt;"",смарты_нал5[[#This Row],[Цена Б.Н.]]*смарты_нал5[[#This Row],[Заказ Б.Н.]],"")</f>
        <v>0</v>
      </c>
      <c r="M830" s="28">
        <v>8</v>
      </c>
    </row>
    <row r="831" spans="1:13" ht="15" customHeight="1" x14ac:dyDescent="0.25">
      <c r="A831" s="290" t="s">
        <v>4804</v>
      </c>
      <c r="B831" s="291"/>
      <c r="C831" s="292"/>
      <c r="D831" s="293" t="str">
        <f>IF(смарты_нал5[[#This Row],[Цена ]]&gt;0,смарты_нал5[[#This Row],[Цена ]]/0.87,"")</f>
        <v/>
      </c>
      <c r="E831" s="271"/>
      <c r="F831" s="272"/>
      <c r="G831" s="272" t="str">
        <f>IF(смарты_нал5[[#This Row],[Цена ]]&lt;&gt;"",смарты_нал5[[#This Row],[Цена ]]*смарты_нал5[[#This Row],[Заказ нал.]],"")</f>
        <v/>
      </c>
      <c r="H831" s="272" t="str">
        <f>IF(смарты_нал5[[#This Row],[Цена Б.Н.]]&lt;&gt;"",смарты_нал5[[#This Row],[Цена Б.Н.]]*смарты_нал5[[#This Row],[Заказ Б.Н.]],"")</f>
        <v/>
      </c>
      <c r="M831" s="28">
        <v>32</v>
      </c>
    </row>
    <row r="832" spans="1:13" ht="15" customHeight="1" x14ac:dyDescent="0.25">
      <c r="A832" s="290" t="s">
        <v>4805</v>
      </c>
      <c r="B832" s="291" t="s">
        <v>4806</v>
      </c>
      <c r="C832" s="292">
        <v>6800</v>
      </c>
      <c r="D832" s="293">
        <f>IF(смарты_нал5[[#This Row],[Цена ]]&gt;0,смарты_нал5[[#This Row],[Цена ]]/0.87,"")</f>
        <v>7816.0919540229888</v>
      </c>
      <c r="E832" s="271"/>
      <c r="F832" s="272"/>
      <c r="G832" s="272">
        <f>IF(смарты_нал5[[#This Row],[Цена ]]&lt;&gt;"",смарты_нал5[[#This Row],[Цена ]]*смарты_нал5[[#This Row],[Заказ нал.]],"")</f>
        <v>0</v>
      </c>
      <c r="H832" s="272">
        <f>IF(смарты_нал5[[#This Row],[Цена Б.Н.]]&lt;&gt;"",смарты_нал5[[#This Row],[Цена Б.Н.]]*смарты_нал5[[#This Row],[Заказ Б.Н.]],"")</f>
        <v>0</v>
      </c>
    </row>
    <row r="833" spans="1:8" ht="15" customHeight="1" x14ac:dyDescent="0.25">
      <c r="A833" s="290" t="s">
        <v>16292</v>
      </c>
      <c r="B833" s="291" t="s">
        <v>16293</v>
      </c>
      <c r="C833" s="292">
        <v>6800</v>
      </c>
      <c r="D833" s="293">
        <f>IF(смарты_нал5[[#This Row],[Цена ]]&gt;0,смарты_нал5[[#This Row],[Цена ]]/0.87,"")</f>
        <v>7816.0919540229888</v>
      </c>
      <c r="E833" s="271"/>
      <c r="F833" s="272"/>
      <c r="G833" s="272">
        <f>IF(смарты_нал5[[#This Row],[Цена ]]&lt;&gt;"",смарты_нал5[[#This Row],[Цена ]]*смарты_нал5[[#This Row],[Заказ нал.]],"")</f>
        <v>0</v>
      </c>
      <c r="H833" s="272">
        <f>IF(смарты_нал5[[#This Row],[Цена Б.Н.]]&lt;&gt;"",смарты_нал5[[#This Row],[Цена Б.Н.]]*смарты_нал5[[#This Row],[Заказ Б.Н.]],"")</f>
        <v>0</v>
      </c>
    </row>
    <row r="834" spans="1:8" ht="15" customHeight="1" x14ac:dyDescent="0.25">
      <c r="A834" s="290" t="s">
        <v>16294</v>
      </c>
      <c r="B834" s="291" t="s">
        <v>16295</v>
      </c>
      <c r="C834" s="292">
        <v>6800</v>
      </c>
      <c r="D834" s="293">
        <f>IF(смарты_нал5[[#This Row],[Цена ]]&gt;0,смарты_нал5[[#This Row],[Цена ]]/0.87,"")</f>
        <v>7816.0919540229888</v>
      </c>
      <c r="E834" s="271"/>
      <c r="F834" s="272"/>
      <c r="G834" s="272">
        <f>IF(смарты_нал5[[#This Row],[Цена ]]&lt;&gt;"",смарты_нал5[[#This Row],[Цена ]]*смарты_нал5[[#This Row],[Заказ нал.]],"")</f>
        <v>0</v>
      </c>
      <c r="H834" s="272">
        <f>IF(смарты_нал5[[#This Row],[Цена Б.Н.]]&lt;&gt;"",смарты_нал5[[#This Row],[Цена Б.Н.]]*смарты_нал5[[#This Row],[Заказ Б.Н.]],"")</f>
        <v>0</v>
      </c>
    </row>
    <row r="835" spans="1:8" ht="15" customHeight="1" x14ac:dyDescent="0.25">
      <c r="A835" s="290" t="s">
        <v>4807</v>
      </c>
      <c r="B835" s="291" t="s">
        <v>4808</v>
      </c>
      <c r="C835" s="292">
        <v>9200</v>
      </c>
      <c r="D835" s="293">
        <f>IF(смарты_нал5[[#This Row],[Цена ]]&gt;0,смарты_нал5[[#This Row],[Цена ]]/0.87,"")</f>
        <v>10574.712643678162</v>
      </c>
      <c r="E835" s="271"/>
      <c r="F835" s="272"/>
      <c r="G835" s="272">
        <f>IF(смарты_нал5[[#This Row],[Цена ]]&lt;&gt;"",смарты_нал5[[#This Row],[Цена ]]*смарты_нал5[[#This Row],[Заказ нал.]],"")</f>
        <v>0</v>
      </c>
      <c r="H835" s="272">
        <f>IF(смарты_нал5[[#This Row],[Цена Б.Н.]]&lt;&gt;"",смарты_нал5[[#This Row],[Цена Б.Н.]]*смарты_нал5[[#This Row],[Заказ Б.Н.]],"")</f>
        <v>0</v>
      </c>
    </row>
    <row r="836" spans="1:8" ht="15" customHeight="1" x14ac:dyDescent="0.25">
      <c r="A836" s="290" t="s">
        <v>4809</v>
      </c>
      <c r="B836" s="291" t="s">
        <v>4810</v>
      </c>
      <c r="C836" s="292">
        <v>9200</v>
      </c>
      <c r="D836" s="293">
        <f>IF(смарты_нал5[[#This Row],[Цена ]]&gt;0,смарты_нал5[[#This Row],[Цена ]]/0.87,"")</f>
        <v>10574.712643678162</v>
      </c>
      <c r="E836" s="271"/>
      <c r="F836" s="272"/>
      <c r="G836" s="272">
        <f>IF(смарты_нал5[[#This Row],[Цена ]]&lt;&gt;"",смарты_нал5[[#This Row],[Цена ]]*смарты_нал5[[#This Row],[Заказ нал.]],"")</f>
        <v>0</v>
      </c>
      <c r="H836" s="272">
        <f>IF(смарты_нал5[[#This Row],[Цена Б.Н.]]&lt;&gt;"",смарты_нал5[[#This Row],[Цена Б.Н.]]*смарты_нал5[[#This Row],[Заказ Б.Н.]],"")</f>
        <v>0</v>
      </c>
    </row>
    <row r="837" spans="1:8" ht="15" customHeight="1" x14ac:dyDescent="0.25">
      <c r="A837" s="290" t="s">
        <v>4811</v>
      </c>
      <c r="B837" s="291" t="s">
        <v>4812</v>
      </c>
      <c r="C837" s="292">
        <v>9200</v>
      </c>
      <c r="D837" s="293">
        <f>IF(смарты_нал5[[#This Row],[Цена ]]&gt;0,смарты_нал5[[#This Row],[Цена ]]/0.87,"")</f>
        <v>10574.712643678162</v>
      </c>
      <c r="E837" s="271"/>
      <c r="F837" s="272"/>
      <c r="G837" s="272">
        <f>IF(смарты_нал5[[#This Row],[Цена ]]&lt;&gt;"",смарты_нал5[[#This Row],[Цена ]]*смарты_нал5[[#This Row],[Заказ нал.]],"")</f>
        <v>0</v>
      </c>
      <c r="H837" s="272">
        <f>IF(смарты_нал5[[#This Row],[Цена Б.Н.]]&lt;&gt;"",смарты_нал5[[#This Row],[Цена Б.Н.]]*смарты_нал5[[#This Row],[Заказ Б.Н.]],"")</f>
        <v>0</v>
      </c>
    </row>
    <row r="838" spans="1:8" ht="15" customHeight="1" x14ac:dyDescent="0.25">
      <c r="A838" s="290" t="s">
        <v>9797</v>
      </c>
      <c r="B838" s="291" t="s">
        <v>9798</v>
      </c>
      <c r="C838" s="292">
        <v>21500</v>
      </c>
      <c r="D838" s="293">
        <f>IF(смарты_нал5[[#This Row],[Цена ]]&gt;0,смарты_нал5[[#This Row],[Цена ]]/0.87,"")</f>
        <v>24712.643678160919</v>
      </c>
      <c r="E838" s="271"/>
      <c r="F838" s="272"/>
      <c r="G838" s="272">
        <f>IF(смарты_нал5[[#This Row],[Цена ]]&lt;&gt;"",смарты_нал5[[#This Row],[Цена ]]*смарты_нал5[[#This Row],[Заказ нал.]],"")</f>
        <v>0</v>
      </c>
      <c r="H838" s="272">
        <f>IF(смарты_нал5[[#This Row],[Цена Б.Н.]]&lt;&gt;"",смарты_нал5[[#This Row],[Цена Б.Н.]]*смарты_нал5[[#This Row],[Заказ Б.Н.]],"")</f>
        <v>0</v>
      </c>
    </row>
    <row r="839" spans="1:8" ht="15" customHeight="1" x14ac:dyDescent="0.25">
      <c r="A839" s="290" t="s">
        <v>13946</v>
      </c>
      <c r="B839" s="291" t="s">
        <v>13947</v>
      </c>
      <c r="C839" s="292">
        <v>21500</v>
      </c>
      <c r="D839" s="293">
        <f>IF(смарты_нал5[[#This Row],[Цена ]]&gt;0,смарты_нал5[[#This Row],[Цена ]]/0.87,"")</f>
        <v>24712.643678160919</v>
      </c>
      <c r="E839" s="271"/>
      <c r="F839" s="272"/>
      <c r="G839" s="272">
        <f>IF(смарты_нал5[[#This Row],[Цена ]]&lt;&gt;"",смарты_нал5[[#This Row],[Цена ]]*смарты_нал5[[#This Row],[Заказ нал.]],"")</f>
        <v>0</v>
      </c>
      <c r="H839" s="272">
        <f>IF(смарты_нал5[[#This Row],[Цена Б.Н.]]&lt;&gt;"",смарты_нал5[[#This Row],[Цена Б.Н.]]*смарты_нал5[[#This Row],[Заказ Б.Н.]],"")</f>
        <v>0</v>
      </c>
    </row>
    <row r="840" spans="1:8" ht="15" customHeight="1" x14ac:dyDescent="0.25">
      <c r="A840" s="290" t="s">
        <v>12589</v>
      </c>
      <c r="B840" s="291" t="s">
        <v>12590</v>
      </c>
      <c r="C840" s="292">
        <v>21500</v>
      </c>
      <c r="D840" s="293">
        <f>IF(смарты_нал5[[#This Row],[Цена ]]&gt;0,смарты_нал5[[#This Row],[Цена ]]/0.87,"")</f>
        <v>24712.643678160919</v>
      </c>
      <c r="E840" s="271"/>
      <c r="F840" s="272"/>
      <c r="G840" s="272">
        <f>IF(смарты_нал5[[#This Row],[Цена ]]&lt;&gt;"",смарты_нал5[[#This Row],[Цена ]]*смарты_нал5[[#This Row],[Заказ нал.]],"")</f>
        <v>0</v>
      </c>
      <c r="H840" s="272">
        <f>IF(смарты_нал5[[#This Row],[Цена Б.Н.]]&lt;&gt;"",смарты_нал5[[#This Row],[Цена Б.Н.]]*смарты_нал5[[#This Row],[Заказ Б.Н.]],"")</f>
        <v>0</v>
      </c>
    </row>
    <row r="841" spans="1:8" ht="15" customHeight="1" x14ac:dyDescent="0.25">
      <c r="A841" s="290" t="s">
        <v>4813</v>
      </c>
      <c r="B841" s="291" t="s">
        <v>4814</v>
      </c>
      <c r="C841" s="292">
        <v>25400</v>
      </c>
      <c r="D841" s="293">
        <f>IF(смарты_нал5[[#This Row],[Цена ]]&gt;0,смарты_нал5[[#This Row],[Цена ]]/0.87,"")</f>
        <v>29195.402298850575</v>
      </c>
      <c r="E841" s="271"/>
      <c r="F841" s="272"/>
      <c r="G841" s="272">
        <f>IF(смарты_нал5[[#This Row],[Цена ]]&lt;&gt;"",смарты_нал5[[#This Row],[Цена ]]*смарты_нал5[[#This Row],[Заказ нал.]],"")</f>
        <v>0</v>
      </c>
      <c r="H841" s="272">
        <f>IF(смарты_нал5[[#This Row],[Цена Б.Н.]]&lt;&gt;"",смарты_нал5[[#This Row],[Цена Б.Н.]]*смарты_нал5[[#This Row],[Заказ Б.Н.]],"")</f>
        <v>0</v>
      </c>
    </row>
    <row r="842" spans="1:8" ht="15" customHeight="1" x14ac:dyDescent="0.25">
      <c r="A842" s="290" t="s">
        <v>11232</v>
      </c>
      <c r="B842" s="291" t="s">
        <v>11233</v>
      </c>
      <c r="C842" s="292">
        <v>25400</v>
      </c>
      <c r="D842" s="293">
        <f>IF(смарты_нал5[[#This Row],[Цена ]]&gt;0,смарты_нал5[[#This Row],[Цена ]]/0.87,"")</f>
        <v>29195.402298850575</v>
      </c>
      <c r="E842" s="271"/>
      <c r="F842" s="272"/>
      <c r="G842" s="272">
        <f>IF(смарты_нал5[[#This Row],[Цена ]]&lt;&gt;"",смарты_нал5[[#This Row],[Цена ]]*смарты_нал5[[#This Row],[Заказ нал.]],"")</f>
        <v>0</v>
      </c>
      <c r="H842" s="272">
        <f>IF(смарты_нал5[[#This Row],[Цена Б.Н.]]&lt;&gt;"",смарты_нал5[[#This Row],[Цена Б.Н.]]*смарты_нал5[[#This Row],[Заказ Б.Н.]],"")</f>
        <v>0</v>
      </c>
    </row>
    <row r="843" spans="1:8" ht="15" customHeight="1" x14ac:dyDescent="0.25">
      <c r="A843" s="447" t="s">
        <v>10313</v>
      </c>
      <c r="B843" s="448" t="s">
        <v>10314</v>
      </c>
      <c r="C843" s="449">
        <v>33100</v>
      </c>
      <c r="D843" s="450">
        <f>IF(смарты_нал5[[#This Row],[Цена ]]&gt;0,смарты_нал5[[#This Row],[Цена ]]/0.87,"")</f>
        <v>38045.977011494251</v>
      </c>
      <c r="E843" s="451"/>
      <c r="F843" s="452"/>
      <c r="G843" s="452">
        <f>IF(смарты_нал5[[#This Row],[Цена ]]&lt;&gt;"",смарты_нал5[[#This Row],[Цена ]]*смарты_нал5[[#This Row],[Заказ нал.]],"")</f>
        <v>0</v>
      </c>
      <c r="H843" s="452">
        <f>IF(смарты_нал5[[#This Row],[Цена Б.Н.]]&lt;&gt;"",смарты_нал5[[#This Row],[Цена Б.Н.]]*смарты_нал5[[#This Row],[Заказ Б.Н.]],"")</f>
        <v>0</v>
      </c>
    </row>
    <row r="844" spans="1:8" ht="15" customHeight="1" x14ac:dyDescent="0.25">
      <c r="A844" s="447" t="s">
        <v>11389</v>
      </c>
      <c r="B844" s="448" t="s">
        <v>11390</v>
      </c>
      <c r="C844" s="449">
        <v>33100</v>
      </c>
      <c r="D844" s="450">
        <f>IF(смарты_нал5[[#This Row],[Цена ]]&gt;0,смарты_нал5[[#This Row],[Цена ]]/0.87,"")</f>
        <v>38045.977011494251</v>
      </c>
      <c r="E844" s="451"/>
      <c r="F844" s="452"/>
      <c r="G844" s="452">
        <f>IF(смарты_нал5[[#This Row],[Цена ]]&lt;&gt;"",смарты_нал5[[#This Row],[Цена ]]*смарты_нал5[[#This Row],[Заказ нал.]],"")</f>
        <v>0</v>
      </c>
      <c r="H844" s="452">
        <f>IF(смарты_нал5[[#This Row],[Цена Б.Н.]]&lt;&gt;"",смарты_нал5[[#This Row],[Цена Б.Н.]]*смарты_нал5[[#This Row],[Заказ Б.Н.]],"")</f>
        <v>0</v>
      </c>
    </row>
    <row r="845" spans="1:8" ht="15" customHeight="1" x14ac:dyDescent="0.25">
      <c r="A845" s="447" t="s">
        <v>12591</v>
      </c>
      <c r="B845" s="448" t="s">
        <v>12592</v>
      </c>
      <c r="C845" s="449">
        <v>35200</v>
      </c>
      <c r="D845" s="450">
        <f>IF(смарты_нал5[[#This Row],[Цена ]]&gt;0,смарты_нал5[[#This Row],[Цена ]]/0.87,"")</f>
        <v>40459.770114942527</v>
      </c>
      <c r="E845" s="451"/>
      <c r="F845" s="452"/>
      <c r="G845" s="452">
        <f>IF(смарты_нал5[[#This Row],[Цена ]]&lt;&gt;"",смарты_нал5[[#This Row],[Цена ]]*смарты_нал5[[#This Row],[Заказ нал.]],"")</f>
        <v>0</v>
      </c>
      <c r="H845" s="452">
        <f>IF(смарты_нал5[[#This Row],[Цена Б.Н.]]&lt;&gt;"",смарты_нал5[[#This Row],[Цена Б.Н.]]*смарты_нал5[[#This Row],[Заказ Б.Н.]],"")</f>
        <v>0</v>
      </c>
    </row>
    <row r="846" spans="1:8" ht="15" customHeight="1" x14ac:dyDescent="0.25">
      <c r="A846" s="447" t="s">
        <v>4815</v>
      </c>
      <c r="B846" s="448" t="s">
        <v>4816</v>
      </c>
      <c r="C846" s="449">
        <v>35200</v>
      </c>
      <c r="D846" s="450">
        <f>IF(смарты_нал5[[#This Row],[Цена ]]&gt;0,смарты_нал5[[#This Row],[Цена ]]/0.87,"")</f>
        <v>40459.770114942527</v>
      </c>
      <c r="E846" s="451"/>
      <c r="F846" s="452"/>
      <c r="G846" s="452">
        <f>IF(смарты_нал5[[#This Row],[Цена ]]&lt;&gt;"",смарты_нал5[[#This Row],[Цена ]]*смарты_нал5[[#This Row],[Заказ нал.]],"")</f>
        <v>0</v>
      </c>
      <c r="H846" s="452">
        <f>IF(смарты_нал5[[#This Row],[Цена Б.Н.]]&lt;&gt;"",смарты_нал5[[#This Row],[Цена Б.Н.]]*смарты_нал5[[#This Row],[Заказ Б.Н.]],"")</f>
        <v>0</v>
      </c>
    </row>
    <row r="847" spans="1:8" ht="15" customHeight="1" x14ac:dyDescent="0.25">
      <c r="A847" s="447" t="s">
        <v>4817</v>
      </c>
      <c r="B847" s="448" t="s">
        <v>4818</v>
      </c>
      <c r="C847" s="449">
        <v>36800</v>
      </c>
      <c r="D847" s="450">
        <f>IF(смарты_нал5[[#This Row],[Цена ]]&gt;0,смарты_нал5[[#This Row],[Цена ]]/0.87,"")</f>
        <v>42298.850574712647</v>
      </c>
      <c r="E847" s="451"/>
      <c r="F847" s="452"/>
      <c r="G847" s="452">
        <f>IF(смарты_нал5[[#This Row],[Цена ]]&lt;&gt;"",смарты_нал5[[#This Row],[Цена ]]*смарты_нал5[[#This Row],[Заказ нал.]],"")</f>
        <v>0</v>
      </c>
      <c r="H847" s="452">
        <f>IF(смарты_нал5[[#This Row],[Цена Б.Н.]]&lt;&gt;"",смарты_нал5[[#This Row],[Цена Б.Н.]]*смарты_нал5[[#This Row],[Заказ Б.Н.]],"")</f>
        <v>0</v>
      </c>
    </row>
    <row r="848" spans="1:8" ht="15" customHeight="1" x14ac:dyDescent="0.25">
      <c r="A848" s="447" t="s">
        <v>4819</v>
      </c>
      <c r="B848" s="448" t="s">
        <v>4820</v>
      </c>
      <c r="C848" s="449">
        <v>36800</v>
      </c>
      <c r="D848" s="450">
        <f>IF(смарты_нал5[[#This Row],[Цена ]]&gt;0,смарты_нал5[[#This Row],[Цена ]]/0.87,"")</f>
        <v>42298.850574712647</v>
      </c>
      <c r="E848" s="451"/>
      <c r="F848" s="452"/>
      <c r="G848" s="452">
        <f>IF(смарты_нал5[[#This Row],[Цена ]]&lt;&gt;"",смарты_нал5[[#This Row],[Цена ]]*смарты_нал5[[#This Row],[Заказ нал.]],"")</f>
        <v>0</v>
      </c>
      <c r="H848" s="452">
        <f>IF(смарты_нал5[[#This Row],[Цена Б.Н.]]&lt;&gt;"",смарты_нал5[[#This Row],[Цена Б.Н.]]*смарты_нал5[[#This Row],[Заказ Б.Н.]],"")</f>
        <v>0</v>
      </c>
    </row>
    <row r="849" spans="1:8" ht="15" customHeight="1" x14ac:dyDescent="0.25">
      <c r="A849" s="447" t="s">
        <v>4821</v>
      </c>
      <c r="B849" s="448" t="s">
        <v>4822</v>
      </c>
      <c r="C849" s="449">
        <v>36800</v>
      </c>
      <c r="D849" s="450">
        <f>IF(смарты_нал5[[#This Row],[Цена ]]&gt;0,смарты_нал5[[#This Row],[Цена ]]/0.87,"")</f>
        <v>42298.850574712647</v>
      </c>
      <c r="E849" s="451"/>
      <c r="F849" s="452"/>
      <c r="G849" s="452">
        <f>IF(смарты_нал5[[#This Row],[Цена ]]&lt;&gt;"",смарты_нал5[[#This Row],[Цена ]]*смарты_нал5[[#This Row],[Заказ нал.]],"")</f>
        <v>0</v>
      </c>
      <c r="H849" s="452">
        <f>IF(смарты_нал5[[#This Row],[Цена Б.Н.]]&lt;&gt;"",смарты_нал5[[#This Row],[Цена Б.Н.]]*смарты_нал5[[#This Row],[Заказ Б.Н.]],"")</f>
        <v>0</v>
      </c>
    </row>
    <row r="850" spans="1:8" ht="15" customHeight="1" x14ac:dyDescent="0.25">
      <c r="A850" s="447" t="s">
        <v>9747</v>
      </c>
      <c r="B850" s="448" t="s">
        <v>9748</v>
      </c>
      <c r="C850" s="449">
        <v>39900</v>
      </c>
      <c r="D850" s="450">
        <f>IF(смарты_нал5[[#This Row],[Цена ]]&gt;0,смарты_нал5[[#This Row],[Цена ]]/0.87,"")</f>
        <v>45862.068965517239</v>
      </c>
      <c r="E850" s="451"/>
      <c r="F850" s="452"/>
      <c r="G850" s="452">
        <f>IF(смарты_нал5[[#This Row],[Цена ]]&lt;&gt;"",смарты_нал5[[#This Row],[Цена ]]*смарты_нал5[[#This Row],[Заказ нал.]],"")</f>
        <v>0</v>
      </c>
      <c r="H850" s="452">
        <f>IF(смарты_нал5[[#This Row],[Цена Б.Н.]]&lt;&gt;"",смарты_нал5[[#This Row],[Цена Б.Н.]]*смарты_нал5[[#This Row],[Заказ Б.Н.]],"")</f>
        <v>0</v>
      </c>
    </row>
    <row r="851" spans="1:8" ht="15" customHeight="1" x14ac:dyDescent="0.25">
      <c r="A851" s="447" t="s">
        <v>4823</v>
      </c>
      <c r="B851" s="448" t="s">
        <v>4824</v>
      </c>
      <c r="C851" s="449">
        <v>40400</v>
      </c>
      <c r="D851" s="450">
        <f>IF(смарты_нал5[[#This Row],[Цена ]]&gt;0,смарты_нал5[[#This Row],[Цена ]]/0.87,"")</f>
        <v>46436.781609195401</v>
      </c>
      <c r="E851" s="451"/>
      <c r="F851" s="452"/>
      <c r="G851" s="452">
        <f>IF(смарты_нал5[[#This Row],[Цена ]]&lt;&gt;"",смарты_нал5[[#This Row],[Цена ]]*смарты_нал5[[#This Row],[Заказ нал.]],"")</f>
        <v>0</v>
      </c>
      <c r="H851" s="452">
        <f>IF(смарты_нал5[[#This Row],[Цена Б.Н.]]&lt;&gt;"",смарты_нал5[[#This Row],[Цена Б.Н.]]*смарты_нал5[[#This Row],[Заказ Б.Н.]],"")</f>
        <v>0</v>
      </c>
    </row>
    <row r="852" spans="1:8" ht="15" customHeight="1" x14ac:dyDescent="0.25">
      <c r="A852" s="447" t="s">
        <v>4825</v>
      </c>
      <c r="B852" s="448" t="s">
        <v>4826</v>
      </c>
      <c r="C852" s="449">
        <v>39200</v>
      </c>
      <c r="D852" s="450">
        <f>IF(смарты_нал5[[#This Row],[Цена ]]&gt;0,смарты_нал5[[#This Row],[Цена ]]/0.87,"")</f>
        <v>45057.471264367814</v>
      </c>
      <c r="E852" s="451"/>
      <c r="F852" s="452"/>
      <c r="G852" s="452">
        <f>IF(смарты_нал5[[#This Row],[Цена ]]&lt;&gt;"",смарты_нал5[[#This Row],[Цена ]]*смарты_нал5[[#This Row],[Заказ нал.]],"")</f>
        <v>0</v>
      </c>
      <c r="H852" s="452">
        <f>IF(смарты_нал5[[#This Row],[Цена Б.Н.]]&lt;&gt;"",смарты_нал5[[#This Row],[Цена Б.Н.]]*смарты_нал5[[#This Row],[Заказ Б.Н.]],"")</f>
        <v>0</v>
      </c>
    </row>
    <row r="853" spans="1:8" ht="15" customHeight="1" x14ac:dyDescent="0.25">
      <c r="A853" s="447" t="s">
        <v>12037</v>
      </c>
      <c r="B853" s="448" t="s">
        <v>12038</v>
      </c>
      <c r="C853" s="449">
        <v>40900</v>
      </c>
      <c r="D853" s="450">
        <f>IF(смарты_нал5[[#This Row],[Цена ]]&gt;0,смарты_нал5[[#This Row],[Цена ]]/0.87,"")</f>
        <v>47011.494252873563</v>
      </c>
      <c r="E853" s="451"/>
      <c r="F853" s="452"/>
      <c r="G853" s="452">
        <f>IF(смарты_нал5[[#This Row],[Цена ]]&lt;&gt;"",смарты_нал5[[#This Row],[Цена ]]*смарты_нал5[[#This Row],[Заказ нал.]],"")</f>
        <v>0</v>
      </c>
      <c r="H853" s="452">
        <f>IF(смарты_нал5[[#This Row],[Цена Б.Н.]]&lt;&gt;"",смарты_нал5[[#This Row],[Цена Б.Н.]]*смарты_нал5[[#This Row],[Заказ Б.Н.]],"")</f>
        <v>0</v>
      </c>
    </row>
    <row r="854" spans="1:8" ht="15" customHeight="1" x14ac:dyDescent="0.25">
      <c r="A854" s="447" t="s">
        <v>4827</v>
      </c>
      <c r="B854" s="448" t="s">
        <v>4828</v>
      </c>
      <c r="C854" s="449">
        <v>40900</v>
      </c>
      <c r="D854" s="450">
        <f>IF(смарты_нал5[[#This Row],[Цена ]]&gt;0,смарты_нал5[[#This Row],[Цена ]]/0.87,"")</f>
        <v>47011.494252873563</v>
      </c>
      <c r="E854" s="451"/>
      <c r="F854" s="452"/>
      <c r="G854" s="452">
        <f>IF(смарты_нал5[[#This Row],[Цена ]]&lt;&gt;"",смарты_нал5[[#This Row],[Цена ]]*смарты_нал5[[#This Row],[Заказ нал.]],"")</f>
        <v>0</v>
      </c>
      <c r="H854" s="452">
        <f>IF(смарты_нал5[[#This Row],[Цена Б.Н.]]&lt;&gt;"",смарты_нал5[[#This Row],[Цена Б.Н.]]*смарты_нал5[[#This Row],[Заказ Б.Н.]],"")</f>
        <v>0</v>
      </c>
    </row>
    <row r="855" spans="1:8" ht="15" customHeight="1" x14ac:dyDescent="0.25">
      <c r="A855" s="447" t="s">
        <v>10081</v>
      </c>
      <c r="B855" s="448" t="s">
        <v>10082</v>
      </c>
      <c r="C855" s="449">
        <v>40900</v>
      </c>
      <c r="D855" s="450">
        <f>IF(смарты_нал5[[#This Row],[Цена ]]&gt;0,смарты_нал5[[#This Row],[Цена ]]/0.87,"")</f>
        <v>47011.494252873563</v>
      </c>
      <c r="E855" s="451"/>
      <c r="F855" s="452"/>
      <c r="G855" s="452">
        <f>IF(смарты_нал5[[#This Row],[Цена ]]&lt;&gt;"",смарты_нал5[[#This Row],[Цена ]]*смарты_нал5[[#This Row],[Заказ нал.]],"")</f>
        <v>0</v>
      </c>
      <c r="H855" s="452">
        <f>IF(смарты_нал5[[#This Row],[Цена Б.Н.]]&lt;&gt;"",смарты_нал5[[#This Row],[Цена Б.Н.]]*смарты_нал5[[#This Row],[Заказ Б.Н.]],"")</f>
        <v>0</v>
      </c>
    </row>
    <row r="856" spans="1:8" ht="15" customHeight="1" x14ac:dyDescent="0.25">
      <c r="A856" s="447" t="s">
        <v>4829</v>
      </c>
      <c r="B856" s="448" t="s">
        <v>4830</v>
      </c>
      <c r="C856" s="449">
        <v>51700</v>
      </c>
      <c r="D856" s="450">
        <f>IF(смарты_нал5[[#This Row],[Цена ]]&gt;0,смарты_нал5[[#This Row],[Цена ]]/0.87,"")</f>
        <v>59425.287356321838</v>
      </c>
      <c r="E856" s="451"/>
      <c r="F856" s="452"/>
      <c r="G856" s="452">
        <f>IF(смарты_нал5[[#This Row],[Цена ]]&lt;&gt;"",смарты_нал5[[#This Row],[Цена ]]*смарты_нал5[[#This Row],[Заказ нал.]],"")</f>
        <v>0</v>
      </c>
      <c r="H856" s="452">
        <f>IF(смарты_нал5[[#This Row],[Цена Б.Н.]]&lt;&gt;"",смарты_нал5[[#This Row],[Цена Б.Н.]]*смарты_нал5[[#This Row],[Заказ Б.Н.]],"")</f>
        <v>0</v>
      </c>
    </row>
    <row r="857" spans="1:8" ht="15" customHeight="1" x14ac:dyDescent="0.25">
      <c r="A857" s="447" t="s">
        <v>4831</v>
      </c>
      <c r="B857" s="448" t="s">
        <v>4832</v>
      </c>
      <c r="C857" s="449">
        <v>56500</v>
      </c>
      <c r="D857" s="450">
        <f>IF(смарты_нал5[[#This Row],[Цена ]]&gt;0,смарты_нал5[[#This Row],[Цена ]]/0.87,"")</f>
        <v>64942.528735632186</v>
      </c>
      <c r="E857" s="451"/>
      <c r="F857" s="452"/>
      <c r="G857" s="452">
        <f>IF(смарты_нал5[[#This Row],[Цена ]]&lt;&gt;"",смарты_нал5[[#This Row],[Цена ]]*смарты_нал5[[#This Row],[Заказ нал.]],"")</f>
        <v>0</v>
      </c>
      <c r="H857" s="452">
        <f>IF(смарты_нал5[[#This Row],[Цена Б.Н.]]&lt;&gt;"",смарты_нал5[[#This Row],[Цена Б.Н.]]*смарты_нал5[[#This Row],[Заказ Б.Н.]],"")</f>
        <v>0</v>
      </c>
    </row>
    <row r="858" spans="1:8" ht="15" customHeight="1" x14ac:dyDescent="0.25">
      <c r="A858" s="447" t="s">
        <v>12593</v>
      </c>
      <c r="B858" s="448" t="s">
        <v>12594</v>
      </c>
      <c r="C858" s="449">
        <v>10100</v>
      </c>
      <c r="D858" s="450">
        <f>IF(смарты_нал5[[#This Row],[Цена ]]&gt;0,смарты_нал5[[#This Row],[Цена ]]/0.87,"")</f>
        <v>11609.19540229885</v>
      </c>
      <c r="E858" s="451"/>
      <c r="F858" s="452"/>
      <c r="G858" s="452">
        <f>IF(смарты_нал5[[#This Row],[Цена ]]&lt;&gt;"",смарты_нал5[[#This Row],[Цена ]]*смарты_нал5[[#This Row],[Заказ нал.]],"")</f>
        <v>0</v>
      </c>
      <c r="H858" s="452">
        <f>IF(смарты_нал5[[#This Row],[Цена Б.Н.]]&lt;&gt;"",смарты_нал5[[#This Row],[Цена Б.Н.]]*смарты_нал5[[#This Row],[Заказ Б.Н.]],"")</f>
        <v>0</v>
      </c>
    </row>
    <row r="859" spans="1:8" ht="15" customHeight="1" x14ac:dyDescent="0.25">
      <c r="A859" s="447" t="s">
        <v>12595</v>
      </c>
      <c r="B859" s="448" t="s">
        <v>12596</v>
      </c>
      <c r="C859" s="449">
        <v>10100</v>
      </c>
      <c r="D859" s="450">
        <f>IF(смарты_нал5[[#This Row],[Цена ]]&gt;0,смарты_нал5[[#This Row],[Цена ]]/0.87,"")</f>
        <v>11609.19540229885</v>
      </c>
      <c r="E859" s="451"/>
      <c r="F859" s="452"/>
      <c r="G859" s="452">
        <f>IF(смарты_нал5[[#This Row],[Цена ]]&lt;&gt;"",смарты_нал5[[#This Row],[Цена ]]*смарты_нал5[[#This Row],[Заказ нал.]],"")</f>
        <v>0</v>
      </c>
      <c r="H859" s="452">
        <f>IF(смарты_нал5[[#This Row],[Цена Б.Н.]]&lt;&gt;"",смарты_нал5[[#This Row],[Цена Б.Н.]]*смарты_нал5[[#This Row],[Заказ Б.Н.]],"")</f>
        <v>0</v>
      </c>
    </row>
    <row r="860" spans="1:8" ht="15" customHeight="1" x14ac:dyDescent="0.25">
      <c r="A860" s="447" t="s">
        <v>10315</v>
      </c>
      <c r="B860" s="448" t="s">
        <v>10316</v>
      </c>
      <c r="C860" s="449">
        <v>11700</v>
      </c>
      <c r="D860" s="450">
        <f>IF(смарты_нал5[[#This Row],[Цена ]]&gt;0,смарты_нал5[[#This Row],[Цена ]]/0.87,"")</f>
        <v>13448.275862068966</v>
      </c>
      <c r="E860" s="451"/>
      <c r="F860" s="452"/>
      <c r="G860" s="452">
        <f>IF(смарты_нал5[[#This Row],[Цена ]]&lt;&gt;"",смарты_нал5[[#This Row],[Цена ]]*смарты_нал5[[#This Row],[Заказ нал.]],"")</f>
        <v>0</v>
      </c>
      <c r="H860" s="452">
        <f>IF(смарты_нал5[[#This Row],[Цена Б.Н.]]&lt;&gt;"",смарты_нал5[[#This Row],[Цена Б.Н.]]*смарты_нал5[[#This Row],[Заказ Б.Н.]],"")</f>
        <v>0</v>
      </c>
    </row>
    <row r="861" spans="1:8" ht="15" customHeight="1" x14ac:dyDescent="0.25">
      <c r="A861" s="447" t="s">
        <v>4833</v>
      </c>
      <c r="B861" s="448" t="s">
        <v>4834</v>
      </c>
      <c r="C861" s="449">
        <v>11800</v>
      </c>
      <c r="D861" s="450">
        <f>IF(смарты_нал5[[#This Row],[Цена ]]&gt;0,смарты_нал5[[#This Row],[Цена ]]/0.87,"")</f>
        <v>13563.218390804597</v>
      </c>
      <c r="E861" s="451"/>
      <c r="F861" s="452"/>
      <c r="G861" s="452">
        <f>IF(смарты_нал5[[#This Row],[Цена ]]&lt;&gt;"",смарты_нал5[[#This Row],[Цена ]]*смарты_нал5[[#This Row],[Заказ нал.]],"")</f>
        <v>0</v>
      </c>
      <c r="H861" s="452">
        <f>IF(смарты_нал5[[#This Row],[Цена Б.Н.]]&lt;&gt;"",смарты_нал5[[#This Row],[Цена Б.Н.]]*смарты_нал5[[#This Row],[Заказ Б.Н.]],"")</f>
        <v>0</v>
      </c>
    </row>
    <row r="862" spans="1:8" ht="15" customHeight="1" x14ac:dyDescent="0.25">
      <c r="A862" s="447" t="s">
        <v>4835</v>
      </c>
      <c r="B862" s="448" t="s">
        <v>4836</v>
      </c>
      <c r="C862" s="449">
        <v>11800</v>
      </c>
      <c r="D862" s="450">
        <f>IF(смарты_нал5[[#This Row],[Цена ]]&gt;0,смарты_нал5[[#This Row],[Цена ]]/0.87,"")</f>
        <v>13563.218390804597</v>
      </c>
      <c r="E862" s="451"/>
      <c r="F862" s="452"/>
      <c r="G862" s="452">
        <f>IF(смарты_нал5[[#This Row],[Цена ]]&lt;&gt;"",смарты_нал5[[#This Row],[Цена ]]*смарты_нал5[[#This Row],[Заказ нал.]],"")</f>
        <v>0</v>
      </c>
      <c r="H862" s="452">
        <f>IF(смарты_нал5[[#This Row],[Цена Б.Н.]]&lt;&gt;"",смарты_нал5[[#This Row],[Цена Б.Н.]]*смарты_нал5[[#This Row],[Заказ Б.Н.]],"")</f>
        <v>0</v>
      </c>
    </row>
    <row r="863" spans="1:8" ht="15" customHeight="1" x14ac:dyDescent="0.25">
      <c r="A863" s="290" t="s">
        <v>14090</v>
      </c>
      <c r="B863" s="291" t="s">
        <v>14091</v>
      </c>
      <c r="C863" s="292">
        <v>18000</v>
      </c>
      <c r="D863" s="293">
        <f>IF(смарты_нал5[[#This Row],[Цена ]]&gt;0,смарты_нал5[[#This Row],[Цена ]]/0.87,"")</f>
        <v>20689.655172413793</v>
      </c>
      <c r="E863" s="271"/>
      <c r="F863" s="272"/>
      <c r="G863" s="272">
        <f>IF(смарты_нал5[[#This Row],[Цена ]]&lt;&gt;"",смарты_нал5[[#This Row],[Цена ]]*смарты_нал5[[#This Row],[Заказ нал.]],"")</f>
        <v>0</v>
      </c>
      <c r="H863" s="272">
        <f>IF(смарты_нал5[[#This Row],[Цена Б.Н.]]&lt;&gt;"",смарты_нал5[[#This Row],[Цена Б.Н.]]*смарты_нал5[[#This Row],[Заказ Б.Н.]],"")</f>
        <v>0</v>
      </c>
    </row>
    <row r="864" spans="1:8" ht="15" customHeight="1" x14ac:dyDescent="0.25">
      <c r="A864" s="290" t="s">
        <v>12039</v>
      </c>
      <c r="B864" s="291" t="s">
        <v>12040</v>
      </c>
      <c r="C864" s="292">
        <v>20100</v>
      </c>
      <c r="D864" s="293">
        <f>IF(смарты_нал5[[#This Row],[Цена ]]&gt;0,смарты_нал5[[#This Row],[Цена ]]/0.87,"")</f>
        <v>23103.448275862069</v>
      </c>
      <c r="E864" s="271"/>
      <c r="F864" s="272"/>
      <c r="G864" s="272">
        <f>IF(смарты_нал5[[#This Row],[Цена ]]&lt;&gt;"",смарты_нал5[[#This Row],[Цена ]]*смарты_нал5[[#This Row],[Заказ нал.]],"")</f>
        <v>0</v>
      </c>
      <c r="H864" s="272">
        <f>IF(смарты_нал5[[#This Row],[Цена Б.Н.]]&lt;&gt;"",смарты_нал5[[#This Row],[Цена Б.Н.]]*смарты_нал5[[#This Row],[Заказ Б.Н.]],"")</f>
        <v>0</v>
      </c>
    </row>
    <row r="865" spans="1:13" ht="15" customHeight="1" x14ac:dyDescent="0.25">
      <c r="A865" s="290" t="s">
        <v>12041</v>
      </c>
      <c r="B865" s="291" t="s">
        <v>12042</v>
      </c>
      <c r="C865" s="292">
        <v>20100</v>
      </c>
      <c r="D865" s="293">
        <f>IF(смарты_нал5[[#This Row],[Цена ]]&gt;0,смарты_нал5[[#This Row],[Цена ]]/0.87,"")</f>
        <v>23103.448275862069</v>
      </c>
      <c r="E865" s="271"/>
      <c r="F865" s="272"/>
      <c r="G865" s="272">
        <f>IF(смарты_нал5[[#This Row],[Цена ]]&lt;&gt;"",смарты_нал5[[#This Row],[Цена ]]*смарты_нал5[[#This Row],[Заказ нал.]],"")</f>
        <v>0</v>
      </c>
      <c r="H865" s="272">
        <f>IF(смарты_нал5[[#This Row],[Цена Б.Н.]]&lt;&gt;"",смарты_нал5[[#This Row],[Цена Б.Н.]]*смарты_нал5[[#This Row],[Заказ Б.Н.]],"")</f>
        <v>0</v>
      </c>
    </row>
    <row r="866" spans="1:13" ht="15" customHeight="1" x14ac:dyDescent="0.25">
      <c r="A866" s="290" t="s">
        <v>12043</v>
      </c>
      <c r="B866" s="291" t="s">
        <v>12044</v>
      </c>
      <c r="C866" s="292">
        <v>20100</v>
      </c>
      <c r="D866" s="293">
        <f>IF(смарты_нал5[[#This Row],[Цена ]]&gt;0,смарты_нал5[[#This Row],[Цена ]]/0.87,"")</f>
        <v>23103.448275862069</v>
      </c>
      <c r="E866" s="271"/>
      <c r="F866" s="272"/>
      <c r="G866" s="272">
        <f>IF(смарты_нал5[[#This Row],[Цена ]]&lt;&gt;"",смарты_нал5[[#This Row],[Цена ]]*смарты_нал5[[#This Row],[Заказ нал.]],"")</f>
        <v>0</v>
      </c>
      <c r="H866" s="272">
        <f>IF(смарты_нал5[[#This Row],[Цена Б.Н.]]&lt;&gt;"",смарты_нал5[[#This Row],[Цена Б.Н.]]*смарты_нал5[[#This Row],[Заказ Б.Н.]],"")</f>
        <v>0</v>
      </c>
    </row>
    <row r="867" spans="1:13" ht="15" customHeight="1" x14ac:dyDescent="0.25">
      <c r="A867" s="290" t="s">
        <v>9749</v>
      </c>
      <c r="B867" s="291" t="s">
        <v>9750</v>
      </c>
      <c r="C867" s="292">
        <v>15200</v>
      </c>
      <c r="D867" s="293">
        <f>IF(смарты_нал5[[#This Row],[Цена ]]&gt;0,смарты_нал5[[#This Row],[Цена ]]/0.87,"")</f>
        <v>17471.264367816093</v>
      </c>
      <c r="E867" s="271"/>
      <c r="F867" s="272"/>
      <c r="G867" s="272">
        <f>IF(смарты_нал5[[#This Row],[Цена ]]&lt;&gt;"",смарты_нал5[[#This Row],[Цена ]]*смарты_нал5[[#This Row],[Заказ нал.]],"")</f>
        <v>0</v>
      </c>
      <c r="H867" s="272">
        <f>IF(смарты_нал5[[#This Row],[Цена Б.Н.]]&lt;&gt;"",смарты_нал5[[#This Row],[Цена Б.Н.]]*смарты_нал5[[#This Row],[Заказ Б.Н.]],"")</f>
        <v>0</v>
      </c>
    </row>
    <row r="868" spans="1:13" ht="15" customHeight="1" x14ac:dyDescent="0.25">
      <c r="A868" s="290" t="s">
        <v>4837</v>
      </c>
      <c r="B868" s="291" t="s">
        <v>4838</v>
      </c>
      <c r="C868" s="292">
        <v>17500</v>
      </c>
      <c r="D868" s="293">
        <f>IF(смарты_нал5[[#This Row],[Цена ]]&gt;0,смарты_нал5[[#This Row],[Цена ]]/0.87,"")</f>
        <v>20114.942528735632</v>
      </c>
      <c r="E868" s="271"/>
      <c r="F868" s="272"/>
      <c r="G868" s="272">
        <f>IF(смарты_нал5[[#This Row],[Цена ]]&lt;&gt;"",смарты_нал5[[#This Row],[Цена ]]*смарты_нал5[[#This Row],[Заказ нал.]],"")</f>
        <v>0</v>
      </c>
      <c r="H868" s="272">
        <f>IF(смарты_нал5[[#This Row],[Цена Б.Н.]]&lt;&gt;"",смарты_нал5[[#This Row],[Цена Б.Н.]]*смарты_нал5[[#This Row],[Заказ Б.Н.]],"")</f>
        <v>0</v>
      </c>
    </row>
    <row r="869" spans="1:13" ht="15" customHeight="1" x14ac:dyDescent="0.25">
      <c r="A869" s="290" t="s">
        <v>15090</v>
      </c>
      <c r="B869" s="291" t="s">
        <v>15091</v>
      </c>
      <c r="C869" s="292">
        <v>17500</v>
      </c>
      <c r="D869" s="293">
        <f>IF(смарты_нал5[[#This Row],[Цена ]]&gt;0,смарты_нал5[[#This Row],[Цена ]]/0.87,"")</f>
        <v>20114.942528735632</v>
      </c>
      <c r="E869" s="271"/>
      <c r="F869" s="272"/>
      <c r="G869" s="272">
        <f>IF(смарты_нал5[[#This Row],[Цена ]]&lt;&gt;"",смарты_нал5[[#This Row],[Цена ]]*смарты_нал5[[#This Row],[Заказ нал.]],"")</f>
        <v>0</v>
      </c>
      <c r="H869" s="272">
        <f>IF(смарты_нал5[[#This Row],[Цена Б.Н.]]&lt;&gt;"",смарты_нал5[[#This Row],[Цена Б.Н.]]*смарты_нал5[[#This Row],[Заказ Б.Н.]],"")</f>
        <v>0</v>
      </c>
    </row>
    <row r="870" spans="1:13" ht="15" customHeight="1" x14ac:dyDescent="0.25">
      <c r="A870" s="290" t="s">
        <v>12597</v>
      </c>
      <c r="B870" s="291" t="s">
        <v>12598</v>
      </c>
      <c r="C870" s="292">
        <v>15300</v>
      </c>
      <c r="D870" s="293">
        <f>IF(смарты_нал5[[#This Row],[Цена ]]&gt;0,смарты_нал5[[#This Row],[Цена ]]/0.87,"")</f>
        <v>17586.206896551725</v>
      </c>
      <c r="E870" s="271"/>
      <c r="F870" s="272"/>
      <c r="G870" s="272">
        <f>IF(смарты_нал5[[#This Row],[Цена ]]&lt;&gt;"",смарты_нал5[[#This Row],[Цена ]]*смарты_нал5[[#This Row],[Заказ нал.]],"")</f>
        <v>0</v>
      </c>
      <c r="H870" s="272">
        <f>IF(смарты_нал5[[#This Row],[Цена Б.Н.]]&lt;&gt;"",смарты_нал5[[#This Row],[Цена Б.Н.]]*смарты_нал5[[#This Row],[Заказ Б.Н.]],"")</f>
        <v>0</v>
      </c>
      <c r="M870" s="28">
        <v>4</v>
      </c>
    </row>
    <row r="871" spans="1:13" ht="15" customHeight="1" x14ac:dyDescent="0.25">
      <c r="A871" s="290" t="s">
        <v>4839</v>
      </c>
      <c r="B871" s="291" t="s">
        <v>4840</v>
      </c>
      <c r="C871" s="292">
        <v>15300</v>
      </c>
      <c r="D871" s="293">
        <f>IF(смарты_нал5[[#This Row],[Цена ]]&gt;0,смарты_нал5[[#This Row],[Цена ]]/0.87,"")</f>
        <v>17586.206896551725</v>
      </c>
      <c r="E871" s="271"/>
      <c r="F871" s="272"/>
      <c r="G871" s="272">
        <f>IF(смарты_нал5[[#This Row],[Цена ]]&lt;&gt;"",смарты_нал5[[#This Row],[Цена ]]*смарты_нал5[[#This Row],[Заказ нал.]],"")</f>
        <v>0</v>
      </c>
      <c r="H871" s="272">
        <f>IF(смарты_нал5[[#This Row],[Цена Б.Н.]]&lt;&gt;"",смарты_нал5[[#This Row],[Цена Б.Н.]]*смарты_нал5[[#This Row],[Заказ Б.Н.]],"")</f>
        <v>0</v>
      </c>
      <c r="M871" s="28">
        <v>4</v>
      </c>
    </row>
    <row r="872" spans="1:13" ht="15" customHeight="1" x14ac:dyDescent="0.25">
      <c r="A872" s="290" t="s">
        <v>11391</v>
      </c>
      <c r="B872" s="291" t="s">
        <v>11392</v>
      </c>
      <c r="C872" s="292">
        <v>24600</v>
      </c>
      <c r="D872" s="293">
        <f>IF(смарты_нал5[[#This Row],[Цена ]]&gt;0,смарты_нал5[[#This Row],[Цена ]]/0.87,"")</f>
        <v>28275.862068965518</v>
      </c>
      <c r="E872" s="271"/>
      <c r="F872" s="272"/>
      <c r="G872" s="272">
        <f>IF(смарты_нал5[[#This Row],[Цена ]]&lt;&gt;"",смарты_нал5[[#This Row],[Цена ]]*смарты_нал5[[#This Row],[Заказ нал.]],"")</f>
        <v>0</v>
      </c>
      <c r="H872" s="272">
        <f>IF(смарты_нал5[[#This Row],[Цена Б.Н.]]&lt;&gt;"",смарты_нал5[[#This Row],[Цена Б.Н.]]*смарты_нал5[[#This Row],[Заказ Б.Н.]],"")</f>
        <v>0</v>
      </c>
    </row>
    <row r="873" spans="1:13" ht="15" customHeight="1" x14ac:dyDescent="0.25">
      <c r="A873" s="290" t="s">
        <v>13477</v>
      </c>
      <c r="B873" s="291" t="s">
        <v>13478</v>
      </c>
      <c r="C873" s="292">
        <v>24600</v>
      </c>
      <c r="D873" s="293">
        <f>IF(смарты_нал5[[#This Row],[Цена ]]&gt;0,смарты_нал5[[#This Row],[Цена ]]/0.87,"")</f>
        <v>28275.862068965518</v>
      </c>
      <c r="E873" s="271"/>
      <c r="F873" s="272"/>
      <c r="G873" s="272">
        <f>IF(смарты_нал5[[#This Row],[Цена ]]&lt;&gt;"",смарты_нал5[[#This Row],[Цена ]]*смарты_нал5[[#This Row],[Заказ нал.]],"")</f>
        <v>0</v>
      </c>
      <c r="H873" s="272">
        <f>IF(смарты_нал5[[#This Row],[Цена Б.Н.]]&lt;&gt;"",смарты_нал5[[#This Row],[Цена Б.Н.]]*смарты_нал5[[#This Row],[Заказ Б.Н.]],"")</f>
        <v>0</v>
      </c>
    </row>
    <row r="874" spans="1:13" ht="15" customHeight="1" x14ac:dyDescent="0.25">
      <c r="A874" s="290" t="s">
        <v>13479</v>
      </c>
      <c r="B874" s="291" t="s">
        <v>13480</v>
      </c>
      <c r="C874" s="292">
        <v>24600</v>
      </c>
      <c r="D874" s="293">
        <f>IF(смарты_нал5[[#This Row],[Цена ]]&gt;0,смарты_нал5[[#This Row],[Цена ]]/0.87,"")</f>
        <v>28275.862068965518</v>
      </c>
      <c r="E874" s="271"/>
      <c r="F874" s="272"/>
      <c r="G874" s="272">
        <f>IF(смарты_нал5[[#This Row],[Цена ]]&lt;&gt;"",смарты_нал5[[#This Row],[Цена ]]*смарты_нал5[[#This Row],[Заказ нал.]],"")</f>
        <v>0</v>
      </c>
      <c r="H874" s="272">
        <f>IF(смарты_нал5[[#This Row],[Цена Б.Н.]]&lt;&gt;"",смарты_нал5[[#This Row],[Цена Б.Н.]]*смарты_нал5[[#This Row],[Заказ Б.Н.]],"")</f>
        <v>0</v>
      </c>
    </row>
    <row r="875" spans="1:13" ht="15" customHeight="1" x14ac:dyDescent="0.25">
      <c r="A875" s="290" t="s">
        <v>4841</v>
      </c>
      <c r="B875" s="291" t="s">
        <v>4842</v>
      </c>
      <c r="C875" s="292">
        <v>24800</v>
      </c>
      <c r="D875" s="293">
        <f>IF(смарты_нал5[[#This Row],[Цена ]]&gt;0,смарты_нал5[[#This Row],[Цена ]]/0.87,"")</f>
        <v>28505.747126436781</v>
      </c>
      <c r="E875" s="271"/>
      <c r="F875" s="272"/>
      <c r="G875" s="272">
        <f>IF(смарты_нал5[[#This Row],[Цена ]]&lt;&gt;"",смарты_нал5[[#This Row],[Цена ]]*смарты_нал5[[#This Row],[Заказ нал.]],"")</f>
        <v>0</v>
      </c>
      <c r="H875" s="272">
        <f>IF(смарты_нал5[[#This Row],[Цена Б.Н.]]&lt;&gt;"",смарты_нал5[[#This Row],[Цена Б.Н.]]*смарты_нал5[[#This Row],[Заказ Б.Н.]],"")</f>
        <v>0</v>
      </c>
      <c r="M875" s="28">
        <v>1</v>
      </c>
    </row>
    <row r="876" spans="1:13" ht="15" customHeight="1" x14ac:dyDescent="0.25">
      <c r="A876" s="290" t="s">
        <v>9751</v>
      </c>
      <c r="B876" s="291" t="s">
        <v>9752</v>
      </c>
      <c r="C876" s="292">
        <v>21400</v>
      </c>
      <c r="D876" s="293">
        <f>IF(смарты_нал5[[#This Row],[Цена ]]&gt;0,смарты_нал5[[#This Row],[Цена ]]/0.87,"")</f>
        <v>24597.701149425287</v>
      </c>
      <c r="E876" s="271"/>
      <c r="F876" s="272"/>
      <c r="G876" s="272">
        <f>IF(смарты_нал5[[#This Row],[Цена ]]&lt;&gt;"",смарты_нал5[[#This Row],[Цена ]]*смарты_нал5[[#This Row],[Заказ нал.]],"")</f>
        <v>0</v>
      </c>
      <c r="H876" s="272">
        <f>IF(смарты_нал5[[#This Row],[Цена Б.Н.]]&lt;&gt;"",смарты_нал5[[#This Row],[Цена Б.Н.]]*смарты_нал5[[#This Row],[Заказ Б.Н.]],"")</f>
        <v>0</v>
      </c>
    </row>
    <row r="877" spans="1:13" ht="15" customHeight="1" x14ac:dyDescent="0.25">
      <c r="A877" s="290" t="s">
        <v>4843</v>
      </c>
      <c r="B877" s="291" t="s">
        <v>4844</v>
      </c>
      <c r="C877" s="292">
        <v>21400</v>
      </c>
      <c r="D877" s="293">
        <f>IF(смарты_нал5[[#This Row],[Цена ]]&gt;0,смарты_нал5[[#This Row],[Цена ]]/0.87,"")</f>
        <v>24597.701149425287</v>
      </c>
      <c r="E877" s="271"/>
      <c r="F877" s="272"/>
      <c r="G877" s="272">
        <f>IF(смарты_нал5[[#This Row],[Цена ]]&lt;&gt;"",смарты_нал5[[#This Row],[Цена ]]*смарты_нал5[[#This Row],[Заказ нал.]],"")</f>
        <v>0</v>
      </c>
      <c r="H877" s="272">
        <f>IF(смарты_нал5[[#This Row],[Цена Б.Н.]]&lt;&gt;"",смарты_нал5[[#This Row],[Цена Б.Н.]]*смарты_нал5[[#This Row],[Заказ Б.Н.]],"")</f>
        <v>0</v>
      </c>
    </row>
    <row r="878" spans="1:13" ht="15" customHeight="1" x14ac:dyDescent="0.25">
      <c r="A878" s="290" t="s">
        <v>12599</v>
      </c>
      <c r="B878" s="291" t="s">
        <v>12600</v>
      </c>
      <c r="C878" s="292">
        <v>21400</v>
      </c>
      <c r="D878" s="293">
        <f>IF(смарты_нал5[[#This Row],[Цена ]]&gt;0,смарты_нал5[[#This Row],[Цена ]]/0.87,"")</f>
        <v>24597.701149425287</v>
      </c>
      <c r="E878" s="271"/>
      <c r="F878" s="272"/>
      <c r="G878" s="272">
        <f>IF(смарты_нал5[[#This Row],[Цена ]]&lt;&gt;"",смарты_нал5[[#This Row],[Цена ]]*смарты_нал5[[#This Row],[Заказ нал.]],"")</f>
        <v>0</v>
      </c>
      <c r="H878" s="272">
        <f>IF(смарты_нал5[[#This Row],[Цена Б.Н.]]&lt;&gt;"",смарты_нал5[[#This Row],[Цена Б.Н.]]*смарты_нал5[[#This Row],[Заказ Б.Н.]],"")</f>
        <v>0</v>
      </c>
    </row>
    <row r="879" spans="1:13" ht="15" customHeight="1" x14ac:dyDescent="0.25">
      <c r="A879" s="290" t="s">
        <v>4845</v>
      </c>
      <c r="B879" s="291" t="s">
        <v>4846</v>
      </c>
      <c r="C879" s="292">
        <v>21600</v>
      </c>
      <c r="D879" s="293">
        <f>IF(смарты_нал5[[#This Row],[Цена ]]&gt;0,смарты_нал5[[#This Row],[Цена ]]/0.87,"")</f>
        <v>24827.586206896551</v>
      </c>
      <c r="E879" s="271"/>
      <c r="F879" s="272"/>
      <c r="G879" s="272">
        <f>IF(смарты_нал5[[#This Row],[Цена ]]&lt;&gt;"",смарты_нал5[[#This Row],[Цена ]]*смарты_нал5[[#This Row],[Заказ нал.]],"")</f>
        <v>0</v>
      </c>
      <c r="H879" s="272">
        <f>IF(смарты_нал5[[#This Row],[Цена Б.Н.]]&lt;&gt;"",смарты_нал5[[#This Row],[Цена Б.Н.]]*смарты_нал5[[#This Row],[Заказ Б.Н.]],"")</f>
        <v>0</v>
      </c>
      <c r="M879" s="28">
        <v>2</v>
      </c>
    </row>
    <row r="880" spans="1:13" ht="15" customHeight="1" x14ac:dyDescent="0.25">
      <c r="A880" s="290" t="s">
        <v>4847</v>
      </c>
      <c r="B880" s="291" t="s">
        <v>4848</v>
      </c>
      <c r="C880" s="292">
        <v>22900</v>
      </c>
      <c r="D880" s="293">
        <f>IF(смарты_нал5[[#This Row],[Цена ]]&gt;0,смарты_нал5[[#This Row],[Цена ]]/0.87,"")</f>
        <v>26321.839080459769</v>
      </c>
      <c r="E880" s="271"/>
      <c r="F880" s="272"/>
      <c r="G880" s="272">
        <f>IF(смарты_нал5[[#This Row],[Цена ]]&lt;&gt;"",смарты_нал5[[#This Row],[Цена ]]*смарты_нал5[[#This Row],[Заказ нал.]],"")</f>
        <v>0</v>
      </c>
      <c r="H880" s="272">
        <f>IF(смарты_нал5[[#This Row],[Цена Б.Н.]]&lt;&gt;"",смарты_нал5[[#This Row],[Цена Б.Н.]]*смарты_нал5[[#This Row],[Заказ Б.Н.]],"")</f>
        <v>0</v>
      </c>
    </row>
    <row r="881" spans="1:13" ht="15" customHeight="1" x14ac:dyDescent="0.25">
      <c r="A881" s="290" t="s">
        <v>4849</v>
      </c>
      <c r="B881" s="291" t="s">
        <v>4850</v>
      </c>
      <c r="C881" s="292">
        <v>17300</v>
      </c>
      <c r="D881" s="293">
        <f>IF(смарты_нал5[[#This Row],[Цена ]]&gt;0,смарты_нал5[[#This Row],[Цена ]]/0.87,"")</f>
        <v>19885.057471264368</v>
      </c>
      <c r="E881" s="271"/>
      <c r="F881" s="272"/>
      <c r="G881" s="272">
        <f>IF(смарты_нал5[[#This Row],[Цена ]]&lt;&gt;"",смарты_нал5[[#This Row],[Цена ]]*смарты_нал5[[#This Row],[Заказ нал.]],"")</f>
        <v>0</v>
      </c>
      <c r="H881" s="272">
        <f>IF(смарты_нал5[[#This Row],[Цена Б.Н.]]&lt;&gt;"",смарты_нал5[[#This Row],[Цена Б.Н.]]*смарты_нал5[[#This Row],[Заказ Б.Н.]],"")</f>
        <v>0</v>
      </c>
    </row>
    <row r="882" spans="1:13" ht="15" customHeight="1" x14ac:dyDescent="0.25">
      <c r="A882" s="290" t="s">
        <v>15092</v>
      </c>
      <c r="B882" s="291" t="s">
        <v>15093</v>
      </c>
      <c r="C882" s="292">
        <v>26400</v>
      </c>
      <c r="D882" s="293">
        <f>IF(смарты_нал5[[#This Row],[Цена ]]&gt;0,смарты_нал5[[#This Row],[Цена ]]/0.87,"")</f>
        <v>30344.827586206895</v>
      </c>
      <c r="E882" s="271"/>
      <c r="F882" s="272"/>
      <c r="G882" s="272">
        <f>IF(смарты_нал5[[#This Row],[Цена ]]&lt;&gt;"",смарты_нал5[[#This Row],[Цена ]]*смарты_нал5[[#This Row],[Заказ нал.]],"")</f>
        <v>0</v>
      </c>
      <c r="H882" s="272">
        <f>IF(смарты_нал5[[#This Row],[Цена Б.Н.]]&lt;&gt;"",смарты_нал5[[#This Row],[Цена Б.Н.]]*смарты_нал5[[#This Row],[Заказ Б.Н.]],"")</f>
        <v>0</v>
      </c>
    </row>
    <row r="883" spans="1:13" ht="15" customHeight="1" x14ac:dyDescent="0.25">
      <c r="A883" s="290" t="s">
        <v>4851</v>
      </c>
      <c r="B883" s="291" t="s">
        <v>4852</v>
      </c>
      <c r="C883" s="292">
        <v>28000</v>
      </c>
      <c r="D883" s="293">
        <f>IF(смарты_нал5[[#This Row],[Цена ]]&gt;0,смарты_нал5[[#This Row],[Цена ]]/0.87,"")</f>
        <v>32183.908045977012</v>
      </c>
      <c r="E883" s="271"/>
      <c r="F883" s="272"/>
      <c r="G883" s="272">
        <f>IF(смарты_нал5[[#This Row],[Цена ]]&lt;&gt;"",смарты_нал5[[#This Row],[Цена ]]*смарты_нал5[[#This Row],[Заказ нал.]],"")</f>
        <v>0</v>
      </c>
      <c r="H883" s="272">
        <f>IF(смарты_нал5[[#This Row],[Цена Б.Н.]]&lt;&gt;"",смарты_нал5[[#This Row],[Цена Б.Н.]]*смарты_нал5[[#This Row],[Заказ Б.Н.]],"")</f>
        <v>0</v>
      </c>
    </row>
    <row r="884" spans="1:13" ht="15" customHeight="1" x14ac:dyDescent="0.25">
      <c r="A884" s="290" t="s">
        <v>4853</v>
      </c>
      <c r="B884" s="291" t="s">
        <v>4854</v>
      </c>
      <c r="C884" s="292">
        <v>28000</v>
      </c>
      <c r="D884" s="293">
        <f>IF(смарты_нал5[[#This Row],[Цена ]]&gt;0,смарты_нал5[[#This Row],[Цена ]]/0.87,"")</f>
        <v>32183.908045977012</v>
      </c>
      <c r="E884" s="271"/>
      <c r="F884" s="272"/>
      <c r="G884" s="272">
        <f>IF(смарты_нал5[[#This Row],[Цена ]]&lt;&gt;"",смарты_нал5[[#This Row],[Цена ]]*смарты_нал5[[#This Row],[Заказ нал.]],"")</f>
        <v>0</v>
      </c>
      <c r="H884" s="272">
        <f>IF(смарты_нал5[[#This Row],[Цена Б.Н.]]&lt;&gt;"",смарты_нал5[[#This Row],[Цена Б.Н.]]*смарты_нал5[[#This Row],[Заказ Б.Н.]],"")</f>
        <v>0</v>
      </c>
    </row>
    <row r="885" spans="1:13" ht="15" customHeight="1" x14ac:dyDescent="0.25">
      <c r="A885" s="290" t="s">
        <v>4855</v>
      </c>
      <c r="B885" s="291" t="s">
        <v>4856</v>
      </c>
      <c r="C885" s="292">
        <v>28000</v>
      </c>
      <c r="D885" s="293">
        <f>IF(смарты_нал5[[#This Row],[Цена ]]&gt;0,смарты_нал5[[#This Row],[Цена ]]/0.87,"")</f>
        <v>32183.908045977012</v>
      </c>
      <c r="E885" s="271"/>
      <c r="F885" s="272"/>
      <c r="G885" s="272">
        <f>IF(смарты_нал5[[#This Row],[Цена ]]&lt;&gt;"",смарты_нал5[[#This Row],[Цена ]]*смарты_нал5[[#This Row],[Заказ нал.]],"")</f>
        <v>0</v>
      </c>
      <c r="H885" s="272">
        <f>IF(смарты_нал5[[#This Row],[Цена Б.Н.]]&lt;&gt;"",смарты_нал5[[#This Row],[Цена Б.Н.]]*смарты_нал5[[#This Row],[Заказ Б.Н.]],"")</f>
        <v>0</v>
      </c>
    </row>
    <row r="886" spans="1:13" ht="15" customHeight="1" x14ac:dyDescent="0.25">
      <c r="A886" s="290" t="s">
        <v>4857</v>
      </c>
      <c r="B886" s="291" t="s">
        <v>4858</v>
      </c>
      <c r="C886" s="292">
        <v>23300</v>
      </c>
      <c r="D886" s="293">
        <f>IF(смарты_нал5[[#This Row],[Цена ]]&gt;0,смарты_нал5[[#This Row],[Цена ]]/0.87,"")</f>
        <v>26781.6091954023</v>
      </c>
      <c r="E886" s="271"/>
      <c r="F886" s="272"/>
      <c r="G886" s="272">
        <f>IF(смарты_нал5[[#This Row],[Цена ]]&lt;&gt;"",смарты_нал5[[#This Row],[Цена ]]*смарты_нал5[[#This Row],[Заказ нал.]],"")</f>
        <v>0</v>
      </c>
      <c r="H886" s="272">
        <f>IF(смарты_нал5[[#This Row],[Цена Б.Н.]]&lt;&gt;"",смарты_нал5[[#This Row],[Цена Б.Н.]]*смарты_нал5[[#This Row],[Заказ Б.Н.]],"")</f>
        <v>0</v>
      </c>
    </row>
    <row r="887" spans="1:13" ht="15" customHeight="1" x14ac:dyDescent="0.25">
      <c r="A887" s="290" t="s">
        <v>15094</v>
      </c>
      <c r="B887" s="291" t="s">
        <v>15095</v>
      </c>
      <c r="C887" s="292">
        <v>35800</v>
      </c>
      <c r="D887" s="293">
        <f>IF(смарты_нал5[[#This Row],[Цена ]]&gt;0,смарты_нал5[[#This Row],[Цена ]]/0.87,"")</f>
        <v>41149.425287356324</v>
      </c>
      <c r="E887" s="271"/>
      <c r="F887" s="272"/>
      <c r="G887" s="272">
        <f>IF(смарты_нал5[[#This Row],[Цена ]]&lt;&gt;"",смарты_нал5[[#This Row],[Цена ]]*смарты_нал5[[#This Row],[Заказ нал.]],"")</f>
        <v>0</v>
      </c>
      <c r="H887" s="272">
        <f>IF(смарты_нал5[[#This Row],[Цена Б.Н.]]&lt;&gt;"",смарты_нал5[[#This Row],[Цена Б.Н.]]*смарты_нал5[[#This Row],[Заказ Б.Н.]],"")</f>
        <v>0</v>
      </c>
    </row>
    <row r="888" spans="1:13" ht="15" customHeight="1" x14ac:dyDescent="0.25">
      <c r="A888" s="290" t="s">
        <v>4859</v>
      </c>
      <c r="B888" s="291" t="s">
        <v>4860</v>
      </c>
      <c r="C888" s="292">
        <v>28400</v>
      </c>
      <c r="D888" s="293">
        <f>IF(смарты_нал5[[#This Row],[Цена ]]&gt;0,смарты_нал5[[#This Row],[Цена ]]/0.87,"")</f>
        <v>32643.678160919539</v>
      </c>
      <c r="E888" s="271"/>
      <c r="F888" s="272"/>
      <c r="G888" s="272">
        <f>IF(смарты_нал5[[#This Row],[Цена ]]&lt;&gt;"",смарты_нал5[[#This Row],[Цена ]]*смарты_нал5[[#This Row],[Заказ нал.]],"")</f>
        <v>0</v>
      </c>
      <c r="H888" s="272">
        <f>IF(смарты_нал5[[#This Row],[Цена Б.Н.]]&lt;&gt;"",смарты_нал5[[#This Row],[Цена Б.Н.]]*смарты_нал5[[#This Row],[Заказ Б.Н.]],"")</f>
        <v>0</v>
      </c>
    </row>
    <row r="889" spans="1:13" ht="15" customHeight="1" x14ac:dyDescent="0.25">
      <c r="A889" s="290" t="s">
        <v>4861</v>
      </c>
      <c r="B889" s="291" t="s">
        <v>4862</v>
      </c>
      <c r="C889" s="292">
        <v>25100</v>
      </c>
      <c r="D889" s="293">
        <f>IF(смарты_нал5[[#This Row],[Цена ]]&gt;0,смарты_нал5[[#This Row],[Цена ]]/0.87,"")</f>
        <v>28850.57471264368</v>
      </c>
      <c r="E889" s="271"/>
      <c r="F889" s="272"/>
      <c r="G889" s="272">
        <f>IF(смарты_нал5[[#This Row],[Цена ]]&lt;&gt;"",смарты_нал5[[#This Row],[Цена ]]*смарты_нал5[[#This Row],[Заказ нал.]],"")</f>
        <v>0</v>
      </c>
      <c r="H889" s="272">
        <f>IF(смарты_нал5[[#This Row],[Цена Б.Н.]]&lt;&gt;"",смарты_нал5[[#This Row],[Цена Б.Н.]]*смарты_нал5[[#This Row],[Заказ Б.Н.]],"")</f>
        <v>0</v>
      </c>
    </row>
    <row r="890" spans="1:13" ht="15" customHeight="1" x14ac:dyDescent="0.25">
      <c r="A890" s="290" t="s">
        <v>4863</v>
      </c>
      <c r="B890" s="291" t="s">
        <v>4864</v>
      </c>
      <c r="C890" s="292">
        <v>25100</v>
      </c>
      <c r="D890" s="293">
        <f>IF(смарты_нал5[[#This Row],[Цена ]]&gt;0,смарты_нал5[[#This Row],[Цена ]]/0.87,"")</f>
        <v>28850.57471264368</v>
      </c>
      <c r="E890" s="271"/>
      <c r="F890" s="272"/>
      <c r="G890" s="272">
        <f>IF(смарты_нал5[[#This Row],[Цена ]]&lt;&gt;"",смарты_нал5[[#This Row],[Цена ]]*смарты_нал5[[#This Row],[Заказ нал.]],"")</f>
        <v>0</v>
      </c>
      <c r="H890" s="272">
        <f>IF(смарты_нал5[[#This Row],[Цена Б.Н.]]&lt;&gt;"",смарты_нал5[[#This Row],[Цена Б.Н.]]*смарты_нал5[[#This Row],[Заказ Б.Н.]],"")</f>
        <v>0</v>
      </c>
    </row>
    <row r="891" spans="1:13" ht="15" customHeight="1" x14ac:dyDescent="0.25">
      <c r="A891" s="290" t="s">
        <v>4865</v>
      </c>
      <c r="B891" s="291" t="s">
        <v>4866</v>
      </c>
      <c r="C891" s="292">
        <v>25100</v>
      </c>
      <c r="D891" s="293">
        <f>IF(смарты_нал5[[#This Row],[Цена ]]&gt;0,смарты_нал5[[#This Row],[Цена ]]/0.87,"")</f>
        <v>28850.57471264368</v>
      </c>
      <c r="E891" s="271"/>
      <c r="F891" s="272"/>
      <c r="G891" s="272">
        <f>IF(смарты_нал5[[#This Row],[Цена ]]&lt;&gt;"",смарты_нал5[[#This Row],[Цена ]]*смарты_нал5[[#This Row],[Заказ нал.]],"")</f>
        <v>0</v>
      </c>
      <c r="H891" s="272">
        <f>IF(смарты_нал5[[#This Row],[Цена Б.Н.]]&lt;&gt;"",смарты_нал5[[#This Row],[Цена Б.Н.]]*смарты_нал5[[#This Row],[Заказ Б.Н.]],"")</f>
        <v>0</v>
      </c>
    </row>
    <row r="892" spans="1:13" ht="15" customHeight="1" x14ac:dyDescent="0.25">
      <c r="A892" s="290" t="s">
        <v>16296</v>
      </c>
      <c r="B892" s="291" t="s">
        <v>16297</v>
      </c>
      <c r="C892" s="292">
        <v>25700</v>
      </c>
      <c r="D892" s="293">
        <f>IF(смарты_нал5[[#This Row],[Цена ]]&gt;0,смарты_нал5[[#This Row],[Цена ]]/0.87,"")</f>
        <v>29540.22988505747</v>
      </c>
      <c r="E892" s="271"/>
      <c r="F892" s="272"/>
      <c r="G892" s="272">
        <f>IF(смарты_нал5[[#This Row],[Цена ]]&lt;&gt;"",смарты_нал5[[#This Row],[Цена ]]*смарты_нал5[[#This Row],[Заказ нал.]],"")</f>
        <v>0</v>
      </c>
      <c r="H892" s="272">
        <f>IF(смарты_нал5[[#This Row],[Цена Б.Н.]]&lt;&gt;"",смарты_нал5[[#This Row],[Цена Б.Н.]]*смарты_нал5[[#This Row],[Заказ Б.Н.]],"")</f>
        <v>0</v>
      </c>
    </row>
    <row r="893" spans="1:13" ht="15" customHeight="1" x14ac:dyDescent="0.25">
      <c r="A893" s="290" t="s">
        <v>16298</v>
      </c>
      <c r="B893" s="291" t="s">
        <v>16299</v>
      </c>
      <c r="C893" s="292">
        <v>25700</v>
      </c>
      <c r="D893" s="293">
        <f>IF(смарты_нал5[[#This Row],[Цена ]]&gt;0,смарты_нал5[[#This Row],[Цена ]]/0.87,"")</f>
        <v>29540.22988505747</v>
      </c>
      <c r="E893" s="271"/>
      <c r="F893" s="272"/>
      <c r="G893" s="272">
        <f>IF(смарты_нал5[[#This Row],[Цена ]]&lt;&gt;"",смарты_нал5[[#This Row],[Цена ]]*смарты_нал5[[#This Row],[Заказ нал.]],"")</f>
        <v>0</v>
      </c>
      <c r="H893" s="272">
        <f>IF(смарты_нал5[[#This Row],[Цена Б.Н.]]&lt;&gt;"",смарты_нал5[[#This Row],[Цена Б.Н.]]*смарты_нал5[[#This Row],[Заказ Б.Н.]],"")</f>
        <v>0</v>
      </c>
    </row>
    <row r="894" spans="1:13" ht="15" customHeight="1" x14ac:dyDescent="0.25">
      <c r="A894" s="290" t="s">
        <v>15096</v>
      </c>
      <c r="B894" s="291" t="s">
        <v>15097</v>
      </c>
      <c r="C894" s="292">
        <v>25900</v>
      </c>
      <c r="D894" s="293">
        <f>IF(смарты_нал5[[#This Row],[Цена ]]&gt;0,смарты_нал5[[#This Row],[Цена ]]/0.87,"")</f>
        <v>29770.114942528737</v>
      </c>
      <c r="E894" s="271"/>
      <c r="F894" s="272"/>
      <c r="G894" s="272">
        <f>IF(смарты_нал5[[#This Row],[Цена ]]&lt;&gt;"",смарты_нал5[[#This Row],[Цена ]]*смарты_нал5[[#This Row],[Заказ нал.]],"")</f>
        <v>0</v>
      </c>
      <c r="H894" s="272">
        <f>IF(смарты_нал5[[#This Row],[Цена Б.Н.]]&lt;&gt;"",смарты_нал5[[#This Row],[Цена Б.Н.]]*смарты_нал5[[#This Row],[Заказ Б.Н.]],"")</f>
        <v>0</v>
      </c>
      <c r="M894" s="28">
        <v>7</v>
      </c>
    </row>
    <row r="895" spans="1:13" ht="15" customHeight="1" x14ac:dyDescent="0.25">
      <c r="A895" s="290" t="s">
        <v>16300</v>
      </c>
      <c r="B895" s="291" t="s">
        <v>16301</v>
      </c>
      <c r="C895" s="292">
        <v>37300</v>
      </c>
      <c r="D895" s="293">
        <f>IF(смарты_нал5[[#This Row],[Цена ]]&gt;0,смарты_нал5[[#This Row],[Цена ]]/0.87,"")</f>
        <v>42873.563218390802</v>
      </c>
      <c r="E895" s="271"/>
      <c r="F895" s="272"/>
      <c r="G895" s="272">
        <f>IF(смарты_нал5[[#This Row],[Цена ]]&lt;&gt;"",смарты_нал5[[#This Row],[Цена ]]*смарты_нал5[[#This Row],[Заказ нал.]],"")</f>
        <v>0</v>
      </c>
      <c r="H895" s="272">
        <f>IF(смарты_нал5[[#This Row],[Цена Б.Н.]]&lt;&gt;"",смарты_нал5[[#This Row],[Цена Б.Н.]]*смарты_нал5[[#This Row],[Заказ Б.Н.]],"")</f>
        <v>0</v>
      </c>
    </row>
    <row r="896" spans="1:13" ht="15" customHeight="1" x14ac:dyDescent="0.25">
      <c r="A896" s="290" t="s">
        <v>13481</v>
      </c>
      <c r="B896" s="291" t="s">
        <v>13482</v>
      </c>
      <c r="C896" s="292">
        <v>37300</v>
      </c>
      <c r="D896" s="293">
        <f>IF(смарты_нал5[[#This Row],[Цена ]]&gt;0,смарты_нал5[[#This Row],[Цена ]]/0.87,"")</f>
        <v>42873.563218390802</v>
      </c>
      <c r="E896" s="271"/>
      <c r="F896" s="272"/>
      <c r="G896" s="272">
        <f>IF(смарты_нал5[[#This Row],[Цена ]]&lt;&gt;"",смарты_нал5[[#This Row],[Цена ]]*смарты_нал5[[#This Row],[Заказ нал.]],"")</f>
        <v>0</v>
      </c>
      <c r="H896" s="272">
        <f>IF(смарты_нал5[[#This Row],[Цена Б.Н.]]&lt;&gt;"",смарты_нал5[[#This Row],[Цена Б.Н.]]*смарты_нал5[[#This Row],[Заказ Б.Н.]],"")</f>
        <v>0</v>
      </c>
    </row>
    <row r="897" spans="1:13" ht="15" customHeight="1" x14ac:dyDescent="0.25">
      <c r="A897" s="290" t="s">
        <v>13948</v>
      </c>
      <c r="B897" s="291" t="s">
        <v>13949</v>
      </c>
      <c r="C897" s="292">
        <v>37300</v>
      </c>
      <c r="D897" s="293">
        <f>IF(смарты_нал5[[#This Row],[Цена ]]&gt;0,смарты_нал5[[#This Row],[Цена ]]/0.87,"")</f>
        <v>42873.563218390802</v>
      </c>
      <c r="E897" s="271"/>
      <c r="F897" s="272"/>
      <c r="G897" s="272">
        <f>IF(смарты_нал5[[#This Row],[Цена ]]&lt;&gt;"",смарты_нал5[[#This Row],[Цена ]]*смарты_нал5[[#This Row],[Заказ нал.]],"")</f>
        <v>0</v>
      </c>
      <c r="H897" s="272">
        <f>IF(смарты_нал5[[#This Row],[Цена Б.Н.]]&lt;&gt;"",смарты_нал5[[#This Row],[Цена Б.Н.]]*смарты_нал5[[#This Row],[Заказ Б.Н.]],"")</f>
        <v>0</v>
      </c>
    </row>
    <row r="898" spans="1:13" ht="15" customHeight="1" x14ac:dyDescent="0.25">
      <c r="A898" s="290" t="s">
        <v>15098</v>
      </c>
      <c r="B898" s="291" t="s">
        <v>15099</v>
      </c>
      <c r="C898" s="292">
        <v>33000</v>
      </c>
      <c r="D898" s="293">
        <f>IF(смарты_нал5[[#This Row],[Цена ]]&gt;0,смарты_нал5[[#This Row],[Цена ]]/0.87,"")</f>
        <v>37931.034482758623</v>
      </c>
      <c r="E898" s="271"/>
      <c r="F898" s="272"/>
      <c r="G898" s="272">
        <f>IF(смарты_нал5[[#This Row],[Цена ]]&lt;&gt;"",смарты_нал5[[#This Row],[Цена ]]*смарты_нал5[[#This Row],[Заказ нал.]],"")</f>
        <v>0</v>
      </c>
      <c r="H898" s="272">
        <f>IF(смарты_нал5[[#This Row],[Цена Б.Н.]]&lt;&gt;"",смарты_нал5[[#This Row],[Цена Б.Н.]]*смарты_нал5[[#This Row],[Заказ Б.Н.]],"")</f>
        <v>0</v>
      </c>
      <c r="M898" s="28">
        <v>14</v>
      </c>
    </row>
    <row r="899" spans="1:13" ht="15" customHeight="1" x14ac:dyDescent="0.25">
      <c r="A899" s="290" t="s">
        <v>4867</v>
      </c>
      <c r="B899" s="291"/>
      <c r="C899" s="292"/>
      <c r="D899" s="293" t="str">
        <f>IF(смарты_нал5[[#This Row],[Цена ]]&gt;0,смарты_нал5[[#This Row],[Цена ]]/0.87,"")</f>
        <v/>
      </c>
      <c r="E899" s="271"/>
      <c r="F899" s="272"/>
      <c r="G899" s="272" t="str">
        <f>IF(смарты_нал5[[#This Row],[Цена ]]&lt;&gt;"",смарты_нал5[[#This Row],[Цена ]]*смарты_нал5[[#This Row],[Заказ нал.]],"")</f>
        <v/>
      </c>
      <c r="H899" s="272" t="str">
        <f>IF(смарты_нал5[[#This Row],[Цена Б.Н.]]&lt;&gt;"",смарты_нал5[[#This Row],[Цена Б.Н.]]*смарты_нал5[[#This Row],[Заказ Б.Н.]],"")</f>
        <v/>
      </c>
      <c r="M899" s="28">
        <v>2</v>
      </c>
    </row>
    <row r="900" spans="1:13" ht="15" customHeight="1" x14ac:dyDescent="0.25">
      <c r="A900" s="290" t="s">
        <v>4868</v>
      </c>
      <c r="B900" s="291" t="s">
        <v>4869</v>
      </c>
      <c r="C900" s="292">
        <v>19400</v>
      </c>
      <c r="D900" s="293">
        <f>IF(смарты_нал5[[#This Row],[Цена ]]&gt;0,смарты_нал5[[#This Row],[Цена ]]/0.87,"")</f>
        <v>22298.850574712644</v>
      </c>
      <c r="E900" s="271"/>
      <c r="F900" s="272"/>
      <c r="G900" s="272">
        <f>IF(смарты_нал5[[#This Row],[Цена ]]&lt;&gt;"",смарты_нал5[[#This Row],[Цена ]]*смарты_нал5[[#This Row],[Заказ нал.]],"")</f>
        <v>0</v>
      </c>
      <c r="H900" s="272">
        <f>IF(смарты_нал5[[#This Row],[Цена Б.Н.]]&lt;&gt;"",смарты_нал5[[#This Row],[Цена Б.Н.]]*смарты_нал5[[#This Row],[Заказ Б.Н.]],"")</f>
        <v>0</v>
      </c>
    </row>
    <row r="901" spans="1:13" ht="15" customHeight="1" x14ac:dyDescent="0.25">
      <c r="A901" s="290" t="s">
        <v>4870</v>
      </c>
      <c r="B901" s="291" t="s">
        <v>4871</v>
      </c>
      <c r="C901" s="292">
        <v>19400</v>
      </c>
      <c r="D901" s="293">
        <f>IF(смарты_нал5[[#This Row],[Цена ]]&gt;0,смарты_нал5[[#This Row],[Цена ]]/0.87,"")</f>
        <v>22298.850574712644</v>
      </c>
      <c r="E901" s="271"/>
      <c r="F901" s="272"/>
      <c r="G901" s="272">
        <f>IF(смарты_нал5[[#This Row],[Цена ]]&lt;&gt;"",смарты_нал5[[#This Row],[Цена ]]*смарты_нал5[[#This Row],[Заказ нал.]],"")</f>
        <v>0</v>
      </c>
      <c r="H901" s="272">
        <f>IF(смарты_нал5[[#This Row],[Цена Б.Н.]]&lt;&gt;"",смарты_нал5[[#This Row],[Цена Б.Н.]]*смарты_нал5[[#This Row],[Заказ Б.Н.]],"")</f>
        <v>0</v>
      </c>
    </row>
    <row r="902" spans="1:13" ht="15" customHeight="1" x14ac:dyDescent="0.25">
      <c r="A902" s="290" t="s">
        <v>4872</v>
      </c>
      <c r="B902" s="291" t="s">
        <v>4873</v>
      </c>
      <c r="C902" s="292">
        <v>18400</v>
      </c>
      <c r="D902" s="293">
        <f>IF(смарты_нал5[[#This Row],[Цена ]]&gt;0,смарты_нал5[[#This Row],[Цена ]]/0.87,"")</f>
        <v>21149.425287356324</v>
      </c>
      <c r="E902" s="271"/>
      <c r="F902" s="272"/>
      <c r="G902" s="272">
        <f>IF(смарты_нал5[[#This Row],[Цена ]]&lt;&gt;"",смарты_нал5[[#This Row],[Цена ]]*смарты_нал5[[#This Row],[Заказ нал.]],"")</f>
        <v>0</v>
      </c>
      <c r="H902" s="272">
        <f>IF(смарты_нал5[[#This Row],[Цена Б.Н.]]&lt;&gt;"",смарты_нал5[[#This Row],[Цена Б.Н.]]*смарты_нал5[[#This Row],[Заказ Б.Н.]],"")</f>
        <v>0</v>
      </c>
    </row>
    <row r="903" spans="1:13" ht="15" customHeight="1" x14ac:dyDescent="0.25">
      <c r="A903" s="290" t="s">
        <v>4874</v>
      </c>
      <c r="B903" s="291" t="s">
        <v>4875</v>
      </c>
      <c r="C903" s="292">
        <v>18400</v>
      </c>
      <c r="D903" s="293">
        <f>IF(смарты_нал5[[#This Row],[Цена ]]&gt;0,смарты_нал5[[#This Row],[Цена ]]/0.87,"")</f>
        <v>21149.425287356324</v>
      </c>
      <c r="E903" s="271"/>
      <c r="F903" s="272"/>
      <c r="G903" s="272">
        <f>IF(смарты_нал5[[#This Row],[Цена ]]&lt;&gt;"",смарты_нал5[[#This Row],[Цена ]]*смарты_нал5[[#This Row],[Заказ нал.]],"")</f>
        <v>0</v>
      </c>
      <c r="H903" s="272">
        <f>IF(смарты_нал5[[#This Row],[Цена Б.Н.]]&lt;&gt;"",смарты_нал5[[#This Row],[Цена Б.Н.]]*смарты_нал5[[#This Row],[Заказ Б.Н.]],"")</f>
        <v>0</v>
      </c>
    </row>
    <row r="904" spans="1:13" ht="15" customHeight="1" x14ac:dyDescent="0.25">
      <c r="A904" s="290" t="s">
        <v>14092</v>
      </c>
      <c r="B904" s="291" t="s">
        <v>14093</v>
      </c>
      <c r="C904" s="292">
        <v>24500</v>
      </c>
      <c r="D904" s="293">
        <f>IF(смарты_нал5[[#This Row],[Цена ]]&gt;0,смарты_нал5[[#This Row],[Цена ]]/0.87,"")</f>
        <v>28160.919540229886</v>
      </c>
      <c r="E904" s="271"/>
      <c r="F904" s="272"/>
      <c r="G904" s="272">
        <f>IF(смарты_нал5[[#This Row],[Цена ]]&lt;&gt;"",смарты_нал5[[#This Row],[Цена ]]*смарты_нал5[[#This Row],[Заказ нал.]],"")</f>
        <v>0</v>
      </c>
      <c r="H904" s="272">
        <f>IF(смарты_нал5[[#This Row],[Цена Б.Н.]]&lt;&gt;"",смарты_нал5[[#This Row],[Цена Б.Н.]]*смарты_нал5[[#This Row],[Заказ Б.Н.]],"")</f>
        <v>0</v>
      </c>
    </row>
    <row r="905" spans="1:13" ht="15" customHeight="1" x14ac:dyDescent="0.25">
      <c r="A905" s="290" t="s">
        <v>4876</v>
      </c>
      <c r="B905" s="291" t="s">
        <v>4877</v>
      </c>
      <c r="C905" s="292">
        <v>24500</v>
      </c>
      <c r="D905" s="293">
        <f>IF(смарты_нал5[[#This Row],[Цена ]]&gt;0,смарты_нал5[[#This Row],[Цена ]]/0.87,"")</f>
        <v>28160.919540229886</v>
      </c>
      <c r="E905" s="271"/>
      <c r="F905" s="272"/>
      <c r="G905" s="272">
        <f>IF(смарты_нал5[[#This Row],[Цена ]]&lt;&gt;"",смарты_нал5[[#This Row],[Цена ]]*смарты_нал5[[#This Row],[Заказ нал.]],"")</f>
        <v>0</v>
      </c>
      <c r="H905" s="272">
        <f>IF(смарты_нал5[[#This Row],[Цена Б.Н.]]&lt;&gt;"",смарты_нал5[[#This Row],[Цена Б.Н.]]*смарты_нал5[[#This Row],[Заказ Б.Н.]],"")</f>
        <v>0</v>
      </c>
    </row>
    <row r="906" spans="1:13" ht="15" customHeight="1" x14ac:dyDescent="0.25">
      <c r="A906" s="290" t="s">
        <v>4878</v>
      </c>
      <c r="B906" s="291" t="s">
        <v>4879</v>
      </c>
      <c r="C906" s="292">
        <v>29500</v>
      </c>
      <c r="D906" s="293">
        <f>IF(смарты_нал5[[#This Row],[Цена ]]&gt;0,смарты_нал5[[#This Row],[Цена ]]/0.87,"")</f>
        <v>33908.045977011498</v>
      </c>
      <c r="E906" s="271"/>
      <c r="F906" s="272"/>
      <c r="G906" s="272">
        <f>IF(смарты_нал5[[#This Row],[Цена ]]&lt;&gt;"",смарты_нал5[[#This Row],[Цена ]]*смарты_нал5[[#This Row],[Заказ нал.]],"")</f>
        <v>0</v>
      </c>
      <c r="H906" s="272">
        <f>IF(смарты_нал5[[#This Row],[Цена Б.Н.]]&lt;&gt;"",смарты_нал5[[#This Row],[Цена Б.Н.]]*смарты_нал5[[#This Row],[Заказ Б.Н.]],"")</f>
        <v>0</v>
      </c>
    </row>
    <row r="907" spans="1:13" ht="15" customHeight="1" x14ac:dyDescent="0.25">
      <c r="A907" s="290" t="s">
        <v>4880</v>
      </c>
      <c r="B907" s="291" t="s">
        <v>4881</v>
      </c>
      <c r="C907" s="292">
        <v>29500</v>
      </c>
      <c r="D907" s="293">
        <f>IF(смарты_нал5[[#This Row],[Цена ]]&gt;0,смарты_нал5[[#This Row],[Цена ]]/0.87,"")</f>
        <v>33908.045977011498</v>
      </c>
      <c r="E907" s="271"/>
      <c r="F907" s="272"/>
      <c r="G907" s="272">
        <f>IF(смарты_нал5[[#This Row],[Цена ]]&lt;&gt;"",смарты_нал5[[#This Row],[Цена ]]*смарты_нал5[[#This Row],[Заказ нал.]],"")</f>
        <v>0</v>
      </c>
      <c r="H907" s="272">
        <f>IF(смарты_нал5[[#This Row],[Цена Б.Н.]]&lt;&gt;"",смарты_нал5[[#This Row],[Цена Б.Н.]]*смарты_нал5[[#This Row],[Заказ Б.Н.]],"")</f>
        <v>0</v>
      </c>
    </row>
    <row r="908" spans="1:13" ht="15" customHeight="1" x14ac:dyDescent="0.25">
      <c r="A908" s="290" t="s">
        <v>4882</v>
      </c>
      <c r="B908" s="291" t="s">
        <v>4883</v>
      </c>
      <c r="C908" s="292">
        <v>29500</v>
      </c>
      <c r="D908" s="293">
        <f>IF(смарты_нал5[[#This Row],[Цена ]]&gt;0,смарты_нал5[[#This Row],[Цена ]]/0.87,"")</f>
        <v>33908.045977011498</v>
      </c>
      <c r="E908" s="271"/>
      <c r="F908" s="272"/>
      <c r="G908" s="272">
        <f>IF(смарты_нал5[[#This Row],[Цена ]]&lt;&gt;"",смарты_нал5[[#This Row],[Цена ]]*смарты_нал5[[#This Row],[Заказ нал.]],"")</f>
        <v>0</v>
      </c>
      <c r="H908" s="272">
        <f>IF(смарты_нал5[[#This Row],[Цена Б.Н.]]&lt;&gt;"",смарты_нал5[[#This Row],[Цена Б.Н.]]*смарты_нал5[[#This Row],[Заказ Б.Н.]],"")</f>
        <v>0</v>
      </c>
    </row>
    <row r="909" spans="1:13" ht="15" customHeight="1" x14ac:dyDescent="0.25">
      <c r="A909" s="290" t="s">
        <v>16302</v>
      </c>
      <c r="B909" s="291" t="s">
        <v>16303</v>
      </c>
      <c r="C909" s="292">
        <v>23300</v>
      </c>
      <c r="D909" s="293">
        <f>IF(смарты_нал5[[#This Row],[Цена ]]&gt;0,смарты_нал5[[#This Row],[Цена ]]/0.87,"")</f>
        <v>26781.6091954023</v>
      </c>
      <c r="E909" s="271"/>
      <c r="F909" s="272"/>
      <c r="G909" s="272">
        <f>IF(смарты_нал5[[#This Row],[Цена ]]&lt;&gt;"",смарты_нал5[[#This Row],[Цена ]]*смарты_нал5[[#This Row],[Заказ нал.]],"")</f>
        <v>0</v>
      </c>
      <c r="H909" s="272">
        <f>IF(смарты_нал5[[#This Row],[Цена Б.Н.]]&lt;&gt;"",смарты_нал5[[#This Row],[Цена Б.Н.]]*смарты_нал5[[#This Row],[Заказ Б.Н.]],"")</f>
        <v>0</v>
      </c>
    </row>
    <row r="910" spans="1:13" ht="15" customHeight="1" x14ac:dyDescent="0.25">
      <c r="A910" s="290" t="s">
        <v>16304</v>
      </c>
      <c r="B910" s="291" t="s">
        <v>16305</v>
      </c>
      <c r="C910" s="292">
        <v>23300</v>
      </c>
      <c r="D910" s="293">
        <f>IF(смарты_нал5[[#This Row],[Цена ]]&gt;0,смарты_нал5[[#This Row],[Цена ]]/0.87,"")</f>
        <v>26781.6091954023</v>
      </c>
      <c r="E910" s="271"/>
      <c r="F910" s="272"/>
      <c r="G910" s="272">
        <f>IF(смарты_нал5[[#This Row],[Цена ]]&lt;&gt;"",смарты_нал5[[#This Row],[Цена ]]*смарты_нал5[[#This Row],[Заказ нал.]],"")</f>
        <v>0</v>
      </c>
      <c r="H910" s="272">
        <f>IF(смарты_нал5[[#This Row],[Цена Б.Н.]]&lt;&gt;"",смарты_нал5[[#This Row],[Цена Б.Н.]]*смарты_нал5[[#This Row],[Заказ Б.Н.]],"")</f>
        <v>0</v>
      </c>
    </row>
    <row r="911" spans="1:13" ht="15" customHeight="1" x14ac:dyDescent="0.25">
      <c r="A911" s="290" t="s">
        <v>4884</v>
      </c>
      <c r="B911" s="291" t="s">
        <v>4885</v>
      </c>
      <c r="C911" s="292">
        <v>25400</v>
      </c>
      <c r="D911" s="293">
        <f>IF(смарты_нал5[[#This Row],[Цена ]]&gt;0,смарты_нал5[[#This Row],[Цена ]]/0.87,"")</f>
        <v>29195.402298850575</v>
      </c>
      <c r="E911" s="271"/>
      <c r="F911" s="272"/>
      <c r="G911" s="272">
        <f>IF(смарты_нал5[[#This Row],[Цена ]]&lt;&gt;"",смарты_нал5[[#This Row],[Цена ]]*смарты_нал5[[#This Row],[Заказ нал.]],"")</f>
        <v>0</v>
      </c>
      <c r="H911" s="272">
        <f>IF(смарты_нал5[[#This Row],[Цена Б.Н.]]&lt;&gt;"",смарты_нал5[[#This Row],[Цена Б.Н.]]*смарты_нал5[[#This Row],[Заказ Б.Н.]],"")</f>
        <v>0</v>
      </c>
    </row>
    <row r="912" spans="1:13" ht="15" customHeight="1" x14ac:dyDescent="0.25">
      <c r="A912" s="290" t="s">
        <v>4886</v>
      </c>
      <c r="B912" s="291" t="s">
        <v>4887</v>
      </c>
      <c r="C912" s="292">
        <v>25400</v>
      </c>
      <c r="D912" s="293">
        <f>IF(смарты_нал5[[#This Row],[Цена ]]&gt;0,смарты_нал5[[#This Row],[Цена ]]/0.87,"")</f>
        <v>29195.402298850575</v>
      </c>
      <c r="E912" s="271"/>
      <c r="F912" s="272"/>
      <c r="G912" s="272">
        <f>IF(смарты_нал5[[#This Row],[Цена ]]&lt;&gt;"",смарты_нал5[[#This Row],[Цена ]]*смарты_нал5[[#This Row],[Заказ нал.]],"")</f>
        <v>0</v>
      </c>
      <c r="H912" s="272">
        <f>IF(смарты_нал5[[#This Row],[Цена Б.Н.]]&lt;&gt;"",смарты_нал5[[#This Row],[Цена Б.Н.]]*смарты_нал5[[#This Row],[Заказ Б.Н.]],"")</f>
        <v>0</v>
      </c>
    </row>
    <row r="913" spans="1:13" ht="15" customHeight="1" x14ac:dyDescent="0.25">
      <c r="A913" s="290" t="s">
        <v>9799</v>
      </c>
      <c r="B913" s="291" t="s">
        <v>9800</v>
      </c>
      <c r="C913" s="292">
        <v>25400</v>
      </c>
      <c r="D913" s="293">
        <f>IF(смарты_нал5[[#This Row],[Цена ]]&gt;0,смарты_нал5[[#This Row],[Цена ]]/0.87,"")</f>
        <v>29195.402298850575</v>
      </c>
      <c r="E913" s="271"/>
      <c r="F913" s="272"/>
      <c r="G913" s="272">
        <f>IF(смарты_нал5[[#This Row],[Цена ]]&lt;&gt;"",смарты_нал5[[#This Row],[Цена ]]*смарты_нал5[[#This Row],[Заказ нал.]],"")</f>
        <v>0</v>
      </c>
      <c r="H913" s="272">
        <f>IF(смарты_нал5[[#This Row],[Цена Б.Н.]]&lt;&gt;"",смарты_нал5[[#This Row],[Цена Б.Н.]]*смарты_нал5[[#This Row],[Заказ Б.Н.]],"")</f>
        <v>0</v>
      </c>
    </row>
    <row r="914" spans="1:13" ht="15" customHeight="1" x14ac:dyDescent="0.25">
      <c r="A914" s="290" t="s">
        <v>15100</v>
      </c>
      <c r="B914" s="291" t="s">
        <v>15101</v>
      </c>
      <c r="C914" s="292">
        <v>32300</v>
      </c>
      <c r="D914" s="293">
        <f>IF(смарты_нал5[[#This Row],[Цена ]]&gt;0,смарты_нал5[[#This Row],[Цена ]]/0.87,"")</f>
        <v>37126.436781609198</v>
      </c>
      <c r="E914" s="271"/>
      <c r="F914" s="272"/>
      <c r="G914" s="272">
        <f>IF(смарты_нал5[[#This Row],[Цена ]]&lt;&gt;"",смарты_нал5[[#This Row],[Цена ]]*смарты_нал5[[#This Row],[Заказ нал.]],"")</f>
        <v>0</v>
      </c>
      <c r="H914" s="272">
        <f>IF(смарты_нал5[[#This Row],[Цена Б.Н.]]&lt;&gt;"",смарты_нал5[[#This Row],[Цена Б.Н.]]*смарты_нал5[[#This Row],[Заказ Б.Н.]],"")</f>
        <v>0</v>
      </c>
    </row>
    <row r="915" spans="1:13" ht="15" customHeight="1" x14ac:dyDescent="0.25">
      <c r="A915" s="290" t="s">
        <v>15102</v>
      </c>
      <c r="B915" s="291" t="s">
        <v>15103</v>
      </c>
      <c r="C915" s="292">
        <v>32300</v>
      </c>
      <c r="D915" s="293">
        <f>IF(смарты_нал5[[#This Row],[Цена ]]&gt;0,смарты_нал5[[#This Row],[Цена ]]/0.87,"")</f>
        <v>37126.436781609198</v>
      </c>
      <c r="E915" s="271"/>
      <c r="F915" s="272"/>
      <c r="G915" s="272">
        <f>IF(смарты_нал5[[#This Row],[Цена ]]&lt;&gt;"",смарты_нал5[[#This Row],[Цена ]]*смарты_нал5[[#This Row],[Заказ нал.]],"")</f>
        <v>0</v>
      </c>
      <c r="H915" s="272">
        <f>IF(смарты_нал5[[#This Row],[Цена Б.Н.]]&lt;&gt;"",смарты_нал5[[#This Row],[Цена Б.Н.]]*смарты_нал5[[#This Row],[Заказ Б.Н.]],"")</f>
        <v>0</v>
      </c>
    </row>
    <row r="916" spans="1:13" ht="15" customHeight="1" x14ac:dyDescent="0.25">
      <c r="A916" s="290" t="s">
        <v>15104</v>
      </c>
      <c r="B916" s="291" t="s">
        <v>15105</v>
      </c>
      <c r="C916" s="292">
        <v>32300</v>
      </c>
      <c r="D916" s="293">
        <f>IF(смарты_нал5[[#This Row],[Цена ]]&gt;0,смарты_нал5[[#This Row],[Цена ]]/0.87,"")</f>
        <v>37126.436781609198</v>
      </c>
      <c r="E916" s="271"/>
      <c r="F916" s="272"/>
      <c r="G916" s="272">
        <f>IF(смарты_нал5[[#This Row],[Цена ]]&lt;&gt;"",смарты_нал5[[#This Row],[Цена ]]*смарты_нал5[[#This Row],[Заказ нал.]],"")</f>
        <v>0</v>
      </c>
      <c r="H916" s="272">
        <f>IF(смарты_нал5[[#This Row],[Цена Б.Н.]]&lt;&gt;"",смарты_нал5[[#This Row],[Цена Б.Н.]]*смарты_нал5[[#This Row],[Заказ Б.Н.]],"")</f>
        <v>0</v>
      </c>
    </row>
    <row r="917" spans="1:13" ht="15" customHeight="1" x14ac:dyDescent="0.25">
      <c r="A917" s="290" t="s">
        <v>4888</v>
      </c>
      <c r="B917" s="291" t="s">
        <v>4889</v>
      </c>
      <c r="C917" s="292">
        <v>32500</v>
      </c>
      <c r="D917" s="293">
        <f>IF(смарты_нал5[[#This Row],[Цена ]]&gt;0,смарты_нал5[[#This Row],[Цена ]]/0.87,"")</f>
        <v>37356.321839080461</v>
      </c>
      <c r="E917" s="271"/>
      <c r="F917" s="272"/>
      <c r="G917" s="272">
        <f>IF(смарты_нал5[[#This Row],[Цена ]]&lt;&gt;"",смарты_нал5[[#This Row],[Цена ]]*смарты_нал5[[#This Row],[Заказ нал.]],"")</f>
        <v>0</v>
      </c>
      <c r="H917" s="272">
        <f>IF(смарты_нал5[[#This Row],[Цена Б.Н.]]&lt;&gt;"",смарты_нал5[[#This Row],[Цена Б.Н.]]*смарты_нал5[[#This Row],[Заказ Б.Н.]],"")</f>
        <v>0</v>
      </c>
      <c r="M917" s="28">
        <v>2</v>
      </c>
    </row>
    <row r="918" spans="1:13" ht="15" customHeight="1" x14ac:dyDescent="0.25">
      <c r="A918" s="290" t="s">
        <v>4890</v>
      </c>
      <c r="B918" s="291" t="s">
        <v>4891</v>
      </c>
      <c r="C918" s="292">
        <v>27900</v>
      </c>
      <c r="D918" s="293">
        <f>IF(смарты_нал5[[#This Row],[Цена ]]&gt;0,смарты_нал5[[#This Row],[Цена ]]/0.87,"")</f>
        <v>32068.96551724138</v>
      </c>
      <c r="E918" s="271"/>
      <c r="F918" s="272"/>
      <c r="G918" s="272">
        <f>IF(смарты_нал5[[#This Row],[Цена ]]&lt;&gt;"",смарты_нал5[[#This Row],[Цена ]]*смарты_нал5[[#This Row],[Заказ нал.]],"")</f>
        <v>0</v>
      </c>
      <c r="H918" s="272">
        <f>IF(смарты_нал5[[#This Row],[Цена Б.Н.]]&lt;&gt;"",смарты_нал5[[#This Row],[Цена Б.Н.]]*смарты_нал5[[#This Row],[Заказ Б.Н.]],"")</f>
        <v>0</v>
      </c>
    </row>
    <row r="919" spans="1:13" ht="15" customHeight="1" x14ac:dyDescent="0.25">
      <c r="A919" s="290" t="s">
        <v>4892</v>
      </c>
      <c r="B919" s="291" t="s">
        <v>4893</v>
      </c>
      <c r="C919" s="292">
        <v>27900</v>
      </c>
      <c r="D919" s="293">
        <f>IF(смарты_нал5[[#This Row],[Цена ]]&gt;0,смарты_нал5[[#This Row],[Цена ]]/0.87,"")</f>
        <v>32068.96551724138</v>
      </c>
      <c r="E919" s="271"/>
      <c r="F919" s="272"/>
      <c r="G919" s="272">
        <f>IF(смарты_нал5[[#This Row],[Цена ]]&lt;&gt;"",смарты_нал5[[#This Row],[Цена ]]*смарты_нал5[[#This Row],[Заказ нал.]],"")</f>
        <v>0</v>
      </c>
      <c r="H919" s="272">
        <f>IF(смарты_нал5[[#This Row],[Цена Б.Н.]]&lt;&gt;"",смарты_нал5[[#This Row],[Цена Б.Н.]]*смарты_нал5[[#This Row],[Заказ Б.Н.]],"")</f>
        <v>0</v>
      </c>
    </row>
    <row r="920" spans="1:13" ht="15" customHeight="1" x14ac:dyDescent="0.25">
      <c r="A920" s="290" t="s">
        <v>4894</v>
      </c>
      <c r="B920" s="291" t="s">
        <v>4895</v>
      </c>
      <c r="C920" s="292">
        <v>27900</v>
      </c>
      <c r="D920" s="293">
        <f>IF(смарты_нал5[[#This Row],[Цена ]]&gt;0,смарты_нал5[[#This Row],[Цена ]]/0.87,"")</f>
        <v>32068.96551724138</v>
      </c>
      <c r="E920" s="271"/>
      <c r="F920" s="272"/>
      <c r="G920" s="272">
        <f>IF(смарты_нал5[[#This Row],[Цена ]]&lt;&gt;"",смарты_нал5[[#This Row],[Цена ]]*смарты_нал5[[#This Row],[Заказ нал.]],"")</f>
        <v>0</v>
      </c>
      <c r="H920" s="272">
        <f>IF(смарты_нал5[[#This Row],[Цена Б.Н.]]&lt;&gt;"",смарты_нал5[[#This Row],[Цена Б.Н.]]*смарты_нал5[[#This Row],[Заказ Б.Н.]],"")</f>
        <v>0</v>
      </c>
    </row>
    <row r="921" spans="1:13" ht="15" customHeight="1" x14ac:dyDescent="0.25">
      <c r="A921" s="290" t="s">
        <v>10083</v>
      </c>
      <c r="B921" s="291" t="s">
        <v>10084</v>
      </c>
      <c r="C921" s="292">
        <v>32500</v>
      </c>
      <c r="D921" s="293">
        <f>IF(смарты_нал5[[#This Row],[Цена ]]&gt;0,смарты_нал5[[#This Row],[Цена ]]/0.87,"")</f>
        <v>37356.321839080461</v>
      </c>
      <c r="E921" s="271"/>
      <c r="F921" s="272"/>
      <c r="G921" s="272">
        <f>IF(смарты_нал5[[#This Row],[Цена ]]&lt;&gt;"",смарты_нал5[[#This Row],[Цена ]]*смарты_нал5[[#This Row],[Заказ нал.]],"")</f>
        <v>0</v>
      </c>
      <c r="H921" s="272">
        <f>IF(смарты_нал5[[#This Row],[Цена Б.Н.]]&lt;&gt;"",смарты_нал5[[#This Row],[Цена Б.Н.]]*смарты_нал5[[#This Row],[Заказ Б.Н.]],"")</f>
        <v>0</v>
      </c>
    </row>
    <row r="922" spans="1:13" ht="15" customHeight="1" x14ac:dyDescent="0.25">
      <c r="A922" s="290" t="s">
        <v>10085</v>
      </c>
      <c r="B922" s="291" t="s">
        <v>10086</v>
      </c>
      <c r="C922" s="292">
        <v>32500</v>
      </c>
      <c r="D922" s="293">
        <f>IF(смарты_нал5[[#This Row],[Цена ]]&gt;0,смарты_нал5[[#This Row],[Цена ]]/0.87,"")</f>
        <v>37356.321839080461</v>
      </c>
      <c r="E922" s="271"/>
      <c r="F922" s="272"/>
      <c r="G922" s="272">
        <f>IF(смарты_нал5[[#This Row],[Цена ]]&lt;&gt;"",смарты_нал5[[#This Row],[Цена ]]*смарты_нал5[[#This Row],[Заказ нал.]],"")</f>
        <v>0</v>
      </c>
      <c r="H922" s="272">
        <f>IF(смарты_нал5[[#This Row],[Цена Б.Н.]]&lt;&gt;"",смарты_нал5[[#This Row],[Цена Б.Н.]]*смарты_нал5[[#This Row],[Заказ Б.Н.]],"")</f>
        <v>0</v>
      </c>
    </row>
    <row r="923" spans="1:13" ht="15" customHeight="1" x14ac:dyDescent="0.25">
      <c r="A923" s="290" t="s">
        <v>11234</v>
      </c>
      <c r="B923" s="291" t="s">
        <v>11235</v>
      </c>
      <c r="C923" s="292">
        <v>40400</v>
      </c>
      <c r="D923" s="293">
        <f>IF(смарты_нал5[[#This Row],[Цена ]]&gt;0,смарты_нал5[[#This Row],[Цена ]]/0.87,"")</f>
        <v>46436.781609195401</v>
      </c>
      <c r="E923" s="271"/>
      <c r="F923" s="272"/>
      <c r="G923" s="272">
        <f>IF(смарты_нал5[[#This Row],[Цена ]]&lt;&gt;"",смарты_нал5[[#This Row],[Цена ]]*смарты_нал5[[#This Row],[Заказ нал.]],"")</f>
        <v>0</v>
      </c>
      <c r="H923" s="272">
        <f>IF(смарты_нал5[[#This Row],[Цена Б.Н.]]&lt;&gt;"",смарты_нал5[[#This Row],[Цена Б.Н.]]*смарты_нал5[[#This Row],[Заказ Б.Н.]],"")</f>
        <v>0</v>
      </c>
    </row>
    <row r="924" spans="1:13" ht="15" customHeight="1" x14ac:dyDescent="0.25">
      <c r="A924" s="290" t="s">
        <v>4896</v>
      </c>
      <c r="B924" s="291" t="s">
        <v>4897</v>
      </c>
      <c r="C924" s="292">
        <v>40400</v>
      </c>
      <c r="D924" s="293">
        <f>IF(смарты_нал5[[#This Row],[Цена ]]&gt;0,смарты_нал5[[#This Row],[Цена ]]/0.87,"")</f>
        <v>46436.781609195401</v>
      </c>
      <c r="E924" s="271"/>
      <c r="F924" s="272"/>
      <c r="G924" s="272">
        <f>IF(смарты_нал5[[#This Row],[Цена ]]&lt;&gt;"",смарты_нал5[[#This Row],[Цена ]]*смарты_нал5[[#This Row],[Заказ нал.]],"")</f>
        <v>0</v>
      </c>
      <c r="H924" s="272">
        <f>IF(смарты_нал5[[#This Row],[Цена Б.Н.]]&lt;&gt;"",смарты_нал5[[#This Row],[Цена Б.Н.]]*смарты_нал5[[#This Row],[Заказ Б.Н.]],"")</f>
        <v>0</v>
      </c>
    </row>
    <row r="925" spans="1:13" ht="15" customHeight="1" x14ac:dyDescent="0.25">
      <c r="A925" s="290" t="s">
        <v>4898</v>
      </c>
      <c r="B925" s="291" t="s">
        <v>4899</v>
      </c>
      <c r="C925" s="292">
        <v>44000</v>
      </c>
      <c r="D925" s="293">
        <f>IF(смарты_нал5[[#This Row],[Цена ]]&gt;0,смарты_нал5[[#This Row],[Цена ]]/0.87,"")</f>
        <v>50574.712643678162</v>
      </c>
      <c r="E925" s="271"/>
      <c r="F925" s="272"/>
      <c r="G925" s="272">
        <f>IF(смарты_нал5[[#This Row],[Цена ]]&lt;&gt;"",смарты_нал5[[#This Row],[Цена ]]*смарты_нал5[[#This Row],[Заказ нал.]],"")</f>
        <v>0</v>
      </c>
      <c r="H925" s="272">
        <f>IF(смарты_нал5[[#This Row],[Цена Б.Н.]]&lt;&gt;"",смарты_нал5[[#This Row],[Цена Б.Н.]]*смарты_нал5[[#This Row],[Заказ Б.Н.]],"")</f>
        <v>0</v>
      </c>
    </row>
    <row r="926" spans="1:13" ht="15" customHeight="1" x14ac:dyDescent="0.25">
      <c r="A926" s="290" t="s">
        <v>4900</v>
      </c>
      <c r="B926" s="291" t="s">
        <v>4901</v>
      </c>
      <c r="C926" s="292">
        <v>14000</v>
      </c>
      <c r="D926" s="293">
        <f>IF(смарты_нал5[[#This Row],[Цена ]]&gt;0,смарты_нал5[[#This Row],[Цена ]]/0.87,"")</f>
        <v>16091.954022988506</v>
      </c>
      <c r="E926" s="271"/>
      <c r="F926" s="272"/>
      <c r="G926" s="272">
        <f>IF(смарты_нал5[[#This Row],[Цена ]]&lt;&gt;"",смарты_нал5[[#This Row],[Цена ]]*смарты_нал5[[#This Row],[Заказ нал.]],"")</f>
        <v>0</v>
      </c>
      <c r="H926" s="272">
        <f>IF(смарты_нал5[[#This Row],[Цена Б.Н.]]&lt;&gt;"",смарты_нал5[[#This Row],[Цена Б.Н.]]*смарты_нал5[[#This Row],[Заказ Б.Н.]],"")</f>
        <v>0</v>
      </c>
    </row>
    <row r="927" spans="1:13" ht="15" customHeight="1" x14ac:dyDescent="0.25">
      <c r="A927" s="290" t="s">
        <v>4902</v>
      </c>
      <c r="B927" s="291" t="s">
        <v>4903</v>
      </c>
      <c r="C927" s="292">
        <v>12600</v>
      </c>
      <c r="D927" s="293">
        <f>IF(смарты_нал5[[#This Row],[Цена ]]&gt;0,смарты_нал5[[#This Row],[Цена ]]/0.87,"")</f>
        <v>14482.758620689656</v>
      </c>
      <c r="E927" s="271"/>
      <c r="F927" s="272"/>
      <c r="G927" s="272">
        <f>IF(смарты_нал5[[#This Row],[Цена ]]&lt;&gt;"",смарты_нал5[[#This Row],[Цена ]]*смарты_нал5[[#This Row],[Заказ нал.]],"")</f>
        <v>0</v>
      </c>
      <c r="H927" s="272">
        <f>IF(смарты_нал5[[#This Row],[Цена Б.Н.]]&lt;&gt;"",смарты_нал5[[#This Row],[Цена Б.Н.]]*смарты_нал5[[#This Row],[Заказ Б.Н.]],"")</f>
        <v>0</v>
      </c>
    </row>
    <row r="928" spans="1:13" ht="15" customHeight="1" x14ac:dyDescent="0.25">
      <c r="A928" s="290" t="s">
        <v>4904</v>
      </c>
      <c r="B928" s="291" t="s">
        <v>4905</v>
      </c>
      <c r="C928" s="292">
        <v>12600</v>
      </c>
      <c r="D928" s="293">
        <f>IF(смарты_нал5[[#This Row],[Цена ]]&gt;0,смарты_нал5[[#This Row],[Цена ]]/0.87,"")</f>
        <v>14482.758620689656</v>
      </c>
      <c r="E928" s="271"/>
      <c r="F928" s="272"/>
      <c r="G928" s="272">
        <f>IF(смарты_нал5[[#This Row],[Цена ]]&lt;&gt;"",смарты_нал5[[#This Row],[Цена ]]*смарты_нал5[[#This Row],[Заказ нал.]],"")</f>
        <v>0</v>
      </c>
      <c r="H928" s="272">
        <f>IF(смарты_нал5[[#This Row],[Цена Б.Н.]]&lt;&gt;"",смарты_нал5[[#This Row],[Цена Б.Н.]]*смарты_нал5[[#This Row],[Заказ Б.Н.]],"")</f>
        <v>0</v>
      </c>
    </row>
    <row r="929" spans="1:8" ht="15" customHeight="1" x14ac:dyDescent="0.25">
      <c r="A929" s="290" t="s">
        <v>4906</v>
      </c>
      <c r="B929" s="291" t="s">
        <v>4907</v>
      </c>
      <c r="C929" s="292">
        <v>12600</v>
      </c>
      <c r="D929" s="293">
        <f>IF(смарты_нал5[[#This Row],[Цена ]]&gt;0,смарты_нал5[[#This Row],[Цена ]]/0.87,"")</f>
        <v>14482.758620689656</v>
      </c>
      <c r="E929" s="271"/>
      <c r="F929" s="272"/>
      <c r="G929" s="272">
        <f>IF(смарты_нал5[[#This Row],[Цена ]]&lt;&gt;"",смарты_нал5[[#This Row],[Цена ]]*смарты_нал5[[#This Row],[Заказ нал.]],"")</f>
        <v>0</v>
      </c>
      <c r="H929" s="272">
        <f>IF(смарты_нал5[[#This Row],[Цена Б.Н.]]&lt;&gt;"",смарты_нал5[[#This Row],[Цена Б.Н.]]*смарты_нал5[[#This Row],[Заказ Б.Н.]],"")</f>
        <v>0</v>
      </c>
    </row>
    <row r="930" spans="1:8" ht="15" customHeight="1" x14ac:dyDescent="0.25">
      <c r="A930" s="290" t="s">
        <v>4908</v>
      </c>
      <c r="B930" s="291" t="s">
        <v>4909</v>
      </c>
      <c r="C930" s="292">
        <v>13800</v>
      </c>
      <c r="D930" s="293">
        <f>IF(смарты_нал5[[#This Row],[Цена ]]&gt;0,смарты_нал5[[#This Row],[Цена ]]/0.87,"")</f>
        <v>15862.068965517241</v>
      </c>
      <c r="E930" s="271"/>
      <c r="F930" s="272"/>
      <c r="G930" s="272">
        <f>IF(смарты_нал5[[#This Row],[Цена ]]&lt;&gt;"",смарты_нал5[[#This Row],[Цена ]]*смарты_нал5[[#This Row],[Заказ нал.]],"")</f>
        <v>0</v>
      </c>
      <c r="H930" s="272">
        <f>IF(смарты_нал5[[#This Row],[Цена Б.Н.]]&lt;&gt;"",смарты_нал5[[#This Row],[Цена Б.Н.]]*смарты_нал5[[#This Row],[Заказ Б.Н.]],"")</f>
        <v>0</v>
      </c>
    </row>
    <row r="931" spans="1:8" ht="15" customHeight="1" x14ac:dyDescent="0.25">
      <c r="A931" s="290" t="s">
        <v>13483</v>
      </c>
      <c r="B931" s="291" t="s">
        <v>13484</v>
      </c>
      <c r="C931" s="292">
        <v>17300</v>
      </c>
      <c r="D931" s="293">
        <f>IF(смарты_нал5[[#This Row],[Цена ]]&gt;0,смарты_нал5[[#This Row],[Цена ]]/0.87,"")</f>
        <v>19885.057471264368</v>
      </c>
      <c r="E931" s="271"/>
      <c r="F931" s="272"/>
      <c r="G931" s="272">
        <f>IF(смарты_нал5[[#This Row],[Цена ]]&lt;&gt;"",смарты_нал5[[#This Row],[Цена ]]*смарты_нал5[[#This Row],[Заказ нал.]],"")</f>
        <v>0</v>
      </c>
      <c r="H931" s="272">
        <f>IF(смарты_нал5[[#This Row],[Цена Б.Н.]]&lt;&gt;"",смарты_нал5[[#This Row],[Цена Б.Н.]]*смарты_нал5[[#This Row],[Заказ Б.Н.]],"")</f>
        <v>0</v>
      </c>
    </row>
    <row r="932" spans="1:8" ht="15" customHeight="1" x14ac:dyDescent="0.25">
      <c r="A932" s="290" t="s">
        <v>11236</v>
      </c>
      <c r="B932" s="291" t="s">
        <v>11237</v>
      </c>
      <c r="C932" s="292">
        <v>17700</v>
      </c>
      <c r="D932" s="293">
        <f>IF(смарты_нал5[[#This Row],[Цена ]]&gt;0,смарты_нал5[[#This Row],[Цена ]]/0.87,"")</f>
        <v>20344.827586206895</v>
      </c>
      <c r="E932" s="271"/>
      <c r="F932" s="272"/>
      <c r="G932" s="272">
        <f>IF(смарты_нал5[[#This Row],[Цена ]]&lt;&gt;"",смарты_нал5[[#This Row],[Цена ]]*смарты_нал5[[#This Row],[Заказ нал.]],"")</f>
        <v>0</v>
      </c>
      <c r="H932" s="272">
        <f>IF(смарты_нал5[[#This Row],[Цена Б.Н.]]&lt;&gt;"",смарты_нал5[[#This Row],[Цена Б.Н.]]*смарты_нал5[[#This Row],[Заказ Б.Н.]],"")</f>
        <v>0</v>
      </c>
    </row>
    <row r="933" spans="1:8" ht="15" customHeight="1" x14ac:dyDescent="0.25">
      <c r="A933" s="290" t="s">
        <v>10087</v>
      </c>
      <c r="B933" s="291" t="s">
        <v>10088</v>
      </c>
      <c r="C933" s="292">
        <v>17700</v>
      </c>
      <c r="D933" s="293">
        <f>IF(смарты_нал5[[#This Row],[Цена ]]&gt;0,смарты_нал5[[#This Row],[Цена ]]/0.87,"")</f>
        <v>20344.827586206895</v>
      </c>
      <c r="E933" s="271"/>
      <c r="F933" s="272"/>
      <c r="G933" s="272">
        <f>IF(смарты_нал5[[#This Row],[Цена ]]&lt;&gt;"",смарты_нал5[[#This Row],[Цена ]]*смарты_нал5[[#This Row],[Заказ нал.]],"")</f>
        <v>0</v>
      </c>
      <c r="H933" s="272">
        <f>IF(смарты_нал5[[#This Row],[Цена Б.Н.]]&lt;&gt;"",смарты_нал5[[#This Row],[Цена Б.Н.]]*смарты_нал5[[#This Row],[Заказ Б.Н.]],"")</f>
        <v>0</v>
      </c>
    </row>
    <row r="934" spans="1:8" ht="15" customHeight="1" x14ac:dyDescent="0.25">
      <c r="A934" s="290" t="s">
        <v>4910</v>
      </c>
      <c r="B934" s="291" t="s">
        <v>4911</v>
      </c>
      <c r="C934" s="292">
        <v>15500</v>
      </c>
      <c r="D934" s="293">
        <f>IF(смарты_нал5[[#This Row],[Цена ]]&gt;0,смарты_нал5[[#This Row],[Цена ]]/0.87,"")</f>
        <v>17816.091954022988</v>
      </c>
      <c r="E934" s="271"/>
      <c r="F934" s="272"/>
      <c r="G934" s="272">
        <f>IF(смарты_нал5[[#This Row],[Цена ]]&lt;&gt;"",смарты_нал5[[#This Row],[Цена ]]*смарты_нал5[[#This Row],[Заказ нал.]],"")</f>
        <v>0</v>
      </c>
      <c r="H934" s="272">
        <f>IF(смарты_нал5[[#This Row],[Цена Б.Н.]]&lt;&gt;"",смарты_нал5[[#This Row],[Цена Б.Н.]]*смарты_нал5[[#This Row],[Заказ Б.Н.]],"")</f>
        <v>0</v>
      </c>
    </row>
    <row r="935" spans="1:8" ht="15" customHeight="1" x14ac:dyDescent="0.25">
      <c r="A935" s="290" t="s">
        <v>12045</v>
      </c>
      <c r="B935" s="291" t="s">
        <v>12046</v>
      </c>
      <c r="C935" s="292">
        <v>15500</v>
      </c>
      <c r="D935" s="293">
        <f>IF(смарты_нал5[[#This Row],[Цена ]]&gt;0,смарты_нал5[[#This Row],[Цена ]]/0.87,"")</f>
        <v>17816.091954022988</v>
      </c>
      <c r="E935" s="271"/>
      <c r="F935" s="272"/>
      <c r="G935" s="272">
        <f>IF(смарты_нал5[[#This Row],[Цена ]]&lt;&gt;"",смарты_нал5[[#This Row],[Цена ]]*смарты_нал5[[#This Row],[Заказ нал.]],"")</f>
        <v>0</v>
      </c>
      <c r="H935" s="272">
        <f>IF(смарты_нал5[[#This Row],[Цена Б.Н.]]&lt;&gt;"",смарты_нал5[[#This Row],[Цена Б.Н.]]*смарты_нал5[[#This Row],[Заказ Б.Н.]],"")</f>
        <v>0</v>
      </c>
    </row>
    <row r="936" spans="1:8" ht="15" customHeight="1" x14ac:dyDescent="0.25">
      <c r="A936" s="290" t="s">
        <v>4912</v>
      </c>
      <c r="B936" s="291" t="s">
        <v>4913</v>
      </c>
      <c r="C936" s="292">
        <v>22600</v>
      </c>
      <c r="D936" s="293">
        <f>IF(смарты_нал5[[#This Row],[Цена ]]&gt;0,смарты_нал5[[#This Row],[Цена ]]/0.87,"")</f>
        <v>25977.011494252874</v>
      </c>
      <c r="E936" s="271"/>
      <c r="F936" s="272"/>
      <c r="G936" s="272">
        <f>IF(смарты_нал5[[#This Row],[Цена ]]&lt;&gt;"",смарты_нал5[[#This Row],[Цена ]]*смарты_нал5[[#This Row],[Заказ нал.]],"")</f>
        <v>0</v>
      </c>
      <c r="H936" s="272">
        <f>IF(смарты_нал5[[#This Row],[Цена Б.Н.]]&lt;&gt;"",смарты_нал5[[#This Row],[Цена Б.Н.]]*смарты_нал5[[#This Row],[Заказ Б.Н.]],"")</f>
        <v>0</v>
      </c>
    </row>
    <row r="937" spans="1:8" ht="15" customHeight="1" x14ac:dyDescent="0.25">
      <c r="A937" s="290" t="s">
        <v>12047</v>
      </c>
      <c r="B937" s="291" t="s">
        <v>12048</v>
      </c>
      <c r="C937" s="292">
        <v>18200</v>
      </c>
      <c r="D937" s="293">
        <f>IF(смарты_нал5[[#This Row],[Цена ]]&gt;0,смарты_нал5[[#This Row],[Цена ]]/0.87,"")</f>
        <v>20919.540229885057</v>
      </c>
      <c r="E937" s="271"/>
      <c r="F937" s="272"/>
      <c r="G937" s="272">
        <f>IF(смарты_нал5[[#This Row],[Цена ]]&lt;&gt;"",смарты_нал5[[#This Row],[Цена ]]*смарты_нал5[[#This Row],[Заказ нал.]],"")</f>
        <v>0</v>
      </c>
      <c r="H937" s="272">
        <f>IF(смарты_нал5[[#This Row],[Цена Б.Н.]]&lt;&gt;"",смарты_нал5[[#This Row],[Цена Б.Н.]]*смарты_нал5[[#This Row],[Заказ Б.Н.]],"")</f>
        <v>0</v>
      </c>
    </row>
    <row r="938" spans="1:8" ht="15" customHeight="1" x14ac:dyDescent="0.25">
      <c r="A938" s="290" t="s">
        <v>4914</v>
      </c>
      <c r="B938" s="291" t="s">
        <v>4915</v>
      </c>
      <c r="C938" s="292">
        <v>18200</v>
      </c>
      <c r="D938" s="293">
        <f>IF(смарты_нал5[[#This Row],[Цена ]]&gt;0,смарты_нал5[[#This Row],[Цена ]]/0.87,"")</f>
        <v>20919.540229885057</v>
      </c>
      <c r="E938" s="271"/>
      <c r="F938" s="272"/>
      <c r="G938" s="272">
        <f>IF(смарты_нал5[[#This Row],[Цена ]]&lt;&gt;"",смарты_нал5[[#This Row],[Цена ]]*смарты_нал5[[#This Row],[Заказ нал.]],"")</f>
        <v>0</v>
      </c>
      <c r="H938" s="272">
        <f>IF(смарты_нал5[[#This Row],[Цена Б.Н.]]&lt;&gt;"",смарты_нал5[[#This Row],[Цена Б.Н.]]*смарты_нал5[[#This Row],[Заказ Б.Н.]],"")</f>
        <v>0</v>
      </c>
    </row>
    <row r="939" spans="1:8" ht="15" customHeight="1" x14ac:dyDescent="0.25">
      <c r="A939" s="290" t="s">
        <v>12049</v>
      </c>
      <c r="B939" s="291" t="s">
        <v>12050</v>
      </c>
      <c r="C939" s="292">
        <v>18200</v>
      </c>
      <c r="D939" s="293">
        <f>IF(смарты_нал5[[#This Row],[Цена ]]&gt;0,смарты_нал5[[#This Row],[Цена ]]/0.87,"")</f>
        <v>20919.540229885057</v>
      </c>
      <c r="E939" s="271"/>
      <c r="F939" s="272"/>
      <c r="G939" s="272">
        <f>IF(смарты_нал5[[#This Row],[Цена ]]&lt;&gt;"",смарты_нал5[[#This Row],[Цена ]]*смарты_нал5[[#This Row],[Заказ нал.]],"")</f>
        <v>0</v>
      </c>
      <c r="H939" s="272">
        <f>IF(смарты_нал5[[#This Row],[Цена Б.Н.]]&lt;&gt;"",смарты_нал5[[#This Row],[Цена Б.Н.]]*смарты_нал5[[#This Row],[Заказ Б.Н.]],"")</f>
        <v>0</v>
      </c>
    </row>
    <row r="940" spans="1:8" ht="15" customHeight="1" x14ac:dyDescent="0.25">
      <c r="A940" s="290" t="s">
        <v>4916</v>
      </c>
      <c r="B940" s="291" t="s">
        <v>4917</v>
      </c>
      <c r="C940" s="292">
        <v>21800</v>
      </c>
      <c r="D940" s="293">
        <f>IF(смарты_нал5[[#This Row],[Цена ]]&gt;0,смарты_нал5[[#This Row],[Цена ]]/0.87,"")</f>
        <v>25057.471264367818</v>
      </c>
      <c r="E940" s="271"/>
      <c r="F940" s="272"/>
      <c r="G940" s="272">
        <f>IF(смарты_нал5[[#This Row],[Цена ]]&lt;&gt;"",смарты_нал5[[#This Row],[Цена ]]*смарты_нал5[[#This Row],[Заказ нал.]],"")</f>
        <v>0</v>
      </c>
      <c r="H940" s="272">
        <f>IF(смарты_нал5[[#This Row],[Цена Б.Н.]]&lt;&gt;"",смарты_нал5[[#This Row],[Цена Б.Н.]]*смарты_нал5[[#This Row],[Заказ Б.Н.]],"")</f>
        <v>0</v>
      </c>
    </row>
    <row r="941" spans="1:8" ht="15" customHeight="1" x14ac:dyDescent="0.25">
      <c r="A941" s="290" t="s">
        <v>10317</v>
      </c>
      <c r="B941" s="291" t="s">
        <v>10318</v>
      </c>
      <c r="C941" s="292">
        <v>19500</v>
      </c>
      <c r="D941" s="293">
        <f>IF(смарты_нал5[[#This Row],[Цена ]]&gt;0,смарты_нал5[[#This Row],[Цена ]]/0.87,"")</f>
        <v>22413.793103448275</v>
      </c>
      <c r="E941" s="271"/>
      <c r="F941" s="272"/>
      <c r="G941" s="272">
        <f>IF(смарты_нал5[[#This Row],[Цена ]]&lt;&gt;"",смарты_нал5[[#This Row],[Цена ]]*смарты_нал5[[#This Row],[Заказ нал.]],"")</f>
        <v>0</v>
      </c>
      <c r="H941" s="272">
        <f>IF(смарты_нал5[[#This Row],[Цена Б.Н.]]&lt;&gt;"",смарты_нал5[[#This Row],[Цена Б.Н.]]*смарты_нал5[[#This Row],[Заказ Б.Н.]],"")</f>
        <v>0</v>
      </c>
    </row>
    <row r="942" spans="1:8" ht="15" customHeight="1" x14ac:dyDescent="0.25">
      <c r="A942" s="290" t="s">
        <v>15106</v>
      </c>
      <c r="B942" s="291" t="s">
        <v>15107</v>
      </c>
      <c r="C942" s="292">
        <v>24900</v>
      </c>
      <c r="D942" s="293">
        <f>IF(смарты_нал5[[#This Row],[Цена ]]&gt;0,смарты_нал5[[#This Row],[Цена ]]/0.87,"")</f>
        <v>28620.689655172413</v>
      </c>
      <c r="E942" s="271"/>
      <c r="F942" s="272"/>
      <c r="G942" s="272">
        <f>IF(смарты_нал5[[#This Row],[Цена ]]&lt;&gt;"",смарты_нал5[[#This Row],[Цена ]]*смарты_нал5[[#This Row],[Заказ нал.]],"")</f>
        <v>0</v>
      </c>
      <c r="H942" s="272">
        <f>IF(смарты_нал5[[#This Row],[Цена Б.Н.]]&lt;&gt;"",смарты_нал5[[#This Row],[Цена Б.Н.]]*смарты_нал5[[#This Row],[Заказ Б.Н.]],"")</f>
        <v>0</v>
      </c>
    </row>
    <row r="943" spans="1:8" ht="15" customHeight="1" x14ac:dyDescent="0.25">
      <c r="A943" s="290" t="s">
        <v>4918</v>
      </c>
      <c r="B943" s="291"/>
      <c r="C943" s="292"/>
      <c r="D943" s="293" t="str">
        <f>IF(смарты_нал5[[#This Row],[Цена ]]&gt;0,смарты_нал5[[#This Row],[Цена ]]/0.87,"")</f>
        <v/>
      </c>
      <c r="E943" s="271"/>
      <c r="F943" s="272"/>
      <c r="G943" s="272" t="str">
        <f>IF(смарты_нал5[[#This Row],[Цена ]]&lt;&gt;"",смарты_нал5[[#This Row],[Цена ]]*смарты_нал5[[#This Row],[Заказ нал.]],"")</f>
        <v/>
      </c>
      <c r="H943" s="272" t="str">
        <f>IF(смарты_нал5[[#This Row],[Цена Б.Н.]]&lt;&gt;"",смарты_нал5[[#This Row],[Цена Б.Н.]]*смарты_нал5[[#This Row],[Заказ Б.Н.]],"")</f>
        <v/>
      </c>
    </row>
    <row r="944" spans="1:8" ht="15" customHeight="1" x14ac:dyDescent="0.25">
      <c r="A944" s="290" t="s">
        <v>4919</v>
      </c>
      <c r="B944" s="291" t="s">
        <v>11238</v>
      </c>
      <c r="C944" s="292">
        <v>8200</v>
      </c>
      <c r="D944" s="293">
        <f>IF(смарты_нал5[[#This Row],[Цена ]]&gt;0,смарты_нал5[[#This Row],[Цена ]]/0.87,"")</f>
        <v>9425.28735632184</v>
      </c>
      <c r="E944" s="271"/>
      <c r="F944" s="272"/>
      <c r="G944" s="272">
        <f>IF(смарты_нал5[[#This Row],[Цена ]]&lt;&gt;"",смарты_нал5[[#This Row],[Цена ]]*смарты_нал5[[#This Row],[Заказ нал.]],"")</f>
        <v>0</v>
      </c>
      <c r="H944" s="272">
        <f>IF(смарты_нал5[[#This Row],[Цена Б.Н.]]&lt;&gt;"",смарты_нал5[[#This Row],[Цена Б.Н.]]*смарты_нал5[[#This Row],[Заказ Б.Н.]],"")</f>
        <v>0</v>
      </c>
    </row>
    <row r="945" spans="1:9" ht="15" customHeight="1" x14ac:dyDescent="0.25">
      <c r="A945" s="535" t="s">
        <v>10</v>
      </c>
      <c r="B945" s="536"/>
      <c r="C945" s="537"/>
      <c r="D945" s="538"/>
      <c r="E945" s="537">
        <f>SUBTOTAL(109,смарты_нал5[Заказ нал.])</f>
        <v>0</v>
      </c>
      <c r="F945" s="539">
        <f>SUBTOTAL(109,смарты_нал5[Заказ Б.Н.])</f>
        <v>0</v>
      </c>
      <c r="G945" s="539">
        <f>SUBTOTAL(109,смарты_нал5[Сумма заказа нал.])</f>
        <v>0</v>
      </c>
      <c r="H945" s="539">
        <f>SUBTOTAL(109,смарты_нал5[Сумма заказа Б.Н.])</f>
        <v>0</v>
      </c>
      <c r="I945" s="540"/>
    </row>
  </sheetData>
  <mergeCells count="5">
    <mergeCell ref="A1:H1"/>
    <mergeCell ref="A4:B4"/>
    <mergeCell ref="C4:D4"/>
    <mergeCell ref="A2:H2"/>
    <mergeCell ref="A3:B3"/>
  </mergeCells>
  <phoneticPr fontId="18" type="noConversion"/>
  <conditionalFormatting sqref="J6:M590 B6:B944">
    <cfRule type="expression" dxfId="40" priority="4">
      <formula>(M6&gt;0)</formula>
    </cfRule>
  </conditionalFormatting>
  <conditionalFormatting sqref="A6:A944">
    <cfRule type="expression" dxfId="39" priority="7">
      <formula>M6&gt;0</formula>
    </cfRule>
  </conditionalFormatting>
  <conditionalFormatting sqref="A6:A944">
    <cfRule type="cellIs" dxfId="38" priority="6" operator="greaterThanOrEqual">
      <formula>"электроника"</formula>
    </cfRule>
  </conditionalFormatting>
  <conditionalFormatting sqref="C6:C944">
    <cfRule type="expression" dxfId="37" priority="8">
      <formula>(M6&gt;0)</formula>
    </cfRule>
  </conditionalFormatting>
  <conditionalFormatting sqref="B6:D944">
    <cfRule type="containsBlanks" dxfId="36" priority="2">
      <formula>LEN(TRIM(B6))=0</formula>
    </cfRule>
  </conditionalFormatting>
  <conditionalFormatting sqref="D6:D944">
    <cfRule type="expression" dxfId="35" priority="3">
      <formula>$M6&gt;0</formula>
    </cfRule>
  </conditionalFormatting>
  <hyperlinks>
    <hyperlink ref="A1" location="'Оглавление'!A1" display="Назад в оглавление" xr:uid="{00000000-0004-0000-0100-000000000000}"/>
  </hyperlinks>
  <pageMargins left="0.7" right="0.7" top="0.75" bottom="0.75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4">
    <tabColor rgb="FF00B050"/>
  </sheetPr>
  <dimension ref="A1:Z51"/>
  <sheetViews>
    <sheetView showGridLines="0" zoomScaleNormal="100" workbookViewId="0">
      <pane ySplit="4" topLeftCell="A5" activePane="bottomLeft" state="frozen"/>
      <selection activeCell="A14" sqref="A14:XFD14"/>
      <selection pane="bottomLeft" activeCell="C5" sqref="A5:C50"/>
    </sheetView>
  </sheetViews>
  <sheetFormatPr defaultColWidth="14.42578125" defaultRowHeight="19.5" customHeight="1" x14ac:dyDescent="0.25"/>
  <cols>
    <col min="1" max="1" width="77.7109375" customWidth="1"/>
    <col min="2" max="2" width="14.7109375" customWidth="1"/>
    <col min="3" max="3" width="10.7109375" bestFit="1" customWidth="1"/>
    <col min="4" max="4" width="10.7109375" customWidth="1"/>
    <col min="5" max="5" width="15.5703125" customWidth="1"/>
    <col min="6" max="26" width="8.7109375" customWidth="1"/>
  </cols>
  <sheetData>
    <row r="1" spans="1:26" ht="32.25" customHeight="1" x14ac:dyDescent="0.25">
      <c r="A1" s="602" t="s">
        <v>2</v>
      </c>
      <c r="B1" s="602"/>
      <c r="C1" s="602"/>
      <c r="D1" s="602"/>
      <c r="E1" s="111" t="s">
        <v>21</v>
      </c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25" customHeight="1" x14ac:dyDescent="0.35">
      <c r="A2" s="600" t="s">
        <v>109</v>
      </c>
      <c r="B2" s="601"/>
      <c r="C2" s="53"/>
      <c r="D2" s="53"/>
      <c r="E2" s="54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x14ac:dyDescent="0.25">
      <c r="A3" s="598" t="s">
        <v>11</v>
      </c>
      <c r="B3" s="599"/>
      <c r="C3" s="21" t="s">
        <v>3</v>
      </c>
      <c r="D3" s="22">
        <f>SUM(смарты_бн_бндс[Заказ])</f>
        <v>0</v>
      </c>
      <c r="E3" s="23">
        <f>SUM(смарты_бн_бндс[Сумма заказа])</f>
        <v>0</v>
      </c>
    </row>
    <row r="4" spans="1:26" ht="15" x14ac:dyDescent="0.25">
      <c r="A4" s="62" t="s">
        <v>5</v>
      </c>
      <c r="B4" s="63" t="s">
        <v>12</v>
      </c>
      <c r="C4" s="64" t="s">
        <v>13</v>
      </c>
      <c r="D4" s="63" t="s">
        <v>8</v>
      </c>
      <c r="E4" s="65" t="s">
        <v>9</v>
      </c>
    </row>
    <row r="5" spans="1:26" ht="15.75" x14ac:dyDescent="0.25">
      <c r="A5" s="93"/>
      <c r="B5" s="41"/>
      <c r="C5" s="26"/>
      <c r="D5" s="41"/>
      <c r="E5" s="19">
        <f>смарты_бн_бндс[[#This Row],[Цена]]*смарты_бн_бндс[[#This Row],[Заказ]]</f>
        <v>0</v>
      </c>
    </row>
    <row r="6" spans="1:26" ht="15.75" x14ac:dyDescent="0.25">
      <c r="A6" s="93"/>
      <c r="B6" s="41"/>
      <c r="C6" s="26"/>
      <c r="D6" s="41"/>
      <c r="E6" s="19">
        <f>смарты_бн_бндс[[#This Row],[Цена]]*смарты_бн_бндс[[#This Row],[Заказ]]</f>
        <v>0</v>
      </c>
    </row>
    <row r="7" spans="1:26" ht="15.75" x14ac:dyDescent="0.25">
      <c r="A7" s="93"/>
      <c r="B7" s="41"/>
      <c r="C7" s="26"/>
      <c r="D7" s="41"/>
      <c r="E7" s="19">
        <f>смарты_бн_бндс[[#This Row],[Цена]]*смарты_бн_бндс[[#This Row],[Заказ]]</f>
        <v>0</v>
      </c>
    </row>
    <row r="8" spans="1:26" ht="15.75" x14ac:dyDescent="0.25">
      <c r="A8" s="93"/>
      <c r="B8" s="41"/>
      <c r="C8" s="26"/>
      <c r="D8" s="41"/>
      <c r="E8" s="19">
        <f>смарты_бн_бндс[[#This Row],[Цена]]*смарты_бн_бндс[[#This Row],[Заказ]]</f>
        <v>0</v>
      </c>
    </row>
    <row r="9" spans="1:26" ht="15.75" x14ac:dyDescent="0.25">
      <c r="A9" s="93"/>
      <c r="B9" s="41"/>
      <c r="C9" s="26"/>
      <c r="D9" s="41"/>
      <c r="E9" s="19">
        <f>смарты_бн_бндс[[#This Row],[Цена]]*смарты_бн_бндс[[#This Row],[Заказ]]</f>
        <v>0</v>
      </c>
    </row>
    <row r="10" spans="1:26" ht="15.75" x14ac:dyDescent="0.25">
      <c r="A10" s="93"/>
      <c r="B10" s="41"/>
      <c r="C10" s="26"/>
      <c r="D10" s="41"/>
      <c r="E10" s="19">
        <f>смарты_бн_бндс[[#This Row],[Цена]]*смарты_бн_бндс[[#This Row],[Заказ]]</f>
        <v>0</v>
      </c>
    </row>
    <row r="11" spans="1:26" ht="15.75" x14ac:dyDescent="0.25">
      <c r="A11" s="93"/>
      <c r="B11" s="41"/>
      <c r="C11" s="26"/>
      <c r="D11" s="41"/>
      <c r="E11" s="19">
        <f>смарты_бн_бндс[[#This Row],[Цена]]*смарты_бн_бндс[[#This Row],[Заказ]]</f>
        <v>0</v>
      </c>
    </row>
    <row r="12" spans="1:26" ht="15.75" x14ac:dyDescent="0.25">
      <c r="A12" s="93"/>
      <c r="B12" s="41"/>
      <c r="C12" s="26"/>
      <c r="D12" s="41"/>
      <c r="E12" s="19">
        <f>смарты_бн_бндс[[#This Row],[Цена]]*смарты_бн_бндс[[#This Row],[Заказ]]</f>
        <v>0</v>
      </c>
    </row>
    <row r="13" spans="1:26" ht="15.75" x14ac:dyDescent="0.25">
      <c r="A13" s="93"/>
      <c r="B13" s="41"/>
      <c r="C13" s="26"/>
      <c r="D13" s="41"/>
      <c r="E13" s="19">
        <f>смарты_бн_бндс[[#This Row],[Цена]]*смарты_бн_бндс[[#This Row],[Заказ]]</f>
        <v>0</v>
      </c>
    </row>
    <row r="14" spans="1:26" ht="15.75" x14ac:dyDescent="0.25">
      <c r="A14" s="93"/>
      <c r="B14" s="41"/>
      <c r="C14" s="26"/>
      <c r="D14" s="41"/>
      <c r="E14" s="19">
        <f>смарты_бн_бндс[[#This Row],[Цена]]*смарты_бн_бндс[[#This Row],[Заказ]]</f>
        <v>0</v>
      </c>
    </row>
    <row r="15" spans="1:26" ht="15.75" x14ac:dyDescent="0.25">
      <c r="A15" s="93"/>
      <c r="B15" s="41"/>
      <c r="C15" s="26"/>
      <c r="D15" s="41"/>
      <c r="E15" s="19">
        <f>смарты_бн_бндс[[#This Row],[Цена]]*смарты_бн_бндс[[#This Row],[Заказ]]</f>
        <v>0</v>
      </c>
    </row>
    <row r="16" spans="1:26" ht="15.75" x14ac:dyDescent="0.25">
      <c r="A16" s="93"/>
      <c r="B16" s="41"/>
      <c r="C16" s="26"/>
      <c r="D16" s="41"/>
      <c r="E16" s="19">
        <f>смарты_бн_бндс[[#This Row],[Цена]]*смарты_бн_бндс[[#This Row],[Заказ]]</f>
        <v>0</v>
      </c>
    </row>
    <row r="17" spans="1:5" ht="15.75" x14ac:dyDescent="0.25">
      <c r="A17" s="93"/>
      <c r="B17" s="41"/>
      <c r="C17" s="26"/>
      <c r="D17" s="41"/>
      <c r="E17" s="19">
        <f>смарты_бн_бндс[[#This Row],[Цена]]*смарты_бн_бндс[[#This Row],[Заказ]]</f>
        <v>0</v>
      </c>
    </row>
    <row r="18" spans="1:5" ht="15.75" x14ac:dyDescent="0.25">
      <c r="A18" s="93"/>
      <c r="B18" s="41"/>
      <c r="C18" s="26"/>
      <c r="D18" s="41"/>
      <c r="E18" s="19">
        <f>смарты_бн_бндс[[#This Row],[Цена]]*смарты_бн_бндс[[#This Row],[Заказ]]</f>
        <v>0</v>
      </c>
    </row>
    <row r="19" spans="1:5" ht="15.75" x14ac:dyDescent="0.25">
      <c r="A19" s="93"/>
      <c r="B19" s="41"/>
      <c r="C19" s="26"/>
      <c r="D19" s="41"/>
      <c r="E19" s="19">
        <f>смарты_бн_бндс[[#This Row],[Цена]]*смарты_бн_бндс[[#This Row],[Заказ]]</f>
        <v>0</v>
      </c>
    </row>
    <row r="20" spans="1:5" ht="15.75" x14ac:dyDescent="0.25">
      <c r="A20" s="93"/>
      <c r="B20" s="41"/>
      <c r="C20" s="26"/>
      <c r="D20" s="41"/>
      <c r="E20" s="19">
        <f>смарты_бн_бндс[[#This Row],[Цена]]*смарты_бн_бндс[[#This Row],[Заказ]]</f>
        <v>0</v>
      </c>
    </row>
    <row r="21" spans="1:5" ht="15.75" x14ac:dyDescent="0.25">
      <c r="A21" s="93"/>
      <c r="B21" s="41"/>
      <c r="C21" s="26"/>
      <c r="D21" s="41"/>
      <c r="E21" s="19">
        <f>смарты_бн_бндс[[#This Row],[Цена]]*смарты_бн_бндс[[#This Row],[Заказ]]</f>
        <v>0</v>
      </c>
    </row>
    <row r="22" spans="1:5" ht="15.75" x14ac:dyDescent="0.25">
      <c r="A22" s="93"/>
      <c r="B22" s="41"/>
      <c r="C22" s="26"/>
      <c r="D22" s="41"/>
      <c r="E22" s="19">
        <f>смарты_бн_бндс[[#This Row],[Цена]]*смарты_бн_бндс[[#This Row],[Заказ]]</f>
        <v>0</v>
      </c>
    </row>
    <row r="23" spans="1:5" ht="15.75" x14ac:dyDescent="0.25">
      <c r="A23" s="93"/>
      <c r="B23" s="41"/>
      <c r="C23" s="26"/>
      <c r="D23" s="41"/>
      <c r="E23" s="19">
        <f>смарты_бн_бндс[[#This Row],[Цена]]*смарты_бн_бндс[[#This Row],[Заказ]]</f>
        <v>0</v>
      </c>
    </row>
    <row r="24" spans="1:5" ht="15.75" x14ac:dyDescent="0.25">
      <c r="A24" s="93"/>
      <c r="B24" s="41"/>
      <c r="C24" s="26"/>
      <c r="D24" s="41"/>
      <c r="E24" s="19">
        <f>смарты_бн_бндс[[#This Row],[Цена]]*смарты_бн_бндс[[#This Row],[Заказ]]</f>
        <v>0</v>
      </c>
    </row>
    <row r="25" spans="1:5" ht="15.75" x14ac:dyDescent="0.25">
      <c r="A25" s="93"/>
      <c r="B25" s="41"/>
      <c r="C25" s="26"/>
      <c r="D25" s="41"/>
      <c r="E25" s="19">
        <f>смарты_бн_бндс[[#This Row],[Цена]]*смарты_бн_бндс[[#This Row],[Заказ]]</f>
        <v>0</v>
      </c>
    </row>
    <row r="26" spans="1:5" ht="15.75" x14ac:dyDescent="0.25">
      <c r="A26" s="93"/>
      <c r="B26" s="41"/>
      <c r="C26" s="26"/>
      <c r="D26" s="41"/>
      <c r="E26" s="19">
        <f>смарты_бн_бндс[[#This Row],[Цена]]*смарты_бн_бндс[[#This Row],[Заказ]]</f>
        <v>0</v>
      </c>
    </row>
    <row r="27" spans="1:5" ht="15.75" x14ac:dyDescent="0.25">
      <c r="A27" s="93"/>
      <c r="B27" s="41"/>
      <c r="C27" s="26"/>
      <c r="D27" s="41"/>
      <c r="E27" s="19">
        <f>смарты_бн_бндс[[#This Row],[Цена]]*смарты_бн_бндс[[#This Row],[Заказ]]</f>
        <v>0</v>
      </c>
    </row>
    <row r="28" spans="1:5" ht="15.75" x14ac:dyDescent="0.25">
      <c r="A28" s="93"/>
      <c r="B28" s="41"/>
      <c r="C28" s="26"/>
      <c r="D28" s="41"/>
      <c r="E28" s="19">
        <f>смарты_бн_бндс[[#This Row],[Цена]]*смарты_бн_бндс[[#This Row],[Заказ]]</f>
        <v>0</v>
      </c>
    </row>
    <row r="29" spans="1:5" ht="15.75" x14ac:dyDescent="0.25">
      <c r="A29" s="93"/>
      <c r="B29" s="41"/>
      <c r="C29" s="26"/>
      <c r="D29" s="41"/>
      <c r="E29" s="19">
        <f>смарты_бн_бндс[[#This Row],[Цена]]*смарты_бн_бндс[[#This Row],[Заказ]]</f>
        <v>0</v>
      </c>
    </row>
    <row r="30" spans="1:5" ht="15.75" x14ac:dyDescent="0.25">
      <c r="A30" s="93"/>
      <c r="B30" s="41"/>
      <c r="C30" s="26"/>
      <c r="D30" s="41"/>
      <c r="E30" s="19">
        <f>смарты_бн_бндс[[#This Row],[Цена]]*смарты_бн_бндс[[#This Row],[Заказ]]</f>
        <v>0</v>
      </c>
    </row>
    <row r="31" spans="1:5" ht="15.75" x14ac:dyDescent="0.25">
      <c r="A31" s="93"/>
      <c r="B31" s="41"/>
      <c r="C31" s="26"/>
      <c r="D31" s="41"/>
      <c r="E31" s="19">
        <f>смарты_бн_бндс[[#This Row],[Цена]]*смарты_бн_бндс[[#This Row],[Заказ]]</f>
        <v>0</v>
      </c>
    </row>
    <row r="32" spans="1:5" ht="15.75" x14ac:dyDescent="0.25">
      <c r="A32" s="93"/>
      <c r="B32" s="41"/>
      <c r="C32" s="26"/>
      <c r="D32" s="41"/>
      <c r="E32" s="19">
        <f>смарты_бн_бндс[[#This Row],[Цена]]*смарты_бн_бндс[[#This Row],[Заказ]]</f>
        <v>0</v>
      </c>
    </row>
    <row r="33" spans="1:5" ht="15.75" x14ac:dyDescent="0.25">
      <c r="A33" s="93"/>
      <c r="B33" s="41"/>
      <c r="C33" s="26"/>
      <c r="D33" s="342"/>
      <c r="E33" s="343">
        <f>смарты_бн_бндс[[#This Row],[Цена]]*смарты_бн_бндс[[#This Row],[Заказ]]</f>
        <v>0</v>
      </c>
    </row>
    <row r="34" spans="1:5" ht="15.75" x14ac:dyDescent="0.25">
      <c r="A34" s="93"/>
      <c r="B34" s="41"/>
      <c r="C34" s="26"/>
      <c r="D34" s="342"/>
      <c r="E34" s="343">
        <f>смарты_бн_бндс[[#This Row],[Цена]]*смарты_бн_бндс[[#This Row],[Заказ]]</f>
        <v>0</v>
      </c>
    </row>
    <row r="35" spans="1:5" ht="15.75" x14ac:dyDescent="0.25">
      <c r="A35" s="378"/>
      <c r="B35" s="342"/>
      <c r="C35" s="379"/>
      <c r="D35" s="342"/>
      <c r="E35" s="343">
        <f>смарты_бн_бндс[[#This Row],[Цена]]*смарты_бн_бндс[[#This Row],[Заказ]]</f>
        <v>0</v>
      </c>
    </row>
    <row r="36" spans="1:5" ht="15.75" x14ac:dyDescent="0.25">
      <c r="A36" s="378"/>
      <c r="B36" s="342"/>
      <c r="C36" s="379"/>
      <c r="D36" s="342"/>
      <c r="E36" s="343">
        <f>смарты_бн_бндс[[#This Row],[Цена]]*смарты_бн_бндс[[#This Row],[Заказ]]</f>
        <v>0</v>
      </c>
    </row>
    <row r="37" spans="1:5" ht="15.75" x14ac:dyDescent="0.25">
      <c r="A37" s="378"/>
      <c r="B37" s="342"/>
      <c r="C37" s="379"/>
      <c r="D37" s="342"/>
      <c r="E37" s="343">
        <f>смарты_бн_бндс[[#This Row],[Цена]]*смарты_бн_бндс[[#This Row],[Заказ]]</f>
        <v>0</v>
      </c>
    </row>
    <row r="38" spans="1:5" ht="15.75" x14ac:dyDescent="0.25">
      <c r="A38" s="378"/>
      <c r="B38" s="342"/>
      <c r="C38" s="379"/>
      <c r="D38" s="342"/>
      <c r="E38" s="343">
        <f>смарты_бн_бндс[[#This Row],[Цена]]*смарты_бн_бндс[[#This Row],[Заказ]]</f>
        <v>0</v>
      </c>
    </row>
    <row r="39" spans="1:5" ht="15.75" x14ac:dyDescent="0.25">
      <c r="A39" s="378"/>
      <c r="B39" s="342"/>
      <c r="C39" s="379"/>
      <c r="D39" s="342"/>
      <c r="E39" s="343">
        <f>смарты_бн_бндс[[#This Row],[Цена]]*смарты_бн_бндс[[#This Row],[Заказ]]</f>
        <v>0</v>
      </c>
    </row>
    <row r="40" spans="1:5" ht="15.75" x14ac:dyDescent="0.25">
      <c r="A40" s="378"/>
      <c r="B40" s="342"/>
      <c r="C40" s="379"/>
      <c r="D40" s="342"/>
      <c r="E40" s="343">
        <f>смарты_бн_бндс[[#This Row],[Цена]]*смарты_бн_бндс[[#This Row],[Заказ]]</f>
        <v>0</v>
      </c>
    </row>
    <row r="41" spans="1:5" ht="15.75" x14ac:dyDescent="0.25">
      <c r="A41" s="378"/>
      <c r="B41" s="342"/>
      <c r="C41" s="379"/>
      <c r="D41" s="342"/>
      <c r="E41" s="343">
        <f>смарты_бн_бндс[[#This Row],[Цена]]*смарты_бн_бндс[[#This Row],[Заказ]]</f>
        <v>0</v>
      </c>
    </row>
    <row r="42" spans="1:5" ht="15.75" x14ac:dyDescent="0.25">
      <c r="A42" s="378"/>
      <c r="B42" s="342"/>
      <c r="C42" s="379"/>
      <c r="D42" s="342"/>
      <c r="E42" s="343">
        <f>смарты_бн_бндс[[#This Row],[Цена]]*смарты_бн_бндс[[#This Row],[Заказ]]</f>
        <v>0</v>
      </c>
    </row>
    <row r="43" spans="1:5" ht="15.75" x14ac:dyDescent="0.25">
      <c r="A43" s="378"/>
      <c r="B43" s="342"/>
      <c r="C43" s="379"/>
      <c r="D43" s="342"/>
      <c r="E43" s="343">
        <f>смарты_бн_бндс[[#This Row],[Цена]]*смарты_бн_бндс[[#This Row],[Заказ]]</f>
        <v>0</v>
      </c>
    </row>
    <row r="44" spans="1:5" ht="15.75" x14ac:dyDescent="0.25">
      <c r="A44" s="378"/>
      <c r="B44" s="342"/>
      <c r="C44" s="379"/>
      <c r="D44" s="342"/>
      <c r="E44" s="343">
        <f>смарты_бн_бндс[[#This Row],[Цена]]*смарты_бн_бндс[[#This Row],[Заказ]]</f>
        <v>0</v>
      </c>
    </row>
    <row r="45" spans="1:5" ht="15.75" x14ac:dyDescent="0.25">
      <c r="A45" s="378"/>
      <c r="B45" s="342"/>
      <c r="C45" s="379"/>
      <c r="D45" s="342"/>
      <c r="E45" s="343">
        <f>смарты_бн_бндс[[#This Row],[Цена]]*смарты_бн_бндс[[#This Row],[Заказ]]</f>
        <v>0</v>
      </c>
    </row>
    <row r="46" spans="1:5" ht="15.75" x14ac:dyDescent="0.25">
      <c r="A46" s="378"/>
      <c r="B46" s="342"/>
      <c r="C46" s="379"/>
      <c r="D46" s="342"/>
      <c r="E46" s="343">
        <f>смарты_бн_бндс[[#This Row],[Цена]]*смарты_бн_бндс[[#This Row],[Заказ]]</f>
        <v>0</v>
      </c>
    </row>
    <row r="47" spans="1:5" ht="15.75" x14ac:dyDescent="0.25">
      <c r="A47" s="378"/>
      <c r="B47" s="342"/>
      <c r="C47" s="379"/>
      <c r="D47" s="342"/>
      <c r="E47" s="343">
        <f>смарты_бн_бндс[[#This Row],[Цена]]*смарты_бн_бндс[[#This Row],[Заказ]]</f>
        <v>0</v>
      </c>
    </row>
    <row r="48" spans="1:5" ht="15.75" x14ac:dyDescent="0.25">
      <c r="A48" s="378"/>
      <c r="B48" s="342"/>
      <c r="C48" s="379"/>
      <c r="D48" s="342"/>
      <c r="E48" s="343">
        <f>смарты_бн_бндс[[#This Row],[Цена]]*смарты_бн_бндс[[#This Row],[Заказ]]</f>
        <v>0</v>
      </c>
    </row>
    <row r="49" spans="1:5" ht="15.75" x14ac:dyDescent="0.25">
      <c r="A49" s="378"/>
      <c r="B49" s="342"/>
      <c r="C49" s="379"/>
      <c r="D49" s="342"/>
      <c r="E49" s="343">
        <f>смарты_бн_бндс[[#This Row],[Цена]]*смарты_бн_бндс[[#This Row],[Заказ]]</f>
        <v>0</v>
      </c>
    </row>
    <row r="50" spans="1:5" ht="15.75" x14ac:dyDescent="0.25">
      <c r="A50" s="378"/>
      <c r="B50" s="342"/>
      <c r="C50" s="379"/>
      <c r="D50" s="342"/>
      <c r="E50" s="343">
        <f>смарты_бн_бндс[[#This Row],[Цена]]*смарты_бн_бндс[[#This Row],[Заказ]]</f>
        <v>0</v>
      </c>
    </row>
    <row r="51" spans="1:5" ht="15.75" x14ac:dyDescent="0.25">
      <c r="A51" s="378" t="s">
        <v>10</v>
      </c>
      <c r="B51" s="342"/>
      <c r="C51" s="379"/>
      <c r="D51" s="342">
        <f>SUBTOTAL(109,смарты_бн_бндс[Заказ])</f>
        <v>0</v>
      </c>
      <c r="E51" s="343">
        <f>SUBTOTAL(109,смарты_бн_бндс[Сумма заказа])</f>
        <v>0</v>
      </c>
    </row>
  </sheetData>
  <mergeCells count="3">
    <mergeCell ref="A3:B3"/>
    <mergeCell ref="A2:B2"/>
    <mergeCell ref="A1:D1"/>
  </mergeCells>
  <hyperlinks>
    <hyperlink ref="A1" location="'Оглавление'!A1" display="Назад в оглавление" xr:uid="{00000000-0004-0000-0200-000000000000}"/>
  </hyperlink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5">
    <tabColor rgb="FFFF0000"/>
  </sheetPr>
  <dimension ref="A1:Z264"/>
  <sheetViews>
    <sheetView showGridLines="0" zoomScaleNormal="100" workbookViewId="0">
      <pane ySplit="3" topLeftCell="A4" activePane="bottomLeft" state="frozen"/>
      <selection activeCell="A14" sqref="A14:XFD14"/>
      <selection pane="bottomLeft" sqref="A1:F1"/>
    </sheetView>
  </sheetViews>
  <sheetFormatPr defaultColWidth="14.42578125" defaultRowHeight="15" customHeight="1" x14ac:dyDescent="0.25"/>
  <cols>
    <col min="1" max="1" width="14.42578125" style="360"/>
    <col min="2" max="2" width="80" style="376" customWidth="1"/>
    <col min="3" max="3" width="27.5703125" style="360" customWidth="1"/>
    <col min="4" max="4" width="10.7109375" style="377" bestFit="1" customWidth="1"/>
    <col min="5" max="5" width="10.7109375" style="360" customWidth="1"/>
    <col min="6" max="6" width="15.7109375" style="360" customWidth="1"/>
    <col min="7" max="7" width="12.28515625" style="360" customWidth="1"/>
    <col min="8" max="26" width="8.7109375" style="360" customWidth="1"/>
    <col min="27" max="16384" width="14.42578125" style="360"/>
  </cols>
  <sheetData>
    <row r="1" spans="1:26" ht="32.25" customHeight="1" x14ac:dyDescent="0.25">
      <c r="A1" s="603" t="s">
        <v>2</v>
      </c>
      <c r="B1" s="603"/>
      <c r="C1" s="603"/>
      <c r="D1" s="603"/>
      <c r="E1" s="603"/>
      <c r="F1" s="603"/>
      <c r="G1" s="358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</row>
    <row r="2" spans="1:26" ht="21" x14ac:dyDescent="0.35">
      <c r="A2" s="604" t="s">
        <v>96</v>
      </c>
      <c r="B2" s="605"/>
      <c r="C2" s="361"/>
      <c r="D2" s="362" t="s">
        <v>3</v>
      </c>
      <c r="E2" s="17">
        <f>SUM(Таблица512[Заказ])</f>
        <v>0</v>
      </c>
      <c r="F2" s="24">
        <f>SUM(Таблица512[Сумма заказа])</f>
        <v>0</v>
      </c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63"/>
    </row>
    <row r="3" spans="1:26" x14ac:dyDescent="0.25">
      <c r="A3" s="364" t="s">
        <v>86</v>
      </c>
      <c r="B3" s="365" t="s">
        <v>5</v>
      </c>
      <c r="C3" s="366" t="s">
        <v>123</v>
      </c>
      <c r="D3" s="367" t="s">
        <v>13</v>
      </c>
      <c r="E3" s="368" t="s">
        <v>8</v>
      </c>
      <c r="F3" s="369" t="s">
        <v>9</v>
      </c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</row>
    <row r="4" spans="1:26" ht="15.75" x14ac:dyDescent="0.25">
      <c r="A4" s="370"/>
      <c r="B4" s="371" t="s">
        <v>14853</v>
      </c>
      <c r="C4" s="372"/>
      <c r="D4" s="373"/>
      <c r="E4" s="374"/>
      <c r="F4" s="375">
        <f>Таблица512[[#This Row],[Цена]]*Таблица512[[#This Row],[Заказ]]</f>
        <v>0</v>
      </c>
      <c r="G4" s="363"/>
      <c r="H4" s="363"/>
      <c r="I4" s="363"/>
      <c r="J4" s="363"/>
      <c r="K4" s="363"/>
      <c r="L4" s="363"/>
      <c r="M4" s="363"/>
      <c r="N4" s="363"/>
      <c r="O4" s="363"/>
      <c r="P4" s="363"/>
      <c r="Q4" s="363"/>
      <c r="R4" s="363"/>
      <c r="S4" s="363"/>
      <c r="T4" s="363"/>
      <c r="U4" s="363"/>
      <c r="V4" s="363"/>
      <c r="W4" s="363"/>
      <c r="X4" s="363"/>
      <c r="Y4" s="363"/>
      <c r="Z4" s="363"/>
    </row>
    <row r="5" spans="1:26" ht="15.75" x14ac:dyDescent="0.25">
      <c r="A5" s="370" t="s">
        <v>14854</v>
      </c>
      <c r="B5" s="371" t="s">
        <v>14855</v>
      </c>
      <c r="C5" s="372" t="s">
        <v>5099</v>
      </c>
      <c r="D5" s="373">
        <v>28000</v>
      </c>
      <c r="E5" s="374"/>
      <c r="F5" s="375">
        <f>Таблица512[[#This Row],[Цена]]*Таблица512[[#This Row],[Заказ]]</f>
        <v>0</v>
      </c>
      <c r="G5" s="363"/>
      <c r="H5" s="363"/>
      <c r="I5" s="363"/>
      <c r="J5" s="363"/>
      <c r="K5" s="363"/>
      <c r="L5" s="363"/>
      <c r="M5" s="363"/>
      <c r="N5" s="363"/>
      <c r="O5" s="363"/>
      <c r="P5" s="363"/>
      <c r="Q5" s="363"/>
      <c r="R5" s="363"/>
      <c r="S5" s="363"/>
      <c r="T5" s="363"/>
      <c r="U5" s="363"/>
      <c r="V5" s="363"/>
      <c r="W5" s="363"/>
      <c r="X5" s="363"/>
      <c r="Y5" s="363"/>
      <c r="Z5" s="363"/>
    </row>
    <row r="6" spans="1:26" ht="15.75" x14ac:dyDescent="0.25">
      <c r="A6" s="370"/>
      <c r="B6" s="371" t="s">
        <v>14856</v>
      </c>
      <c r="C6" s="372"/>
      <c r="D6" s="373"/>
      <c r="E6" s="374"/>
      <c r="F6" s="375">
        <f>Таблица512[[#This Row],[Цена]]*Таблица512[[#This Row],[Заказ]]</f>
        <v>0</v>
      </c>
      <c r="G6" s="363"/>
      <c r="H6" s="363"/>
      <c r="I6" s="363"/>
      <c r="J6" s="363"/>
      <c r="K6" s="363"/>
      <c r="L6" s="363"/>
      <c r="M6" s="363"/>
      <c r="N6" s="363"/>
      <c r="O6" s="363"/>
      <c r="P6" s="363"/>
      <c r="Q6" s="363"/>
      <c r="R6" s="363"/>
      <c r="S6" s="363"/>
      <c r="T6" s="363"/>
      <c r="U6" s="363"/>
      <c r="V6" s="363"/>
      <c r="W6" s="363"/>
      <c r="X6" s="363"/>
      <c r="Y6" s="363"/>
      <c r="Z6" s="363"/>
    </row>
    <row r="7" spans="1:26" ht="15.75" x14ac:dyDescent="0.25">
      <c r="A7" s="370" t="s">
        <v>14857</v>
      </c>
      <c r="B7" s="371" t="s">
        <v>14858</v>
      </c>
      <c r="C7" s="372" t="s">
        <v>5099</v>
      </c>
      <c r="D7" s="373">
        <v>30500</v>
      </c>
      <c r="E7" s="374"/>
      <c r="F7" s="375">
        <f>Таблица512[[#This Row],[Цена]]*Таблица512[[#This Row],[Заказ]]</f>
        <v>0</v>
      </c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3"/>
      <c r="U7" s="363"/>
      <c r="V7" s="363"/>
      <c r="W7" s="363"/>
      <c r="X7" s="363"/>
      <c r="Y7" s="363"/>
      <c r="Z7" s="363"/>
    </row>
    <row r="8" spans="1:26" ht="15.75" x14ac:dyDescent="0.25">
      <c r="A8" s="370"/>
      <c r="B8" s="371" t="s">
        <v>9331</v>
      </c>
      <c r="C8" s="372"/>
      <c r="D8" s="373"/>
      <c r="E8" s="374"/>
      <c r="F8" s="375">
        <f>Таблица512[[#This Row],[Цена]]*Таблица512[[#This Row],[Заказ]]</f>
        <v>0</v>
      </c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3"/>
      <c r="U8" s="363"/>
      <c r="V8" s="363"/>
      <c r="W8" s="363"/>
      <c r="X8" s="363"/>
      <c r="Y8" s="363"/>
      <c r="Z8" s="363"/>
    </row>
    <row r="9" spans="1:26" ht="15.75" x14ac:dyDescent="0.25">
      <c r="A9" s="370" t="s">
        <v>9332</v>
      </c>
      <c r="B9" s="371" t="s">
        <v>9333</v>
      </c>
      <c r="C9" s="372" t="s">
        <v>9334</v>
      </c>
      <c r="D9" s="373">
        <v>38200</v>
      </c>
      <c r="E9" s="374"/>
      <c r="F9" s="375">
        <f>Таблица512[[#This Row],[Цена]]*Таблица512[[#This Row],[Заказ]]</f>
        <v>0</v>
      </c>
      <c r="G9" s="363"/>
      <c r="H9" s="363"/>
      <c r="I9" s="363"/>
      <c r="J9" s="363"/>
      <c r="K9" s="363"/>
      <c r="L9" s="363"/>
      <c r="M9" s="363"/>
      <c r="N9" s="363"/>
      <c r="O9" s="363"/>
      <c r="P9" s="363"/>
      <c r="Q9" s="363"/>
      <c r="R9" s="363"/>
      <c r="S9" s="363"/>
      <c r="T9" s="363"/>
      <c r="U9" s="363"/>
      <c r="V9" s="363"/>
      <c r="W9" s="363"/>
      <c r="X9" s="363"/>
      <c r="Y9" s="363"/>
      <c r="Z9" s="363"/>
    </row>
    <row r="10" spans="1:26" ht="15.75" x14ac:dyDescent="0.25">
      <c r="A10" s="370" t="s">
        <v>10365</v>
      </c>
      <c r="B10" s="371" t="s">
        <v>10366</v>
      </c>
      <c r="C10" s="372" t="s">
        <v>5099</v>
      </c>
      <c r="D10" s="373">
        <v>45800</v>
      </c>
      <c r="E10" s="374"/>
      <c r="F10" s="375">
        <f>Таблица512[[#This Row],[Цена]]*Таблица512[[#This Row],[Заказ]]</f>
        <v>0</v>
      </c>
      <c r="G10" s="363"/>
      <c r="H10" s="363"/>
      <c r="I10" s="363"/>
      <c r="J10" s="363"/>
      <c r="K10" s="363"/>
      <c r="L10" s="363"/>
      <c r="M10" s="363"/>
      <c r="N10" s="363"/>
      <c r="O10" s="363"/>
      <c r="P10" s="363"/>
      <c r="Q10" s="363"/>
      <c r="R10" s="363"/>
      <c r="S10" s="363"/>
      <c r="T10" s="363"/>
      <c r="U10" s="363"/>
      <c r="V10" s="363"/>
      <c r="W10" s="363"/>
      <c r="X10" s="363"/>
      <c r="Y10" s="363"/>
      <c r="Z10" s="363"/>
    </row>
    <row r="11" spans="1:26" ht="15.75" x14ac:dyDescent="0.25">
      <c r="A11" s="370" t="s">
        <v>10367</v>
      </c>
      <c r="B11" s="371" t="s">
        <v>10368</v>
      </c>
      <c r="C11" s="372" t="s">
        <v>5099</v>
      </c>
      <c r="D11" s="373">
        <v>45800</v>
      </c>
      <c r="E11" s="374"/>
      <c r="F11" s="375">
        <f>Таблица512[[#This Row],[Цена]]*Таблица512[[#This Row],[Заказ]]</f>
        <v>0</v>
      </c>
      <c r="G11" s="363"/>
      <c r="H11" s="363"/>
      <c r="I11" s="363"/>
      <c r="J11" s="363"/>
      <c r="K11" s="363"/>
      <c r="L11" s="363"/>
      <c r="M11" s="363"/>
      <c r="N11" s="363"/>
      <c r="O11" s="363"/>
      <c r="P11" s="363"/>
      <c r="Q11" s="363"/>
      <c r="R11" s="363"/>
      <c r="S11" s="363"/>
      <c r="T11" s="363"/>
      <c r="U11" s="363"/>
      <c r="V11" s="363"/>
      <c r="W11" s="363"/>
      <c r="X11" s="363"/>
      <c r="Y11" s="363"/>
      <c r="Z11" s="363"/>
    </row>
    <row r="12" spans="1:26" ht="15.75" x14ac:dyDescent="0.25">
      <c r="A12" s="370" t="s">
        <v>14859</v>
      </c>
      <c r="B12" s="371" t="s">
        <v>14860</v>
      </c>
      <c r="C12" s="372" t="s">
        <v>5099</v>
      </c>
      <c r="D12" s="373">
        <v>46300</v>
      </c>
      <c r="E12" s="374"/>
      <c r="F12" s="375">
        <f>Таблица512[[#This Row],[Цена]]*Таблица512[[#This Row],[Заказ]]</f>
        <v>0</v>
      </c>
      <c r="G12" s="363"/>
      <c r="H12" s="363"/>
      <c r="I12" s="363"/>
      <c r="J12" s="363"/>
      <c r="K12" s="363"/>
      <c r="L12" s="363"/>
      <c r="M12" s="363"/>
      <c r="N12" s="363"/>
      <c r="O12" s="363"/>
      <c r="P12" s="363"/>
      <c r="Q12" s="363"/>
      <c r="R12" s="363"/>
      <c r="S12" s="363"/>
      <c r="T12" s="363"/>
      <c r="U12" s="363"/>
      <c r="V12" s="363"/>
      <c r="W12" s="363"/>
      <c r="X12" s="363"/>
      <c r="Y12" s="363"/>
      <c r="Z12" s="363"/>
    </row>
    <row r="13" spans="1:26" ht="15.75" x14ac:dyDescent="0.25">
      <c r="A13" s="370" t="s">
        <v>11714</v>
      </c>
      <c r="B13" s="371" t="s">
        <v>11715</v>
      </c>
      <c r="C13" s="372" t="s">
        <v>5099</v>
      </c>
      <c r="D13" s="373">
        <v>50300</v>
      </c>
      <c r="E13" s="374"/>
      <c r="F13" s="375">
        <f>Таблица512[[#This Row],[Цена]]*Таблица512[[#This Row],[Заказ]]</f>
        <v>0</v>
      </c>
      <c r="G13" s="363"/>
      <c r="H13" s="363"/>
      <c r="I13" s="363"/>
      <c r="J13" s="363"/>
      <c r="K13" s="363"/>
      <c r="L13" s="363"/>
      <c r="M13" s="363"/>
      <c r="N13" s="363"/>
      <c r="O13" s="363"/>
      <c r="P13" s="363"/>
      <c r="Q13" s="363"/>
      <c r="R13" s="363"/>
      <c r="S13" s="363"/>
      <c r="T13" s="363"/>
      <c r="U13" s="363"/>
      <c r="V13" s="363"/>
      <c r="W13" s="363"/>
      <c r="X13" s="363"/>
      <c r="Y13" s="363"/>
      <c r="Z13" s="363"/>
    </row>
    <row r="14" spans="1:26" ht="15.75" x14ac:dyDescent="0.25">
      <c r="A14" s="370" t="s">
        <v>10369</v>
      </c>
      <c r="B14" s="371" t="s">
        <v>10370</v>
      </c>
      <c r="C14" s="372" t="s">
        <v>5099</v>
      </c>
      <c r="D14" s="373">
        <v>49500</v>
      </c>
      <c r="E14" s="374"/>
      <c r="F14" s="375">
        <f>Таблица512[[#This Row],[Цена]]*Таблица512[[#This Row],[Заказ]]</f>
        <v>0</v>
      </c>
      <c r="G14" s="363"/>
      <c r="H14" s="363"/>
      <c r="I14" s="363"/>
      <c r="J14" s="363"/>
      <c r="K14" s="363"/>
      <c r="L14" s="363"/>
      <c r="M14" s="363"/>
      <c r="N14" s="363"/>
      <c r="O14" s="363"/>
      <c r="P14" s="363"/>
      <c r="Q14" s="363"/>
      <c r="R14" s="363"/>
      <c r="S14" s="363"/>
      <c r="T14" s="363"/>
      <c r="U14" s="363"/>
      <c r="V14" s="363"/>
      <c r="W14" s="363"/>
      <c r="X14" s="363"/>
      <c r="Y14" s="363"/>
      <c r="Z14" s="363"/>
    </row>
    <row r="15" spans="1:26" ht="15.75" x14ac:dyDescent="0.25">
      <c r="A15" s="370"/>
      <c r="B15" s="371" t="s">
        <v>9335</v>
      </c>
      <c r="C15" s="372"/>
      <c r="D15" s="373"/>
      <c r="E15" s="374"/>
      <c r="F15" s="375">
        <f>Таблица512[[#This Row],[Цена]]*Таблица512[[#This Row],[Заказ]]</f>
        <v>0</v>
      </c>
      <c r="G15" s="363"/>
      <c r="H15" s="363"/>
      <c r="I15" s="363"/>
      <c r="J15" s="363"/>
      <c r="K15" s="363"/>
      <c r="L15" s="363"/>
      <c r="M15" s="363"/>
      <c r="N15" s="363"/>
      <c r="O15" s="363"/>
      <c r="P15" s="363"/>
      <c r="Q15" s="363"/>
      <c r="R15" s="363"/>
      <c r="S15" s="363"/>
      <c r="T15" s="363"/>
      <c r="U15" s="363"/>
      <c r="V15" s="363"/>
      <c r="W15" s="363"/>
      <c r="X15" s="363"/>
      <c r="Y15" s="363"/>
      <c r="Z15" s="363"/>
    </row>
    <row r="16" spans="1:26" ht="15.75" x14ac:dyDescent="0.25">
      <c r="A16" s="370" t="s">
        <v>9336</v>
      </c>
      <c r="B16" s="371" t="s">
        <v>9337</v>
      </c>
      <c r="C16" s="372" t="s">
        <v>9334</v>
      </c>
      <c r="D16" s="373">
        <v>41700</v>
      </c>
      <c r="E16" s="374"/>
      <c r="F16" s="375">
        <f>Таблица512[[#This Row],[Цена]]*Таблица512[[#This Row],[Заказ]]</f>
        <v>0</v>
      </c>
      <c r="G16" s="363"/>
      <c r="H16" s="363"/>
      <c r="I16" s="363"/>
      <c r="J16" s="363"/>
      <c r="K16" s="363"/>
      <c r="L16" s="363"/>
      <c r="M16" s="363"/>
      <c r="N16" s="363"/>
      <c r="O16" s="363"/>
      <c r="P16" s="363"/>
      <c r="Q16" s="363"/>
      <c r="R16" s="363"/>
      <c r="S16" s="363"/>
      <c r="T16" s="363"/>
      <c r="U16" s="363"/>
      <c r="V16" s="363"/>
      <c r="W16" s="363"/>
      <c r="X16" s="363"/>
      <c r="Y16" s="363"/>
      <c r="Z16" s="363"/>
    </row>
    <row r="17" spans="1:26" ht="15.75" x14ac:dyDescent="0.25">
      <c r="A17" s="370" t="s">
        <v>9338</v>
      </c>
      <c r="B17" s="371" t="s">
        <v>9339</v>
      </c>
      <c r="C17" s="372" t="s">
        <v>9334</v>
      </c>
      <c r="D17" s="373">
        <v>41300</v>
      </c>
      <c r="E17" s="374"/>
      <c r="F17" s="375">
        <f>Таблица512[[#This Row],[Цена]]*Таблица512[[#This Row],[Заказ]]</f>
        <v>0</v>
      </c>
      <c r="G17" s="363"/>
      <c r="H17" s="363"/>
      <c r="I17" s="363"/>
      <c r="J17" s="363"/>
      <c r="K17" s="363"/>
      <c r="L17" s="363"/>
      <c r="M17" s="363"/>
      <c r="N17" s="363"/>
      <c r="O17" s="363"/>
      <c r="P17" s="363"/>
      <c r="Q17" s="363"/>
      <c r="R17" s="363"/>
      <c r="S17" s="363"/>
      <c r="T17" s="363"/>
      <c r="U17" s="363"/>
      <c r="V17" s="363"/>
      <c r="W17" s="363"/>
      <c r="X17" s="363"/>
      <c r="Y17" s="363"/>
      <c r="Z17" s="363"/>
    </row>
    <row r="18" spans="1:26" ht="15.75" x14ac:dyDescent="0.25">
      <c r="A18" s="370" t="s">
        <v>9340</v>
      </c>
      <c r="B18" s="371" t="s">
        <v>9341</v>
      </c>
      <c r="C18" s="372" t="s">
        <v>9334</v>
      </c>
      <c r="D18" s="373">
        <v>43000</v>
      </c>
      <c r="E18" s="374"/>
      <c r="F18" s="375">
        <f>Таблица512[[#This Row],[Цена]]*Таблица512[[#This Row],[Заказ]]</f>
        <v>0</v>
      </c>
      <c r="G18" s="363"/>
      <c r="H18" s="363"/>
      <c r="I18" s="363"/>
      <c r="J18" s="363"/>
      <c r="K18" s="363"/>
      <c r="L18" s="363"/>
      <c r="M18" s="363"/>
      <c r="N18" s="363"/>
      <c r="O18" s="363"/>
      <c r="P18" s="363"/>
      <c r="Q18" s="363"/>
      <c r="R18" s="363"/>
      <c r="S18" s="363"/>
      <c r="T18" s="363"/>
      <c r="U18" s="363"/>
      <c r="V18" s="363"/>
      <c r="W18" s="363"/>
      <c r="X18" s="363"/>
      <c r="Y18" s="363"/>
      <c r="Z18" s="363"/>
    </row>
    <row r="19" spans="1:26" ht="15.75" x14ac:dyDescent="0.25">
      <c r="A19" s="370" t="s">
        <v>11716</v>
      </c>
      <c r="B19" s="371" t="s">
        <v>11717</v>
      </c>
      <c r="C19" s="372" t="s">
        <v>9334</v>
      </c>
      <c r="D19" s="373">
        <v>39000</v>
      </c>
      <c r="E19" s="374"/>
      <c r="F19" s="375">
        <f>Таблица512[[#This Row],[Цена]]*Таблица512[[#This Row],[Заказ]]</f>
        <v>0</v>
      </c>
      <c r="G19" s="363"/>
      <c r="H19" s="363"/>
      <c r="I19" s="363"/>
      <c r="J19" s="363"/>
      <c r="K19" s="363"/>
      <c r="L19" s="363"/>
      <c r="M19" s="363"/>
      <c r="N19" s="363"/>
      <c r="O19" s="363"/>
      <c r="P19" s="363"/>
      <c r="Q19" s="363"/>
      <c r="R19" s="363"/>
      <c r="S19" s="363"/>
      <c r="T19" s="363"/>
      <c r="U19" s="363"/>
      <c r="V19" s="363"/>
      <c r="W19" s="363"/>
      <c r="X19" s="363"/>
      <c r="Y19" s="363"/>
      <c r="Z19" s="363"/>
    </row>
    <row r="20" spans="1:26" ht="15.75" x14ac:dyDescent="0.25">
      <c r="A20" s="370" t="s">
        <v>9342</v>
      </c>
      <c r="B20" s="371" t="s">
        <v>9343</v>
      </c>
      <c r="C20" s="372" t="s">
        <v>9334</v>
      </c>
      <c r="D20" s="373">
        <v>44200</v>
      </c>
      <c r="E20" s="374"/>
      <c r="F20" s="375">
        <f>Таблица512[[#This Row],[Цена]]*Таблица512[[#This Row],[Заказ]]</f>
        <v>0</v>
      </c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</row>
    <row r="21" spans="1:26" ht="15.75" x14ac:dyDescent="0.25">
      <c r="A21" s="370" t="s">
        <v>11156</v>
      </c>
      <c r="B21" s="371" t="s">
        <v>11157</v>
      </c>
      <c r="C21" s="372" t="s">
        <v>9334</v>
      </c>
      <c r="D21" s="373">
        <v>47000</v>
      </c>
      <c r="E21" s="374"/>
      <c r="F21" s="375">
        <f>Таблица512[[#This Row],[Цена]]*Таблица512[[#This Row],[Заказ]]</f>
        <v>0</v>
      </c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</row>
    <row r="22" spans="1:26" ht="15.75" x14ac:dyDescent="0.25">
      <c r="A22" s="370" t="s">
        <v>11158</v>
      </c>
      <c r="B22" s="371" t="s">
        <v>11159</v>
      </c>
      <c r="C22" s="372" t="s">
        <v>9334</v>
      </c>
      <c r="D22" s="373">
        <v>48800</v>
      </c>
      <c r="E22" s="374"/>
      <c r="F22" s="375">
        <f>Таблица512[[#This Row],[Цена]]*Таблица512[[#This Row],[Заказ]]</f>
        <v>0</v>
      </c>
      <c r="G22" s="363"/>
      <c r="H22" s="363"/>
      <c r="I22" s="363"/>
      <c r="J22" s="363"/>
      <c r="K22" s="363"/>
      <c r="L22" s="363"/>
      <c r="M22" s="363"/>
      <c r="N22" s="363"/>
      <c r="O22" s="363"/>
      <c r="P22" s="363"/>
      <c r="Q22" s="363"/>
      <c r="R22" s="363"/>
      <c r="S22" s="363"/>
      <c r="T22" s="363"/>
      <c r="U22" s="363"/>
      <c r="V22" s="363"/>
      <c r="W22" s="363"/>
      <c r="X22" s="363"/>
      <c r="Y22" s="363"/>
      <c r="Z22" s="363"/>
    </row>
    <row r="23" spans="1:26" ht="15.75" x14ac:dyDescent="0.25">
      <c r="A23" s="370"/>
      <c r="B23" s="371" t="s">
        <v>9344</v>
      </c>
      <c r="C23" s="372" t="s">
        <v>5099</v>
      </c>
      <c r="D23" s="373">
        <v>42700</v>
      </c>
      <c r="E23" s="374"/>
      <c r="F23" s="375">
        <f>Таблица512[[#This Row],[Цена]]*Таблица512[[#This Row],[Заказ]]</f>
        <v>0</v>
      </c>
      <c r="G23" s="363"/>
      <c r="H23" s="363"/>
      <c r="I23" s="363"/>
      <c r="J23" s="363"/>
      <c r="K23" s="363"/>
      <c r="L23" s="363"/>
      <c r="M23" s="363"/>
      <c r="N23" s="363"/>
      <c r="O23" s="363"/>
      <c r="P23" s="363"/>
      <c r="Q23" s="363"/>
      <c r="R23" s="363"/>
      <c r="S23" s="363"/>
      <c r="T23" s="363"/>
      <c r="U23" s="363"/>
      <c r="V23" s="363"/>
      <c r="W23" s="363"/>
      <c r="X23" s="363"/>
      <c r="Y23" s="363"/>
      <c r="Z23" s="363"/>
    </row>
    <row r="24" spans="1:26" ht="15.75" x14ac:dyDescent="0.25">
      <c r="A24" s="370"/>
      <c r="B24" s="371" t="s">
        <v>11496</v>
      </c>
      <c r="C24" s="372" t="s">
        <v>5099</v>
      </c>
      <c r="D24" s="373">
        <v>43100</v>
      </c>
      <c r="E24" s="374"/>
      <c r="F24" s="375">
        <f>Таблица512[[#This Row],[Цена]]*Таблица512[[#This Row],[Заказ]]</f>
        <v>0</v>
      </c>
      <c r="G24" s="363"/>
      <c r="H24" s="363"/>
      <c r="I24" s="363"/>
      <c r="J24" s="363"/>
      <c r="K24" s="363"/>
      <c r="L24" s="363"/>
      <c r="M24" s="363"/>
      <c r="N24" s="363"/>
      <c r="O24" s="363"/>
      <c r="P24" s="363"/>
      <c r="Q24" s="363"/>
      <c r="R24" s="363"/>
      <c r="S24" s="363"/>
      <c r="T24" s="363"/>
      <c r="U24" s="363"/>
      <c r="V24" s="363"/>
      <c r="W24" s="363"/>
      <c r="X24" s="363"/>
      <c r="Y24" s="363"/>
      <c r="Z24" s="363"/>
    </row>
    <row r="25" spans="1:26" ht="15.75" x14ac:dyDescent="0.25">
      <c r="A25" s="370"/>
      <c r="B25" s="371" t="s">
        <v>12095</v>
      </c>
      <c r="C25" s="372" t="s">
        <v>9334</v>
      </c>
      <c r="D25" s="373">
        <v>47000</v>
      </c>
      <c r="E25" s="374"/>
      <c r="F25" s="375">
        <f>Таблица512[[#This Row],[Цена]]*Таблица512[[#This Row],[Заказ]]</f>
        <v>0</v>
      </c>
      <c r="G25" s="363"/>
      <c r="H25" s="363"/>
      <c r="I25" s="363"/>
      <c r="J25" s="363"/>
      <c r="K25" s="363"/>
      <c r="L25" s="363"/>
      <c r="M25" s="363"/>
      <c r="N25" s="363"/>
      <c r="O25" s="363"/>
      <c r="P25" s="363"/>
      <c r="Q25" s="363"/>
      <c r="R25" s="363"/>
      <c r="S25" s="363"/>
      <c r="T25" s="363"/>
      <c r="U25" s="363"/>
      <c r="V25" s="363"/>
      <c r="W25" s="363"/>
      <c r="X25" s="363"/>
      <c r="Y25" s="363"/>
      <c r="Z25" s="363"/>
    </row>
    <row r="26" spans="1:26" ht="15.75" x14ac:dyDescent="0.25">
      <c r="A26" s="370" t="s">
        <v>9345</v>
      </c>
      <c r="B26" s="371" t="s">
        <v>9346</v>
      </c>
      <c r="C26" s="372" t="s">
        <v>9334</v>
      </c>
      <c r="D26" s="373">
        <v>49600</v>
      </c>
      <c r="E26" s="374"/>
      <c r="F26" s="375">
        <f>Таблица512[[#This Row],[Цена]]*Таблица512[[#This Row],[Заказ]]</f>
        <v>0</v>
      </c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</row>
    <row r="27" spans="1:26" ht="15.75" x14ac:dyDescent="0.25">
      <c r="A27" s="370" t="s">
        <v>9766</v>
      </c>
      <c r="B27" s="371" t="s">
        <v>9767</v>
      </c>
      <c r="C27" s="372" t="s">
        <v>9334</v>
      </c>
      <c r="D27" s="373">
        <v>49600</v>
      </c>
      <c r="E27" s="374"/>
      <c r="F27" s="375">
        <f>Таблица512[[#This Row],[Цена]]*Таблица512[[#This Row],[Заказ]]</f>
        <v>0</v>
      </c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</row>
    <row r="28" spans="1:26" ht="15.75" x14ac:dyDescent="0.25">
      <c r="A28" s="370"/>
      <c r="B28" s="371" t="s">
        <v>11160</v>
      </c>
      <c r="C28" s="372" t="s">
        <v>9334</v>
      </c>
      <c r="D28" s="373">
        <v>49700</v>
      </c>
      <c r="E28" s="374"/>
      <c r="F28" s="375">
        <f>Таблица512[[#This Row],[Цена]]*Таблица512[[#This Row],[Заказ]]</f>
        <v>0</v>
      </c>
      <c r="G28" s="363"/>
      <c r="H28" s="363"/>
      <c r="I28" s="363"/>
      <c r="J28" s="363"/>
      <c r="K28" s="363"/>
      <c r="L28" s="363"/>
      <c r="M28" s="363"/>
      <c r="N28" s="363"/>
      <c r="O28" s="363"/>
      <c r="P28" s="363"/>
      <c r="Q28" s="363"/>
      <c r="R28" s="363"/>
      <c r="S28" s="363"/>
      <c r="T28" s="363"/>
      <c r="U28" s="363"/>
      <c r="V28" s="363"/>
      <c r="W28" s="363"/>
      <c r="X28" s="363"/>
      <c r="Y28" s="363"/>
      <c r="Z28" s="363"/>
    </row>
    <row r="29" spans="1:26" ht="15.75" x14ac:dyDescent="0.25">
      <c r="A29" s="370" t="s">
        <v>9347</v>
      </c>
      <c r="B29" s="371" t="s">
        <v>9348</v>
      </c>
      <c r="C29" s="372" t="s">
        <v>9334</v>
      </c>
      <c r="D29" s="373">
        <v>46800</v>
      </c>
      <c r="E29" s="374"/>
      <c r="F29" s="375">
        <f>Таблица512[[#This Row],[Цена]]*Таблица512[[#This Row],[Заказ]]</f>
        <v>0</v>
      </c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3"/>
      <c r="U29" s="363"/>
      <c r="V29" s="363"/>
      <c r="W29" s="363"/>
      <c r="X29" s="363"/>
      <c r="Y29" s="363"/>
      <c r="Z29" s="363"/>
    </row>
    <row r="30" spans="1:26" ht="15.75" x14ac:dyDescent="0.25">
      <c r="A30" s="370"/>
      <c r="B30" s="371" t="s">
        <v>9954</v>
      </c>
      <c r="C30" s="372"/>
      <c r="D30" s="373"/>
      <c r="E30" s="374"/>
      <c r="F30" s="375">
        <f>Таблица512[[#This Row],[Цена]]*Таблица512[[#This Row],[Заказ]]</f>
        <v>0</v>
      </c>
      <c r="G30" s="363"/>
      <c r="H30" s="363"/>
      <c r="I30" s="363"/>
      <c r="J30" s="363"/>
      <c r="K30" s="363"/>
      <c r="L30" s="363"/>
      <c r="M30" s="363"/>
      <c r="N30" s="363"/>
      <c r="O30" s="363"/>
      <c r="P30" s="363"/>
      <c r="Q30" s="363"/>
      <c r="R30" s="363"/>
      <c r="S30" s="363"/>
      <c r="T30" s="363"/>
      <c r="U30" s="363"/>
      <c r="V30" s="363"/>
      <c r="W30" s="363"/>
      <c r="X30" s="363"/>
      <c r="Y30" s="363"/>
      <c r="Z30" s="363"/>
    </row>
    <row r="31" spans="1:26" ht="15.75" x14ac:dyDescent="0.25">
      <c r="A31" s="370"/>
      <c r="B31" s="371" t="s">
        <v>15960</v>
      </c>
      <c r="C31" s="372" t="s">
        <v>9349</v>
      </c>
      <c r="D31" s="373">
        <v>42400</v>
      </c>
      <c r="E31" s="374"/>
      <c r="F31" s="375">
        <f>Таблица512[[#This Row],[Цена]]*Таблица512[[#This Row],[Заказ]]</f>
        <v>0</v>
      </c>
      <c r="G31" s="363"/>
      <c r="H31" s="363"/>
      <c r="I31" s="363"/>
      <c r="J31" s="363"/>
      <c r="K31" s="363"/>
      <c r="L31" s="363"/>
      <c r="M31" s="363"/>
      <c r="N31" s="363"/>
      <c r="O31" s="363"/>
      <c r="P31" s="363"/>
      <c r="Q31" s="363"/>
      <c r="R31" s="363"/>
      <c r="S31" s="363"/>
      <c r="T31" s="363"/>
      <c r="U31" s="363"/>
      <c r="V31" s="363"/>
      <c r="W31" s="363"/>
      <c r="X31" s="363"/>
      <c r="Y31" s="363"/>
      <c r="Z31" s="363"/>
    </row>
    <row r="32" spans="1:26" ht="15.75" x14ac:dyDescent="0.25">
      <c r="A32" s="370" t="s">
        <v>9350</v>
      </c>
      <c r="B32" s="371" t="s">
        <v>9351</v>
      </c>
      <c r="C32" s="372" t="s">
        <v>9334</v>
      </c>
      <c r="D32" s="373">
        <v>42500</v>
      </c>
      <c r="E32" s="374"/>
      <c r="F32" s="375">
        <f>Таблица512[[#This Row],[Цена]]*Таблица512[[#This Row],[Заказ]]</f>
        <v>0</v>
      </c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  <c r="S32" s="363"/>
      <c r="T32" s="363"/>
      <c r="U32" s="363"/>
      <c r="V32" s="363"/>
      <c r="W32" s="363"/>
      <c r="X32" s="363"/>
      <c r="Y32" s="363"/>
      <c r="Z32" s="363"/>
    </row>
    <row r="33" spans="1:26" ht="15.75" x14ac:dyDescent="0.25">
      <c r="A33" s="370"/>
      <c r="B33" s="371" t="s">
        <v>9352</v>
      </c>
      <c r="C33" s="372" t="s">
        <v>5099</v>
      </c>
      <c r="D33" s="373">
        <v>44400</v>
      </c>
      <c r="E33" s="374"/>
      <c r="F33" s="375">
        <f>Таблица512[[#This Row],[Цена]]*Таблица512[[#This Row],[Заказ]]</f>
        <v>0</v>
      </c>
      <c r="G33" s="363"/>
      <c r="H33" s="363"/>
      <c r="I33" s="363"/>
      <c r="J33" s="363"/>
      <c r="K33" s="363"/>
      <c r="L33" s="363"/>
      <c r="M33" s="363"/>
      <c r="N33" s="363"/>
      <c r="O33" s="363"/>
      <c r="P33" s="363"/>
      <c r="Q33" s="363"/>
      <c r="R33" s="363"/>
      <c r="S33" s="363"/>
      <c r="T33" s="363"/>
      <c r="U33" s="363"/>
      <c r="V33" s="363"/>
      <c r="W33" s="363"/>
      <c r="X33" s="363"/>
      <c r="Y33" s="363"/>
      <c r="Z33" s="363"/>
    </row>
    <row r="34" spans="1:26" ht="15.75" x14ac:dyDescent="0.25">
      <c r="A34" s="370"/>
      <c r="B34" s="371" t="s">
        <v>9353</v>
      </c>
      <c r="C34" s="372" t="s">
        <v>5099</v>
      </c>
      <c r="D34" s="373">
        <v>44400</v>
      </c>
      <c r="E34" s="374"/>
      <c r="F34" s="375">
        <f>Таблица512[[#This Row],[Цена]]*Таблица512[[#This Row],[Заказ]]</f>
        <v>0</v>
      </c>
      <c r="G34" s="363"/>
      <c r="H34" s="363"/>
      <c r="I34" s="363"/>
      <c r="J34" s="363"/>
      <c r="K34" s="363"/>
      <c r="L34" s="363"/>
      <c r="M34" s="363"/>
      <c r="N34" s="363"/>
      <c r="O34" s="363"/>
      <c r="P34" s="363"/>
      <c r="Q34" s="363"/>
      <c r="R34" s="363"/>
      <c r="S34" s="363"/>
      <c r="T34" s="363"/>
      <c r="U34" s="363"/>
      <c r="V34" s="363"/>
      <c r="W34" s="363"/>
      <c r="X34" s="363"/>
      <c r="Y34" s="363"/>
      <c r="Z34" s="363"/>
    </row>
    <row r="35" spans="1:26" ht="15.75" x14ac:dyDescent="0.25">
      <c r="A35" s="370"/>
      <c r="B35" s="371" t="s">
        <v>9354</v>
      </c>
      <c r="C35" s="372" t="s">
        <v>5099</v>
      </c>
      <c r="D35" s="373">
        <v>43500</v>
      </c>
      <c r="E35" s="374"/>
      <c r="F35" s="375">
        <f>Таблица512[[#This Row],[Цена]]*Таблица512[[#This Row],[Заказ]]</f>
        <v>0</v>
      </c>
      <c r="G35" s="363"/>
      <c r="H35" s="363"/>
      <c r="I35" s="363"/>
      <c r="J35" s="363"/>
      <c r="K35" s="363"/>
      <c r="L35" s="363"/>
      <c r="M35" s="363"/>
      <c r="N35" s="363"/>
      <c r="O35" s="363"/>
      <c r="P35" s="363"/>
      <c r="Q35" s="363"/>
      <c r="R35" s="363"/>
      <c r="S35" s="363"/>
      <c r="T35" s="363"/>
      <c r="U35" s="363"/>
      <c r="V35" s="363"/>
      <c r="W35" s="363"/>
      <c r="X35" s="363"/>
      <c r="Y35" s="363"/>
      <c r="Z35" s="363"/>
    </row>
    <row r="36" spans="1:26" ht="15.75" x14ac:dyDescent="0.25">
      <c r="A36" s="370"/>
      <c r="B36" s="371" t="s">
        <v>9355</v>
      </c>
      <c r="C36" s="372" t="s">
        <v>5099</v>
      </c>
      <c r="D36" s="373">
        <v>46800</v>
      </c>
      <c r="E36" s="374"/>
      <c r="F36" s="375">
        <f>Таблица512[[#This Row],[Цена]]*Таблица512[[#This Row],[Заказ]]</f>
        <v>0</v>
      </c>
      <c r="G36" s="363"/>
      <c r="H36" s="363"/>
      <c r="I36" s="363"/>
      <c r="J36" s="363"/>
      <c r="K36" s="363"/>
      <c r="L36" s="363"/>
      <c r="M36" s="363"/>
      <c r="N36" s="363"/>
      <c r="O36" s="363"/>
      <c r="P36" s="363"/>
      <c r="Q36" s="363"/>
      <c r="R36" s="363"/>
      <c r="S36" s="363"/>
      <c r="T36" s="363"/>
      <c r="U36" s="363"/>
      <c r="V36" s="363"/>
      <c r="W36" s="363"/>
      <c r="X36" s="363"/>
      <c r="Y36" s="363"/>
      <c r="Z36" s="363"/>
    </row>
    <row r="37" spans="1:26" ht="15.75" x14ac:dyDescent="0.25">
      <c r="A37" s="370"/>
      <c r="B37" s="371" t="s">
        <v>9356</v>
      </c>
      <c r="C37" s="372" t="s">
        <v>9334</v>
      </c>
      <c r="D37" s="373">
        <v>50000</v>
      </c>
      <c r="E37" s="374"/>
      <c r="F37" s="375">
        <f>Таблица512[[#This Row],[Цена]]*Таблица512[[#This Row],[Заказ]]</f>
        <v>0</v>
      </c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3"/>
      <c r="X37" s="363"/>
      <c r="Y37" s="363"/>
      <c r="Z37" s="363"/>
    </row>
    <row r="38" spans="1:26" ht="15.75" x14ac:dyDescent="0.25">
      <c r="A38" s="370"/>
      <c r="B38" s="371" t="s">
        <v>13424</v>
      </c>
      <c r="C38" s="372" t="s">
        <v>9334</v>
      </c>
      <c r="D38" s="373">
        <v>50300</v>
      </c>
      <c r="E38" s="374"/>
      <c r="F38" s="375">
        <f>Таблица512[[#This Row],[Цена]]*Таблица512[[#This Row],[Заказ]]</f>
        <v>0</v>
      </c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</row>
    <row r="39" spans="1:26" ht="15.75" x14ac:dyDescent="0.25">
      <c r="A39" s="370"/>
      <c r="B39" s="371" t="s">
        <v>9357</v>
      </c>
      <c r="C39" s="372" t="s">
        <v>9334</v>
      </c>
      <c r="D39" s="373">
        <v>50000</v>
      </c>
      <c r="E39" s="374"/>
      <c r="F39" s="375">
        <f>Таблица512[[#This Row],[Цена]]*Таблица512[[#This Row],[Заказ]]</f>
        <v>0</v>
      </c>
      <c r="G39" s="363"/>
      <c r="H39" s="363"/>
      <c r="I39" s="363"/>
      <c r="J39" s="363"/>
      <c r="K39" s="363"/>
      <c r="L39" s="363"/>
      <c r="M39" s="363"/>
      <c r="N39" s="363"/>
      <c r="O39" s="363"/>
      <c r="P39" s="363"/>
      <c r="Q39" s="363"/>
      <c r="R39" s="363"/>
      <c r="S39" s="363"/>
      <c r="T39" s="363"/>
      <c r="U39" s="363"/>
      <c r="V39" s="363"/>
      <c r="W39" s="363"/>
      <c r="X39" s="363"/>
      <c r="Y39" s="363"/>
      <c r="Z39" s="363"/>
    </row>
    <row r="40" spans="1:26" ht="15.75" x14ac:dyDescent="0.25">
      <c r="A40" s="370"/>
      <c r="B40" s="371" t="s">
        <v>11718</v>
      </c>
      <c r="C40" s="372"/>
      <c r="D40" s="373"/>
      <c r="E40" s="374"/>
      <c r="F40" s="375">
        <f>Таблица512[[#This Row],[Цена]]*Таблица512[[#This Row],[Заказ]]</f>
        <v>0</v>
      </c>
      <c r="G40" s="363"/>
      <c r="H40" s="363"/>
      <c r="I40" s="363"/>
      <c r="J40" s="363"/>
      <c r="K40" s="363"/>
      <c r="L40" s="363"/>
      <c r="M40" s="363"/>
      <c r="N40" s="363"/>
      <c r="O40" s="363"/>
      <c r="P40" s="363"/>
      <c r="Q40" s="363"/>
      <c r="R40" s="363"/>
      <c r="S40" s="363"/>
      <c r="T40" s="363"/>
      <c r="U40" s="363"/>
      <c r="V40" s="363"/>
      <c r="W40" s="363"/>
      <c r="X40" s="363"/>
      <c r="Y40" s="363"/>
      <c r="Z40" s="363"/>
    </row>
    <row r="41" spans="1:26" ht="15.75" x14ac:dyDescent="0.25">
      <c r="A41" s="370"/>
      <c r="B41" s="371" t="s">
        <v>11719</v>
      </c>
      <c r="C41" s="372" t="s">
        <v>9329</v>
      </c>
      <c r="D41" s="373">
        <v>69800</v>
      </c>
      <c r="E41" s="374"/>
      <c r="F41" s="375">
        <f>Таблица512[[#This Row],[Цена]]*Таблица512[[#This Row],[Заказ]]</f>
        <v>0</v>
      </c>
      <c r="G41" s="363"/>
      <c r="H41" s="363"/>
      <c r="I41" s="363"/>
      <c r="J41" s="363"/>
      <c r="K41" s="363"/>
      <c r="L41" s="363"/>
      <c r="M41" s="363"/>
      <c r="N41" s="363"/>
      <c r="O41" s="363"/>
      <c r="P41" s="363"/>
      <c r="Q41" s="363"/>
      <c r="R41" s="363"/>
      <c r="S41" s="363"/>
      <c r="T41" s="363"/>
      <c r="U41" s="363"/>
      <c r="V41" s="363"/>
      <c r="W41" s="363"/>
      <c r="X41" s="363"/>
      <c r="Y41" s="363"/>
      <c r="Z41" s="363"/>
    </row>
    <row r="42" spans="1:26" ht="15.75" x14ac:dyDescent="0.25">
      <c r="A42" s="370"/>
      <c r="B42" s="371" t="s">
        <v>11719</v>
      </c>
      <c r="C42" s="372" t="s">
        <v>9330</v>
      </c>
      <c r="D42" s="373">
        <v>69800</v>
      </c>
      <c r="E42" s="374"/>
      <c r="F42" s="375">
        <f>Таблица512[[#This Row],[Цена]]*Таблица512[[#This Row],[Заказ]]</f>
        <v>0</v>
      </c>
      <c r="G42" s="363"/>
      <c r="H42" s="363"/>
      <c r="I42" s="363"/>
      <c r="J42" s="363"/>
      <c r="K42" s="363"/>
      <c r="L42" s="363"/>
      <c r="M42" s="363"/>
      <c r="N42" s="363"/>
      <c r="O42" s="363"/>
      <c r="P42" s="363"/>
      <c r="Q42" s="363"/>
      <c r="R42" s="363"/>
      <c r="S42" s="363"/>
      <c r="T42" s="363"/>
      <c r="U42" s="363"/>
      <c r="V42" s="363"/>
      <c r="W42" s="363"/>
      <c r="X42" s="363"/>
      <c r="Y42" s="363"/>
      <c r="Z42" s="363"/>
    </row>
    <row r="43" spans="1:26" ht="15.75" x14ac:dyDescent="0.25">
      <c r="A43" s="370"/>
      <c r="B43" s="371" t="s">
        <v>9358</v>
      </c>
      <c r="C43" s="372"/>
      <c r="D43" s="373"/>
      <c r="E43" s="374"/>
      <c r="F43" s="375">
        <f>Таблица512[[#This Row],[Цена]]*Таблица512[[#This Row],[Заказ]]</f>
        <v>0</v>
      </c>
      <c r="G43" s="363"/>
      <c r="H43" s="363"/>
      <c r="I43" s="363"/>
      <c r="J43" s="363"/>
      <c r="K43" s="363"/>
      <c r="L43" s="363"/>
      <c r="M43" s="363"/>
      <c r="N43" s="363"/>
      <c r="O43" s="363"/>
      <c r="P43" s="363"/>
      <c r="Q43" s="363"/>
      <c r="R43" s="363"/>
      <c r="S43" s="363"/>
      <c r="T43" s="363"/>
      <c r="U43" s="363"/>
      <c r="V43" s="363"/>
      <c r="W43" s="363"/>
      <c r="X43" s="363"/>
      <c r="Y43" s="363"/>
      <c r="Z43" s="363"/>
    </row>
    <row r="44" spans="1:26" ht="15.75" x14ac:dyDescent="0.25">
      <c r="A44" s="370"/>
      <c r="B44" s="371" t="s">
        <v>14861</v>
      </c>
      <c r="C44" s="372" t="s">
        <v>5099</v>
      </c>
      <c r="D44" s="373">
        <v>44300</v>
      </c>
      <c r="E44" s="374"/>
      <c r="F44" s="375">
        <f>Таблица512[[#This Row],[Цена]]*Таблица512[[#This Row],[Заказ]]</f>
        <v>0</v>
      </c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</row>
    <row r="45" spans="1:26" ht="15.75" x14ac:dyDescent="0.25">
      <c r="A45" s="370" t="s">
        <v>9359</v>
      </c>
      <c r="B45" s="371" t="s">
        <v>9360</v>
      </c>
      <c r="C45" s="372" t="s">
        <v>9334</v>
      </c>
      <c r="D45" s="373">
        <v>44800</v>
      </c>
      <c r="E45" s="374"/>
      <c r="F45" s="375">
        <f>Таблица512[[#This Row],[Цена]]*Таблица512[[#This Row],[Заказ]]</f>
        <v>0</v>
      </c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</row>
    <row r="46" spans="1:26" ht="15.75" x14ac:dyDescent="0.25">
      <c r="A46" s="370" t="s">
        <v>9361</v>
      </c>
      <c r="B46" s="371" t="s">
        <v>9362</v>
      </c>
      <c r="C46" s="372" t="s">
        <v>9334</v>
      </c>
      <c r="D46" s="373">
        <v>44800</v>
      </c>
      <c r="E46" s="374"/>
      <c r="F46" s="375">
        <f>Таблица512[[#This Row],[Цена]]*Таблица512[[#This Row],[Заказ]]</f>
        <v>0</v>
      </c>
      <c r="G46" s="363"/>
      <c r="H46" s="363"/>
      <c r="I46" s="363"/>
      <c r="J46" s="363"/>
      <c r="K46" s="363"/>
      <c r="L46" s="363"/>
      <c r="M46" s="363"/>
      <c r="N46" s="363"/>
      <c r="O46" s="363"/>
      <c r="P46" s="363"/>
      <c r="Q46" s="363"/>
      <c r="R46" s="363"/>
      <c r="S46" s="363"/>
      <c r="T46" s="363"/>
      <c r="U46" s="363"/>
      <c r="V46" s="363"/>
      <c r="W46" s="363"/>
      <c r="X46" s="363"/>
      <c r="Y46" s="363"/>
      <c r="Z46" s="363"/>
    </row>
    <row r="47" spans="1:26" ht="15.75" x14ac:dyDescent="0.25">
      <c r="A47" s="370" t="s">
        <v>13839</v>
      </c>
      <c r="B47" s="371" t="s">
        <v>13840</v>
      </c>
      <c r="C47" s="372" t="s">
        <v>9334</v>
      </c>
      <c r="D47" s="373">
        <v>49300</v>
      </c>
      <c r="E47" s="374"/>
      <c r="F47" s="375">
        <f>Таблица512[[#This Row],[Цена]]*Таблица512[[#This Row],[Заказ]]</f>
        <v>0</v>
      </c>
      <c r="G47" s="363"/>
      <c r="H47" s="363"/>
      <c r="I47" s="363"/>
      <c r="J47" s="363"/>
      <c r="K47" s="363"/>
      <c r="L47" s="363"/>
      <c r="M47" s="363"/>
      <c r="N47" s="363"/>
      <c r="O47" s="363"/>
      <c r="P47" s="363"/>
      <c r="Q47" s="363"/>
      <c r="R47" s="363"/>
      <c r="S47" s="363"/>
      <c r="T47" s="363"/>
      <c r="U47" s="363"/>
      <c r="V47" s="363"/>
      <c r="W47" s="363"/>
      <c r="X47" s="363"/>
      <c r="Y47" s="363"/>
      <c r="Z47" s="363"/>
    </row>
    <row r="48" spans="1:26" ht="15.75" x14ac:dyDescent="0.25">
      <c r="A48" s="370" t="s">
        <v>9363</v>
      </c>
      <c r="B48" s="371" t="s">
        <v>9364</v>
      </c>
      <c r="C48" s="372" t="s">
        <v>9334</v>
      </c>
      <c r="D48" s="373">
        <v>48300</v>
      </c>
      <c r="E48" s="374"/>
      <c r="F48" s="375">
        <f>Таблица512[[#This Row],[Цена]]*Таблица512[[#This Row],[Заказ]]</f>
        <v>0</v>
      </c>
      <c r="G48" s="363"/>
      <c r="H48" s="363"/>
      <c r="I48" s="363"/>
      <c r="J48" s="363"/>
      <c r="K48" s="363"/>
      <c r="L48" s="363"/>
      <c r="M48" s="363"/>
      <c r="N48" s="363"/>
      <c r="O48" s="363"/>
      <c r="P48" s="363"/>
      <c r="Q48" s="363"/>
      <c r="R48" s="363"/>
      <c r="S48" s="363"/>
      <c r="T48" s="363"/>
      <c r="U48" s="363"/>
      <c r="V48" s="363"/>
      <c r="W48" s="363"/>
      <c r="X48" s="363"/>
      <c r="Y48" s="363"/>
      <c r="Z48" s="363"/>
    </row>
    <row r="49" spans="1:26" ht="15.75" x14ac:dyDescent="0.25">
      <c r="A49" s="370" t="s">
        <v>9365</v>
      </c>
      <c r="B49" s="371" t="s">
        <v>9366</v>
      </c>
      <c r="C49" s="372" t="s">
        <v>9334</v>
      </c>
      <c r="D49" s="373">
        <v>52400</v>
      </c>
      <c r="E49" s="374"/>
      <c r="F49" s="375">
        <f>Таблица512[[#This Row],[Цена]]*Таблица512[[#This Row],[Заказ]]</f>
        <v>0</v>
      </c>
      <c r="G49" s="363"/>
      <c r="H49" s="363"/>
      <c r="I49" s="363"/>
      <c r="J49" s="363"/>
      <c r="K49" s="363"/>
      <c r="L49" s="363"/>
      <c r="M49" s="363"/>
      <c r="N49" s="363"/>
      <c r="O49" s="363"/>
      <c r="P49" s="363"/>
      <c r="Q49" s="363"/>
      <c r="R49" s="363"/>
      <c r="S49" s="363"/>
      <c r="T49" s="363"/>
      <c r="U49" s="363"/>
      <c r="V49" s="363"/>
      <c r="W49" s="363"/>
      <c r="X49" s="363"/>
      <c r="Y49" s="363"/>
      <c r="Z49" s="363"/>
    </row>
    <row r="50" spans="1:26" ht="15.75" x14ac:dyDescent="0.25">
      <c r="A50" s="370" t="s">
        <v>9367</v>
      </c>
      <c r="B50" s="371" t="s">
        <v>9368</v>
      </c>
      <c r="C50" s="372" t="s">
        <v>9334</v>
      </c>
      <c r="D50" s="373">
        <v>52300</v>
      </c>
      <c r="E50" s="374"/>
      <c r="F50" s="375">
        <f>Таблица512[[#This Row],[Цена]]*Таблица512[[#This Row],[Заказ]]</f>
        <v>0</v>
      </c>
      <c r="G50" s="363"/>
      <c r="H50" s="363"/>
      <c r="I50" s="363"/>
      <c r="J50" s="363"/>
      <c r="K50" s="363"/>
      <c r="L50" s="363"/>
      <c r="M50" s="363"/>
      <c r="N50" s="363"/>
      <c r="O50" s="363"/>
      <c r="P50" s="363"/>
      <c r="Q50" s="363"/>
      <c r="R50" s="363"/>
      <c r="S50" s="363"/>
      <c r="T50" s="363"/>
      <c r="U50" s="363"/>
      <c r="V50" s="363"/>
      <c r="W50" s="363"/>
      <c r="X50" s="363"/>
      <c r="Y50" s="363"/>
      <c r="Z50" s="363"/>
    </row>
    <row r="51" spans="1:26" ht="15.75" x14ac:dyDescent="0.25">
      <c r="A51" s="370" t="s">
        <v>9955</v>
      </c>
      <c r="B51" s="371" t="s">
        <v>9956</v>
      </c>
      <c r="C51" s="372" t="s">
        <v>9334</v>
      </c>
      <c r="D51" s="373">
        <v>51500</v>
      </c>
      <c r="E51" s="374"/>
      <c r="F51" s="375">
        <f>Таблица512[[#This Row],[Цена]]*Таблица512[[#This Row],[Заказ]]</f>
        <v>0</v>
      </c>
      <c r="G51" s="363"/>
      <c r="H51" s="363"/>
      <c r="I51" s="363"/>
      <c r="J51" s="363"/>
      <c r="K51" s="363"/>
      <c r="L51" s="363"/>
      <c r="M51" s="363"/>
      <c r="N51" s="363"/>
      <c r="O51" s="363"/>
      <c r="P51" s="363"/>
      <c r="Q51" s="363"/>
      <c r="R51" s="363"/>
      <c r="S51" s="363"/>
      <c r="T51" s="363"/>
      <c r="U51" s="363"/>
      <c r="V51" s="363"/>
      <c r="W51" s="363"/>
      <c r="X51" s="363"/>
      <c r="Y51" s="363"/>
      <c r="Z51" s="363"/>
    </row>
    <row r="52" spans="1:26" ht="15.75" x14ac:dyDescent="0.25">
      <c r="A52" s="370"/>
      <c r="B52" s="371" t="s">
        <v>9369</v>
      </c>
      <c r="C52" s="372" t="s">
        <v>5099</v>
      </c>
      <c r="D52" s="373">
        <v>56800</v>
      </c>
      <c r="E52" s="374"/>
      <c r="F52" s="375">
        <f>Таблица512[[#This Row],[Цена]]*Таблица512[[#This Row],[Заказ]]</f>
        <v>0</v>
      </c>
      <c r="G52" s="363"/>
      <c r="H52" s="363"/>
      <c r="I52" s="363"/>
      <c r="J52" s="363"/>
      <c r="K52" s="363"/>
      <c r="L52" s="363"/>
      <c r="M52" s="363"/>
      <c r="N52" s="363"/>
      <c r="O52" s="363"/>
      <c r="P52" s="363"/>
      <c r="Q52" s="363"/>
      <c r="R52" s="363"/>
      <c r="S52" s="363"/>
      <c r="T52" s="363"/>
      <c r="U52" s="363"/>
      <c r="V52" s="363"/>
      <c r="W52" s="363"/>
      <c r="X52" s="363"/>
      <c r="Y52" s="363"/>
      <c r="Z52" s="363"/>
    </row>
    <row r="53" spans="1:26" ht="15.75" x14ac:dyDescent="0.25">
      <c r="A53" s="370"/>
      <c r="B53" s="371" t="s">
        <v>9370</v>
      </c>
      <c r="C53" s="372" t="s">
        <v>5099</v>
      </c>
      <c r="D53" s="373">
        <v>52500</v>
      </c>
      <c r="E53" s="374"/>
      <c r="F53" s="375">
        <f>Таблица512[[#This Row],[Цена]]*Таблица512[[#This Row],[Заказ]]</f>
        <v>0</v>
      </c>
      <c r="G53" s="363"/>
      <c r="H53" s="363"/>
      <c r="I53" s="363"/>
      <c r="J53" s="363"/>
      <c r="K53" s="363"/>
      <c r="L53" s="363"/>
      <c r="M53" s="363"/>
      <c r="N53" s="363"/>
      <c r="O53" s="363"/>
      <c r="P53" s="363"/>
      <c r="Q53" s="363"/>
      <c r="R53" s="363"/>
      <c r="S53" s="363"/>
      <c r="T53" s="363"/>
      <c r="U53" s="363"/>
      <c r="V53" s="363"/>
      <c r="W53" s="363"/>
      <c r="X53" s="363"/>
      <c r="Y53" s="363"/>
      <c r="Z53" s="363"/>
    </row>
    <row r="54" spans="1:26" ht="15.75" x14ac:dyDescent="0.25">
      <c r="A54" s="370"/>
      <c r="B54" s="371" t="s">
        <v>9371</v>
      </c>
      <c r="C54" s="372" t="s">
        <v>5099</v>
      </c>
      <c r="D54" s="373">
        <v>52000</v>
      </c>
      <c r="E54" s="374"/>
      <c r="F54" s="375">
        <f>Таблица512[[#This Row],[Цена]]*Таблица512[[#This Row],[Заказ]]</f>
        <v>0</v>
      </c>
      <c r="G54" s="363"/>
      <c r="H54" s="363"/>
      <c r="I54" s="363"/>
      <c r="J54" s="363"/>
      <c r="K54" s="363"/>
      <c r="L54" s="363"/>
      <c r="M54" s="363"/>
      <c r="N54" s="363"/>
      <c r="O54" s="363"/>
      <c r="P54" s="363"/>
      <c r="Q54" s="363"/>
      <c r="R54" s="363"/>
      <c r="S54" s="363"/>
      <c r="T54" s="363"/>
      <c r="U54" s="363"/>
      <c r="V54" s="363"/>
      <c r="W54" s="363"/>
      <c r="X54" s="363"/>
      <c r="Y54" s="363"/>
      <c r="Z54" s="363"/>
    </row>
    <row r="55" spans="1:26" ht="15.75" x14ac:dyDescent="0.25">
      <c r="A55" s="370"/>
      <c r="B55" s="371" t="s">
        <v>9372</v>
      </c>
      <c r="C55" s="372" t="s">
        <v>5099</v>
      </c>
      <c r="D55" s="373">
        <v>52000</v>
      </c>
      <c r="E55" s="374"/>
      <c r="F55" s="375">
        <f>Таблица512[[#This Row],[Цена]]*Таблица512[[#This Row],[Заказ]]</f>
        <v>0</v>
      </c>
      <c r="G55" s="363"/>
      <c r="H55" s="363"/>
      <c r="I55" s="363"/>
      <c r="J55" s="363"/>
      <c r="K55" s="363"/>
      <c r="L55" s="363"/>
      <c r="M55" s="363"/>
      <c r="N55" s="363"/>
      <c r="O55" s="363"/>
      <c r="P55" s="363"/>
      <c r="Q55" s="363"/>
      <c r="R55" s="363"/>
      <c r="S55" s="363"/>
      <c r="T55" s="363"/>
      <c r="U55" s="363"/>
      <c r="V55" s="363"/>
      <c r="W55" s="363"/>
      <c r="X55" s="363"/>
      <c r="Y55" s="363"/>
      <c r="Z55" s="363"/>
    </row>
    <row r="56" spans="1:26" ht="15.75" x14ac:dyDescent="0.25">
      <c r="A56" s="370"/>
      <c r="B56" s="371" t="s">
        <v>14096</v>
      </c>
      <c r="C56" s="372" t="s">
        <v>9334</v>
      </c>
      <c r="D56" s="373">
        <v>65300</v>
      </c>
      <c r="E56" s="374"/>
      <c r="F56" s="375">
        <f>Таблица512[[#This Row],[Цена]]*Таблица512[[#This Row],[Заказ]]</f>
        <v>0</v>
      </c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</row>
    <row r="57" spans="1:26" ht="15.75" x14ac:dyDescent="0.25">
      <c r="A57" s="370"/>
      <c r="B57" s="371" t="s">
        <v>14862</v>
      </c>
      <c r="C57" s="372" t="s">
        <v>9334</v>
      </c>
      <c r="D57" s="373">
        <v>61000</v>
      </c>
      <c r="E57" s="374"/>
      <c r="F57" s="375">
        <f>Таблица512[[#This Row],[Цена]]*Таблица512[[#This Row],[Заказ]]</f>
        <v>0</v>
      </c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</row>
    <row r="58" spans="1:26" ht="15.75" x14ac:dyDescent="0.25">
      <c r="A58" s="370"/>
      <c r="B58" s="371" t="s">
        <v>9373</v>
      </c>
      <c r="C58" s="372" t="s">
        <v>9329</v>
      </c>
      <c r="D58" s="373">
        <v>57600</v>
      </c>
      <c r="E58" s="374"/>
      <c r="F58" s="375">
        <f>Таблица512[[#This Row],[Цена]]*Таблица512[[#This Row],[Заказ]]</f>
        <v>0</v>
      </c>
      <c r="G58" s="363"/>
      <c r="H58" s="363"/>
      <c r="I58" s="363"/>
      <c r="J58" s="363"/>
      <c r="K58" s="363"/>
      <c r="L58" s="363"/>
      <c r="M58" s="363"/>
      <c r="N58" s="363"/>
      <c r="O58" s="363"/>
      <c r="P58" s="363"/>
      <c r="Q58" s="363"/>
      <c r="R58" s="363"/>
      <c r="S58" s="363"/>
      <c r="T58" s="363"/>
      <c r="U58" s="363"/>
      <c r="V58" s="363"/>
      <c r="W58" s="363"/>
      <c r="X58" s="363"/>
      <c r="Y58" s="363"/>
      <c r="Z58" s="363"/>
    </row>
    <row r="59" spans="1:26" ht="15.75" x14ac:dyDescent="0.25">
      <c r="A59" s="370"/>
      <c r="B59" s="371" t="s">
        <v>9373</v>
      </c>
      <c r="C59" s="372" t="s">
        <v>9330</v>
      </c>
      <c r="D59" s="373">
        <v>57600</v>
      </c>
      <c r="E59" s="374"/>
      <c r="F59" s="375">
        <f>Таблица512[[#This Row],[Цена]]*Таблица512[[#This Row],[Заказ]]</f>
        <v>0</v>
      </c>
      <c r="G59" s="363"/>
      <c r="H59" s="363"/>
      <c r="I59" s="363"/>
      <c r="J59" s="363"/>
      <c r="K59" s="363"/>
      <c r="L59" s="363"/>
      <c r="M59" s="363"/>
      <c r="N59" s="363"/>
      <c r="O59" s="363"/>
      <c r="P59" s="363"/>
      <c r="Q59" s="363"/>
      <c r="R59" s="363"/>
      <c r="S59" s="363"/>
      <c r="T59" s="363"/>
      <c r="U59" s="363"/>
      <c r="V59" s="363"/>
      <c r="W59" s="363"/>
      <c r="X59" s="363"/>
      <c r="Y59" s="363"/>
      <c r="Z59" s="363"/>
    </row>
    <row r="60" spans="1:26" ht="15.75" x14ac:dyDescent="0.25">
      <c r="A60" s="370"/>
      <c r="B60" s="371" t="s">
        <v>9957</v>
      </c>
      <c r="C60" s="372"/>
      <c r="D60" s="373"/>
      <c r="E60" s="374"/>
      <c r="F60" s="375">
        <f>Таблица512[[#This Row],[Цена]]*Таблица512[[#This Row],[Заказ]]</f>
        <v>0</v>
      </c>
      <c r="G60" s="363"/>
      <c r="H60" s="363"/>
      <c r="I60" s="363"/>
      <c r="J60" s="363"/>
      <c r="K60" s="363"/>
      <c r="L60" s="363"/>
      <c r="M60" s="363"/>
      <c r="N60" s="363"/>
      <c r="O60" s="363"/>
      <c r="P60" s="363"/>
      <c r="Q60" s="363"/>
      <c r="R60" s="363"/>
      <c r="S60" s="363"/>
      <c r="T60" s="363"/>
      <c r="U60" s="363"/>
      <c r="V60" s="363"/>
      <c r="W60" s="363"/>
      <c r="X60" s="363"/>
      <c r="Y60" s="363"/>
      <c r="Z60" s="363"/>
    </row>
    <row r="61" spans="1:26" ht="15.75" x14ac:dyDescent="0.25">
      <c r="A61" s="370" t="s">
        <v>9374</v>
      </c>
      <c r="B61" s="371" t="s">
        <v>9375</v>
      </c>
      <c r="C61" s="372" t="s">
        <v>9334</v>
      </c>
      <c r="D61" s="373">
        <v>47300</v>
      </c>
      <c r="E61" s="374"/>
      <c r="F61" s="375">
        <f>Таблица512[[#This Row],[Цена]]*Таблица512[[#This Row],[Заказ]]</f>
        <v>0</v>
      </c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</row>
    <row r="62" spans="1:26" ht="15.75" x14ac:dyDescent="0.25">
      <c r="A62" s="370" t="s">
        <v>9376</v>
      </c>
      <c r="B62" s="371" t="s">
        <v>9377</v>
      </c>
      <c r="C62" s="372" t="s">
        <v>9334</v>
      </c>
      <c r="D62" s="373">
        <v>49500</v>
      </c>
      <c r="E62" s="374"/>
      <c r="F62" s="375">
        <f>Таблица512[[#This Row],[Цена]]*Таблица512[[#This Row],[Заказ]]</f>
        <v>0</v>
      </c>
      <c r="G62" s="363"/>
      <c r="H62" s="363"/>
      <c r="I62" s="363"/>
      <c r="J62" s="363"/>
      <c r="K62" s="363"/>
      <c r="L62" s="363"/>
      <c r="M62" s="363"/>
      <c r="N62" s="363"/>
      <c r="O62" s="363"/>
      <c r="P62" s="363"/>
      <c r="Q62" s="363"/>
      <c r="R62" s="363"/>
      <c r="S62" s="363"/>
      <c r="T62" s="363"/>
      <c r="U62" s="363"/>
      <c r="V62" s="363"/>
      <c r="W62" s="363"/>
      <c r="X62" s="363"/>
      <c r="Y62" s="363"/>
      <c r="Z62" s="363"/>
    </row>
    <row r="63" spans="1:26" ht="15.75" x14ac:dyDescent="0.25">
      <c r="A63" s="370" t="s">
        <v>9378</v>
      </c>
      <c r="B63" s="371" t="s">
        <v>9379</v>
      </c>
      <c r="C63" s="372" t="s">
        <v>9334</v>
      </c>
      <c r="D63" s="373">
        <v>47300</v>
      </c>
      <c r="E63" s="374"/>
      <c r="F63" s="375">
        <f>Таблица512[[#This Row],[Цена]]*Таблица512[[#This Row],[Заказ]]</f>
        <v>0</v>
      </c>
      <c r="G63" s="363"/>
      <c r="H63" s="363"/>
      <c r="I63" s="363"/>
      <c r="J63" s="363"/>
      <c r="K63" s="363"/>
      <c r="L63" s="363"/>
      <c r="M63" s="363"/>
      <c r="N63" s="363"/>
      <c r="O63" s="363"/>
      <c r="P63" s="363"/>
      <c r="Q63" s="363"/>
      <c r="R63" s="363"/>
      <c r="S63" s="363"/>
      <c r="T63" s="363"/>
      <c r="U63" s="363"/>
      <c r="V63" s="363"/>
      <c r="W63" s="363"/>
      <c r="X63" s="363"/>
      <c r="Y63" s="363"/>
      <c r="Z63" s="363"/>
    </row>
    <row r="64" spans="1:26" ht="15.75" x14ac:dyDescent="0.25">
      <c r="A64" s="370"/>
      <c r="B64" s="371" t="s">
        <v>9380</v>
      </c>
      <c r="C64" s="372" t="s">
        <v>9334</v>
      </c>
      <c r="D64" s="373">
        <v>48800</v>
      </c>
      <c r="E64" s="374"/>
      <c r="F64" s="375">
        <f>Таблица512[[#This Row],[Цена]]*Таблица512[[#This Row],[Заказ]]</f>
        <v>0</v>
      </c>
      <c r="G64" s="363"/>
      <c r="H64" s="363"/>
      <c r="I64" s="363"/>
      <c r="J64" s="363"/>
      <c r="K64" s="363"/>
      <c r="L64" s="363"/>
      <c r="M64" s="363"/>
      <c r="N64" s="363"/>
      <c r="O64" s="363"/>
      <c r="P64" s="363"/>
      <c r="Q64" s="363"/>
      <c r="R64" s="363"/>
      <c r="S64" s="363"/>
      <c r="T64" s="363"/>
      <c r="U64" s="363"/>
      <c r="V64" s="363"/>
      <c r="W64" s="363"/>
      <c r="X64" s="363"/>
      <c r="Y64" s="363"/>
      <c r="Z64" s="363"/>
    </row>
    <row r="65" spans="1:26" ht="15.75" x14ac:dyDescent="0.25">
      <c r="A65" s="370"/>
      <c r="B65" s="371" t="s">
        <v>9381</v>
      </c>
      <c r="C65" s="372" t="s">
        <v>9334</v>
      </c>
      <c r="D65" s="373">
        <v>65300</v>
      </c>
      <c r="E65" s="374"/>
      <c r="F65" s="375">
        <f>Таблица512[[#This Row],[Цена]]*Таблица512[[#This Row],[Заказ]]</f>
        <v>0</v>
      </c>
      <c r="G65" s="363"/>
      <c r="H65" s="363"/>
      <c r="I65" s="363"/>
      <c r="J65" s="363"/>
      <c r="K65" s="363"/>
      <c r="L65" s="363"/>
      <c r="M65" s="363"/>
      <c r="N65" s="363"/>
      <c r="O65" s="363"/>
      <c r="P65" s="363"/>
      <c r="Q65" s="363"/>
      <c r="R65" s="363"/>
      <c r="S65" s="363"/>
      <c r="T65" s="363"/>
      <c r="U65" s="363"/>
      <c r="V65" s="363"/>
      <c r="W65" s="363"/>
      <c r="X65" s="363"/>
      <c r="Y65" s="363"/>
      <c r="Z65" s="363"/>
    </row>
    <row r="66" spans="1:26" ht="15.75" x14ac:dyDescent="0.25">
      <c r="A66" s="370" t="s">
        <v>9382</v>
      </c>
      <c r="B66" s="371" t="s">
        <v>9383</v>
      </c>
      <c r="C66" s="372" t="s">
        <v>9334</v>
      </c>
      <c r="D66" s="373">
        <v>57800</v>
      </c>
      <c r="E66" s="374"/>
      <c r="F66" s="375">
        <f>Таблица512[[#This Row],[Цена]]*Таблица512[[#This Row],[Заказ]]</f>
        <v>0</v>
      </c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</row>
    <row r="67" spans="1:26" ht="15.75" x14ac:dyDescent="0.25">
      <c r="A67" s="370" t="s">
        <v>9384</v>
      </c>
      <c r="B67" s="371" t="s">
        <v>9385</v>
      </c>
      <c r="C67" s="372" t="s">
        <v>9334</v>
      </c>
      <c r="D67" s="373">
        <v>55600</v>
      </c>
      <c r="E67" s="374"/>
      <c r="F67" s="375">
        <f>Таблица512[[#This Row],[Цена]]*Таблица512[[#This Row],[Заказ]]</f>
        <v>0</v>
      </c>
      <c r="G67" s="363"/>
      <c r="H67" s="363"/>
      <c r="I67" s="363"/>
      <c r="J67" s="363"/>
      <c r="K67" s="363"/>
      <c r="L67" s="363"/>
      <c r="M67" s="363"/>
      <c r="N67" s="363"/>
      <c r="O67" s="363"/>
      <c r="P67" s="363"/>
      <c r="Q67" s="363"/>
      <c r="R67" s="363"/>
      <c r="S67" s="363"/>
      <c r="T67" s="363"/>
      <c r="U67" s="363"/>
      <c r="V67" s="363"/>
      <c r="W67" s="363"/>
      <c r="X67" s="363"/>
      <c r="Y67" s="363"/>
      <c r="Z67" s="363"/>
    </row>
    <row r="68" spans="1:26" ht="15.75" x14ac:dyDescent="0.25">
      <c r="A68" s="370"/>
      <c r="B68" s="371" t="s">
        <v>9386</v>
      </c>
      <c r="C68" s="372" t="s">
        <v>9334</v>
      </c>
      <c r="D68" s="373">
        <v>57800</v>
      </c>
      <c r="E68" s="374"/>
      <c r="F68" s="375">
        <f>Таблица512[[#This Row],[Цена]]*Таблица512[[#This Row],[Заказ]]</f>
        <v>0</v>
      </c>
      <c r="G68" s="363"/>
      <c r="H68" s="363"/>
      <c r="I68" s="363"/>
      <c r="J68" s="363"/>
      <c r="K68" s="363"/>
      <c r="L68" s="363"/>
      <c r="M68" s="363"/>
      <c r="N68" s="363"/>
      <c r="O68" s="363"/>
      <c r="P68" s="363"/>
      <c r="Q68" s="363"/>
      <c r="R68" s="363"/>
      <c r="S68" s="363"/>
      <c r="T68" s="363"/>
      <c r="U68" s="363"/>
      <c r="V68" s="363"/>
      <c r="W68" s="363"/>
      <c r="X68" s="363"/>
      <c r="Y68" s="363"/>
      <c r="Z68" s="363"/>
    </row>
    <row r="69" spans="1:26" ht="15.75" x14ac:dyDescent="0.25">
      <c r="A69" s="370"/>
      <c r="B69" s="371" t="s">
        <v>9387</v>
      </c>
      <c r="C69" s="372" t="s">
        <v>9388</v>
      </c>
      <c r="D69" s="373">
        <v>51000</v>
      </c>
      <c r="E69" s="374"/>
      <c r="F69" s="375">
        <f>Таблица512[[#This Row],[Цена]]*Таблица512[[#This Row],[Заказ]]</f>
        <v>0</v>
      </c>
      <c r="G69" s="363"/>
      <c r="H69" s="363"/>
      <c r="I69" s="363"/>
      <c r="J69" s="363"/>
      <c r="K69" s="363"/>
      <c r="L69" s="363"/>
      <c r="M69" s="363"/>
      <c r="N69" s="363"/>
      <c r="O69" s="363"/>
      <c r="P69" s="363"/>
      <c r="Q69" s="363"/>
      <c r="R69" s="363"/>
      <c r="S69" s="363"/>
      <c r="T69" s="363"/>
      <c r="U69" s="363"/>
      <c r="V69" s="363"/>
      <c r="W69" s="363"/>
      <c r="X69" s="363"/>
      <c r="Y69" s="363"/>
      <c r="Z69" s="363"/>
    </row>
    <row r="70" spans="1:26" ht="15.75" x14ac:dyDescent="0.25">
      <c r="A70" s="370"/>
      <c r="B70" s="371" t="s">
        <v>9958</v>
      </c>
      <c r="C70" s="372"/>
      <c r="D70" s="373"/>
      <c r="E70" s="374"/>
      <c r="F70" s="375">
        <f>Таблица512[[#This Row],[Цена]]*Таблица512[[#This Row],[Заказ]]</f>
        <v>0</v>
      </c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</row>
    <row r="71" spans="1:26" ht="15.75" x14ac:dyDescent="0.25">
      <c r="A71" s="370"/>
      <c r="B71" s="371" t="s">
        <v>9389</v>
      </c>
      <c r="C71" s="372" t="s">
        <v>5099</v>
      </c>
      <c r="D71" s="373">
        <v>65300</v>
      </c>
      <c r="E71" s="374"/>
      <c r="F71" s="375">
        <f>Таблица512[[#This Row],[Цена]]*Таблица512[[#This Row],[Заказ]]</f>
        <v>0</v>
      </c>
      <c r="G71" s="363"/>
      <c r="H71" s="363"/>
      <c r="I71" s="363"/>
      <c r="J71" s="363"/>
      <c r="K71" s="363"/>
      <c r="L71" s="363"/>
      <c r="M71" s="363"/>
      <c r="N71" s="363"/>
      <c r="O71" s="363"/>
      <c r="P71" s="363"/>
      <c r="Q71" s="363"/>
      <c r="R71" s="363"/>
      <c r="S71" s="363"/>
      <c r="T71" s="363"/>
      <c r="U71" s="363"/>
      <c r="V71" s="363"/>
      <c r="W71" s="363"/>
      <c r="X71" s="363"/>
      <c r="Y71" s="363"/>
      <c r="Z71" s="363"/>
    </row>
    <row r="72" spans="1:26" ht="15.75" x14ac:dyDescent="0.25">
      <c r="A72" s="370"/>
      <c r="B72" s="371" t="s">
        <v>9390</v>
      </c>
      <c r="C72" s="372" t="s">
        <v>5099</v>
      </c>
      <c r="D72" s="373">
        <v>62600</v>
      </c>
      <c r="E72" s="374"/>
      <c r="F72" s="375">
        <f>Таблица512[[#This Row],[Цена]]*Таблица512[[#This Row],[Заказ]]</f>
        <v>0</v>
      </c>
      <c r="G72" s="363"/>
      <c r="H72" s="363"/>
      <c r="I72" s="363"/>
      <c r="J72" s="363"/>
      <c r="K72" s="363"/>
      <c r="L72" s="363"/>
      <c r="M72" s="363"/>
      <c r="N72" s="363"/>
      <c r="O72" s="363"/>
      <c r="P72" s="363"/>
      <c r="Q72" s="363"/>
      <c r="R72" s="363"/>
      <c r="S72" s="363"/>
      <c r="T72" s="363"/>
      <c r="U72" s="363"/>
      <c r="V72" s="363"/>
      <c r="W72" s="363"/>
      <c r="X72" s="363"/>
      <c r="Y72" s="363"/>
      <c r="Z72" s="363"/>
    </row>
    <row r="73" spans="1:26" ht="15.75" x14ac:dyDescent="0.25">
      <c r="A73" s="370"/>
      <c r="B73" s="371" t="s">
        <v>13841</v>
      </c>
      <c r="C73" s="372" t="s">
        <v>5044</v>
      </c>
      <c r="D73" s="373">
        <v>66300</v>
      </c>
      <c r="E73" s="374"/>
      <c r="F73" s="375">
        <f>Таблица512[[#This Row],[Цена]]*Таблица512[[#This Row],[Заказ]]</f>
        <v>0</v>
      </c>
      <c r="G73" s="363"/>
      <c r="H73" s="363"/>
      <c r="I73" s="363"/>
      <c r="J73" s="363"/>
      <c r="K73" s="363"/>
      <c r="L73" s="363"/>
      <c r="M73" s="363"/>
      <c r="N73" s="363"/>
      <c r="O73" s="363"/>
      <c r="P73" s="363"/>
      <c r="Q73" s="363"/>
      <c r="R73" s="363"/>
      <c r="S73" s="363"/>
      <c r="T73" s="363"/>
      <c r="U73" s="363"/>
      <c r="V73" s="363"/>
      <c r="W73" s="363"/>
      <c r="X73" s="363"/>
      <c r="Y73" s="363"/>
      <c r="Z73" s="363"/>
    </row>
    <row r="74" spans="1:26" ht="15.75" x14ac:dyDescent="0.25">
      <c r="A74" s="370" t="s">
        <v>9391</v>
      </c>
      <c r="B74" s="371" t="s">
        <v>9392</v>
      </c>
      <c r="C74" s="372" t="s">
        <v>9329</v>
      </c>
      <c r="D74" s="373">
        <v>68000</v>
      </c>
      <c r="E74" s="374"/>
      <c r="F74" s="375">
        <f>Таблица512[[#This Row],[Цена]]*Таблица512[[#This Row],[Заказ]]</f>
        <v>0</v>
      </c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</row>
    <row r="75" spans="1:26" ht="15.75" x14ac:dyDescent="0.25">
      <c r="A75" s="370" t="s">
        <v>9391</v>
      </c>
      <c r="B75" s="371" t="s">
        <v>9392</v>
      </c>
      <c r="C75" s="372" t="s">
        <v>9330</v>
      </c>
      <c r="D75" s="373">
        <v>68000</v>
      </c>
      <c r="E75" s="374"/>
      <c r="F75" s="375">
        <f>Таблица512[[#This Row],[Цена]]*Таблица512[[#This Row],[Заказ]]</f>
        <v>0</v>
      </c>
      <c r="G75" s="363"/>
      <c r="H75" s="363"/>
      <c r="I75" s="363"/>
      <c r="J75" s="363"/>
      <c r="K75" s="363"/>
      <c r="L75" s="363"/>
      <c r="M75" s="363"/>
      <c r="N75" s="363"/>
      <c r="O75" s="363"/>
      <c r="P75" s="363"/>
      <c r="Q75" s="363"/>
      <c r="R75" s="363"/>
      <c r="S75" s="363"/>
      <c r="T75" s="363"/>
      <c r="U75" s="363"/>
      <c r="V75" s="363"/>
      <c r="W75" s="363"/>
      <c r="X75" s="363"/>
      <c r="Y75" s="363"/>
      <c r="Z75" s="363"/>
    </row>
    <row r="76" spans="1:26" ht="15.75" x14ac:dyDescent="0.25">
      <c r="A76" s="370" t="s">
        <v>9754</v>
      </c>
      <c r="B76" s="371" t="s">
        <v>9755</v>
      </c>
      <c r="C76" s="372" t="s">
        <v>9329</v>
      </c>
      <c r="D76" s="373">
        <v>69700</v>
      </c>
      <c r="E76" s="374"/>
      <c r="F76" s="375">
        <f>Таблица512[[#This Row],[Цена]]*Таблица512[[#This Row],[Заказ]]</f>
        <v>0</v>
      </c>
      <c r="G76" s="363"/>
      <c r="H76" s="363"/>
      <c r="I76" s="363"/>
      <c r="J76" s="363"/>
      <c r="K76" s="363"/>
      <c r="L76" s="363"/>
      <c r="M76" s="363"/>
      <c r="N76" s="363"/>
      <c r="O76" s="363"/>
      <c r="P76" s="363"/>
      <c r="Q76" s="363"/>
      <c r="R76" s="363"/>
      <c r="S76" s="363"/>
      <c r="T76" s="363"/>
      <c r="U76" s="363"/>
      <c r="V76" s="363"/>
      <c r="W76" s="363"/>
      <c r="X76" s="363"/>
      <c r="Y76" s="363"/>
      <c r="Z76" s="363"/>
    </row>
    <row r="77" spans="1:26" ht="15.75" x14ac:dyDescent="0.25">
      <c r="A77" s="370" t="s">
        <v>9754</v>
      </c>
      <c r="B77" s="371" t="s">
        <v>9755</v>
      </c>
      <c r="C77" s="372" t="s">
        <v>9330</v>
      </c>
      <c r="D77" s="373">
        <v>69700</v>
      </c>
      <c r="E77" s="374"/>
      <c r="F77" s="375">
        <f>Таблица512[[#This Row],[Цена]]*Таблица512[[#This Row],[Заказ]]</f>
        <v>0</v>
      </c>
      <c r="G77" s="363"/>
      <c r="H77" s="363"/>
      <c r="I77" s="363"/>
      <c r="J77" s="363"/>
      <c r="K77" s="363"/>
      <c r="L77" s="363"/>
      <c r="M77" s="363"/>
      <c r="N77" s="363"/>
      <c r="O77" s="363"/>
      <c r="P77" s="363"/>
      <c r="Q77" s="363"/>
      <c r="R77" s="363"/>
      <c r="S77" s="363"/>
      <c r="T77" s="363"/>
      <c r="U77" s="363"/>
      <c r="V77" s="363"/>
      <c r="W77" s="363"/>
      <c r="X77" s="363"/>
      <c r="Y77" s="363"/>
      <c r="Z77" s="363"/>
    </row>
    <row r="78" spans="1:26" ht="15.75" x14ac:dyDescent="0.25">
      <c r="A78" s="370" t="s">
        <v>14863</v>
      </c>
      <c r="B78" s="371" t="s">
        <v>14864</v>
      </c>
      <c r="C78" s="372" t="s">
        <v>9388</v>
      </c>
      <c r="D78" s="373">
        <v>89800</v>
      </c>
      <c r="E78" s="374"/>
      <c r="F78" s="375">
        <f>Таблица512[[#This Row],[Цена]]*Таблица512[[#This Row],[Заказ]]</f>
        <v>0</v>
      </c>
      <c r="G78" s="363"/>
      <c r="H78" s="363"/>
      <c r="I78" s="363"/>
      <c r="J78" s="363"/>
      <c r="K78" s="363"/>
      <c r="L78" s="363"/>
      <c r="M78" s="363"/>
      <c r="N78" s="363"/>
      <c r="O78" s="363"/>
      <c r="P78" s="363"/>
      <c r="Q78" s="363"/>
      <c r="R78" s="363"/>
      <c r="S78" s="363"/>
      <c r="T78" s="363"/>
      <c r="U78" s="363"/>
      <c r="V78" s="363"/>
      <c r="W78" s="363"/>
      <c r="X78" s="363"/>
      <c r="Y78" s="363"/>
      <c r="Z78" s="363"/>
    </row>
    <row r="79" spans="1:26" ht="15.75" x14ac:dyDescent="0.25">
      <c r="A79" s="370"/>
      <c r="B79" s="371" t="s">
        <v>9959</v>
      </c>
      <c r="C79" s="372"/>
      <c r="D79" s="373"/>
      <c r="E79" s="374"/>
      <c r="F79" s="375">
        <f>Таблица512[[#This Row],[Цена]]*Таблица512[[#This Row],[Заказ]]</f>
        <v>0</v>
      </c>
      <c r="G79" s="363"/>
      <c r="H79" s="363"/>
      <c r="I79" s="363"/>
      <c r="J79" s="363"/>
      <c r="K79" s="363"/>
      <c r="L79" s="363"/>
      <c r="M79" s="363"/>
      <c r="N79" s="363"/>
      <c r="O79" s="363"/>
      <c r="P79" s="363"/>
      <c r="Q79" s="363"/>
      <c r="R79" s="363"/>
      <c r="S79" s="363"/>
      <c r="T79" s="363"/>
      <c r="U79" s="363"/>
      <c r="V79" s="363"/>
      <c r="W79" s="363"/>
      <c r="X79" s="363"/>
      <c r="Y79" s="363"/>
      <c r="Z79" s="363"/>
    </row>
    <row r="80" spans="1:26" ht="15.75" x14ac:dyDescent="0.25">
      <c r="A80" s="370"/>
      <c r="B80" s="371" t="s">
        <v>13425</v>
      </c>
      <c r="C80" s="372" t="s">
        <v>5044</v>
      </c>
      <c r="D80" s="373">
        <v>80300</v>
      </c>
      <c r="E80" s="374"/>
      <c r="F80" s="375">
        <f>Таблица512[[#This Row],[Цена]]*Таблица512[[#This Row],[Заказ]]</f>
        <v>0</v>
      </c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</row>
    <row r="81" spans="1:26" ht="15.75" x14ac:dyDescent="0.25">
      <c r="A81" s="370"/>
      <c r="B81" s="371" t="s">
        <v>11720</v>
      </c>
      <c r="C81" s="372"/>
      <c r="D81" s="373"/>
      <c r="E81" s="374"/>
      <c r="F81" s="375">
        <f>Таблица512[[#This Row],[Цена]]*Таблица512[[#This Row],[Заказ]]</f>
        <v>0</v>
      </c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</row>
    <row r="82" spans="1:26" ht="15.75" x14ac:dyDescent="0.25">
      <c r="A82" s="370" t="s">
        <v>11721</v>
      </c>
      <c r="B82" s="371" t="s">
        <v>11722</v>
      </c>
      <c r="C82" s="372" t="s">
        <v>9334</v>
      </c>
      <c r="D82" s="373">
        <v>42300</v>
      </c>
      <c r="E82" s="374"/>
      <c r="F82" s="375">
        <f>Таблица512[[#This Row],[Цена]]*Таблица512[[#This Row],[Заказ]]</f>
        <v>0</v>
      </c>
      <c r="G82" s="363"/>
      <c r="H82" s="363"/>
      <c r="I82" s="363"/>
      <c r="J82" s="363"/>
      <c r="K82" s="363"/>
      <c r="L82" s="363"/>
      <c r="M82" s="363"/>
      <c r="N82" s="363"/>
      <c r="O82" s="363"/>
      <c r="P82" s="363"/>
      <c r="Q82" s="363"/>
      <c r="R82" s="363"/>
      <c r="S82" s="363"/>
      <c r="T82" s="363"/>
      <c r="U82" s="363"/>
      <c r="V82" s="363"/>
      <c r="W82" s="363"/>
      <c r="X82" s="363"/>
      <c r="Y82" s="363"/>
      <c r="Z82" s="363"/>
    </row>
    <row r="83" spans="1:26" ht="15.75" x14ac:dyDescent="0.25">
      <c r="A83" s="370" t="s">
        <v>11723</v>
      </c>
      <c r="B83" s="371" t="s">
        <v>11724</v>
      </c>
      <c r="C83" s="372" t="s">
        <v>9334</v>
      </c>
      <c r="D83" s="373">
        <v>42300</v>
      </c>
      <c r="E83" s="374"/>
      <c r="F83" s="375">
        <f>Таблица512[[#This Row],[Цена]]*Таблица512[[#This Row],[Заказ]]</f>
        <v>0</v>
      </c>
      <c r="G83" s="363"/>
      <c r="H83" s="363"/>
      <c r="I83" s="363"/>
      <c r="J83" s="363"/>
      <c r="K83" s="363"/>
      <c r="L83" s="363"/>
      <c r="M83" s="363"/>
      <c r="N83" s="363"/>
      <c r="O83" s="363"/>
      <c r="P83" s="363"/>
      <c r="Q83" s="363"/>
      <c r="R83" s="363"/>
      <c r="S83" s="363"/>
      <c r="T83" s="363"/>
      <c r="U83" s="363"/>
      <c r="V83" s="363"/>
      <c r="W83" s="363"/>
      <c r="X83" s="363"/>
      <c r="Y83" s="363"/>
      <c r="Z83" s="363"/>
    </row>
    <row r="84" spans="1:26" ht="15.75" x14ac:dyDescent="0.25">
      <c r="A84" s="370" t="s">
        <v>13426</v>
      </c>
      <c r="B84" s="371" t="s">
        <v>13427</v>
      </c>
      <c r="C84" s="372" t="s">
        <v>9334</v>
      </c>
      <c r="D84" s="373">
        <v>50300</v>
      </c>
      <c r="E84" s="374"/>
      <c r="F84" s="375">
        <f>Таблица512[[#This Row],[Цена]]*Таблица512[[#This Row],[Заказ]]</f>
        <v>0</v>
      </c>
      <c r="G84" s="363"/>
      <c r="H84" s="363"/>
      <c r="I84" s="363"/>
      <c r="J84" s="363"/>
      <c r="K84" s="363"/>
      <c r="L84" s="363"/>
      <c r="M84" s="363"/>
      <c r="N84" s="363"/>
      <c r="O84" s="363"/>
      <c r="P84" s="363"/>
      <c r="Q84" s="363"/>
      <c r="R84" s="363"/>
      <c r="S84" s="363"/>
      <c r="T84" s="363"/>
      <c r="U84" s="363"/>
      <c r="V84" s="363"/>
      <c r="W84" s="363"/>
      <c r="X84" s="363"/>
      <c r="Y84" s="363"/>
      <c r="Z84" s="363"/>
    </row>
    <row r="85" spans="1:26" ht="15.75" x14ac:dyDescent="0.25">
      <c r="A85" s="370"/>
      <c r="B85" s="371" t="s">
        <v>9393</v>
      </c>
      <c r="C85" s="372"/>
      <c r="D85" s="373"/>
      <c r="E85" s="374"/>
      <c r="F85" s="375">
        <f>Таблица512[[#This Row],[Цена]]*Таблица512[[#This Row],[Заказ]]</f>
        <v>0</v>
      </c>
      <c r="G85" s="363"/>
      <c r="H85" s="363"/>
      <c r="I85" s="363"/>
      <c r="J85" s="363"/>
      <c r="K85" s="363"/>
      <c r="L85" s="363"/>
      <c r="M85" s="363"/>
      <c r="N85" s="363"/>
      <c r="O85" s="363"/>
      <c r="P85" s="363"/>
      <c r="Q85" s="363"/>
      <c r="R85" s="363"/>
      <c r="S85" s="363"/>
      <c r="T85" s="363"/>
      <c r="U85" s="363"/>
      <c r="V85" s="363"/>
      <c r="W85" s="363"/>
      <c r="X85" s="363"/>
      <c r="Y85" s="363"/>
      <c r="Z85" s="363"/>
    </row>
    <row r="86" spans="1:26" ht="15.75" x14ac:dyDescent="0.25">
      <c r="A86" s="370"/>
      <c r="B86" s="371" t="s">
        <v>9394</v>
      </c>
      <c r="C86" s="372" t="s">
        <v>5099</v>
      </c>
      <c r="D86" s="373">
        <v>48300</v>
      </c>
      <c r="E86" s="374"/>
      <c r="F86" s="375">
        <f>Таблица512[[#This Row],[Цена]]*Таблица512[[#This Row],[Заказ]]</f>
        <v>0</v>
      </c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</row>
    <row r="87" spans="1:26" ht="15.75" x14ac:dyDescent="0.25">
      <c r="A87" s="370" t="s">
        <v>14865</v>
      </c>
      <c r="B87" s="371" t="s">
        <v>14866</v>
      </c>
      <c r="C87" s="372" t="s">
        <v>9334</v>
      </c>
      <c r="D87" s="373">
        <v>50100</v>
      </c>
      <c r="E87" s="374"/>
      <c r="F87" s="375">
        <f>Таблица512[[#This Row],[Цена]]*Таблица512[[#This Row],[Заказ]]</f>
        <v>0</v>
      </c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</row>
    <row r="88" spans="1:26" ht="15.75" x14ac:dyDescent="0.25">
      <c r="A88" s="370" t="s">
        <v>9395</v>
      </c>
      <c r="B88" s="371" t="s">
        <v>9396</v>
      </c>
      <c r="C88" s="372" t="s">
        <v>9334</v>
      </c>
      <c r="D88" s="373">
        <v>50300</v>
      </c>
      <c r="E88" s="374"/>
      <c r="F88" s="375">
        <f>Таблица512[[#This Row],[Цена]]*Таблица512[[#This Row],[Заказ]]</f>
        <v>0</v>
      </c>
      <c r="G88" s="363"/>
      <c r="H88" s="363"/>
      <c r="I88" s="363"/>
      <c r="J88" s="363"/>
      <c r="K88" s="363"/>
      <c r="L88" s="363"/>
      <c r="M88" s="363"/>
      <c r="N88" s="363"/>
      <c r="O88" s="363"/>
      <c r="P88" s="363"/>
      <c r="Q88" s="363"/>
      <c r="R88" s="363"/>
      <c r="S88" s="363"/>
      <c r="T88" s="363"/>
      <c r="U88" s="363"/>
      <c r="V88" s="363"/>
      <c r="W88" s="363"/>
      <c r="X88" s="363"/>
      <c r="Y88" s="363"/>
      <c r="Z88" s="363"/>
    </row>
    <row r="89" spans="1:26" ht="15.75" x14ac:dyDescent="0.25">
      <c r="A89" s="370" t="s">
        <v>9397</v>
      </c>
      <c r="B89" s="371" t="s">
        <v>9398</v>
      </c>
      <c r="C89" s="372" t="s">
        <v>9334</v>
      </c>
      <c r="D89" s="373">
        <v>50200</v>
      </c>
      <c r="E89" s="374"/>
      <c r="F89" s="375">
        <f>Таблица512[[#This Row],[Цена]]*Таблица512[[#This Row],[Заказ]]</f>
        <v>0</v>
      </c>
      <c r="G89" s="363"/>
      <c r="H89" s="363"/>
      <c r="I89" s="363"/>
      <c r="J89" s="363"/>
      <c r="K89" s="363"/>
      <c r="L89" s="363"/>
      <c r="M89" s="363"/>
      <c r="N89" s="363"/>
      <c r="O89" s="363"/>
      <c r="P89" s="363"/>
      <c r="Q89" s="363"/>
      <c r="R89" s="363"/>
      <c r="S89" s="363"/>
      <c r="T89" s="363"/>
      <c r="U89" s="363"/>
      <c r="V89" s="363"/>
      <c r="W89" s="363"/>
      <c r="X89" s="363"/>
      <c r="Y89" s="363"/>
      <c r="Z89" s="363"/>
    </row>
    <row r="90" spans="1:26" ht="15.75" x14ac:dyDescent="0.25">
      <c r="A90" s="370" t="s">
        <v>9399</v>
      </c>
      <c r="B90" s="371" t="s">
        <v>9400</v>
      </c>
      <c r="C90" s="372" t="s">
        <v>9334</v>
      </c>
      <c r="D90" s="373">
        <v>49800</v>
      </c>
      <c r="E90" s="374"/>
      <c r="F90" s="375">
        <f>Таблица512[[#This Row],[Цена]]*Таблица512[[#This Row],[Заказ]]</f>
        <v>0</v>
      </c>
      <c r="G90" s="363"/>
      <c r="H90" s="363"/>
      <c r="I90" s="363"/>
      <c r="J90" s="363"/>
      <c r="K90" s="363"/>
      <c r="L90" s="363"/>
      <c r="M90" s="363"/>
      <c r="N90" s="363"/>
      <c r="O90" s="363"/>
      <c r="P90" s="363"/>
      <c r="Q90" s="363"/>
      <c r="R90" s="363"/>
      <c r="S90" s="363"/>
      <c r="T90" s="363"/>
      <c r="U90" s="363"/>
      <c r="V90" s="363"/>
      <c r="W90" s="363"/>
      <c r="X90" s="363"/>
      <c r="Y90" s="363"/>
      <c r="Z90" s="363"/>
    </row>
    <row r="91" spans="1:26" ht="15.75" x14ac:dyDescent="0.25">
      <c r="A91" s="370" t="s">
        <v>9401</v>
      </c>
      <c r="B91" s="371" t="s">
        <v>9402</v>
      </c>
      <c r="C91" s="372" t="s">
        <v>9334</v>
      </c>
      <c r="D91" s="373">
        <v>49800</v>
      </c>
      <c r="E91" s="374"/>
      <c r="F91" s="375">
        <f>Таблица512[[#This Row],[Цена]]*Таблица512[[#This Row],[Заказ]]</f>
        <v>0</v>
      </c>
      <c r="G91" s="363"/>
      <c r="H91" s="363"/>
      <c r="I91" s="363"/>
      <c r="J91" s="363"/>
      <c r="K91" s="363"/>
      <c r="L91" s="363"/>
      <c r="M91" s="363"/>
      <c r="N91" s="363"/>
      <c r="O91" s="363"/>
      <c r="P91" s="363"/>
      <c r="Q91" s="363"/>
      <c r="R91" s="363"/>
      <c r="S91" s="363"/>
      <c r="T91" s="363"/>
      <c r="U91" s="363"/>
      <c r="V91" s="363"/>
      <c r="W91" s="363"/>
      <c r="X91" s="363"/>
      <c r="Y91" s="363"/>
      <c r="Z91" s="363"/>
    </row>
    <row r="92" spans="1:26" ht="15.75" x14ac:dyDescent="0.25">
      <c r="A92" s="370"/>
      <c r="B92" s="371" t="s">
        <v>14867</v>
      </c>
      <c r="C92" s="372" t="s">
        <v>5099</v>
      </c>
      <c r="D92" s="373">
        <v>60300</v>
      </c>
      <c r="E92" s="374"/>
      <c r="F92" s="375">
        <f>Таблица512[[#This Row],[Цена]]*Таблица512[[#This Row],[Заказ]]</f>
        <v>0</v>
      </c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</row>
    <row r="93" spans="1:26" ht="15.75" x14ac:dyDescent="0.25">
      <c r="A93" s="370" t="s">
        <v>13428</v>
      </c>
      <c r="B93" s="371" t="s">
        <v>13429</v>
      </c>
      <c r="C93" s="372" t="s">
        <v>9334</v>
      </c>
      <c r="D93" s="373">
        <v>63800</v>
      </c>
      <c r="E93" s="374"/>
      <c r="F93" s="375">
        <f>Таблица512[[#This Row],[Цена]]*Таблица512[[#This Row],[Заказ]]</f>
        <v>0</v>
      </c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</row>
    <row r="94" spans="1:26" ht="15.75" x14ac:dyDescent="0.25">
      <c r="A94" s="370" t="s">
        <v>9403</v>
      </c>
      <c r="B94" s="371" t="s">
        <v>9404</v>
      </c>
      <c r="C94" s="372" t="s">
        <v>9334</v>
      </c>
      <c r="D94" s="373">
        <v>56600</v>
      </c>
      <c r="E94" s="374"/>
      <c r="F94" s="375">
        <f>Таблица512[[#This Row],[Цена]]*Таблица512[[#This Row],[Заказ]]</f>
        <v>0</v>
      </c>
      <c r="G94" s="363"/>
      <c r="H94" s="363"/>
      <c r="I94" s="363"/>
      <c r="J94" s="363"/>
      <c r="K94" s="363"/>
      <c r="L94" s="363"/>
      <c r="M94" s="363"/>
      <c r="N94" s="363"/>
      <c r="O94" s="363"/>
      <c r="P94" s="363"/>
      <c r="Q94" s="363"/>
      <c r="R94" s="363"/>
      <c r="S94" s="363"/>
      <c r="T94" s="363"/>
      <c r="U94" s="363"/>
      <c r="V94" s="363"/>
      <c r="W94" s="363"/>
      <c r="X94" s="363"/>
      <c r="Y94" s="363"/>
      <c r="Z94" s="363"/>
    </row>
    <row r="95" spans="1:26" ht="15.75" x14ac:dyDescent="0.25">
      <c r="A95" s="370" t="s">
        <v>13430</v>
      </c>
      <c r="B95" s="371" t="s">
        <v>13431</v>
      </c>
      <c r="C95" s="372" t="s">
        <v>9334</v>
      </c>
      <c r="D95" s="373">
        <v>63800</v>
      </c>
      <c r="E95" s="374"/>
      <c r="F95" s="375">
        <f>Таблица512[[#This Row],[Цена]]*Таблица512[[#This Row],[Заказ]]</f>
        <v>0</v>
      </c>
      <c r="G95" s="363"/>
      <c r="H95" s="363"/>
      <c r="I95" s="363"/>
      <c r="J95" s="363"/>
      <c r="K95" s="363"/>
      <c r="L95" s="363"/>
      <c r="M95" s="363"/>
      <c r="N95" s="363"/>
      <c r="O95" s="363"/>
      <c r="P95" s="363"/>
      <c r="Q95" s="363"/>
      <c r="R95" s="363"/>
      <c r="S95" s="363"/>
      <c r="T95" s="363"/>
      <c r="U95" s="363"/>
      <c r="V95" s="363"/>
      <c r="W95" s="363"/>
      <c r="X95" s="363"/>
      <c r="Y95" s="363"/>
      <c r="Z95" s="363"/>
    </row>
    <row r="96" spans="1:26" ht="15.75" x14ac:dyDescent="0.25">
      <c r="A96" s="370" t="s">
        <v>9405</v>
      </c>
      <c r="B96" s="371" t="s">
        <v>9406</v>
      </c>
      <c r="C96" s="372" t="s">
        <v>9334</v>
      </c>
      <c r="D96" s="373">
        <v>62800</v>
      </c>
      <c r="E96" s="374"/>
      <c r="F96" s="375">
        <f>Таблица512[[#This Row],[Цена]]*Таблица512[[#This Row],[Заказ]]</f>
        <v>0</v>
      </c>
      <c r="G96" s="363"/>
      <c r="H96" s="363"/>
      <c r="I96" s="363"/>
      <c r="J96" s="363"/>
      <c r="K96" s="363"/>
      <c r="L96" s="363"/>
      <c r="M96" s="363"/>
      <c r="N96" s="363"/>
      <c r="O96" s="363"/>
      <c r="P96" s="363"/>
      <c r="Q96" s="363"/>
      <c r="R96" s="363"/>
      <c r="S96" s="363"/>
      <c r="T96" s="363"/>
      <c r="U96" s="363"/>
      <c r="V96" s="363"/>
      <c r="W96" s="363"/>
      <c r="X96" s="363"/>
      <c r="Y96" s="363"/>
      <c r="Z96" s="363"/>
    </row>
    <row r="97" spans="1:26" ht="15.75" x14ac:dyDescent="0.25">
      <c r="A97" s="370" t="s">
        <v>9407</v>
      </c>
      <c r="B97" s="371" t="s">
        <v>9408</v>
      </c>
      <c r="C97" s="372" t="s">
        <v>9334</v>
      </c>
      <c r="D97" s="373">
        <v>79300</v>
      </c>
      <c r="E97" s="374"/>
      <c r="F97" s="375">
        <f>Таблица512[[#This Row],[Цена]]*Таблица512[[#This Row],[Заказ]]</f>
        <v>0</v>
      </c>
      <c r="G97" s="363"/>
      <c r="H97" s="363"/>
      <c r="I97" s="363"/>
      <c r="J97" s="363"/>
      <c r="K97" s="363"/>
      <c r="L97" s="363"/>
      <c r="M97" s="363"/>
      <c r="N97" s="363"/>
      <c r="O97" s="363"/>
      <c r="P97" s="363"/>
      <c r="Q97" s="363"/>
      <c r="R97" s="363"/>
      <c r="S97" s="363"/>
      <c r="T97" s="363"/>
      <c r="U97" s="363"/>
      <c r="V97" s="363"/>
      <c r="W97" s="363"/>
      <c r="X97" s="363"/>
      <c r="Y97" s="363"/>
      <c r="Z97" s="363"/>
    </row>
    <row r="98" spans="1:26" ht="15.75" x14ac:dyDescent="0.25">
      <c r="A98" s="370" t="s">
        <v>9409</v>
      </c>
      <c r="B98" s="371" t="s">
        <v>9410</v>
      </c>
      <c r="C98" s="372" t="s">
        <v>9334</v>
      </c>
      <c r="D98" s="373">
        <v>71700</v>
      </c>
      <c r="E98" s="374"/>
      <c r="F98" s="375">
        <f>Таблица512[[#This Row],[Цена]]*Таблица512[[#This Row],[Заказ]]</f>
        <v>0</v>
      </c>
      <c r="G98" s="363"/>
      <c r="H98" s="363"/>
      <c r="I98" s="363"/>
      <c r="J98" s="363"/>
      <c r="K98" s="363"/>
      <c r="L98" s="363"/>
      <c r="M98" s="363"/>
      <c r="N98" s="363"/>
      <c r="O98" s="363"/>
      <c r="P98" s="363"/>
      <c r="Q98" s="363"/>
      <c r="R98" s="363"/>
      <c r="S98" s="363"/>
      <c r="T98" s="363"/>
      <c r="U98" s="363"/>
      <c r="V98" s="363"/>
      <c r="W98" s="363"/>
      <c r="X98" s="363"/>
      <c r="Y98" s="363"/>
      <c r="Z98" s="363"/>
    </row>
    <row r="99" spans="1:26" ht="15.75" x14ac:dyDescent="0.25">
      <c r="A99" s="370"/>
      <c r="B99" s="371" t="s">
        <v>9411</v>
      </c>
      <c r="C99" s="372" t="s">
        <v>9334</v>
      </c>
      <c r="D99" s="373">
        <v>75300</v>
      </c>
      <c r="E99" s="374"/>
      <c r="F99" s="375">
        <f>Таблица512[[#This Row],[Цена]]*Таблица512[[#This Row],[Заказ]]</f>
        <v>0</v>
      </c>
      <c r="G99" s="363"/>
      <c r="H99" s="363"/>
      <c r="I99" s="363"/>
      <c r="J99" s="363"/>
      <c r="K99" s="363"/>
      <c r="L99" s="363"/>
      <c r="M99" s="363"/>
      <c r="N99" s="363"/>
      <c r="O99" s="363"/>
      <c r="P99" s="363"/>
      <c r="Q99" s="363"/>
      <c r="R99" s="363"/>
      <c r="S99" s="363"/>
      <c r="T99" s="363"/>
      <c r="U99" s="363"/>
      <c r="V99" s="363"/>
      <c r="W99" s="363"/>
      <c r="X99" s="363"/>
      <c r="Y99" s="363"/>
      <c r="Z99" s="363"/>
    </row>
    <row r="100" spans="1:26" ht="15.75" x14ac:dyDescent="0.25">
      <c r="A100" s="370"/>
      <c r="B100" s="371" t="s">
        <v>9412</v>
      </c>
      <c r="C100" s="372" t="s">
        <v>9334</v>
      </c>
      <c r="D100" s="373">
        <v>77300</v>
      </c>
      <c r="E100" s="374"/>
      <c r="F100" s="375">
        <f>Таблица512[[#This Row],[Цена]]*Таблица512[[#This Row],[Заказ]]</f>
        <v>0</v>
      </c>
      <c r="G100" s="363"/>
      <c r="H100" s="363"/>
      <c r="I100" s="363"/>
      <c r="J100" s="363"/>
      <c r="K100" s="363"/>
      <c r="L100" s="363"/>
      <c r="M100" s="363"/>
      <c r="N100" s="363"/>
      <c r="O100" s="363"/>
      <c r="P100" s="363"/>
      <c r="Q100" s="363"/>
      <c r="R100" s="363"/>
      <c r="S100" s="363"/>
      <c r="T100" s="363"/>
      <c r="U100" s="363"/>
      <c r="V100" s="363"/>
      <c r="W100" s="363"/>
      <c r="X100" s="363"/>
      <c r="Y100" s="363"/>
      <c r="Z100" s="363"/>
    </row>
    <row r="101" spans="1:26" ht="15.75" x14ac:dyDescent="0.25">
      <c r="A101" s="370"/>
      <c r="B101" s="371" t="s">
        <v>9413</v>
      </c>
      <c r="C101" s="372"/>
      <c r="D101" s="373"/>
      <c r="E101" s="374"/>
      <c r="F101" s="375">
        <f>Таблица512[[#This Row],[Цена]]*Таблица512[[#This Row],[Заказ]]</f>
        <v>0</v>
      </c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</row>
    <row r="102" spans="1:26" ht="15.75" x14ac:dyDescent="0.25">
      <c r="A102" s="370" t="s">
        <v>9414</v>
      </c>
      <c r="B102" s="371" t="s">
        <v>9415</v>
      </c>
      <c r="C102" s="372" t="s">
        <v>9334</v>
      </c>
      <c r="D102" s="373">
        <v>61100</v>
      </c>
      <c r="E102" s="374"/>
      <c r="F102" s="375">
        <f>Таблица512[[#This Row],[Цена]]*Таблица512[[#This Row],[Заказ]]</f>
        <v>0</v>
      </c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</row>
    <row r="103" spans="1:26" ht="15.75" x14ac:dyDescent="0.25">
      <c r="A103" s="370" t="s">
        <v>14868</v>
      </c>
      <c r="B103" s="371" t="s">
        <v>14869</v>
      </c>
      <c r="C103" s="372" t="s">
        <v>9334</v>
      </c>
      <c r="D103" s="373">
        <v>61600</v>
      </c>
      <c r="E103" s="374"/>
      <c r="F103" s="375">
        <f>Таблица512[[#This Row],[Цена]]*Таблица512[[#This Row],[Заказ]]</f>
        <v>0</v>
      </c>
      <c r="G103" s="363"/>
      <c r="H103" s="363"/>
      <c r="I103" s="363"/>
      <c r="J103" s="363"/>
      <c r="K103" s="363"/>
      <c r="L103" s="363"/>
      <c r="M103" s="363"/>
      <c r="N103" s="363"/>
      <c r="O103" s="363"/>
      <c r="P103" s="363"/>
      <c r="Q103" s="363"/>
      <c r="R103" s="363"/>
      <c r="S103" s="363"/>
      <c r="T103" s="363"/>
      <c r="U103" s="363"/>
      <c r="V103" s="363"/>
      <c r="W103" s="363"/>
      <c r="X103" s="363"/>
      <c r="Y103" s="363"/>
      <c r="Z103" s="363"/>
    </row>
    <row r="104" spans="1:26" ht="15.75" x14ac:dyDescent="0.25">
      <c r="A104" s="370" t="s">
        <v>9416</v>
      </c>
      <c r="B104" s="371" t="s">
        <v>9417</v>
      </c>
      <c r="C104" s="372" t="s">
        <v>9334</v>
      </c>
      <c r="D104" s="373">
        <v>60600</v>
      </c>
      <c r="E104" s="374"/>
      <c r="F104" s="375">
        <f>Таблица512[[#This Row],[Цена]]*Таблица512[[#This Row],[Заказ]]</f>
        <v>0</v>
      </c>
      <c r="G104" s="363"/>
      <c r="H104" s="363"/>
      <c r="I104" s="363"/>
      <c r="J104" s="363"/>
      <c r="K104" s="363"/>
      <c r="L104" s="363"/>
      <c r="M104" s="363"/>
      <c r="N104" s="363"/>
      <c r="O104" s="363"/>
      <c r="P104" s="363"/>
      <c r="Q104" s="363"/>
      <c r="R104" s="363"/>
      <c r="S104" s="363"/>
      <c r="T104" s="363"/>
      <c r="U104" s="363"/>
      <c r="V104" s="363"/>
      <c r="W104" s="363"/>
      <c r="X104" s="363"/>
      <c r="Y104" s="363"/>
      <c r="Z104" s="363"/>
    </row>
    <row r="105" spans="1:26" ht="15.75" x14ac:dyDescent="0.25">
      <c r="A105" s="370" t="s">
        <v>9418</v>
      </c>
      <c r="B105" s="371" t="s">
        <v>9419</v>
      </c>
      <c r="C105" s="372" t="s">
        <v>9334</v>
      </c>
      <c r="D105" s="373">
        <v>59500</v>
      </c>
      <c r="E105" s="374"/>
      <c r="F105" s="375">
        <f>Таблица512[[#This Row],[Цена]]*Таблица512[[#This Row],[Заказ]]</f>
        <v>0</v>
      </c>
      <c r="G105" s="363"/>
      <c r="H105" s="363"/>
      <c r="I105" s="363"/>
      <c r="J105" s="363"/>
      <c r="K105" s="363"/>
      <c r="L105" s="363"/>
      <c r="M105" s="363"/>
      <c r="N105" s="363"/>
      <c r="O105" s="363"/>
      <c r="P105" s="363"/>
      <c r="Q105" s="363"/>
      <c r="R105" s="363"/>
      <c r="S105" s="363"/>
      <c r="T105" s="363"/>
      <c r="U105" s="363"/>
      <c r="V105" s="363"/>
      <c r="W105" s="363"/>
      <c r="X105" s="363"/>
      <c r="Y105" s="363"/>
      <c r="Z105" s="363"/>
    </row>
    <row r="106" spans="1:26" ht="15.75" x14ac:dyDescent="0.25">
      <c r="A106" s="370" t="s">
        <v>9420</v>
      </c>
      <c r="B106" s="371" t="s">
        <v>9421</v>
      </c>
      <c r="C106" s="372" t="s">
        <v>9334</v>
      </c>
      <c r="D106" s="373">
        <v>62800</v>
      </c>
      <c r="E106" s="374"/>
      <c r="F106" s="375">
        <f>Таблица512[[#This Row],[Цена]]*Таблица512[[#This Row],[Заказ]]</f>
        <v>0</v>
      </c>
      <c r="G106" s="363"/>
      <c r="H106" s="363"/>
      <c r="I106" s="363"/>
      <c r="J106" s="363"/>
      <c r="K106" s="363"/>
      <c r="L106" s="363"/>
      <c r="M106" s="363"/>
      <c r="N106" s="363"/>
      <c r="O106" s="363"/>
      <c r="P106" s="363"/>
      <c r="Q106" s="363"/>
      <c r="R106" s="363"/>
      <c r="S106" s="363"/>
      <c r="T106" s="363"/>
      <c r="U106" s="363"/>
      <c r="V106" s="363"/>
      <c r="W106" s="363"/>
      <c r="X106" s="363"/>
      <c r="Y106" s="363"/>
      <c r="Z106" s="363"/>
    </row>
    <row r="107" spans="1:26" ht="15.75" x14ac:dyDescent="0.25">
      <c r="A107" s="370" t="s">
        <v>9422</v>
      </c>
      <c r="B107" s="371" t="s">
        <v>9423</v>
      </c>
      <c r="C107" s="372" t="s">
        <v>9334</v>
      </c>
      <c r="D107" s="373">
        <v>65100</v>
      </c>
      <c r="E107" s="374"/>
      <c r="F107" s="375">
        <f>Таблица512[[#This Row],[Цена]]*Таблица512[[#This Row],[Заказ]]</f>
        <v>0</v>
      </c>
      <c r="G107" s="363"/>
      <c r="H107" s="363"/>
      <c r="I107" s="363"/>
      <c r="J107" s="363"/>
      <c r="K107" s="363"/>
      <c r="L107" s="363"/>
      <c r="M107" s="363"/>
      <c r="N107" s="363"/>
      <c r="O107" s="363"/>
      <c r="P107" s="363"/>
      <c r="Q107" s="363"/>
      <c r="R107" s="363"/>
      <c r="S107" s="363"/>
      <c r="T107" s="363"/>
      <c r="U107" s="363"/>
      <c r="V107" s="363"/>
      <c r="W107" s="363"/>
      <c r="X107" s="363"/>
      <c r="Y107" s="363"/>
      <c r="Z107" s="363"/>
    </row>
    <row r="108" spans="1:26" ht="15.75" x14ac:dyDescent="0.25">
      <c r="A108" s="370" t="s">
        <v>9424</v>
      </c>
      <c r="B108" s="371" t="s">
        <v>9425</v>
      </c>
      <c r="C108" s="372" t="s">
        <v>9334</v>
      </c>
      <c r="D108" s="373">
        <v>63600</v>
      </c>
      <c r="E108" s="374"/>
      <c r="F108" s="375">
        <f>Таблица512[[#This Row],[Цена]]*Таблица512[[#This Row],[Заказ]]</f>
        <v>0</v>
      </c>
      <c r="G108" s="363"/>
      <c r="H108" s="363"/>
      <c r="I108" s="363"/>
      <c r="J108" s="363"/>
      <c r="K108" s="363"/>
      <c r="L108" s="363"/>
      <c r="M108" s="363"/>
      <c r="N108" s="363"/>
      <c r="O108" s="363"/>
      <c r="P108" s="363"/>
      <c r="Q108" s="363"/>
      <c r="R108" s="363"/>
      <c r="S108" s="363"/>
      <c r="T108" s="363"/>
      <c r="U108" s="363"/>
      <c r="V108" s="363"/>
      <c r="W108" s="363"/>
      <c r="X108" s="363"/>
      <c r="Y108" s="363"/>
      <c r="Z108" s="363"/>
    </row>
    <row r="109" spans="1:26" ht="15.75" x14ac:dyDescent="0.25">
      <c r="A109" s="370" t="s">
        <v>15961</v>
      </c>
      <c r="B109" s="371" t="s">
        <v>15962</v>
      </c>
      <c r="C109" s="372" t="s">
        <v>9334</v>
      </c>
      <c r="D109" s="373">
        <v>62400</v>
      </c>
      <c r="E109" s="374"/>
      <c r="F109" s="375">
        <f>Таблица512[[#This Row],[Цена]]*Таблица512[[#This Row],[Заказ]]</f>
        <v>0</v>
      </c>
      <c r="G109" s="363"/>
      <c r="H109" s="363"/>
      <c r="I109" s="363"/>
      <c r="J109" s="363"/>
      <c r="K109" s="363"/>
      <c r="L109" s="363"/>
      <c r="M109" s="363"/>
      <c r="N109" s="363"/>
      <c r="O109" s="363"/>
      <c r="P109" s="363"/>
      <c r="Q109" s="363"/>
      <c r="R109" s="363"/>
      <c r="S109" s="363"/>
      <c r="T109" s="363"/>
      <c r="U109" s="363"/>
      <c r="V109" s="363"/>
      <c r="W109" s="363"/>
      <c r="X109" s="363"/>
      <c r="Y109" s="363"/>
      <c r="Z109" s="363"/>
    </row>
    <row r="110" spans="1:26" ht="15.75" x14ac:dyDescent="0.25">
      <c r="A110" s="370" t="s">
        <v>9426</v>
      </c>
      <c r="B110" s="371" t="s">
        <v>9427</v>
      </c>
      <c r="C110" s="372" t="s">
        <v>9334</v>
      </c>
      <c r="D110" s="373">
        <v>64000</v>
      </c>
      <c r="E110" s="374"/>
      <c r="F110" s="375">
        <f>Таблица512[[#This Row],[Цена]]*Таблица512[[#This Row],[Заказ]]</f>
        <v>0</v>
      </c>
      <c r="G110" s="363"/>
      <c r="H110" s="363"/>
      <c r="I110" s="363"/>
      <c r="J110" s="363"/>
      <c r="K110" s="363"/>
      <c r="L110" s="363"/>
      <c r="M110" s="363"/>
      <c r="N110" s="363"/>
      <c r="O110" s="363"/>
      <c r="P110" s="363"/>
      <c r="Q110" s="363"/>
      <c r="R110" s="363"/>
      <c r="S110" s="363"/>
      <c r="T110" s="363"/>
      <c r="U110" s="363"/>
      <c r="V110" s="363"/>
      <c r="W110" s="363"/>
      <c r="X110" s="363"/>
      <c r="Y110" s="363"/>
      <c r="Z110" s="363"/>
    </row>
    <row r="111" spans="1:26" ht="15.75" x14ac:dyDescent="0.25">
      <c r="A111" s="370" t="s">
        <v>9428</v>
      </c>
      <c r="B111" s="371" t="s">
        <v>9429</v>
      </c>
      <c r="C111" s="372" t="s">
        <v>9334</v>
      </c>
      <c r="D111" s="373">
        <v>64000</v>
      </c>
      <c r="E111" s="374"/>
      <c r="F111" s="375">
        <f>Таблица512[[#This Row],[Цена]]*Таблица512[[#This Row],[Заказ]]</f>
        <v>0</v>
      </c>
      <c r="G111" s="363"/>
      <c r="H111" s="363"/>
      <c r="I111" s="363"/>
      <c r="J111" s="363"/>
      <c r="K111" s="363"/>
      <c r="L111" s="363"/>
      <c r="M111" s="363"/>
      <c r="N111" s="363"/>
      <c r="O111" s="363"/>
      <c r="P111" s="363"/>
      <c r="Q111" s="363"/>
      <c r="R111" s="363"/>
      <c r="S111" s="363"/>
      <c r="T111" s="363"/>
      <c r="U111" s="363"/>
      <c r="V111" s="363"/>
      <c r="W111" s="363"/>
      <c r="X111" s="363"/>
      <c r="Y111" s="363"/>
      <c r="Z111" s="363"/>
    </row>
    <row r="112" spans="1:26" ht="15.75" x14ac:dyDescent="0.25">
      <c r="A112" s="370"/>
      <c r="B112" s="371" t="s">
        <v>9430</v>
      </c>
      <c r="C112" s="372" t="s">
        <v>9334</v>
      </c>
      <c r="D112" s="373">
        <v>74800</v>
      </c>
      <c r="E112" s="374"/>
      <c r="F112" s="375">
        <f>Таблица512[[#This Row],[Цена]]*Таблица512[[#This Row],[Заказ]]</f>
        <v>0</v>
      </c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</row>
    <row r="113" spans="1:26" ht="15.75" x14ac:dyDescent="0.25">
      <c r="A113" s="370"/>
      <c r="B113" s="371" t="s">
        <v>9431</v>
      </c>
      <c r="C113" s="372" t="s">
        <v>9334</v>
      </c>
      <c r="D113" s="373">
        <v>75800</v>
      </c>
      <c r="E113" s="374"/>
      <c r="F113" s="375">
        <f>Таблица512[[#This Row],[Цена]]*Таблица512[[#This Row],[Заказ]]</f>
        <v>0</v>
      </c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</row>
    <row r="114" spans="1:26" ht="15.75" x14ac:dyDescent="0.25">
      <c r="A114" s="370"/>
      <c r="B114" s="371" t="s">
        <v>9432</v>
      </c>
      <c r="C114" s="372" t="s">
        <v>9388</v>
      </c>
      <c r="D114" s="373">
        <v>75800</v>
      </c>
      <c r="E114" s="374"/>
      <c r="F114" s="375">
        <f>Таблица512[[#This Row],[Цена]]*Таблица512[[#This Row],[Заказ]]</f>
        <v>0</v>
      </c>
      <c r="G114" s="363"/>
      <c r="H114" s="363"/>
      <c r="I114" s="363"/>
      <c r="J114" s="363"/>
      <c r="K114" s="363"/>
      <c r="L114" s="363"/>
      <c r="M114" s="363"/>
      <c r="N114" s="363"/>
      <c r="O114" s="363"/>
      <c r="P114" s="363"/>
      <c r="Q114" s="363"/>
      <c r="R114" s="363"/>
      <c r="S114" s="363"/>
      <c r="T114" s="363"/>
      <c r="U114" s="363"/>
      <c r="V114" s="363"/>
      <c r="W114" s="363"/>
      <c r="X114" s="363"/>
      <c r="Y114" s="363"/>
      <c r="Z114" s="363"/>
    </row>
    <row r="115" spans="1:26" ht="15.75" x14ac:dyDescent="0.25">
      <c r="A115" s="370"/>
      <c r="B115" s="371" t="s">
        <v>9433</v>
      </c>
      <c r="C115" s="372" t="s">
        <v>9334</v>
      </c>
      <c r="D115" s="373">
        <v>75100</v>
      </c>
      <c r="E115" s="374"/>
      <c r="F115" s="375">
        <f>Таблица512[[#This Row],[Цена]]*Таблица512[[#This Row],[Заказ]]</f>
        <v>0</v>
      </c>
      <c r="G115" s="363"/>
      <c r="H115" s="363"/>
      <c r="I115" s="363"/>
      <c r="J115" s="363"/>
      <c r="K115" s="363"/>
      <c r="L115" s="363"/>
      <c r="M115" s="363"/>
      <c r="N115" s="363"/>
      <c r="O115" s="363"/>
      <c r="P115" s="363"/>
      <c r="Q115" s="363"/>
      <c r="R115" s="363"/>
      <c r="S115" s="363"/>
      <c r="T115" s="363"/>
      <c r="U115" s="363"/>
      <c r="V115" s="363"/>
      <c r="W115" s="363"/>
      <c r="X115" s="363"/>
      <c r="Y115" s="363"/>
      <c r="Z115" s="363"/>
    </row>
    <row r="116" spans="1:26" ht="15.75" x14ac:dyDescent="0.25">
      <c r="A116" s="370"/>
      <c r="B116" s="371" t="s">
        <v>9434</v>
      </c>
      <c r="C116" s="372"/>
      <c r="D116" s="373"/>
      <c r="E116" s="374"/>
      <c r="F116" s="375">
        <f>Таблица512[[#This Row],[Цена]]*Таблица512[[#This Row],[Заказ]]</f>
        <v>0</v>
      </c>
      <c r="G116" s="363"/>
      <c r="H116" s="363"/>
      <c r="I116" s="363"/>
      <c r="J116" s="363"/>
      <c r="K116" s="363"/>
      <c r="L116" s="363"/>
      <c r="M116" s="363"/>
      <c r="N116" s="363"/>
      <c r="O116" s="363"/>
      <c r="P116" s="363"/>
      <c r="Q116" s="363"/>
      <c r="R116" s="363"/>
      <c r="S116" s="363"/>
      <c r="T116" s="363"/>
      <c r="U116" s="363"/>
      <c r="V116" s="363"/>
      <c r="W116" s="363"/>
      <c r="X116" s="363"/>
      <c r="Y116" s="363"/>
      <c r="Z116" s="363"/>
    </row>
    <row r="117" spans="1:26" ht="15.75" x14ac:dyDescent="0.25">
      <c r="A117" s="370" t="s">
        <v>9756</v>
      </c>
      <c r="B117" s="371" t="s">
        <v>9757</v>
      </c>
      <c r="C117" s="372" t="s">
        <v>5044</v>
      </c>
      <c r="D117" s="373">
        <v>76800</v>
      </c>
      <c r="E117" s="374"/>
      <c r="F117" s="375">
        <f>Таблица512[[#This Row],[Цена]]*Таблица512[[#This Row],[Заказ]]</f>
        <v>0</v>
      </c>
      <c r="G117" s="363"/>
      <c r="H117" s="363"/>
      <c r="I117" s="363"/>
      <c r="J117" s="363"/>
      <c r="K117" s="363"/>
      <c r="L117" s="363"/>
      <c r="M117" s="363"/>
      <c r="N117" s="363"/>
      <c r="O117" s="363"/>
      <c r="P117" s="363"/>
      <c r="Q117" s="363"/>
      <c r="R117" s="363"/>
      <c r="S117" s="363"/>
      <c r="T117" s="363"/>
      <c r="U117" s="363"/>
      <c r="V117" s="363"/>
      <c r="W117" s="363"/>
      <c r="X117" s="363"/>
      <c r="Y117" s="363"/>
      <c r="Z117" s="363"/>
    </row>
    <row r="118" spans="1:26" ht="15.75" x14ac:dyDescent="0.25">
      <c r="A118" s="370" t="s">
        <v>9758</v>
      </c>
      <c r="B118" s="371" t="s">
        <v>9759</v>
      </c>
      <c r="C118" s="372" t="s">
        <v>5044</v>
      </c>
      <c r="D118" s="373">
        <v>76100</v>
      </c>
      <c r="E118" s="374"/>
      <c r="F118" s="375">
        <f>Таблица512[[#This Row],[Цена]]*Таблица512[[#This Row],[Заказ]]</f>
        <v>0</v>
      </c>
      <c r="G118" s="363"/>
      <c r="H118" s="363"/>
      <c r="I118" s="363"/>
      <c r="J118" s="363"/>
      <c r="K118" s="363"/>
      <c r="L118" s="363"/>
      <c r="M118" s="363"/>
      <c r="N118" s="363"/>
      <c r="O118" s="363"/>
      <c r="P118" s="363"/>
      <c r="Q118" s="363"/>
      <c r="R118" s="363"/>
      <c r="S118" s="363"/>
      <c r="T118" s="363"/>
      <c r="U118" s="363"/>
      <c r="V118" s="363"/>
      <c r="W118" s="363"/>
      <c r="X118" s="363"/>
      <c r="Y118" s="363"/>
      <c r="Z118" s="363"/>
    </row>
    <row r="119" spans="1:26" ht="15.75" x14ac:dyDescent="0.25">
      <c r="A119" s="370" t="s">
        <v>9435</v>
      </c>
      <c r="B119" s="371" t="s">
        <v>9436</v>
      </c>
      <c r="C119" s="372" t="s">
        <v>5044</v>
      </c>
      <c r="D119" s="373">
        <v>76500</v>
      </c>
      <c r="E119" s="374"/>
      <c r="F119" s="375">
        <f>Таблица512[[#This Row],[Цена]]*Таблица512[[#This Row],[Заказ]]</f>
        <v>0</v>
      </c>
      <c r="G119" s="363"/>
      <c r="H119" s="363"/>
      <c r="I119" s="363"/>
      <c r="J119" s="363"/>
      <c r="K119" s="363"/>
      <c r="L119" s="363"/>
      <c r="M119" s="363"/>
      <c r="N119" s="363"/>
      <c r="O119" s="363"/>
      <c r="P119" s="363"/>
      <c r="Q119" s="363"/>
      <c r="R119" s="363"/>
      <c r="S119" s="363"/>
      <c r="T119" s="363"/>
      <c r="U119" s="363"/>
      <c r="V119" s="363"/>
      <c r="W119" s="363"/>
      <c r="X119" s="363"/>
      <c r="Y119" s="363"/>
      <c r="Z119" s="363"/>
    </row>
    <row r="120" spans="1:26" ht="15.75" x14ac:dyDescent="0.25">
      <c r="A120" s="370" t="s">
        <v>9437</v>
      </c>
      <c r="B120" s="371" t="s">
        <v>9438</v>
      </c>
      <c r="C120" s="372" t="s">
        <v>5044</v>
      </c>
      <c r="D120" s="373">
        <v>70200</v>
      </c>
      <c r="E120" s="374"/>
      <c r="F120" s="375">
        <f>Таблица512[[#This Row],[Цена]]*Таблица512[[#This Row],[Заказ]]</f>
        <v>0</v>
      </c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</row>
    <row r="121" spans="1:26" ht="15.75" x14ac:dyDescent="0.25">
      <c r="A121" s="370" t="s">
        <v>9439</v>
      </c>
      <c r="B121" s="371" t="s">
        <v>9440</v>
      </c>
      <c r="C121" s="372" t="s">
        <v>9334</v>
      </c>
      <c r="D121" s="373">
        <v>84300</v>
      </c>
      <c r="E121" s="374"/>
      <c r="F121" s="375">
        <f>Таблица512[[#This Row],[Цена]]*Таблица512[[#This Row],[Заказ]]</f>
        <v>0</v>
      </c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</row>
    <row r="122" spans="1:26" ht="15.75" x14ac:dyDescent="0.25">
      <c r="A122" s="370" t="s">
        <v>11161</v>
      </c>
      <c r="B122" s="371" t="s">
        <v>11162</v>
      </c>
      <c r="C122" s="372" t="s">
        <v>9334</v>
      </c>
      <c r="D122" s="373">
        <v>87300</v>
      </c>
      <c r="E122" s="374"/>
      <c r="F122" s="375">
        <f>Таблица512[[#This Row],[Цена]]*Таблица512[[#This Row],[Заказ]]</f>
        <v>0</v>
      </c>
      <c r="G122" s="363"/>
      <c r="H122" s="363"/>
      <c r="I122" s="363"/>
      <c r="J122" s="363"/>
      <c r="K122" s="363"/>
      <c r="L122" s="363"/>
      <c r="M122" s="363"/>
      <c r="N122" s="363"/>
      <c r="O122" s="363"/>
      <c r="P122" s="363"/>
      <c r="Q122" s="363"/>
      <c r="R122" s="363"/>
      <c r="S122" s="363"/>
      <c r="T122" s="363"/>
      <c r="U122" s="363"/>
      <c r="V122" s="363"/>
      <c r="W122" s="363"/>
      <c r="X122" s="363"/>
      <c r="Y122" s="363"/>
      <c r="Z122" s="363"/>
    </row>
    <row r="123" spans="1:26" ht="15.75" x14ac:dyDescent="0.25">
      <c r="A123" s="370" t="s">
        <v>9441</v>
      </c>
      <c r="B123" s="371" t="s">
        <v>9442</v>
      </c>
      <c r="C123" s="372" t="s">
        <v>9334</v>
      </c>
      <c r="D123" s="373">
        <v>86300</v>
      </c>
      <c r="E123" s="374"/>
      <c r="F123" s="375">
        <f>Таблица512[[#This Row],[Цена]]*Таблица512[[#This Row],[Заказ]]</f>
        <v>0</v>
      </c>
      <c r="G123" s="363"/>
      <c r="H123" s="363"/>
      <c r="I123" s="363"/>
      <c r="J123" s="363"/>
      <c r="K123" s="363"/>
      <c r="L123" s="363"/>
      <c r="M123" s="363"/>
      <c r="N123" s="363"/>
      <c r="O123" s="363"/>
      <c r="P123" s="363"/>
      <c r="Q123" s="363"/>
      <c r="R123" s="363"/>
      <c r="S123" s="363"/>
      <c r="T123" s="363"/>
      <c r="U123" s="363"/>
      <c r="V123" s="363"/>
      <c r="W123" s="363"/>
      <c r="X123" s="363"/>
      <c r="Y123" s="363"/>
      <c r="Z123" s="363"/>
    </row>
    <row r="124" spans="1:26" ht="15.75" x14ac:dyDescent="0.25">
      <c r="A124" s="370" t="s">
        <v>14097</v>
      </c>
      <c r="B124" s="371" t="s">
        <v>14098</v>
      </c>
      <c r="C124" s="372" t="s">
        <v>9334</v>
      </c>
      <c r="D124" s="373">
        <v>103300</v>
      </c>
      <c r="E124" s="374"/>
      <c r="F124" s="375">
        <f>Таблица512[[#This Row],[Цена]]*Таблица512[[#This Row],[Заказ]]</f>
        <v>0</v>
      </c>
      <c r="G124" s="363"/>
      <c r="H124" s="363"/>
      <c r="I124" s="363"/>
      <c r="J124" s="363"/>
      <c r="K124" s="363"/>
      <c r="L124" s="363"/>
      <c r="M124" s="363"/>
      <c r="N124" s="363"/>
      <c r="O124" s="363"/>
      <c r="P124" s="363"/>
      <c r="Q124" s="363"/>
      <c r="R124" s="363"/>
      <c r="S124" s="363"/>
      <c r="T124" s="363"/>
      <c r="U124" s="363"/>
      <c r="V124" s="363"/>
      <c r="W124" s="363"/>
      <c r="X124" s="363"/>
      <c r="Y124" s="363"/>
      <c r="Z124" s="363"/>
    </row>
    <row r="125" spans="1:26" ht="15.75" x14ac:dyDescent="0.25">
      <c r="A125" s="370" t="s">
        <v>9443</v>
      </c>
      <c r="B125" s="371" t="s">
        <v>9444</v>
      </c>
      <c r="C125" s="372" t="s">
        <v>9334</v>
      </c>
      <c r="D125" s="373">
        <v>108300</v>
      </c>
      <c r="E125" s="374"/>
      <c r="F125" s="375">
        <f>Таблица512[[#This Row],[Цена]]*Таблица512[[#This Row],[Заказ]]</f>
        <v>0</v>
      </c>
      <c r="G125" s="363"/>
      <c r="H125" s="363"/>
      <c r="I125" s="363"/>
      <c r="J125" s="363"/>
      <c r="K125" s="363"/>
      <c r="L125" s="363"/>
      <c r="M125" s="363"/>
      <c r="N125" s="363"/>
      <c r="O125" s="363"/>
      <c r="P125" s="363"/>
      <c r="Q125" s="363"/>
      <c r="R125" s="363"/>
      <c r="S125" s="363"/>
      <c r="T125" s="363"/>
      <c r="U125" s="363"/>
      <c r="V125" s="363"/>
      <c r="W125" s="363"/>
      <c r="X125" s="363"/>
      <c r="Y125" s="363"/>
      <c r="Z125" s="363"/>
    </row>
    <row r="126" spans="1:26" ht="15.75" x14ac:dyDescent="0.25">
      <c r="A126" s="370" t="s">
        <v>9960</v>
      </c>
      <c r="B126" s="371" t="s">
        <v>9961</v>
      </c>
      <c r="C126" s="372" t="s">
        <v>9330</v>
      </c>
      <c r="D126" s="373">
        <v>127300</v>
      </c>
      <c r="E126" s="374"/>
      <c r="F126" s="375">
        <f>Таблица512[[#This Row],[Цена]]*Таблица512[[#This Row],[Заказ]]</f>
        <v>0</v>
      </c>
      <c r="G126" s="363"/>
      <c r="H126" s="363"/>
      <c r="I126" s="363"/>
      <c r="J126" s="363"/>
      <c r="K126" s="363"/>
      <c r="L126" s="363"/>
      <c r="M126" s="363"/>
      <c r="N126" s="363"/>
      <c r="O126" s="363"/>
      <c r="P126" s="363"/>
      <c r="Q126" s="363"/>
      <c r="R126" s="363"/>
      <c r="S126" s="363"/>
      <c r="T126" s="363"/>
      <c r="U126" s="363"/>
      <c r="V126" s="363"/>
      <c r="W126" s="363"/>
      <c r="X126" s="363"/>
      <c r="Y126" s="363"/>
      <c r="Z126" s="363"/>
    </row>
    <row r="127" spans="1:26" ht="15.75" x14ac:dyDescent="0.25">
      <c r="A127" s="370" t="s">
        <v>9445</v>
      </c>
      <c r="B127" s="371" t="s">
        <v>9446</v>
      </c>
      <c r="C127" s="372" t="s">
        <v>9330</v>
      </c>
      <c r="D127" s="373">
        <v>120300</v>
      </c>
      <c r="E127" s="374"/>
      <c r="F127" s="375">
        <f>Таблица512[[#This Row],[Цена]]*Таблица512[[#This Row],[Заказ]]</f>
        <v>0</v>
      </c>
      <c r="G127" s="363"/>
      <c r="H127" s="363"/>
      <c r="I127" s="363"/>
      <c r="J127" s="363"/>
      <c r="K127" s="363"/>
      <c r="L127" s="363"/>
      <c r="M127" s="363"/>
      <c r="N127" s="363"/>
      <c r="O127" s="363"/>
      <c r="P127" s="363"/>
      <c r="Q127" s="363"/>
      <c r="R127" s="363"/>
      <c r="S127" s="363"/>
      <c r="T127" s="363"/>
      <c r="U127" s="363"/>
      <c r="V127" s="363"/>
      <c r="W127" s="363"/>
      <c r="X127" s="363"/>
      <c r="Y127" s="363"/>
      <c r="Z127" s="363"/>
    </row>
    <row r="128" spans="1:26" ht="15.75" x14ac:dyDescent="0.25">
      <c r="A128" s="370" t="s">
        <v>9447</v>
      </c>
      <c r="B128" s="371" t="s">
        <v>9448</v>
      </c>
      <c r="C128" s="372" t="s">
        <v>9329</v>
      </c>
      <c r="D128" s="373">
        <v>104600</v>
      </c>
      <c r="E128" s="374"/>
      <c r="F128" s="375">
        <f>Таблица512[[#This Row],[Цена]]*Таблица512[[#This Row],[Заказ]]</f>
        <v>0</v>
      </c>
      <c r="G128" s="363"/>
      <c r="H128" s="363"/>
      <c r="I128" s="363"/>
      <c r="J128" s="363"/>
      <c r="K128" s="363"/>
      <c r="L128" s="363"/>
      <c r="M128" s="363"/>
      <c r="N128" s="363"/>
      <c r="O128" s="363"/>
      <c r="P128" s="363"/>
      <c r="Q128" s="363"/>
      <c r="R128" s="363"/>
      <c r="S128" s="363"/>
      <c r="T128" s="363"/>
      <c r="U128" s="363"/>
      <c r="V128" s="363"/>
      <c r="W128" s="363"/>
      <c r="X128" s="363"/>
      <c r="Y128" s="363"/>
      <c r="Z128" s="363"/>
    </row>
    <row r="129" spans="1:26" ht="15.75" x14ac:dyDescent="0.25">
      <c r="A129" s="370"/>
      <c r="B129" s="371" t="s">
        <v>9449</v>
      </c>
      <c r="C129" s="372"/>
      <c r="D129" s="373"/>
      <c r="E129" s="374"/>
      <c r="F129" s="375">
        <f>Таблица512[[#This Row],[Цена]]*Таблица512[[#This Row],[Заказ]]</f>
        <v>0</v>
      </c>
      <c r="G129" s="363"/>
      <c r="H129" s="363"/>
      <c r="I129" s="363"/>
      <c r="J129" s="363"/>
      <c r="K129" s="363"/>
      <c r="L129" s="363"/>
      <c r="M129" s="363"/>
      <c r="N129" s="363"/>
      <c r="O129" s="363"/>
      <c r="P129" s="363"/>
      <c r="Q129" s="363"/>
      <c r="R129" s="363"/>
      <c r="S129" s="363"/>
      <c r="T129" s="363"/>
      <c r="U129" s="363"/>
      <c r="V129" s="363"/>
      <c r="W129" s="363"/>
      <c r="X129" s="363"/>
      <c r="Y129" s="363"/>
      <c r="Z129" s="363"/>
    </row>
    <row r="130" spans="1:26" ht="15.75" x14ac:dyDescent="0.25">
      <c r="A130" s="370"/>
      <c r="B130" s="371" t="s">
        <v>13842</v>
      </c>
      <c r="C130" s="372" t="s">
        <v>5099</v>
      </c>
      <c r="D130" s="373">
        <v>89800</v>
      </c>
      <c r="E130" s="374"/>
      <c r="F130" s="375">
        <f>Таблица512[[#This Row],[Цена]]*Таблица512[[#This Row],[Заказ]]</f>
        <v>0</v>
      </c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</row>
    <row r="131" spans="1:26" ht="15.75" x14ac:dyDescent="0.25">
      <c r="A131" s="370"/>
      <c r="B131" s="371" t="s">
        <v>14099</v>
      </c>
      <c r="C131" s="372" t="s">
        <v>5099</v>
      </c>
      <c r="D131" s="373">
        <v>89300</v>
      </c>
      <c r="E131" s="374"/>
      <c r="F131" s="375">
        <f>Таблица512[[#This Row],[Цена]]*Таблица512[[#This Row],[Заказ]]</f>
        <v>0</v>
      </c>
      <c r="G131" s="363"/>
      <c r="H131" s="363"/>
      <c r="I131" s="363"/>
      <c r="J131" s="363"/>
      <c r="K131" s="363"/>
      <c r="L131" s="363"/>
      <c r="M131" s="363"/>
      <c r="N131" s="363"/>
      <c r="O131" s="363"/>
      <c r="P131" s="363"/>
      <c r="Q131" s="363"/>
      <c r="R131" s="363"/>
      <c r="S131" s="363"/>
      <c r="T131" s="363"/>
      <c r="U131" s="363"/>
      <c r="V131" s="363"/>
      <c r="W131" s="363"/>
      <c r="X131" s="363"/>
      <c r="Y131" s="363"/>
      <c r="Z131" s="363"/>
    </row>
    <row r="132" spans="1:26" ht="15.75" x14ac:dyDescent="0.25">
      <c r="A132" s="370"/>
      <c r="B132" s="371" t="s">
        <v>14870</v>
      </c>
      <c r="C132" s="372" t="s">
        <v>5099</v>
      </c>
      <c r="D132" s="373">
        <v>89300</v>
      </c>
      <c r="E132" s="374"/>
      <c r="F132" s="375">
        <f>Таблица512[[#This Row],[Цена]]*Таблица512[[#This Row],[Заказ]]</f>
        <v>0</v>
      </c>
      <c r="G132" s="363"/>
      <c r="H132" s="363"/>
      <c r="I132" s="363"/>
      <c r="J132" s="363"/>
      <c r="K132" s="363"/>
      <c r="L132" s="363"/>
      <c r="M132" s="363"/>
      <c r="N132" s="363"/>
      <c r="O132" s="363"/>
      <c r="P132" s="363"/>
      <c r="Q132" s="363"/>
      <c r="R132" s="363"/>
      <c r="S132" s="363"/>
      <c r="T132" s="363"/>
      <c r="U132" s="363"/>
      <c r="V132" s="363"/>
      <c r="W132" s="363"/>
      <c r="X132" s="363"/>
      <c r="Y132" s="363"/>
      <c r="Z132" s="363"/>
    </row>
    <row r="133" spans="1:26" ht="15.75" x14ac:dyDescent="0.25">
      <c r="A133" s="370" t="s">
        <v>11725</v>
      </c>
      <c r="B133" s="371" t="s">
        <v>11726</v>
      </c>
      <c r="C133" s="372" t="s">
        <v>9334</v>
      </c>
      <c r="D133" s="373">
        <v>99300</v>
      </c>
      <c r="E133" s="374"/>
      <c r="F133" s="375">
        <f>Таблица512[[#This Row],[Цена]]*Таблица512[[#This Row],[Заказ]]</f>
        <v>0</v>
      </c>
      <c r="G133" s="363"/>
      <c r="H133" s="363"/>
      <c r="I133" s="363"/>
      <c r="J133" s="363"/>
      <c r="K133" s="363"/>
      <c r="L133" s="363"/>
      <c r="M133" s="363"/>
      <c r="N133" s="363"/>
      <c r="O133" s="363"/>
      <c r="P133" s="363"/>
      <c r="Q133" s="363"/>
      <c r="R133" s="363"/>
      <c r="S133" s="363"/>
      <c r="T133" s="363"/>
      <c r="U133" s="363"/>
      <c r="V133" s="363"/>
      <c r="W133" s="363"/>
      <c r="X133" s="363"/>
      <c r="Y133" s="363"/>
      <c r="Z133" s="363"/>
    </row>
    <row r="134" spans="1:26" ht="15.75" x14ac:dyDescent="0.25">
      <c r="A134" s="370" t="s">
        <v>11725</v>
      </c>
      <c r="B134" s="371" t="s">
        <v>11726</v>
      </c>
      <c r="C134" s="372" t="s">
        <v>9334</v>
      </c>
      <c r="D134" s="373">
        <v>99300</v>
      </c>
      <c r="E134" s="374"/>
      <c r="F134" s="375">
        <f>Таблица512[[#This Row],[Цена]]*Таблица512[[#This Row],[Заказ]]</f>
        <v>0</v>
      </c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</row>
    <row r="135" spans="1:26" ht="15.75" x14ac:dyDescent="0.25">
      <c r="A135" s="370" t="s">
        <v>13843</v>
      </c>
      <c r="B135" s="371" t="s">
        <v>13844</v>
      </c>
      <c r="C135" s="372" t="s">
        <v>9334</v>
      </c>
      <c r="D135" s="373">
        <v>85500</v>
      </c>
      <c r="E135" s="374"/>
      <c r="F135" s="375">
        <f>Таблица512[[#This Row],[Цена]]*Таблица512[[#This Row],[Заказ]]</f>
        <v>0</v>
      </c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</row>
    <row r="136" spans="1:26" ht="15.75" x14ac:dyDescent="0.25">
      <c r="A136" s="370"/>
      <c r="B136" s="371" t="s">
        <v>14871</v>
      </c>
      <c r="C136" s="372" t="s">
        <v>5099</v>
      </c>
      <c r="D136" s="373">
        <v>98500</v>
      </c>
      <c r="E136" s="374"/>
      <c r="F136" s="375">
        <f>Таблица512[[#This Row],[Цена]]*Таблица512[[#This Row],[Заказ]]</f>
        <v>0</v>
      </c>
      <c r="G136" s="363"/>
      <c r="H136" s="363"/>
      <c r="I136" s="363"/>
      <c r="J136" s="363"/>
      <c r="K136" s="363"/>
      <c r="L136" s="363"/>
      <c r="M136" s="363"/>
      <c r="N136" s="363"/>
      <c r="O136" s="363"/>
      <c r="P136" s="363"/>
      <c r="Q136" s="363"/>
      <c r="R136" s="363"/>
      <c r="S136" s="363"/>
      <c r="T136" s="363"/>
      <c r="U136" s="363"/>
      <c r="V136" s="363"/>
      <c r="W136" s="363"/>
      <c r="X136" s="363"/>
      <c r="Y136" s="363"/>
      <c r="Z136" s="363"/>
    </row>
    <row r="137" spans="1:26" ht="15.75" x14ac:dyDescent="0.25">
      <c r="A137" s="370"/>
      <c r="B137" s="371" t="s">
        <v>13845</v>
      </c>
      <c r="C137" s="372" t="s">
        <v>5099</v>
      </c>
      <c r="D137" s="373">
        <v>98500</v>
      </c>
      <c r="E137" s="374"/>
      <c r="F137" s="375">
        <f>Таблица512[[#This Row],[Цена]]*Таблица512[[#This Row],[Заказ]]</f>
        <v>0</v>
      </c>
      <c r="G137" s="363"/>
      <c r="H137" s="363"/>
      <c r="I137" s="363"/>
      <c r="J137" s="363"/>
      <c r="K137" s="363"/>
      <c r="L137" s="363"/>
      <c r="M137" s="363"/>
      <c r="N137" s="363"/>
      <c r="O137" s="363"/>
      <c r="P137" s="363"/>
      <c r="Q137" s="363"/>
      <c r="R137" s="363"/>
      <c r="S137" s="363"/>
      <c r="T137" s="363"/>
      <c r="U137" s="363"/>
      <c r="V137" s="363"/>
      <c r="W137" s="363"/>
      <c r="X137" s="363"/>
      <c r="Y137" s="363"/>
      <c r="Z137" s="363"/>
    </row>
    <row r="138" spans="1:26" ht="15.75" x14ac:dyDescent="0.25">
      <c r="A138" s="370"/>
      <c r="B138" s="371" t="s">
        <v>14100</v>
      </c>
      <c r="C138" s="372" t="s">
        <v>5099</v>
      </c>
      <c r="D138" s="373">
        <v>99000</v>
      </c>
      <c r="E138" s="374"/>
      <c r="F138" s="375">
        <f>Таблица512[[#This Row],[Цена]]*Таблица512[[#This Row],[Заказ]]</f>
        <v>0</v>
      </c>
      <c r="G138" s="363"/>
      <c r="H138" s="363"/>
      <c r="I138" s="363"/>
      <c r="J138" s="363"/>
      <c r="K138" s="363"/>
      <c r="L138" s="363"/>
      <c r="M138" s="363"/>
      <c r="N138" s="363"/>
      <c r="O138" s="363"/>
      <c r="P138" s="363"/>
      <c r="Q138" s="363"/>
      <c r="R138" s="363"/>
      <c r="S138" s="363"/>
      <c r="T138" s="363"/>
      <c r="U138" s="363"/>
      <c r="V138" s="363"/>
      <c r="W138" s="363"/>
      <c r="X138" s="363"/>
      <c r="Y138" s="363"/>
      <c r="Z138" s="363"/>
    </row>
    <row r="139" spans="1:26" ht="15.75" x14ac:dyDescent="0.25">
      <c r="A139" s="370" t="s">
        <v>11497</v>
      </c>
      <c r="B139" s="371" t="s">
        <v>11498</v>
      </c>
      <c r="C139" s="372" t="s">
        <v>9334</v>
      </c>
      <c r="D139" s="373">
        <v>102100</v>
      </c>
      <c r="E139" s="374"/>
      <c r="F139" s="375">
        <f>Таблица512[[#This Row],[Цена]]*Таблица512[[#This Row],[Заказ]]</f>
        <v>0</v>
      </c>
      <c r="G139" s="363"/>
      <c r="H139" s="363"/>
      <c r="I139" s="363"/>
      <c r="J139" s="363"/>
      <c r="K139" s="363"/>
      <c r="L139" s="363"/>
      <c r="M139" s="363"/>
      <c r="N139" s="363"/>
      <c r="O139" s="363"/>
      <c r="P139" s="363"/>
      <c r="Q139" s="363"/>
      <c r="R139" s="363"/>
      <c r="S139" s="363"/>
      <c r="T139" s="363"/>
      <c r="U139" s="363"/>
      <c r="V139" s="363"/>
      <c r="W139" s="363"/>
      <c r="X139" s="363"/>
      <c r="Y139" s="363"/>
      <c r="Z139" s="363"/>
    </row>
    <row r="140" spans="1:26" ht="15.75" x14ac:dyDescent="0.25">
      <c r="A140" s="370" t="s">
        <v>13432</v>
      </c>
      <c r="B140" s="371" t="s">
        <v>13433</v>
      </c>
      <c r="C140" s="372" t="s">
        <v>9334</v>
      </c>
      <c r="D140" s="373">
        <v>103400</v>
      </c>
      <c r="E140" s="374"/>
      <c r="F140" s="375">
        <f>Таблица512[[#This Row],[Цена]]*Таблица512[[#This Row],[Заказ]]</f>
        <v>0</v>
      </c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</row>
    <row r="141" spans="1:26" ht="15.75" x14ac:dyDescent="0.25">
      <c r="A141" s="370" t="s">
        <v>11163</v>
      </c>
      <c r="B141" s="371" t="s">
        <v>11164</v>
      </c>
      <c r="C141" s="372" t="s">
        <v>9334</v>
      </c>
      <c r="D141" s="373">
        <v>116500</v>
      </c>
      <c r="E141" s="374"/>
      <c r="F141" s="375">
        <f>Таблица512[[#This Row],[Цена]]*Таблица512[[#This Row],[Заказ]]</f>
        <v>0</v>
      </c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</row>
    <row r="142" spans="1:26" ht="15.75" x14ac:dyDescent="0.25">
      <c r="A142" s="370" t="s">
        <v>10371</v>
      </c>
      <c r="B142" s="371" t="s">
        <v>10372</v>
      </c>
      <c r="C142" s="372" t="s">
        <v>9334</v>
      </c>
      <c r="D142" s="373">
        <v>116500</v>
      </c>
      <c r="E142" s="374"/>
      <c r="F142" s="375">
        <f>Таблица512[[#This Row],[Цена]]*Таблица512[[#This Row],[Заказ]]</f>
        <v>0</v>
      </c>
      <c r="G142" s="363"/>
      <c r="H142" s="363"/>
      <c r="I142" s="363"/>
      <c r="J142" s="363"/>
      <c r="K142" s="363"/>
      <c r="L142" s="363"/>
      <c r="M142" s="363"/>
      <c r="N142" s="363"/>
      <c r="O142" s="363"/>
      <c r="P142" s="363"/>
      <c r="Q142" s="363"/>
      <c r="R142" s="363"/>
      <c r="S142" s="363"/>
      <c r="T142" s="363"/>
      <c r="U142" s="363"/>
      <c r="V142" s="363"/>
      <c r="W142" s="363"/>
      <c r="X142" s="363"/>
      <c r="Y142" s="363"/>
      <c r="Z142" s="363"/>
    </row>
    <row r="143" spans="1:26" ht="15.75" x14ac:dyDescent="0.25">
      <c r="A143" s="370" t="s">
        <v>11727</v>
      </c>
      <c r="B143" s="371" t="s">
        <v>11728</v>
      </c>
      <c r="C143" s="372" t="s">
        <v>9334</v>
      </c>
      <c r="D143" s="373">
        <v>118500</v>
      </c>
      <c r="E143" s="374"/>
      <c r="F143" s="375">
        <f>Таблица512[[#This Row],[Цена]]*Таблица512[[#This Row],[Заказ]]</f>
        <v>0</v>
      </c>
      <c r="G143" s="363"/>
      <c r="H143" s="363"/>
      <c r="I143" s="363"/>
      <c r="J143" s="363"/>
      <c r="K143" s="363"/>
      <c r="L143" s="363"/>
      <c r="M143" s="363"/>
      <c r="N143" s="363"/>
      <c r="O143" s="363"/>
      <c r="P143" s="363"/>
      <c r="Q143" s="363"/>
      <c r="R143" s="363"/>
      <c r="S143" s="363"/>
      <c r="T143" s="363"/>
      <c r="U143" s="363"/>
      <c r="V143" s="363"/>
      <c r="W143" s="363"/>
      <c r="X143" s="363"/>
      <c r="Y143" s="363"/>
      <c r="Z143" s="363"/>
    </row>
    <row r="144" spans="1:26" ht="15.75" x14ac:dyDescent="0.25">
      <c r="A144" s="370"/>
      <c r="B144" s="371" t="s">
        <v>12096</v>
      </c>
      <c r="C144" s="372"/>
      <c r="D144" s="373"/>
      <c r="E144" s="374"/>
      <c r="F144" s="375">
        <f>Таблица512[[#This Row],[Цена]]*Таблица512[[#This Row],[Заказ]]</f>
        <v>0</v>
      </c>
      <c r="G144" s="363"/>
      <c r="H144" s="363"/>
      <c r="I144" s="363"/>
      <c r="J144" s="363"/>
      <c r="K144" s="363"/>
      <c r="L144" s="363"/>
      <c r="M144" s="363"/>
      <c r="N144" s="363"/>
      <c r="O144" s="363"/>
      <c r="P144" s="363"/>
      <c r="Q144" s="363"/>
      <c r="R144" s="363"/>
      <c r="S144" s="363"/>
      <c r="T144" s="363"/>
      <c r="U144" s="363"/>
      <c r="V144" s="363"/>
      <c r="W144" s="363"/>
      <c r="X144" s="363"/>
      <c r="Y144" s="363"/>
      <c r="Z144" s="363"/>
    </row>
    <row r="145" spans="1:26" ht="15.75" x14ac:dyDescent="0.25">
      <c r="A145" s="370"/>
      <c r="B145" s="371" t="s">
        <v>9760</v>
      </c>
      <c r="C145" s="372" t="s">
        <v>5099</v>
      </c>
      <c r="D145" s="373">
        <v>43700</v>
      </c>
      <c r="E145" s="374"/>
      <c r="F145" s="375">
        <f>Таблица512[[#This Row],[Цена]]*Таблица512[[#This Row],[Заказ]]</f>
        <v>0</v>
      </c>
      <c r="G145" s="363"/>
      <c r="H145" s="363"/>
      <c r="I145" s="363"/>
      <c r="J145" s="363"/>
      <c r="K145" s="363"/>
      <c r="L145" s="363"/>
      <c r="M145" s="363"/>
      <c r="N145" s="363"/>
      <c r="O145" s="363"/>
      <c r="P145" s="363"/>
      <c r="Q145" s="363"/>
      <c r="R145" s="363"/>
      <c r="S145" s="363"/>
      <c r="T145" s="363"/>
      <c r="U145" s="363"/>
      <c r="V145" s="363"/>
      <c r="W145" s="363"/>
      <c r="X145" s="363"/>
      <c r="Y145" s="363"/>
      <c r="Z145" s="363"/>
    </row>
    <row r="146" spans="1:26" ht="15.75" x14ac:dyDescent="0.25">
      <c r="A146" s="370"/>
      <c r="B146" s="371" t="s">
        <v>13846</v>
      </c>
      <c r="C146" s="372" t="s">
        <v>5099</v>
      </c>
      <c r="D146" s="373">
        <v>43200</v>
      </c>
      <c r="E146" s="374"/>
      <c r="F146" s="375">
        <f>Таблица512[[#This Row],[Цена]]*Таблица512[[#This Row],[Заказ]]</f>
        <v>0</v>
      </c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</row>
    <row r="147" spans="1:26" ht="15.75" x14ac:dyDescent="0.25">
      <c r="A147" s="370"/>
      <c r="B147" s="371" t="s">
        <v>14101</v>
      </c>
      <c r="C147" s="372" t="s">
        <v>5099</v>
      </c>
      <c r="D147" s="373">
        <v>43000</v>
      </c>
      <c r="E147" s="374"/>
      <c r="F147" s="375">
        <f>Таблица512[[#This Row],[Цена]]*Таблица512[[#This Row],[Заказ]]</f>
        <v>0</v>
      </c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</row>
    <row r="148" spans="1:26" ht="15.75" x14ac:dyDescent="0.25">
      <c r="A148" s="370"/>
      <c r="B148" s="371" t="s">
        <v>14872</v>
      </c>
      <c r="C148" s="372" t="s">
        <v>9334</v>
      </c>
      <c r="D148" s="373">
        <v>47300</v>
      </c>
      <c r="E148" s="374"/>
      <c r="F148" s="375">
        <f>Таблица512[[#This Row],[Цена]]*Таблица512[[#This Row],[Заказ]]</f>
        <v>0</v>
      </c>
      <c r="G148" s="363"/>
      <c r="H148" s="363"/>
      <c r="I148" s="363"/>
      <c r="J148" s="363"/>
      <c r="K148" s="363"/>
      <c r="L148" s="363"/>
      <c r="M148" s="363"/>
      <c r="N148" s="363"/>
      <c r="O148" s="363"/>
      <c r="P148" s="363"/>
      <c r="Q148" s="363"/>
      <c r="R148" s="363"/>
      <c r="S148" s="363"/>
      <c r="T148" s="363"/>
      <c r="U148" s="363"/>
      <c r="V148" s="363"/>
      <c r="W148" s="363"/>
      <c r="X148" s="363"/>
      <c r="Y148" s="363"/>
      <c r="Z148" s="363"/>
    </row>
    <row r="149" spans="1:26" ht="15.75" x14ac:dyDescent="0.25">
      <c r="A149" s="370"/>
      <c r="B149" s="371" t="s">
        <v>13434</v>
      </c>
      <c r="C149" s="372" t="s">
        <v>9334</v>
      </c>
      <c r="D149" s="373">
        <v>46300</v>
      </c>
      <c r="E149" s="374"/>
      <c r="F149" s="375">
        <f>Таблица512[[#This Row],[Цена]]*Таблица512[[#This Row],[Заказ]]</f>
        <v>0</v>
      </c>
      <c r="G149" s="363"/>
      <c r="H149" s="363"/>
      <c r="I149" s="363"/>
      <c r="J149" s="363"/>
      <c r="K149" s="363"/>
      <c r="L149" s="363"/>
      <c r="M149" s="363"/>
      <c r="N149" s="363"/>
      <c r="O149" s="363"/>
      <c r="P149" s="363"/>
      <c r="Q149" s="363"/>
      <c r="R149" s="363"/>
      <c r="S149" s="363"/>
      <c r="T149" s="363"/>
      <c r="U149" s="363"/>
      <c r="V149" s="363"/>
      <c r="W149" s="363"/>
      <c r="X149" s="363"/>
      <c r="Y149" s="363"/>
      <c r="Z149" s="363"/>
    </row>
    <row r="150" spans="1:26" ht="15.75" x14ac:dyDescent="0.25">
      <c r="A150" s="370"/>
      <c r="B150" s="371" t="s">
        <v>11165</v>
      </c>
      <c r="C150" s="372" t="s">
        <v>9334</v>
      </c>
      <c r="D150" s="373">
        <v>46300</v>
      </c>
      <c r="E150" s="374"/>
      <c r="F150" s="375">
        <f>Таблица512[[#This Row],[Цена]]*Таблица512[[#This Row],[Заказ]]</f>
        <v>0</v>
      </c>
      <c r="G150" s="363"/>
      <c r="H150" s="363"/>
      <c r="I150" s="363"/>
      <c r="J150" s="363"/>
      <c r="K150" s="363"/>
      <c r="L150" s="363"/>
      <c r="M150" s="363"/>
      <c r="N150" s="363"/>
      <c r="O150" s="363"/>
      <c r="P150" s="363"/>
      <c r="Q150" s="363"/>
      <c r="R150" s="363"/>
      <c r="S150" s="363"/>
      <c r="T150" s="363"/>
      <c r="U150" s="363"/>
      <c r="V150" s="363"/>
      <c r="W150" s="363"/>
      <c r="X150" s="363"/>
      <c r="Y150" s="363"/>
      <c r="Z150" s="363"/>
    </row>
    <row r="151" spans="1:26" ht="15.75" x14ac:dyDescent="0.25">
      <c r="A151" s="370"/>
      <c r="B151" s="371" t="s">
        <v>11166</v>
      </c>
      <c r="C151" s="372" t="s">
        <v>9388</v>
      </c>
      <c r="D151" s="373">
        <v>58500</v>
      </c>
      <c r="E151" s="374"/>
      <c r="F151" s="375">
        <f>Таблица512[[#This Row],[Цена]]*Таблица512[[#This Row],[Заказ]]</f>
        <v>0</v>
      </c>
      <c r="G151" s="363"/>
      <c r="H151" s="363"/>
      <c r="I151" s="363"/>
      <c r="J151" s="363"/>
      <c r="K151" s="363"/>
      <c r="L151" s="363"/>
      <c r="M151" s="363"/>
      <c r="N151" s="363"/>
      <c r="O151" s="363"/>
      <c r="P151" s="363"/>
      <c r="Q151" s="363"/>
      <c r="R151" s="363"/>
      <c r="S151" s="363"/>
      <c r="T151" s="363"/>
      <c r="U151" s="363"/>
      <c r="V151" s="363"/>
      <c r="W151" s="363"/>
      <c r="X151" s="363"/>
      <c r="Y151" s="363"/>
      <c r="Z151" s="363"/>
    </row>
    <row r="152" spans="1:26" ht="15.75" x14ac:dyDescent="0.25">
      <c r="A152" s="370"/>
      <c r="B152" s="371" t="s">
        <v>11729</v>
      </c>
      <c r="C152" s="372" t="s">
        <v>9334</v>
      </c>
      <c r="D152" s="373">
        <v>67300</v>
      </c>
      <c r="E152" s="374"/>
      <c r="F152" s="375">
        <f>Таблица512[[#This Row],[Цена]]*Таблица512[[#This Row],[Заказ]]</f>
        <v>0</v>
      </c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</row>
    <row r="153" spans="1:26" ht="15.75" x14ac:dyDescent="0.25">
      <c r="A153" s="370"/>
      <c r="B153" s="371" t="s">
        <v>11167</v>
      </c>
      <c r="C153" s="372" t="s">
        <v>9334</v>
      </c>
      <c r="D153" s="373">
        <v>66300</v>
      </c>
      <c r="E153" s="374"/>
      <c r="F153" s="375">
        <f>Таблица512[[#This Row],[Цена]]*Таблица512[[#This Row],[Заказ]]</f>
        <v>0</v>
      </c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</row>
    <row r="154" spans="1:26" ht="15.75" x14ac:dyDescent="0.25">
      <c r="A154" s="370"/>
      <c r="B154" s="371" t="s">
        <v>9450</v>
      </c>
      <c r="C154" s="372"/>
      <c r="D154" s="373"/>
      <c r="E154" s="374"/>
      <c r="F154" s="375">
        <f>Таблица512[[#This Row],[Цена]]*Таблица512[[#This Row],[Заказ]]</f>
        <v>0</v>
      </c>
      <c r="G154" s="363"/>
      <c r="H154" s="363"/>
      <c r="I154" s="363"/>
      <c r="J154" s="363"/>
      <c r="K154" s="363"/>
      <c r="L154" s="363"/>
      <c r="M154" s="363"/>
      <c r="N154" s="363"/>
      <c r="O154" s="363"/>
      <c r="P154" s="363"/>
      <c r="Q154" s="363"/>
      <c r="R154" s="363"/>
      <c r="S154" s="363"/>
      <c r="T154" s="363"/>
      <c r="U154" s="363"/>
      <c r="V154" s="363"/>
      <c r="W154" s="363"/>
      <c r="X154" s="363"/>
      <c r="Y154" s="363"/>
      <c r="Z154" s="363"/>
    </row>
    <row r="155" spans="1:26" ht="15.75" x14ac:dyDescent="0.25">
      <c r="A155" s="370" t="s">
        <v>10373</v>
      </c>
      <c r="B155" s="371" t="s">
        <v>10374</v>
      </c>
      <c r="C155" s="372" t="s">
        <v>9388</v>
      </c>
      <c r="D155" s="373">
        <v>56100</v>
      </c>
      <c r="E155" s="374"/>
      <c r="F155" s="375">
        <f>Таблица512[[#This Row],[Цена]]*Таблица512[[#This Row],[Заказ]]</f>
        <v>0</v>
      </c>
      <c r="G155" s="363"/>
      <c r="H155" s="363"/>
      <c r="I155" s="363"/>
      <c r="J155" s="363"/>
      <c r="K155" s="363"/>
      <c r="L155" s="363"/>
      <c r="M155" s="363"/>
      <c r="N155" s="363"/>
      <c r="O155" s="363"/>
      <c r="P155" s="363"/>
      <c r="Q155" s="363"/>
      <c r="R155" s="363"/>
      <c r="S155" s="363"/>
      <c r="T155" s="363"/>
      <c r="U155" s="363"/>
      <c r="V155" s="363"/>
      <c r="W155" s="363"/>
      <c r="X155" s="363"/>
      <c r="Y155" s="363"/>
      <c r="Z155" s="363"/>
    </row>
    <row r="156" spans="1:26" ht="15.75" x14ac:dyDescent="0.25">
      <c r="A156" s="370" t="s">
        <v>10375</v>
      </c>
      <c r="B156" s="371" t="s">
        <v>10376</v>
      </c>
      <c r="C156" s="372" t="s">
        <v>9388</v>
      </c>
      <c r="D156" s="373">
        <v>56800</v>
      </c>
      <c r="E156" s="374"/>
      <c r="F156" s="375">
        <f>Таблица512[[#This Row],[Цена]]*Таблица512[[#This Row],[Заказ]]</f>
        <v>0</v>
      </c>
      <c r="G156" s="363"/>
      <c r="H156" s="363"/>
      <c r="I156" s="363"/>
      <c r="J156" s="363"/>
      <c r="K156" s="363"/>
      <c r="L156" s="363"/>
      <c r="M156" s="363"/>
      <c r="N156" s="363"/>
      <c r="O156" s="363"/>
      <c r="P156" s="363"/>
      <c r="Q156" s="363"/>
      <c r="R156" s="363"/>
      <c r="S156" s="363"/>
      <c r="T156" s="363"/>
      <c r="U156" s="363"/>
      <c r="V156" s="363"/>
      <c r="W156" s="363"/>
      <c r="X156" s="363"/>
      <c r="Y156" s="363"/>
      <c r="Z156" s="363"/>
    </row>
    <row r="157" spans="1:26" ht="15.75" x14ac:dyDescent="0.25">
      <c r="A157" s="370" t="s">
        <v>10377</v>
      </c>
      <c r="B157" s="371" t="s">
        <v>10378</v>
      </c>
      <c r="C157" s="372" t="s">
        <v>9388</v>
      </c>
      <c r="D157" s="373">
        <v>56300</v>
      </c>
      <c r="E157" s="374"/>
      <c r="F157" s="375">
        <f>Таблица512[[#This Row],[Цена]]*Таблица512[[#This Row],[Заказ]]</f>
        <v>0</v>
      </c>
      <c r="G157" s="363"/>
      <c r="H157" s="363"/>
      <c r="I157" s="363"/>
      <c r="J157" s="363"/>
      <c r="K157" s="363"/>
      <c r="L157" s="363"/>
      <c r="M157" s="363"/>
      <c r="N157" s="363"/>
      <c r="O157" s="363"/>
      <c r="P157" s="363"/>
      <c r="Q157" s="363"/>
      <c r="R157" s="363"/>
      <c r="S157" s="363"/>
      <c r="T157" s="363"/>
      <c r="U157" s="363"/>
      <c r="V157" s="363"/>
      <c r="W157" s="363"/>
      <c r="X157" s="363"/>
      <c r="Y157" s="363"/>
      <c r="Z157" s="363"/>
    </row>
    <row r="158" spans="1:26" ht="15.75" x14ac:dyDescent="0.25">
      <c r="A158" s="370" t="s">
        <v>10379</v>
      </c>
      <c r="B158" s="371" t="s">
        <v>10380</v>
      </c>
      <c r="C158" s="372" t="s">
        <v>9388</v>
      </c>
      <c r="D158" s="373">
        <v>58000</v>
      </c>
      <c r="E158" s="374"/>
      <c r="F158" s="375">
        <f>Таблица512[[#This Row],[Цена]]*Таблица512[[#This Row],[Заказ]]</f>
        <v>0</v>
      </c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</row>
    <row r="159" spans="1:26" ht="15.75" x14ac:dyDescent="0.25">
      <c r="A159" s="370" t="s">
        <v>10381</v>
      </c>
      <c r="B159" s="371" t="s">
        <v>10382</v>
      </c>
      <c r="C159" s="372" t="s">
        <v>9388</v>
      </c>
      <c r="D159" s="373">
        <v>57000</v>
      </c>
      <c r="E159" s="374"/>
      <c r="F159" s="375">
        <f>Таблица512[[#This Row],[Цена]]*Таблица512[[#This Row],[Заказ]]</f>
        <v>0</v>
      </c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</row>
    <row r="160" spans="1:26" ht="15.75" x14ac:dyDescent="0.25">
      <c r="A160" s="370" t="s">
        <v>11168</v>
      </c>
      <c r="B160" s="371" t="s">
        <v>11169</v>
      </c>
      <c r="C160" s="372" t="s">
        <v>9334</v>
      </c>
      <c r="D160" s="373">
        <v>62100</v>
      </c>
      <c r="E160" s="374"/>
      <c r="F160" s="375">
        <f>Таблица512[[#This Row],[Цена]]*Таблица512[[#This Row],[Заказ]]</f>
        <v>0</v>
      </c>
      <c r="G160" s="363"/>
      <c r="H160" s="363"/>
      <c r="I160" s="363"/>
      <c r="J160" s="363"/>
      <c r="K160" s="363"/>
      <c r="L160" s="363"/>
      <c r="M160" s="363"/>
      <c r="N160" s="363"/>
      <c r="O160" s="363"/>
      <c r="P160" s="363"/>
      <c r="Q160" s="363"/>
      <c r="R160" s="363"/>
      <c r="S160" s="363"/>
      <c r="T160" s="363"/>
      <c r="U160" s="363"/>
      <c r="V160" s="363"/>
      <c r="W160" s="363"/>
      <c r="X160" s="363"/>
      <c r="Y160" s="363"/>
      <c r="Z160" s="363"/>
    </row>
    <row r="161" spans="1:26" ht="15.75" x14ac:dyDescent="0.25">
      <c r="A161" s="370"/>
      <c r="B161" s="371" t="s">
        <v>11170</v>
      </c>
      <c r="C161" s="372" t="s">
        <v>9334</v>
      </c>
      <c r="D161" s="373">
        <v>60600</v>
      </c>
      <c r="E161" s="374"/>
      <c r="F161" s="375">
        <f>Таблица512[[#This Row],[Цена]]*Таблица512[[#This Row],[Заказ]]</f>
        <v>0</v>
      </c>
      <c r="G161" s="363"/>
      <c r="H161" s="363"/>
      <c r="I161" s="363"/>
      <c r="J161" s="363"/>
      <c r="K161" s="363"/>
      <c r="L161" s="363"/>
      <c r="M161" s="363"/>
      <c r="N161" s="363"/>
      <c r="O161" s="363"/>
      <c r="P161" s="363"/>
      <c r="Q161" s="363"/>
      <c r="R161" s="363"/>
      <c r="S161" s="363"/>
      <c r="T161" s="363"/>
      <c r="U161" s="363"/>
      <c r="V161" s="363"/>
      <c r="W161" s="363"/>
      <c r="X161" s="363"/>
      <c r="Y161" s="363"/>
      <c r="Z161" s="363"/>
    </row>
    <row r="162" spans="1:26" ht="15.75" x14ac:dyDescent="0.25">
      <c r="A162" s="370"/>
      <c r="B162" s="371" t="s">
        <v>11171</v>
      </c>
      <c r="C162" s="372" t="s">
        <v>9334</v>
      </c>
      <c r="D162" s="373">
        <v>62000</v>
      </c>
      <c r="E162" s="374"/>
      <c r="F162" s="375">
        <f>Таблица512[[#This Row],[Цена]]*Таблица512[[#This Row],[Заказ]]</f>
        <v>0</v>
      </c>
      <c r="G162" s="363"/>
      <c r="H162" s="363"/>
      <c r="I162" s="363"/>
      <c r="J162" s="363"/>
      <c r="K162" s="363"/>
      <c r="L162" s="363"/>
      <c r="M162" s="363"/>
      <c r="N162" s="363"/>
      <c r="O162" s="363"/>
      <c r="P162" s="363"/>
      <c r="Q162" s="363"/>
      <c r="R162" s="363"/>
      <c r="S162" s="363"/>
      <c r="T162" s="363"/>
      <c r="U162" s="363"/>
      <c r="V162" s="363"/>
      <c r="W162" s="363"/>
      <c r="X162" s="363"/>
      <c r="Y162" s="363"/>
      <c r="Z162" s="363"/>
    </row>
    <row r="163" spans="1:26" ht="15.75" x14ac:dyDescent="0.25">
      <c r="A163" s="370" t="s">
        <v>11172</v>
      </c>
      <c r="B163" s="371" t="s">
        <v>11173</v>
      </c>
      <c r="C163" s="372" t="s">
        <v>9334</v>
      </c>
      <c r="D163" s="373">
        <v>63200</v>
      </c>
      <c r="E163" s="374"/>
      <c r="F163" s="375">
        <f>Таблица512[[#This Row],[Цена]]*Таблица512[[#This Row],[Заказ]]</f>
        <v>0</v>
      </c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</row>
    <row r="164" spans="1:26" ht="15.75" x14ac:dyDescent="0.25">
      <c r="A164" s="370"/>
      <c r="B164" s="371" t="s">
        <v>11174</v>
      </c>
      <c r="C164" s="372" t="s">
        <v>9334</v>
      </c>
      <c r="D164" s="373">
        <v>63000</v>
      </c>
      <c r="E164" s="374"/>
      <c r="F164" s="375">
        <f>Таблица512[[#This Row],[Цена]]*Таблица512[[#This Row],[Заказ]]</f>
        <v>0</v>
      </c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</row>
    <row r="165" spans="1:26" ht="15.75" x14ac:dyDescent="0.25">
      <c r="A165" s="370" t="s">
        <v>14102</v>
      </c>
      <c r="B165" s="371" t="s">
        <v>14103</v>
      </c>
      <c r="C165" s="372" t="s">
        <v>9388</v>
      </c>
      <c r="D165" s="373">
        <v>72300</v>
      </c>
      <c r="E165" s="374"/>
      <c r="F165" s="375">
        <f>Таблица512[[#This Row],[Цена]]*Таблица512[[#This Row],[Заказ]]</f>
        <v>0</v>
      </c>
      <c r="G165" s="363"/>
      <c r="H165" s="363"/>
      <c r="I165" s="363"/>
      <c r="J165" s="363"/>
      <c r="K165" s="363"/>
      <c r="L165" s="363"/>
      <c r="M165" s="363"/>
      <c r="N165" s="363"/>
      <c r="O165" s="363"/>
      <c r="P165" s="363"/>
      <c r="Q165" s="363"/>
      <c r="R165" s="363"/>
      <c r="S165" s="363"/>
      <c r="T165" s="363"/>
      <c r="U165" s="363"/>
      <c r="V165" s="363"/>
      <c r="W165" s="363"/>
      <c r="X165" s="363"/>
      <c r="Y165" s="363"/>
      <c r="Z165" s="363"/>
    </row>
    <row r="166" spans="1:26" ht="15.75" x14ac:dyDescent="0.25">
      <c r="A166" s="370" t="s">
        <v>10383</v>
      </c>
      <c r="B166" s="371" t="s">
        <v>10384</v>
      </c>
      <c r="C166" s="372" t="s">
        <v>9388</v>
      </c>
      <c r="D166" s="373">
        <v>74800</v>
      </c>
      <c r="E166" s="374"/>
      <c r="F166" s="375">
        <f>Таблица512[[#This Row],[Цена]]*Таблица512[[#This Row],[Заказ]]</f>
        <v>0</v>
      </c>
      <c r="G166" s="363"/>
      <c r="H166" s="363"/>
      <c r="I166" s="363"/>
      <c r="J166" s="363"/>
      <c r="K166" s="363"/>
      <c r="L166" s="363"/>
      <c r="M166" s="363"/>
      <c r="N166" s="363"/>
      <c r="O166" s="363"/>
      <c r="P166" s="363"/>
      <c r="Q166" s="363"/>
      <c r="R166" s="363"/>
      <c r="S166" s="363"/>
      <c r="T166" s="363"/>
      <c r="U166" s="363"/>
      <c r="V166" s="363"/>
      <c r="W166" s="363"/>
      <c r="X166" s="363"/>
      <c r="Y166" s="363"/>
      <c r="Z166" s="363"/>
    </row>
    <row r="167" spans="1:26" ht="15.75" x14ac:dyDescent="0.25">
      <c r="A167" s="370" t="s">
        <v>11175</v>
      </c>
      <c r="B167" s="371" t="s">
        <v>11176</v>
      </c>
      <c r="C167" s="372" t="s">
        <v>9334</v>
      </c>
      <c r="D167" s="373">
        <v>80300</v>
      </c>
      <c r="E167" s="374"/>
      <c r="F167" s="375">
        <f>Таблица512[[#This Row],[Цена]]*Таблица512[[#This Row],[Заказ]]</f>
        <v>0</v>
      </c>
      <c r="G167" s="363"/>
      <c r="H167" s="363"/>
      <c r="I167" s="363"/>
      <c r="J167" s="363"/>
      <c r="K167" s="363"/>
      <c r="L167" s="363"/>
      <c r="M167" s="363"/>
      <c r="N167" s="363"/>
      <c r="O167" s="363"/>
      <c r="P167" s="363"/>
      <c r="Q167" s="363"/>
      <c r="R167" s="363"/>
      <c r="S167" s="363"/>
      <c r="T167" s="363"/>
      <c r="U167" s="363"/>
      <c r="V167" s="363"/>
      <c r="W167" s="363"/>
      <c r="X167" s="363"/>
      <c r="Y167" s="363"/>
      <c r="Z167" s="363"/>
    </row>
    <row r="168" spans="1:26" ht="15.75" x14ac:dyDescent="0.25">
      <c r="A168" s="370" t="s">
        <v>11177</v>
      </c>
      <c r="B168" s="371" t="s">
        <v>11178</v>
      </c>
      <c r="C168" s="372" t="s">
        <v>9334</v>
      </c>
      <c r="D168" s="373">
        <v>88300</v>
      </c>
      <c r="E168" s="374"/>
      <c r="F168" s="375">
        <f>Таблица512[[#This Row],[Цена]]*Таблица512[[#This Row],[Заказ]]</f>
        <v>0</v>
      </c>
      <c r="G168" s="363"/>
      <c r="H168" s="363"/>
      <c r="I168" s="363"/>
      <c r="J168" s="363"/>
      <c r="K168" s="363"/>
      <c r="L168" s="363"/>
      <c r="M168" s="363"/>
      <c r="N168" s="363"/>
      <c r="O168" s="363"/>
      <c r="P168" s="363"/>
      <c r="Q168" s="363"/>
      <c r="R168" s="363"/>
      <c r="S168" s="363"/>
      <c r="T168" s="363"/>
      <c r="U168" s="363"/>
      <c r="V168" s="363"/>
      <c r="W168" s="363"/>
      <c r="X168" s="363"/>
      <c r="Y168" s="363"/>
      <c r="Z168" s="363"/>
    </row>
    <row r="169" spans="1:26" ht="15.75" x14ac:dyDescent="0.25">
      <c r="A169" s="370" t="s">
        <v>11179</v>
      </c>
      <c r="B169" s="371" t="s">
        <v>11180</v>
      </c>
      <c r="C169" s="372" t="s">
        <v>9334</v>
      </c>
      <c r="D169" s="373">
        <v>83300</v>
      </c>
      <c r="E169" s="374"/>
      <c r="F169" s="375">
        <f>Таблица512[[#This Row],[Цена]]*Таблица512[[#This Row],[Заказ]]</f>
        <v>0</v>
      </c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</row>
    <row r="170" spans="1:26" ht="15.75" x14ac:dyDescent="0.25">
      <c r="A170" s="370"/>
      <c r="B170" s="371" t="s">
        <v>9451</v>
      </c>
      <c r="C170" s="372"/>
      <c r="D170" s="373"/>
      <c r="E170" s="374"/>
      <c r="F170" s="375">
        <f>Таблица512[[#This Row],[Цена]]*Таблица512[[#This Row],[Заказ]]</f>
        <v>0</v>
      </c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</row>
    <row r="171" spans="1:26" ht="15.75" x14ac:dyDescent="0.25">
      <c r="A171" s="370" t="s">
        <v>9452</v>
      </c>
      <c r="B171" s="371" t="s">
        <v>9453</v>
      </c>
      <c r="C171" s="372" t="s">
        <v>9388</v>
      </c>
      <c r="D171" s="373">
        <v>69000</v>
      </c>
      <c r="E171" s="374"/>
      <c r="F171" s="375">
        <f>Таблица512[[#This Row],[Цена]]*Таблица512[[#This Row],[Заказ]]</f>
        <v>0</v>
      </c>
      <c r="G171" s="363"/>
      <c r="H171" s="363"/>
      <c r="I171" s="363"/>
      <c r="J171" s="363"/>
      <c r="K171" s="363"/>
      <c r="L171" s="363"/>
      <c r="M171" s="363"/>
      <c r="N171" s="363"/>
      <c r="O171" s="363"/>
      <c r="P171" s="363"/>
      <c r="Q171" s="363"/>
      <c r="R171" s="363"/>
      <c r="S171" s="363"/>
      <c r="T171" s="363"/>
      <c r="U171" s="363"/>
      <c r="V171" s="363"/>
      <c r="W171" s="363"/>
      <c r="X171" s="363"/>
      <c r="Y171" s="363"/>
      <c r="Z171" s="363"/>
    </row>
    <row r="172" spans="1:26" ht="15.75" x14ac:dyDescent="0.25">
      <c r="A172" s="370" t="s">
        <v>9454</v>
      </c>
      <c r="B172" s="371" t="s">
        <v>9455</v>
      </c>
      <c r="C172" s="372" t="s">
        <v>9388</v>
      </c>
      <c r="D172" s="373">
        <v>65800</v>
      </c>
      <c r="E172" s="374"/>
      <c r="F172" s="375">
        <f>Таблица512[[#This Row],[Цена]]*Таблица512[[#This Row],[Заказ]]</f>
        <v>0</v>
      </c>
      <c r="G172" s="363"/>
      <c r="H172" s="363"/>
      <c r="I172" s="363"/>
      <c r="J172" s="363"/>
      <c r="K172" s="363"/>
      <c r="L172" s="363"/>
      <c r="M172" s="363"/>
      <c r="N172" s="363"/>
      <c r="O172" s="363"/>
      <c r="P172" s="363"/>
      <c r="Q172" s="363"/>
      <c r="R172" s="363"/>
      <c r="S172" s="363"/>
      <c r="T172" s="363"/>
      <c r="U172" s="363"/>
      <c r="V172" s="363"/>
      <c r="W172" s="363"/>
      <c r="X172" s="363"/>
      <c r="Y172" s="363"/>
      <c r="Z172" s="363"/>
    </row>
    <row r="173" spans="1:26" ht="15.75" x14ac:dyDescent="0.25">
      <c r="A173" s="370" t="s">
        <v>9456</v>
      </c>
      <c r="B173" s="371" t="s">
        <v>9457</v>
      </c>
      <c r="C173" s="372" t="s">
        <v>9388</v>
      </c>
      <c r="D173" s="373">
        <v>72800</v>
      </c>
      <c r="E173" s="374"/>
      <c r="F173" s="375">
        <f>Таблица512[[#This Row],[Цена]]*Таблица512[[#This Row],[Заказ]]</f>
        <v>0</v>
      </c>
      <c r="G173" s="363"/>
      <c r="H173" s="363"/>
      <c r="I173" s="363"/>
      <c r="J173" s="363"/>
      <c r="K173" s="363"/>
      <c r="L173" s="363"/>
      <c r="M173" s="363"/>
      <c r="N173" s="363"/>
      <c r="O173" s="363"/>
      <c r="P173" s="363"/>
      <c r="Q173" s="363"/>
      <c r="R173" s="363"/>
      <c r="S173" s="363"/>
      <c r="T173" s="363"/>
      <c r="U173" s="363"/>
      <c r="V173" s="363"/>
      <c r="W173" s="363"/>
      <c r="X173" s="363"/>
      <c r="Y173" s="363"/>
      <c r="Z173" s="363"/>
    </row>
    <row r="174" spans="1:26" ht="15.75" x14ac:dyDescent="0.25">
      <c r="A174" s="370" t="s">
        <v>9458</v>
      </c>
      <c r="B174" s="371" t="s">
        <v>9459</v>
      </c>
      <c r="C174" s="372" t="s">
        <v>9388</v>
      </c>
      <c r="D174" s="373">
        <v>66700</v>
      </c>
      <c r="E174" s="374"/>
      <c r="F174" s="375">
        <f>Таблица512[[#This Row],[Цена]]*Таблица512[[#This Row],[Заказ]]</f>
        <v>0</v>
      </c>
      <c r="G174" s="363"/>
      <c r="H174" s="363"/>
      <c r="I174" s="363"/>
      <c r="J174" s="363"/>
      <c r="K174" s="363"/>
      <c r="L174" s="363"/>
      <c r="M174" s="363"/>
      <c r="N174" s="363"/>
      <c r="O174" s="363"/>
      <c r="P174" s="363"/>
      <c r="Q174" s="363"/>
      <c r="R174" s="363"/>
      <c r="S174" s="363"/>
      <c r="T174" s="363"/>
      <c r="U174" s="363"/>
      <c r="V174" s="363"/>
      <c r="W174" s="363"/>
      <c r="X174" s="363"/>
      <c r="Y174" s="363"/>
      <c r="Z174" s="363"/>
    </row>
    <row r="175" spans="1:26" ht="15.75" x14ac:dyDescent="0.25">
      <c r="A175" s="370" t="s">
        <v>11730</v>
      </c>
      <c r="B175" s="371" t="s">
        <v>11731</v>
      </c>
      <c r="C175" s="372" t="s">
        <v>9388</v>
      </c>
      <c r="D175" s="373">
        <v>74200</v>
      </c>
      <c r="E175" s="374"/>
      <c r="F175" s="375">
        <f>Таблица512[[#This Row],[Цена]]*Таблица512[[#This Row],[Заказ]]</f>
        <v>0</v>
      </c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</row>
    <row r="176" spans="1:26" ht="15.75" x14ac:dyDescent="0.25">
      <c r="A176" s="370"/>
      <c r="B176" s="371" t="s">
        <v>9460</v>
      </c>
      <c r="C176" s="372" t="s">
        <v>9388</v>
      </c>
      <c r="D176" s="373">
        <v>76300</v>
      </c>
      <c r="E176" s="374"/>
      <c r="F176" s="375">
        <f>Таблица512[[#This Row],[Цена]]*Таблица512[[#This Row],[Заказ]]</f>
        <v>0</v>
      </c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</row>
    <row r="177" spans="1:26" ht="15.75" x14ac:dyDescent="0.25">
      <c r="A177" s="370"/>
      <c r="B177" s="371" t="s">
        <v>9461</v>
      </c>
      <c r="C177" s="372" t="s">
        <v>9388</v>
      </c>
      <c r="D177" s="373">
        <v>84000</v>
      </c>
      <c r="E177" s="374"/>
      <c r="F177" s="375">
        <f>Таблица512[[#This Row],[Цена]]*Таблица512[[#This Row],[Заказ]]</f>
        <v>0</v>
      </c>
      <c r="G177" s="363"/>
      <c r="H177" s="363"/>
      <c r="I177" s="363"/>
      <c r="J177" s="363"/>
      <c r="K177" s="363"/>
      <c r="L177" s="363"/>
      <c r="M177" s="363"/>
      <c r="N177" s="363"/>
      <c r="O177" s="363"/>
      <c r="P177" s="363"/>
      <c r="Q177" s="363"/>
      <c r="R177" s="363"/>
      <c r="S177" s="363"/>
      <c r="T177" s="363"/>
      <c r="U177" s="363"/>
      <c r="V177" s="363"/>
      <c r="W177" s="363"/>
      <c r="X177" s="363"/>
      <c r="Y177" s="363"/>
      <c r="Z177" s="363"/>
    </row>
    <row r="178" spans="1:26" ht="15.75" x14ac:dyDescent="0.25">
      <c r="A178" s="370"/>
      <c r="B178" s="371" t="s">
        <v>9462</v>
      </c>
      <c r="C178" s="372" t="s">
        <v>9388</v>
      </c>
      <c r="D178" s="373">
        <v>83100</v>
      </c>
      <c r="E178" s="374"/>
      <c r="F178" s="375">
        <f>Таблица512[[#This Row],[Цена]]*Таблица512[[#This Row],[Заказ]]</f>
        <v>0</v>
      </c>
      <c r="G178" s="363"/>
      <c r="H178" s="363"/>
      <c r="I178" s="363"/>
      <c r="J178" s="363"/>
      <c r="K178" s="363"/>
      <c r="L178" s="363"/>
      <c r="M178" s="363"/>
      <c r="N178" s="363"/>
      <c r="O178" s="363"/>
      <c r="P178" s="363"/>
      <c r="Q178" s="363"/>
      <c r="R178" s="363"/>
      <c r="S178" s="363"/>
      <c r="T178" s="363"/>
      <c r="U178" s="363"/>
      <c r="V178" s="363"/>
      <c r="W178" s="363"/>
      <c r="X178" s="363"/>
      <c r="Y178" s="363"/>
      <c r="Z178" s="363"/>
    </row>
    <row r="179" spans="1:26" ht="15.75" x14ac:dyDescent="0.25">
      <c r="A179" s="370"/>
      <c r="B179" s="371" t="s">
        <v>9463</v>
      </c>
      <c r="C179" s="372" t="s">
        <v>9388</v>
      </c>
      <c r="D179" s="373">
        <v>91100</v>
      </c>
      <c r="E179" s="374"/>
      <c r="F179" s="375">
        <f>Таблица512[[#This Row],[Цена]]*Таблица512[[#This Row],[Заказ]]</f>
        <v>0</v>
      </c>
      <c r="G179" s="363"/>
      <c r="H179" s="363"/>
      <c r="I179" s="363"/>
      <c r="J179" s="363"/>
      <c r="K179" s="363"/>
      <c r="L179" s="363"/>
      <c r="M179" s="363"/>
      <c r="N179" s="363"/>
      <c r="O179" s="363"/>
      <c r="P179" s="363"/>
      <c r="Q179" s="363"/>
      <c r="R179" s="363"/>
      <c r="S179" s="363"/>
      <c r="T179" s="363"/>
      <c r="U179" s="363"/>
      <c r="V179" s="363"/>
      <c r="W179" s="363"/>
      <c r="X179" s="363"/>
      <c r="Y179" s="363"/>
      <c r="Z179" s="363"/>
    </row>
    <row r="180" spans="1:26" ht="15.75" x14ac:dyDescent="0.25">
      <c r="A180" s="370"/>
      <c r="B180" s="371" t="s">
        <v>9464</v>
      </c>
      <c r="C180" s="372" t="s">
        <v>9388</v>
      </c>
      <c r="D180" s="373">
        <v>93300</v>
      </c>
      <c r="E180" s="374"/>
      <c r="F180" s="375">
        <f>Таблица512[[#This Row],[Цена]]*Таблица512[[#This Row],[Заказ]]</f>
        <v>0</v>
      </c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</row>
    <row r="181" spans="1:26" ht="15.75" x14ac:dyDescent="0.25">
      <c r="A181" s="370"/>
      <c r="B181" s="371" t="s">
        <v>9465</v>
      </c>
      <c r="C181" s="372"/>
      <c r="D181" s="373"/>
      <c r="E181" s="374"/>
      <c r="F181" s="375">
        <f>Таблица512[[#This Row],[Цена]]*Таблица512[[#This Row],[Заказ]]</f>
        <v>0</v>
      </c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</row>
    <row r="182" spans="1:26" ht="15.75" x14ac:dyDescent="0.25">
      <c r="A182" s="370" t="s">
        <v>10385</v>
      </c>
      <c r="B182" s="371" t="s">
        <v>10386</v>
      </c>
      <c r="C182" s="372" t="s">
        <v>9388</v>
      </c>
      <c r="D182" s="373">
        <v>91200</v>
      </c>
      <c r="E182" s="374"/>
      <c r="F182" s="375">
        <f>Таблица512[[#This Row],[Цена]]*Таблица512[[#This Row],[Заказ]]</f>
        <v>0</v>
      </c>
      <c r="G182" s="363"/>
      <c r="H182" s="363"/>
      <c r="I182" s="363"/>
      <c r="J182" s="363"/>
      <c r="K182" s="363"/>
      <c r="L182" s="363"/>
      <c r="M182" s="363"/>
      <c r="N182" s="363"/>
      <c r="O182" s="363"/>
      <c r="P182" s="363"/>
      <c r="Q182" s="363"/>
      <c r="R182" s="363"/>
      <c r="S182" s="363"/>
      <c r="T182" s="363"/>
      <c r="U182" s="363"/>
      <c r="V182" s="363"/>
      <c r="W182" s="363"/>
      <c r="X182" s="363"/>
      <c r="Y182" s="363"/>
      <c r="Z182" s="363"/>
    </row>
    <row r="183" spans="1:26" ht="15.75" x14ac:dyDescent="0.25">
      <c r="A183" s="370" t="s">
        <v>10387</v>
      </c>
      <c r="B183" s="371" t="s">
        <v>10388</v>
      </c>
      <c r="C183" s="372" t="s">
        <v>9388</v>
      </c>
      <c r="D183" s="373">
        <v>91000</v>
      </c>
      <c r="E183" s="374"/>
      <c r="F183" s="375">
        <f>Таблица512[[#This Row],[Цена]]*Таблица512[[#This Row],[Заказ]]</f>
        <v>0</v>
      </c>
      <c r="G183" s="363"/>
      <c r="H183" s="363"/>
      <c r="I183" s="363"/>
      <c r="J183" s="363"/>
      <c r="K183" s="363"/>
      <c r="L183" s="363"/>
      <c r="M183" s="363"/>
      <c r="N183" s="363"/>
      <c r="O183" s="363"/>
      <c r="P183" s="363"/>
      <c r="Q183" s="363"/>
      <c r="R183" s="363"/>
      <c r="S183" s="363"/>
      <c r="T183" s="363"/>
      <c r="U183" s="363"/>
      <c r="V183" s="363"/>
      <c r="W183" s="363"/>
      <c r="X183" s="363"/>
      <c r="Y183" s="363"/>
      <c r="Z183" s="363"/>
    </row>
    <row r="184" spans="1:26" ht="15.75" x14ac:dyDescent="0.25">
      <c r="A184" s="370" t="s">
        <v>12097</v>
      </c>
      <c r="B184" s="371" t="s">
        <v>12098</v>
      </c>
      <c r="C184" s="372" t="s">
        <v>9388</v>
      </c>
      <c r="D184" s="373">
        <v>91300</v>
      </c>
      <c r="E184" s="374"/>
      <c r="F184" s="375">
        <f>Таблица512[[#This Row],[Цена]]*Таблица512[[#This Row],[Заказ]]</f>
        <v>0</v>
      </c>
      <c r="G184" s="363"/>
      <c r="H184" s="363"/>
      <c r="I184" s="363"/>
      <c r="J184" s="363"/>
      <c r="K184" s="363"/>
      <c r="L184" s="363"/>
      <c r="M184" s="363"/>
      <c r="N184" s="363"/>
      <c r="O184" s="363"/>
      <c r="P184" s="363"/>
      <c r="Q184" s="363"/>
      <c r="R184" s="363"/>
      <c r="S184" s="363"/>
      <c r="T184" s="363"/>
      <c r="U184" s="363"/>
      <c r="V184" s="363"/>
      <c r="W184" s="363"/>
      <c r="X184" s="363"/>
      <c r="Y184" s="363"/>
      <c r="Z184" s="363"/>
    </row>
    <row r="185" spans="1:26" ht="15.75" x14ac:dyDescent="0.25">
      <c r="A185" s="370" t="s">
        <v>11181</v>
      </c>
      <c r="B185" s="371" t="s">
        <v>11182</v>
      </c>
      <c r="C185" s="372" t="s">
        <v>9349</v>
      </c>
      <c r="D185" s="373">
        <v>97700</v>
      </c>
      <c r="E185" s="374"/>
      <c r="F185" s="375">
        <f>Таблица512[[#This Row],[Цена]]*Таблица512[[#This Row],[Заказ]]</f>
        <v>0</v>
      </c>
      <c r="G185" s="363"/>
      <c r="H185" s="363"/>
      <c r="I185" s="363"/>
      <c r="J185" s="363"/>
      <c r="K185" s="363"/>
      <c r="L185" s="363"/>
      <c r="M185" s="363"/>
      <c r="N185" s="363"/>
      <c r="O185" s="363"/>
      <c r="P185" s="363"/>
      <c r="Q185" s="363"/>
      <c r="R185" s="363"/>
      <c r="S185" s="363"/>
      <c r="T185" s="363"/>
      <c r="U185" s="363"/>
      <c r="V185" s="363"/>
      <c r="W185" s="363"/>
      <c r="X185" s="363"/>
      <c r="Y185" s="363"/>
      <c r="Z185" s="363"/>
    </row>
    <row r="186" spans="1:26" ht="15.75" x14ac:dyDescent="0.25">
      <c r="A186" s="370" t="s">
        <v>11183</v>
      </c>
      <c r="B186" s="371" t="s">
        <v>11184</v>
      </c>
      <c r="C186" s="372" t="s">
        <v>9349</v>
      </c>
      <c r="D186" s="373">
        <v>94500</v>
      </c>
      <c r="E186" s="374"/>
      <c r="F186" s="375">
        <f>Таблица512[[#This Row],[Цена]]*Таблица512[[#This Row],[Заказ]]</f>
        <v>0</v>
      </c>
      <c r="G186" s="363"/>
      <c r="H186" s="363"/>
      <c r="I186" s="363"/>
      <c r="J186" s="363"/>
      <c r="K186" s="363"/>
      <c r="L186" s="363"/>
      <c r="M186" s="363"/>
      <c r="N186" s="363"/>
      <c r="O186" s="363"/>
      <c r="P186" s="363"/>
      <c r="Q186" s="363"/>
      <c r="R186" s="363"/>
      <c r="S186" s="363"/>
      <c r="T186" s="363"/>
      <c r="U186" s="363"/>
      <c r="V186" s="363"/>
      <c r="W186" s="363"/>
      <c r="X186" s="363"/>
      <c r="Y186" s="363"/>
      <c r="Z186" s="363"/>
    </row>
    <row r="187" spans="1:26" ht="15.75" x14ac:dyDescent="0.25">
      <c r="A187" s="370" t="s">
        <v>11185</v>
      </c>
      <c r="B187" s="371" t="s">
        <v>11186</v>
      </c>
      <c r="C187" s="372" t="s">
        <v>9349</v>
      </c>
      <c r="D187" s="373">
        <v>97000</v>
      </c>
      <c r="E187" s="374"/>
      <c r="F187" s="375">
        <f>Таблица512[[#This Row],[Цена]]*Таблица512[[#This Row],[Заказ]]</f>
        <v>0</v>
      </c>
      <c r="G187" s="363"/>
      <c r="H187" s="363"/>
      <c r="I187" s="363"/>
      <c r="J187" s="363"/>
      <c r="K187" s="363"/>
      <c r="L187" s="363"/>
      <c r="M187" s="363"/>
      <c r="N187" s="363"/>
      <c r="O187" s="363"/>
      <c r="P187" s="363"/>
      <c r="Q187" s="363"/>
      <c r="R187" s="363"/>
      <c r="S187" s="363"/>
      <c r="T187" s="363"/>
      <c r="U187" s="363"/>
      <c r="V187" s="363"/>
      <c r="W187" s="363"/>
      <c r="X187" s="363"/>
      <c r="Y187" s="363"/>
      <c r="Z187" s="363"/>
    </row>
    <row r="188" spans="1:26" ht="15.75" x14ac:dyDescent="0.25">
      <c r="A188" s="370" t="s">
        <v>11499</v>
      </c>
      <c r="B188" s="371" t="s">
        <v>11500</v>
      </c>
      <c r="C188" s="372" t="s">
        <v>9388</v>
      </c>
      <c r="D188" s="373">
        <v>107800</v>
      </c>
      <c r="E188" s="374"/>
      <c r="F188" s="375">
        <f>Таблица512[[#This Row],[Цена]]*Таблица512[[#This Row],[Заказ]]</f>
        <v>0</v>
      </c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</row>
    <row r="189" spans="1:26" ht="15.75" x14ac:dyDescent="0.25">
      <c r="A189" s="370" t="s">
        <v>14873</v>
      </c>
      <c r="B189" s="371" t="s">
        <v>14874</v>
      </c>
      <c r="C189" s="372" t="s">
        <v>9388</v>
      </c>
      <c r="D189" s="373">
        <v>102600</v>
      </c>
      <c r="E189" s="374"/>
      <c r="F189" s="375">
        <f>Таблица512[[#This Row],[Цена]]*Таблица512[[#This Row],[Заказ]]</f>
        <v>0</v>
      </c>
      <c r="G189" s="363"/>
      <c r="H189" s="363"/>
      <c r="I189" s="363"/>
      <c r="J189" s="363"/>
      <c r="K189" s="363"/>
      <c r="L189" s="363"/>
      <c r="M189" s="363"/>
      <c r="N189" s="363"/>
      <c r="O189" s="363"/>
      <c r="P189" s="363"/>
      <c r="Q189" s="363"/>
      <c r="R189" s="363"/>
      <c r="S189" s="363"/>
      <c r="T189" s="363"/>
      <c r="U189" s="363"/>
      <c r="V189" s="363"/>
      <c r="W189" s="363"/>
      <c r="X189" s="363"/>
      <c r="Y189" s="363"/>
      <c r="Z189" s="363"/>
    </row>
    <row r="190" spans="1:26" ht="15.75" x14ac:dyDescent="0.25">
      <c r="A190" s="370" t="s">
        <v>14104</v>
      </c>
      <c r="B190" s="371" t="s">
        <v>14105</v>
      </c>
      <c r="C190" s="372" t="s">
        <v>9388</v>
      </c>
      <c r="D190" s="373">
        <v>109500</v>
      </c>
      <c r="E190" s="374"/>
      <c r="F190" s="375">
        <f>Таблица512[[#This Row],[Цена]]*Таблица512[[#This Row],[Заказ]]</f>
        <v>0</v>
      </c>
      <c r="G190" s="363"/>
      <c r="H190" s="363"/>
      <c r="I190" s="363"/>
      <c r="J190" s="363"/>
      <c r="K190" s="363"/>
      <c r="L190" s="363"/>
      <c r="M190" s="363"/>
      <c r="N190" s="363"/>
      <c r="O190" s="363"/>
      <c r="P190" s="363"/>
      <c r="Q190" s="363"/>
      <c r="R190" s="363"/>
      <c r="S190" s="363"/>
      <c r="T190" s="363"/>
      <c r="U190" s="363"/>
      <c r="V190" s="363"/>
      <c r="W190" s="363"/>
      <c r="X190" s="363"/>
      <c r="Y190" s="363"/>
      <c r="Z190" s="363"/>
    </row>
    <row r="191" spans="1:26" ht="15.75" x14ac:dyDescent="0.25">
      <c r="A191" s="370" t="s">
        <v>13435</v>
      </c>
      <c r="B191" s="371" t="s">
        <v>13436</v>
      </c>
      <c r="C191" s="372" t="s">
        <v>9349</v>
      </c>
      <c r="D191" s="373">
        <v>115300</v>
      </c>
      <c r="E191" s="374"/>
      <c r="F191" s="375">
        <f>Таблица512[[#This Row],[Цена]]*Таблица512[[#This Row],[Заказ]]</f>
        <v>0</v>
      </c>
      <c r="G191" s="363"/>
      <c r="H191" s="363"/>
      <c r="I191" s="363"/>
      <c r="J191" s="363"/>
      <c r="K191" s="363"/>
      <c r="L191" s="363"/>
      <c r="M191" s="363"/>
      <c r="N191" s="363"/>
      <c r="O191" s="363"/>
      <c r="P191" s="363"/>
      <c r="Q191" s="363"/>
      <c r="R191" s="363"/>
      <c r="S191" s="363"/>
      <c r="T191" s="363"/>
      <c r="U191" s="363"/>
      <c r="V191" s="363"/>
      <c r="W191" s="363"/>
      <c r="X191" s="363"/>
      <c r="Y191" s="363"/>
      <c r="Z191" s="363"/>
    </row>
    <row r="192" spans="1:26" ht="15.75" x14ac:dyDescent="0.25">
      <c r="A192" s="370" t="s">
        <v>11187</v>
      </c>
      <c r="B192" s="371" t="s">
        <v>11188</v>
      </c>
      <c r="C192" s="372" t="s">
        <v>9349</v>
      </c>
      <c r="D192" s="373">
        <v>110800</v>
      </c>
      <c r="E192" s="374"/>
      <c r="F192" s="375">
        <f>Таблица512[[#This Row],[Цена]]*Таблица512[[#This Row],[Заказ]]</f>
        <v>0</v>
      </c>
    </row>
    <row r="193" spans="1:6" ht="15" customHeight="1" x14ac:dyDescent="0.25">
      <c r="A193" s="370" t="s">
        <v>11189</v>
      </c>
      <c r="B193" s="371" t="s">
        <v>11190</v>
      </c>
      <c r="C193" s="372" t="s">
        <v>9349</v>
      </c>
      <c r="D193" s="373">
        <v>114500</v>
      </c>
      <c r="E193" s="374"/>
      <c r="F193" s="375">
        <f>Таблица512[[#This Row],[Цена]]*Таблица512[[#This Row],[Заказ]]</f>
        <v>0</v>
      </c>
    </row>
    <row r="194" spans="1:6" ht="15" customHeight="1" x14ac:dyDescent="0.25">
      <c r="A194" s="370"/>
      <c r="B194" s="371" t="s">
        <v>11732</v>
      </c>
      <c r="C194" s="372" t="s">
        <v>9388</v>
      </c>
      <c r="D194" s="373">
        <v>115400</v>
      </c>
      <c r="E194" s="374"/>
      <c r="F194" s="375">
        <f>Таблица512[[#This Row],[Цена]]*Таблица512[[#This Row],[Заказ]]</f>
        <v>0</v>
      </c>
    </row>
    <row r="195" spans="1:6" ht="15" customHeight="1" x14ac:dyDescent="0.25">
      <c r="A195" s="370" t="s">
        <v>10389</v>
      </c>
      <c r="B195" s="371" t="s">
        <v>10390</v>
      </c>
      <c r="C195" s="372" t="s">
        <v>9388</v>
      </c>
      <c r="D195" s="373">
        <v>115500</v>
      </c>
      <c r="E195" s="374"/>
      <c r="F195" s="375">
        <f>Таблица512[[#This Row],[Цена]]*Таблица512[[#This Row],[Заказ]]</f>
        <v>0</v>
      </c>
    </row>
    <row r="196" spans="1:6" ht="15" customHeight="1" x14ac:dyDescent="0.25">
      <c r="A196" s="370" t="s">
        <v>10391</v>
      </c>
      <c r="B196" s="371" t="s">
        <v>10392</v>
      </c>
      <c r="C196" s="372" t="s">
        <v>9388</v>
      </c>
      <c r="D196" s="373">
        <v>120300</v>
      </c>
      <c r="E196" s="374"/>
      <c r="F196" s="375">
        <f>Таблица512[[#This Row],[Цена]]*Таблица512[[#This Row],[Заказ]]</f>
        <v>0</v>
      </c>
    </row>
    <row r="197" spans="1:6" ht="15" customHeight="1" x14ac:dyDescent="0.25">
      <c r="A197" s="370" t="s">
        <v>11191</v>
      </c>
      <c r="B197" s="371" t="s">
        <v>11192</v>
      </c>
      <c r="C197" s="372" t="s">
        <v>9349</v>
      </c>
      <c r="D197" s="373">
        <v>129000</v>
      </c>
      <c r="E197" s="374"/>
      <c r="F197" s="375">
        <f>Таблица512[[#This Row],[Цена]]*Таблица512[[#This Row],[Заказ]]</f>
        <v>0</v>
      </c>
    </row>
    <row r="198" spans="1:6" ht="15" customHeight="1" x14ac:dyDescent="0.25">
      <c r="A198" s="370" t="s">
        <v>11193</v>
      </c>
      <c r="B198" s="371" t="s">
        <v>11194</v>
      </c>
      <c r="C198" s="372" t="s">
        <v>9349</v>
      </c>
      <c r="D198" s="373">
        <v>132800</v>
      </c>
      <c r="E198" s="374"/>
      <c r="F198" s="375">
        <f>Таблица512[[#This Row],[Цена]]*Таблица512[[#This Row],[Заказ]]</f>
        <v>0</v>
      </c>
    </row>
    <row r="199" spans="1:6" ht="15" customHeight="1" x14ac:dyDescent="0.25">
      <c r="A199" s="370"/>
      <c r="B199" s="371" t="s">
        <v>9466</v>
      </c>
      <c r="C199" s="372"/>
      <c r="D199" s="373"/>
      <c r="E199" s="374"/>
      <c r="F199" s="375">
        <f>Таблица512[[#This Row],[Цена]]*Таблица512[[#This Row],[Заказ]]</f>
        <v>0</v>
      </c>
    </row>
    <row r="200" spans="1:6" ht="15" customHeight="1" x14ac:dyDescent="0.25">
      <c r="A200" s="370" t="s">
        <v>10393</v>
      </c>
      <c r="B200" s="371" t="s">
        <v>10394</v>
      </c>
      <c r="C200" s="372" t="s">
        <v>9388</v>
      </c>
      <c r="D200" s="373">
        <v>99800</v>
      </c>
      <c r="E200" s="374"/>
      <c r="F200" s="375">
        <f>Таблица512[[#This Row],[Цена]]*Таблица512[[#This Row],[Заказ]]</f>
        <v>0</v>
      </c>
    </row>
    <row r="201" spans="1:6" ht="15" customHeight="1" x14ac:dyDescent="0.25">
      <c r="A201" s="370" t="s">
        <v>10395</v>
      </c>
      <c r="B201" s="371" t="s">
        <v>10396</v>
      </c>
      <c r="C201" s="372" t="s">
        <v>9388</v>
      </c>
      <c r="D201" s="373">
        <v>99800</v>
      </c>
      <c r="E201" s="374"/>
      <c r="F201" s="375">
        <f>Таблица512[[#This Row],[Цена]]*Таблица512[[#This Row],[Заказ]]</f>
        <v>0</v>
      </c>
    </row>
    <row r="202" spans="1:6" ht="15" customHeight="1" x14ac:dyDescent="0.25">
      <c r="A202" s="370" t="s">
        <v>10397</v>
      </c>
      <c r="B202" s="371" t="s">
        <v>10398</v>
      </c>
      <c r="C202" s="372" t="s">
        <v>9388</v>
      </c>
      <c r="D202" s="373">
        <v>100100</v>
      </c>
      <c r="E202" s="374"/>
      <c r="F202" s="375">
        <f>Таблица512[[#This Row],[Цена]]*Таблица512[[#This Row],[Заказ]]</f>
        <v>0</v>
      </c>
    </row>
    <row r="203" spans="1:6" ht="15" customHeight="1" x14ac:dyDescent="0.25">
      <c r="A203" s="370" t="s">
        <v>11195</v>
      </c>
      <c r="B203" s="371" t="s">
        <v>11196</v>
      </c>
      <c r="C203" s="372" t="s">
        <v>9349</v>
      </c>
      <c r="D203" s="373">
        <v>106400</v>
      </c>
      <c r="E203" s="374"/>
      <c r="F203" s="375">
        <f>Таблица512[[#This Row],[Цена]]*Таблица512[[#This Row],[Заказ]]</f>
        <v>0</v>
      </c>
    </row>
    <row r="204" spans="1:6" ht="15" customHeight="1" x14ac:dyDescent="0.25">
      <c r="A204" s="370" t="s">
        <v>11197</v>
      </c>
      <c r="B204" s="371" t="s">
        <v>11198</v>
      </c>
      <c r="C204" s="372" t="s">
        <v>9349</v>
      </c>
      <c r="D204" s="373">
        <v>103800</v>
      </c>
      <c r="E204" s="374"/>
      <c r="F204" s="375">
        <f>Таблица512[[#This Row],[Цена]]*Таблица512[[#This Row],[Заказ]]</f>
        <v>0</v>
      </c>
    </row>
    <row r="205" spans="1:6" ht="15" customHeight="1" x14ac:dyDescent="0.25">
      <c r="A205" s="370" t="s">
        <v>9962</v>
      </c>
      <c r="B205" s="371" t="s">
        <v>11199</v>
      </c>
      <c r="C205" s="372" t="s">
        <v>9349</v>
      </c>
      <c r="D205" s="373">
        <v>107000</v>
      </c>
      <c r="E205" s="374"/>
      <c r="F205" s="375">
        <f>Таблица512[[#This Row],[Цена]]*Таблица512[[#This Row],[Заказ]]</f>
        <v>0</v>
      </c>
    </row>
    <row r="206" spans="1:6" ht="15" customHeight="1" x14ac:dyDescent="0.25">
      <c r="A206" s="370" t="s">
        <v>10399</v>
      </c>
      <c r="B206" s="371" t="s">
        <v>10400</v>
      </c>
      <c r="C206" s="372" t="s">
        <v>9388</v>
      </c>
      <c r="D206" s="373">
        <v>117800</v>
      </c>
      <c r="E206" s="374"/>
      <c r="F206" s="375">
        <f>Таблица512[[#This Row],[Цена]]*Таблица512[[#This Row],[Заказ]]</f>
        <v>0</v>
      </c>
    </row>
    <row r="207" spans="1:6" ht="15" customHeight="1" x14ac:dyDescent="0.25">
      <c r="A207" s="370" t="s">
        <v>10401</v>
      </c>
      <c r="B207" s="371" t="s">
        <v>10402</v>
      </c>
      <c r="C207" s="372" t="s">
        <v>9388</v>
      </c>
      <c r="D207" s="373">
        <v>111200</v>
      </c>
      <c r="E207" s="374"/>
      <c r="F207" s="375">
        <f>Таблица512[[#This Row],[Цена]]*Таблица512[[#This Row],[Заказ]]</f>
        <v>0</v>
      </c>
    </row>
    <row r="208" spans="1:6" ht="15" customHeight="1" x14ac:dyDescent="0.25">
      <c r="A208" s="370" t="s">
        <v>10403</v>
      </c>
      <c r="B208" s="371" t="s">
        <v>10404</v>
      </c>
      <c r="C208" s="372" t="s">
        <v>9388</v>
      </c>
      <c r="D208" s="373">
        <v>125300</v>
      </c>
      <c r="E208" s="374"/>
      <c r="F208" s="375">
        <f>Таблица512[[#This Row],[Цена]]*Таблица512[[#This Row],[Заказ]]</f>
        <v>0</v>
      </c>
    </row>
    <row r="209" spans="1:6" ht="15" customHeight="1" x14ac:dyDescent="0.25">
      <c r="A209" s="370" t="s">
        <v>9963</v>
      </c>
      <c r="B209" s="371" t="s">
        <v>11200</v>
      </c>
      <c r="C209" s="372" t="s">
        <v>9349</v>
      </c>
      <c r="D209" s="373">
        <v>126400</v>
      </c>
      <c r="E209" s="374"/>
      <c r="F209" s="375">
        <f>Таблица512[[#This Row],[Цена]]*Таблица512[[#This Row],[Заказ]]</f>
        <v>0</v>
      </c>
    </row>
    <row r="210" spans="1:6" ht="15" customHeight="1" x14ac:dyDescent="0.25">
      <c r="A210" s="370" t="s">
        <v>9964</v>
      </c>
      <c r="B210" s="371" t="s">
        <v>11201</v>
      </c>
      <c r="C210" s="372" t="s">
        <v>9349</v>
      </c>
      <c r="D210" s="373">
        <v>120000</v>
      </c>
      <c r="E210" s="374"/>
      <c r="F210" s="375">
        <f>Таблица512[[#This Row],[Цена]]*Таблица512[[#This Row],[Заказ]]</f>
        <v>0</v>
      </c>
    </row>
    <row r="211" spans="1:6" ht="15" customHeight="1" x14ac:dyDescent="0.25">
      <c r="A211" s="370" t="s">
        <v>9965</v>
      </c>
      <c r="B211" s="371" t="s">
        <v>11202</v>
      </c>
      <c r="C211" s="372" t="s">
        <v>9349</v>
      </c>
      <c r="D211" s="373">
        <v>128300</v>
      </c>
      <c r="E211" s="374"/>
      <c r="F211" s="375">
        <f>Таблица512[[#This Row],[Цена]]*Таблица512[[#This Row],[Заказ]]</f>
        <v>0</v>
      </c>
    </row>
    <row r="212" spans="1:6" ht="15" customHeight="1" x14ac:dyDescent="0.25">
      <c r="A212" s="370"/>
      <c r="B212" s="371" t="s">
        <v>10405</v>
      </c>
      <c r="C212" s="372" t="s">
        <v>9388</v>
      </c>
      <c r="D212" s="373">
        <v>128800</v>
      </c>
      <c r="E212" s="374"/>
      <c r="F212" s="375">
        <f>Таблица512[[#This Row],[Цена]]*Таблица512[[#This Row],[Заказ]]</f>
        <v>0</v>
      </c>
    </row>
    <row r="213" spans="1:6" ht="15" customHeight="1" x14ac:dyDescent="0.25">
      <c r="A213" s="370" t="s">
        <v>10406</v>
      </c>
      <c r="B213" s="371" t="s">
        <v>10407</v>
      </c>
      <c r="C213" s="372" t="s">
        <v>9388</v>
      </c>
      <c r="D213" s="373">
        <v>120900</v>
      </c>
      <c r="E213" s="374"/>
      <c r="F213" s="375">
        <f>Таблица512[[#This Row],[Цена]]*Таблица512[[#This Row],[Заказ]]</f>
        <v>0</v>
      </c>
    </row>
    <row r="214" spans="1:6" ht="15" customHeight="1" x14ac:dyDescent="0.25">
      <c r="A214" s="370"/>
      <c r="B214" s="371" t="s">
        <v>10408</v>
      </c>
      <c r="C214" s="372" t="s">
        <v>9388</v>
      </c>
      <c r="D214" s="373">
        <v>135300</v>
      </c>
      <c r="E214" s="374"/>
      <c r="F214" s="375">
        <f>Таблица512[[#This Row],[Цена]]*Таблица512[[#This Row],[Заказ]]</f>
        <v>0</v>
      </c>
    </row>
    <row r="215" spans="1:6" ht="15" customHeight="1" x14ac:dyDescent="0.25">
      <c r="A215" s="370"/>
      <c r="B215" s="371" t="s">
        <v>11203</v>
      </c>
      <c r="C215" s="372" t="s">
        <v>9349</v>
      </c>
      <c r="D215" s="373">
        <v>139000</v>
      </c>
      <c r="E215" s="374"/>
      <c r="F215" s="375">
        <f>Таблица512[[#This Row],[Цена]]*Таблица512[[#This Row],[Заказ]]</f>
        <v>0</v>
      </c>
    </row>
    <row r="216" spans="1:6" ht="15" customHeight="1" x14ac:dyDescent="0.25">
      <c r="A216" s="370" t="s">
        <v>11204</v>
      </c>
      <c r="B216" s="371" t="s">
        <v>11205</v>
      </c>
      <c r="C216" s="372" t="s">
        <v>9349</v>
      </c>
      <c r="D216" s="373">
        <v>138900</v>
      </c>
      <c r="E216" s="374"/>
      <c r="F216" s="375">
        <f>Таблица512[[#This Row],[Цена]]*Таблица512[[#This Row],[Заказ]]</f>
        <v>0</v>
      </c>
    </row>
    <row r="217" spans="1:6" ht="15" customHeight="1" x14ac:dyDescent="0.25">
      <c r="A217" s="370" t="s">
        <v>15963</v>
      </c>
      <c r="B217" s="371" t="s">
        <v>15964</v>
      </c>
      <c r="C217" s="372" t="s">
        <v>9349</v>
      </c>
      <c r="D217" s="373">
        <v>141300</v>
      </c>
      <c r="E217" s="374"/>
      <c r="F217" s="375">
        <f>Таблица512[[#This Row],[Цена]]*Таблица512[[#This Row],[Заказ]]</f>
        <v>0</v>
      </c>
    </row>
    <row r="218" spans="1:6" ht="15" customHeight="1" x14ac:dyDescent="0.25">
      <c r="A218" s="370" t="s">
        <v>15963</v>
      </c>
      <c r="B218" s="371" t="s">
        <v>15964</v>
      </c>
      <c r="C218" s="372" t="s">
        <v>9349</v>
      </c>
      <c r="D218" s="373">
        <v>141300</v>
      </c>
      <c r="E218" s="374"/>
      <c r="F218" s="375">
        <f>Таблица512[[#This Row],[Цена]]*Таблица512[[#This Row],[Заказ]]</f>
        <v>0</v>
      </c>
    </row>
    <row r="219" spans="1:6" ht="15" customHeight="1" x14ac:dyDescent="0.25">
      <c r="A219" s="370"/>
      <c r="B219" s="371" t="s">
        <v>10409</v>
      </c>
      <c r="C219" s="372" t="s">
        <v>9388</v>
      </c>
      <c r="D219" s="373">
        <v>142800</v>
      </c>
      <c r="E219" s="374"/>
      <c r="F219" s="375">
        <f>Таблица512[[#This Row],[Цена]]*Таблица512[[#This Row],[Заказ]]</f>
        <v>0</v>
      </c>
    </row>
    <row r="220" spans="1:6" ht="15" customHeight="1" x14ac:dyDescent="0.25">
      <c r="A220" s="370"/>
      <c r="B220" s="371" t="s">
        <v>10410</v>
      </c>
      <c r="C220" s="372" t="s">
        <v>9388</v>
      </c>
      <c r="D220" s="373">
        <v>137500</v>
      </c>
      <c r="E220" s="374"/>
      <c r="F220" s="375">
        <f>Таблица512[[#This Row],[Цена]]*Таблица512[[#This Row],[Заказ]]</f>
        <v>0</v>
      </c>
    </row>
    <row r="221" spans="1:6" ht="15" customHeight="1" x14ac:dyDescent="0.25">
      <c r="A221" s="370"/>
      <c r="B221" s="371" t="s">
        <v>11206</v>
      </c>
      <c r="C221" s="372" t="s">
        <v>9349</v>
      </c>
      <c r="D221" s="373">
        <v>160900</v>
      </c>
      <c r="E221" s="374"/>
      <c r="F221" s="375">
        <f>Таблица512[[#This Row],[Цена]]*Таблица512[[#This Row],[Заказ]]</f>
        <v>0</v>
      </c>
    </row>
    <row r="222" spans="1:6" ht="15" customHeight="1" x14ac:dyDescent="0.25">
      <c r="A222" s="370"/>
      <c r="B222" s="371" t="s">
        <v>11207</v>
      </c>
      <c r="C222" s="372" t="s">
        <v>9349</v>
      </c>
      <c r="D222" s="373">
        <v>161900</v>
      </c>
      <c r="E222" s="374"/>
      <c r="F222" s="375">
        <f>Таблица512[[#This Row],[Цена]]*Таблица512[[#This Row],[Заказ]]</f>
        <v>0</v>
      </c>
    </row>
    <row r="223" spans="1:6" ht="15" customHeight="1" x14ac:dyDescent="0.25">
      <c r="A223" s="370"/>
      <c r="B223" s="371" t="s">
        <v>11208</v>
      </c>
      <c r="C223" s="372" t="s">
        <v>9349</v>
      </c>
      <c r="D223" s="373">
        <v>168300</v>
      </c>
      <c r="E223" s="374"/>
      <c r="F223" s="375">
        <f>Таблица512[[#This Row],[Цена]]*Таблица512[[#This Row],[Заказ]]</f>
        <v>0</v>
      </c>
    </row>
    <row r="224" spans="1:6" ht="15" customHeight="1" x14ac:dyDescent="0.25">
      <c r="A224" s="370"/>
      <c r="B224" s="371" t="s">
        <v>9966</v>
      </c>
      <c r="C224" s="372"/>
      <c r="D224" s="373"/>
      <c r="E224" s="374"/>
      <c r="F224" s="375">
        <f>Таблица512[[#This Row],[Цена]]*Таблица512[[#This Row],[Заказ]]</f>
        <v>0</v>
      </c>
    </row>
    <row r="225" spans="1:6" ht="15" customHeight="1" x14ac:dyDescent="0.25">
      <c r="A225" s="370" t="s">
        <v>14875</v>
      </c>
      <c r="B225" s="371" t="s">
        <v>9467</v>
      </c>
      <c r="C225" s="372"/>
      <c r="D225" s="373">
        <v>8600</v>
      </c>
      <c r="E225" s="374"/>
      <c r="F225" s="375">
        <f>Таблица512[[#This Row],[Цена]]*Таблица512[[#This Row],[Заказ]]</f>
        <v>0</v>
      </c>
    </row>
    <row r="226" spans="1:6" ht="15" customHeight="1" x14ac:dyDescent="0.25">
      <c r="A226" s="370" t="s">
        <v>9768</v>
      </c>
      <c r="B226" s="371" t="s">
        <v>9468</v>
      </c>
      <c r="C226" s="372"/>
      <c r="D226" s="373">
        <v>12600</v>
      </c>
      <c r="E226" s="374"/>
      <c r="F226" s="375">
        <f>Таблица512[[#This Row],[Цена]]*Таблица512[[#This Row],[Заказ]]</f>
        <v>0</v>
      </c>
    </row>
    <row r="227" spans="1:6" ht="15" customHeight="1" x14ac:dyDescent="0.25">
      <c r="A227" s="370" t="s">
        <v>14876</v>
      </c>
      <c r="B227" s="371" t="s">
        <v>14877</v>
      </c>
      <c r="C227" s="372"/>
      <c r="D227" s="373">
        <v>13000</v>
      </c>
      <c r="E227" s="374"/>
      <c r="F227" s="375">
        <f>Таблица512[[#This Row],[Цена]]*Таблица512[[#This Row],[Заказ]]</f>
        <v>0</v>
      </c>
    </row>
    <row r="228" spans="1:6" ht="15" customHeight="1" x14ac:dyDescent="0.25">
      <c r="A228" s="370" t="s">
        <v>9761</v>
      </c>
      <c r="B228" s="371" t="s">
        <v>9469</v>
      </c>
      <c r="C228" s="372"/>
      <c r="D228" s="373">
        <v>15700</v>
      </c>
      <c r="E228" s="374"/>
      <c r="F228" s="375">
        <f>Таблица512[[#This Row],[Цена]]*Таблица512[[#This Row],[Заказ]]</f>
        <v>0</v>
      </c>
    </row>
    <row r="229" spans="1:6" ht="15" customHeight="1" x14ac:dyDescent="0.25">
      <c r="A229" s="370"/>
      <c r="B229" s="371" t="s">
        <v>9967</v>
      </c>
      <c r="C229" s="372"/>
      <c r="D229" s="373">
        <v>37300</v>
      </c>
      <c r="E229" s="374"/>
      <c r="F229" s="375">
        <f>Таблица512[[#This Row],[Цена]]*Таблица512[[#This Row],[Заказ]]</f>
        <v>0</v>
      </c>
    </row>
    <row r="230" spans="1:6" ht="15" customHeight="1" x14ac:dyDescent="0.25">
      <c r="A230" s="370"/>
      <c r="B230" s="371" t="s">
        <v>11209</v>
      </c>
      <c r="C230" s="372"/>
      <c r="D230" s="373">
        <v>39300</v>
      </c>
      <c r="E230" s="374"/>
      <c r="F230" s="375">
        <f>Таблица512[[#This Row],[Цена]]*Таблица512[[#This Row],[Заказ]]</f>
        <v>0</v>
      </c>
    </row>
    <row r="231" spans="1:6" ht="15" customHeight="1" x14ac:dyDescent="0.25">
      <c r="A231" s="370"/>
      <c r="B231" s="371" t="s">
        <v>9968</v>
      </c>
      <c r="C231" s="372"/>
      <c r="D231" s="373">
        <v>37300</v>
      </c>
      <c r="E231" s="374"/>
      <c r="F231" s="375">
        <f>Таблица512[[#This Row],[Цена]]*Таблица512[[#This Row],[Заказ]]</f>
        <v>0</v>
      </c>
    </row>
    <row r="232" spans="1:6" ht="15" customHeight="1" x14ac:dyDescent="0.25">
      <c r="A232" s="370"/>
      <c r="B232" s="371" t="s">
        <v>9969</v>
      </c>
      <c r="C232" s="372"/>
      <c r="D232" s="373">
        <v>37500</v>
      </c>
      <c r="E232" s="374"/>
      <c r="F232" s="375">
        <f>Таблица512[[#This Row],[Цена]]*Таблица512[[#This Row],[Заказ]]</f>
        <v>0</v>
      </c>
    </row>
    <row r="233" spans="1:6" ht="15" customHeight="1" x14ac:dyDescent="0.25">
      <c r="A233" s="370"/>
      <c r="B233" s="371" t="s">
        <v>13847</v>
      </c>
      <c r="C233" s="372"/>
      <c r="D233" s="373">
        <v>39800</v>
      </c>
      <c r="E233" s="374"/>
      <c r="F233" s="375">
        <f>Таблица512[[#This Row],[Цена]]*Таблица512[[#This Row],[Заказ]]</f>
        <v>0</v>
      </c>
    </row>
    <row r="234" spans="1:6" ht="15" customHeight="1" x14ac:dyDescent="0.25">
      <c r="A234" s="370"/>
      <c r="B234" s="371" t="s">
        <v>9470</v>
      </c>
      <c r="C234" s="372"/>
      <c r="D234" s="373"/>
      <c r="E234" s="374"/>
      <c r="F234" s="375">
        <f>Таблица512[[#This Row],[Цена]]*Таблица512[[#This Row],[Заказ]]</f>
        <v>0</v>
      </c>
    </row>
    <row r="235" spans="1:6" ht="15" customHeight="1" x14ac:dyDescent="0.25">
      <c r="A235" s="370"/>
      <c r="B235" s="371" t="s">
        <v>9471</v>
      </c>
      <c r="C235" s="372"/>
      <c r="D235" s="373">
        <v>18300</v>
      </c>
      <c r="E235" s="374"/>
      <c r="F235" s="375">
        <f>Таблица512[[#This Row],[Цена]]*Таблица512[[#This Row],[Заказ]]</f>
        <v>0</v>
      </c>
    </row>
    <row r="236" spans="1:6" ht="15" customHeight="1" x14ac:dyDescent="0.25">
      <c r="A236" s="370"/>
      <c r="B236" s="371" t="s">
        <v>9472</v>
      </c>
      <c r="C236" s="372"/>
      <c r="D236" s="373">
        <v>17700</v>
      </c>
      <c r="E236" s="374"/>
      <c r="F236" s="375">
        <f>Таблица512[[#This Row],[Цена]]*Таблица512[[#This Row],[Заказ]]</f>
        <v>0</v>
      </c>
    </row>
    <row r="237" spans="1:6" ht="15" customHeight="1" x14ac:dyDescent="0.25">
      <c r="A237" s="370"/>
      <c r="B237" s="371" t="s">
        <v>11733</v>
      </c>
      <c r="C237" s="372"/>
      <c r="D237" s="373">
        <v>19300</v>
      </c>
      <c r="E237" s="374"/>
      <c r="F237" s="375">
        <f>Таблица512[[#This Row],[Цена]]*Таблица512[[#This Row],[Заказ]]</f>
        <v>0</v>
      </c>
    </row>
    <row r="238" spans="1:6" ht="15" customHeight="1" x14ac:dyDescent="0.25">
      <c r="A238" s="370"/>
      <c r="B238" s="371" t="s">
        <v>14878</v>
      </c>
      <c r="C238" s="372"/>
      <c r="D238" s="373">
        <v>19600</v>
      </c>
      <c r="E238" s="374"/>
      <c r="F238" s="375">
        <f>Таблица512[[#This Row],[Цена]]*Таблица512[[#This Row],[Заказ]]</f>
        <v>0</v>
      </c>
    </row>
    <row r="239" spans="1:6" ht="15" customHeight="1" x14ac:dyDescent="0.25">
      <c r="A239" s="370"/>
      <c r="B239" s="371" t="s">
        <v>14879</v>
      </c>
      <c r="C239" s="372"/>
      <c r="D239" s="373">
        <v>20900</v>
      </c>
      <c r="E239" s="374"/>
      <c r="F239" s="375">
        <f>Таблица512[[#This Row],[Цена]]*Таблица512[[#This Row],[Заказ]]</f>
        <v>0</v>
      </c>
    </row>
    <row r="240" spans="1:6" ht="15" customHeight="1" x14ac:dyDescent="0.25">
      <c r="A240" s="370"/>
      <c r="B240" s="371" t="s">
        <v>12099</v>
      </c>
      <c r="C240" s="372"/>
      <c r="D240" s="373">
        <v>25100</v>
      </c>
      <c r="E240" s="374"/>
      <c r="F240" s="375">
        <f>Таблица512[[#This Row],[Цена]]*Таблица512[[#This Row],[Заказ]]</f>
        <v>0</v>
      </c>
    </row>
    <row r="241" spans="1:6" ht="15" customHeight="1" x14ac:dyDescent="0.25">
      <c r="A241" s="370"/>
      <c r="B241" s="371" t="s">
        <v>14880</v>
      </c>
      <c r="C241" s="372"/>
      <c r="D241" s="373">
        <v>25300</v>
      </c>
      <c r="E241" s="374"/>
      <c r="F241" s="375">
        <f>Таблица512[[#This Row],[Цена]]*Таблица512[[#This Row],[Заказ]]</f>
        <v>0</v>
      </c>
    </row>
    <row r="242" spans="1:6" ht="15" customHeight="1" x14ac:dyDescent="0.25">
      <c r="A242" s="370"/>
      <c r="B242" s="371" t="s">
        <v>14881</v>
      </c>
      <c r="C242" s="372"/>
      <c r="D242" s="373">
        <v>27400</v>
      </c>
      <c r="E242" s="374"/>
      <c r="F242" s="375">
        <f>Таблица512[[#This Row],[Цена]]*Таблица512[[#This Row],[Заказ]]</f>
        <v>0</v>
      </c>
    </row>
    <row r="243" spans="1:6" ht="15" customHeight="1" x14ac:dyDescent="0.25">
      <c r="A243" s="370"/>
      <c r="B243" s="371" t="s">
        <v>12100</v>
      </c>
      <c r="C243" s="372"/>
      <c r="D243" s="373">
        <v>27300</v>
      </c>
      <c r="E243" s="374"/>
      <c r="F243" s="375">
        <f>Таблица512[[#This Row],[Цена]]*Таблица512[[#This Row],[Заказ]]</f>
        <v>0</v>
      </c>
    </row>
    <row r="244" spans="1:6" ht="15" customHeight="1" x14ac:dyDescent="0.25">
      <c r="A244" s="370"/>
      <c r="B244" s="371" t="s">
        <v>14882</v>
      </c>
      <c r="C244" s="372"/>
      <c r="D244" s="373">
        <v>27000</v>
      </c>
      <c r="E244" s="374"/>
      <c r="F244" s="375">
        <f>Таблица512[[#This Row],[Цена]]*Таблица512[[#This Row],[Заказ]]</f>
        <v>0</v>
      </c>
    </row>
    <row r="245" spans="1:6" ht="15" customHeight="1" x14ac:dyDescent="0.25">
      <c r="A245" s="370"/>
      <c r="B245" s="371" t="s">
        <v>9970</v>
      </c>
      <c r="C245" s="372"/>
      <c r="D245" s="373">
        <v>26600</v>
      </c>
      <c r="E245" s="374"/>
      <c r="F245" s="375">
        <f>Таблица512[[#This Row],[Цена]]*Таблица512[[#This Row],[Заказ]]</f>
        <v>0</v>
      </c>
    </row>
    <row r="246" spans="1:6" ht="15" customHeight="1" x14ac:dyDescent="0.25">
      <c r="A246" s="370"/>
      <c r="B246" s="371" t="s">
        <v>14883</v>
      </c>
      <c r="C246" s="372"/>
      <c r="D246" s="373">
        <v>26800</v>
      </c>
      <c r="E246" s="374"/>
      <c r="F246" s="375">
        <f>Таблица512[[#This Row],[Цена]]*Таблица512[[#This Row],[Заказ]]</f>
        <v>0</v>
      </c>
    </row>
    <row r="247" spans="1:6" ht="15" customHeight="1" x14ac:dyDescent="0.25">
      <c r="A247" s="370"/>
      <c r="B247" s="371" t="s">
        <v>14884</v>
      </c>
      <c r="C247" s="372"/>
      <c r="D247" s="373">
        <v>51300</v>
      </c>
      <c r="E247" s="374"/>
      <c r="F247" s="375">
        <f>Таблица512[[#This Row],[Цена]]*Таблица512[[#This Row],[Заказ]]</f>
        <v>0</v>
      </c>
    </row>
    <row r="248" spans="1:6" ht="15" customHeight="1" x14ac:dyDescent="0.25">
      <c r="A248" s="370"/>
      <c r="B248" s="371" t="s">
        <v>14885</v>
      </c>
      <c r="C248" s="372"/>
      <c r="D248" s="373">
        <v>52300</v>
      </c>
      <c r="E248" s="374"/>
      <c r="F248" s="375">
        <f>Таблица512[[#This Row],[Цена]]*Таблица512[[#This Row],[Заказ]]</f>
        <v>0</v>
      </c>
    </row>
    <row r="249" spans="1:6" ht="15" customHeight="1" x14ac:dyDescent="0.25">
      <c r="A249" s="370"/>
      <c r="B249" s="371" t="s">
        <v>9473</v>
      </c>
      <c r="C249" s="372"/>
      <c r="D249" s="373">
        <v>57800</v>
      </c>
      <c r="E249" s="374"/>
      <c r="F249" s="375">
        <f>Таблица512[[#This Row],[Цена]]*Таблица512[[#This Row],[Заказ]]</f>
        <v>0</v>
      </c>
    </row>
    <row r="250" spans="1:6" ht="15" customHeight="1" x14ac:dyDescent="0.25">
      <c r="A250" s="370"/>
      <c r="B250" s="371" t="s">
        <v>13848</v>
      </c>
      <c r="C250" s="372"/>
      <c r="D250" s="373">
        <v>60300</v>
      </c>
      <c r="E250" s="374"/>
      <c r="F250" s="375">
        <f>Таблица512[[#This Row],[Цена]]*Таблица512[[#This Row],[Заказ]]</f>
        <v>0</v>
      </c>
    </row>
    <row r="251" spans="1:6" ht="15" customHeight="1" x14ac:dyDescent="0.25">
      <c r="A251" s="370"/>
      <c r="B251" s="371" t="s">
        <v>9971</v>
      </c>
      <c r="C251" s="372"/>
      <c r="D251" s="373">
        <v>57300</v>
      </c>
      <c r="E251" s="374"/>
      <c r="F251" s="375">
        <f>Таблица512[[#This Row],[Цена]]*Таблица512[[#This Row],[Заказ]]</f>
        <v>0</v>
      </c>
    </row>
    <row r="252" spans="1:6" ht="15" customHeight="1" x14ac:dyDescent="0.25">
      <c r="A252" s="370"/>
      <c r="B252" s="371" t="s">
        <v>11501</v>
      </c>
      <c r="C252" s="372"/>
      <c r="D252" s="373">
        <v>57300</v>
      </c>
      <c r="E252" s="374"/>
      <c r="F252" s="375">
        <f>Таблица512[[#This Row],[Цена]]*Таблица512[[#This Row],[Заказ]]</f>
        <v>0</v>
      </c>
    </row>
    <row r="253" spans="1:6" ht="15" customHeight="1" x14ac:dyDescent="0.25">
      <c r="A253" s="370"/>
      <c r="B253" s="371" t="s">
        <v>9972</v>
      </c>
      <c r="C253" s="372"/>
      <c r="D253" s="373">
        <v>57300</v>
      </c>
      <c r="E253" s="374"/>
      <c r="F253" s="375">
        <f>Таблица512[[#This Row],[Цена]]*Таблица512[[#This Row],[Заказ]]</f>
        <v>0</v>
      </c>
    </row>
    <row r="254" spans="1:6" ht="15" customHeight="1" x14ac:dyDescent="0.25">
      <c r="A254" s="370"/>
      <c r="B254" s="371" t="s">
        <v>14886</v>
      </c>
      <c r="C254" s="372"/>
      <c r="D254" s="373">
        <v>60300</v>
      </c>
      <c r="E254" s="374"/>
      <c r="F254" s="375">
        <f>Таблица512[[#This Row],[Цена]]*Таблица512[[#This Row],[Заказ]]</f>
        <v>0</v>
      </c>
    </row>
    <row r="255" spans="1:6" ht="15" customHeight="1" x14ac:dyDescent="0.25">
      <c r="A255" s="370"/>
      <c r="B255" s="371" t="s">
        <v>14887</v>
      </c>
      <c r="C255" s="372"/>
      <c r="D255" s="373">
        <v>58800</v>
      </c>
      <c r="E255" s="374"/>
      <c r="F255" s="375">
        <f>Таблица512[[#This Row],[Цена]]*Таблица512[[#This Row],[Заказ]]</f>
        <v>0</v>
      </c>
    </row>
    <row r="256" spans="1:6" ht="15" customHeight="1" x14ac:dyDescent="0.25">
      <c r="A256" s="370"/>
      <c r="B256" s="371" t="s">
        <v>13849</v>
      </c>
      <c r="C256" s="372"/>
      <c r="D256" s="373">
        <v>59800</v>
      </c>
      <c r="E256" s="374"/>
      <c r="F256" s="375">
        <f>Таблица512[[#This Row],[Цена]]*Таблица512[[#This Row],[Заказ]]</f>
        <v>0</v>
      </c>
    </row>
    <row r="257" spans="1:6" ht="15" customHeight="1" x14ac:dyDescent="0.25">
      <c r="A257" s="370"/>
      <c r="B257" s="371" t="s">
        <v>9474</v>
      </c>
      <c r="C257" s="372"/>
      <c r="D257" s="373">
        <v>68800</v>
      </c>
      <c r="E257" s="374"/>
      <c r="F257" s="375">
        <f>Таблица512[[#This Row],[Цена]]*Таблица512[[#This Row],[Заказ]]</f>
        <v>0</v>
      </c>
    </row>
    <row r="258" spans="1:6" ht="15" customHeight="1" x14ac:dyDescent="0.25">
      <c r="A258" s="370"/>
      <c r="B258" s="371" t="s">
        <v>15965</v>
      </c>
      <c r="C258" s="372"/>
      <c r="D258" s="373">
        <v>69300</v>
      </c>
      <c r="E258" s="374"/>
      <c r="F258" s="375">
        <f>Таблица512[[#This Row],[Цена]]*Таблица512[[#This Row],[Заказ]]</f>
        <v>0</v>
      </c>
    </row>
    <row r="259" spans="1:6" ht="15" customHeight="1" x14ac:dyDescent="0.25">
      <c r="A259" s="370"/>
      <c r="B259" s="371" t="s">
        <v>9475</v>
      </c>
      <c r="C259" s="372"/>
      <c r="D259" s="373">
        <v>400</v>
      </c>
      <c r="E259" s="374"/>
      <c r="F259" s="375">
        <f>Таблица512[[#This Row],[Цена]]*Таблица512[[#This Row],[Заказ]]</f>
        <v>0</v>
      </c>
    </row>
    <row r="260" spans="1:6" ht="15" customHeight="1" x14ac:dyDescent="0.25">
      <c r="A260" s="370"/>
      <c r="B260" s="371" t="s">
        <v>9476</v>
      </c>
      <c r="C260" s="372"/>
      <c r="D260" s="373">
        <v>250</v>
      </c>
      <c r="E260" s="374"/>
      <c r="F260" s="375">
        <f>Таблица512[[#This Row],[Цена]]*Таблица512[[#This Row],[Заказ]]</f>
        <v>0</v>
      </c>
    </row>
    <row r="261" spans="1:6" ht="15" customHeight="1" x14ac:dyDescent="0.25">
      <c r="A261" s="370"/>
      <c r="B261" s="371" t="s">
        <v>9477</v>
      </c>
      <c r="C261" s="372"/>
      <c r="D261" s="373">
        <v>400</v>
      </c>
      <c r="E261" s="374"/>
      <c r="F261" s="375">
        <f>Таблица512[[#This Row],[Цена]]*Таблица512[[#This Row],[Заказ]]</f>
        <v>0</v>
      </c>
    </row>
    <row r="262" spans="1:6" ht="15" customHeight="1" x14ac:dyDescent="0.25">
      <c r="A262" s="481"/>
      <c r="B262" s="371" t="s">
        <v>9478</v>
      </c>
      <c r="C262" s="482"/>
      <c r="D262" s="373">
        <v>200</v>
      </c>
      <c r="E262" s="374"/>
      <c r="F262" s="375">
        <f>Таблица512[[#This Row],[Цена]]*Таблица512[[#This Row],[Заказ]]</f>
        <v>0</v>
      </c>
    </row>
    <row r="263" spans="1:6" ht="15" customHeight="1" x14ac:dyDescent="0.25">
      <c r="A263" s="521"/>
      <c r="B263" s="371" t="s">
        <v>9479</v>
      </c>
      <c r="C263" s="521"/>
      <c r="D263" s="373">
        <v>1000</v>
      </c>
      <c r="E263" s="522"/>
      <c r="F263" s="523">
        <f>Таблица512[[#This Row],[Цена]]*Таблица512[[#This Row],[Заказ]]</f>
        <v>0</v>
      </c>
    </row>
    <row r="264" spans="1:6" ht="15" customHeight="1" x14ac:dyDescent="0.25">
      <c r="A264" s="370" t="s">
        <v>10</v>
      </c>
      <c r="B264" s="481"/>
      <c r="C264" s="482"/>
      <c r="D264" s="483"/>
      <c r="E264" s="494">
        <f>SUBTOTAL(109,Таблица512[Заказ])</f>
        <v>0</v>
      </c>
      <c r="F264" s="495">
        <f>SUBTOTAL(109,Таблица512[Сумма заказа])</f>
        <v>0</v>
      </c>
    </row>
  </sheetData>
  <mergeCells count="2">
    <mergeCell ref="A1:F1"/>
    <mergeCell ref="A2:B2"/>
  </mergeCells>
  <conditionalFormatting sqref="A4:D264">
    <cfRule type="expression" dxfId="34" priority="29">
      <formula>($D4="")</formula>
    </cfRule>
  </conditionalFormatting>
  <hyperlinks>
    <hyperlink ref="A1" location="'Оглавление'!A1" display="Назад в оглавление" xr:uid="{00000000-0004-0000-0300-000000000000}"/>
  </hyperlinks>
  <pageMargins left="0.7" right="0.7" top="0.75" bottom="0.75" header="0" footer="0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6">
    <tabColor rgb="FFFF0000"/>
  </sheetPr>
  <dimension ref="A1:E418"/>
  <sheetViews>
    <sheetView showGridLines="0" zoomScaleNormal="100" workbookViewId="0">
      <pane ySplit="3" topLeftCell="A4" activePane="bottomLeft" state="frozen"/>
      <selection activeCell="A14" sqref="A14:XFD14"/>
      <selection pane="bottomLeft" sqref="A1:E1"/>
    </sheetView>
  </sheetViews>
  <sheetFormatPr defaultColWidth="14.42578125" defaultRowHeight="15.75" customHeight="1" x14ac:dyDescent="0.25"/>
  <cols>
    <col min="1" max="1" width="56.42578125" style="105" customWidth="1"/>
    <col min="2" max="2" width="78.42578125" customWidth="1"/>
    <col min="3" max="3" width="12.7109375" style="305" bestFit="1" customWidth="1"/>
    <col min="4" max="4" width="10.7109375" customWidth="1"/>
    <col min="5" max="5" width="15.7109375" customWidth="1"/>
  </cols>
  <sheetData>
    <row r="1" spans="1:5" ht="32.25" customHeight="1" x14ac:dyDescent="0.25">
      <c r="A1" s="608" t="s">
        <v>2</v>
      </c>
      <c r="B1" s="608"/>
      <c r="C1" s="608"/>
      <c r="D1" s="608"/>
      <c r="E1" s="608"/>
    </row>
    <row r="2" spans="1:5" ht="21" x14ac:dyDescent="0.35">
      <c r="A2" s="606" t="s">
        <v>127</v>
      </c>
      <c r="B2" s="607"/>
      <c r="C2" s="303" t="s">
        <v>3</v>
      </c>
      <c r="D2" s="17">
        <f>SUM(Таблица59[Заказ])</f>
        <v>0</v>
      </c>
      <c r="E2" s="24">
        <f>SUM(Таблица59[Сумма заказа])</f>
        <v>0</v>
      </c>
    </row>
    <row r="3" spans="1:5" ht="15" x14ac:dyDescent="0.25">
      <c r="A3" s="88" t="s">
        <v>5</v>
      </c>
      <c r="B3" s="89" t="s">
        <v>90</v>
      </c>
      <c r="C3" s="304" t="s">
        <v>13</v>
      </c>
      <c r="D3" s="60" t="s">
        <v>8</v>
      </c>
      <c r="E3" s="66" t="s">
        <v>9</v>
      </c>
    </row>
    <row r="4" spans="1:5" x14ac:dyDescent="0.25">
      <c r="A4" s="446" t="s">
        <v>15664</v>
      </c>
      <c r="B4" s="306"/>
      <c r="C4" s="307"/>
      <c r="D4" s="308"/>
      <c r="E4" s="309">
        <f>Таблица59[[#This Row],[Цена]]*Таблица59[[#This Row],[Заказ]]</f>
        <v>0</v>
      </c>
    </row>
    <row r="5" spans="1:5" x14ac:dyDescent="0.25">
      <c r="A5" s="446" t="s">
        <v>13444</v>
      </c>
      <c r="B5" s="306"/>
      <c r="C5" s="307">
        <v>7000</v>
      </c>
      <c r="D5" s="308"/>
      <c r="E5" s="309">
        <f>Таблица59[[#This Row],[Цена]]*Таблица59[[#This Row],[Заказ]]</f>
        <v>0</v>
      </c>
    </row>
    <row r="6" spans="1:5" x14ac:dyDescent="0.25">
      <c r="A6" s="446" t="s">
        <v>11455</v>
      </c>
      <c r="B6" s="306"/>
      <c r="C6" s="307">
        <v>7300</v>
      </c>
      <c r="D6" s="308"/>
      <c r="E6" s="309">
        <f>Таблица59[[#This Row],[Цена]]*Таблица59[[#This Row],[Заказ]]</f>
        <v>0</v>
      </c>
    </row>
    <row r="7" spans="1:5" x14ac:dyDescent="0.25">
      <c r="A7" s="446" t="s">
        <v>14796</v>
      </c>
      <c r="B7" s="306"/>
      <c r="C7" s="307">
        <v>5500</v>
      </c>
      <c r="D7" s="308"/>
      <c r="E7" s="309">
        <f>Таблица59[[#This Row],[Цена]]*Таблица59[[#This Row],[Заказ]]</f>
        <v>0</v>
      </c>
    </row>
    <row r="8" spans="1:5" ht="15.75" customHeight="1" x14ac:dyDescent="0.25">
      <c r="A8" s="446" t="s">
        <v>11456</v>
      </c>
      <c r="B8" s="306"/>
      <c r="C8" s="307">
        <v>9500</v>
      </c>
      <c r="D8" s="308"/>
      <c r="E8" s="309">
        <f>Таблица59[[#This Row],[Цена]]*Таблица59[[#This Row],[Заказ]]</f>
        <v>0</v>
      </c>
    </row>
    <row r="9" spans="1:5" ht="15.75" customHeight="1" x14ac:dyDescent="0.25">
      <c r="A9" s="446" t="s">
        <v>14797</v>
      </c>
      <c r="B9" s="306"/>
      <c r="C9" s="307">
        <v>30500</v>
      </c>
      <c r="D9" s="308"/>
      <c r="E9" s="309">
        <f>Таблица59[[#This Row],[Цена]]*Таблица59[[#This Row],[Заказ]]</f>
        <v>0</v>
      </c>
    </row>
    <row r="10" spans="1:5" ht="15.75" customHeight="1" x14ac:dyDescent="0.25">
      <c r="A10" s="446" t="s">
        <v>14798</v>
      </c>
      <c r="B10" s="306"/>
      <c r="C10" s="307">
        <v>30500</v>
      </c>
      <c r="D10" s="308"/>
      <c r="E10" s="309">
        <f>Таблица59[[#This Row],[Цена]]*Таблица59[[#This Row],[Заказ]]</f>
        <v>0</v>
      </c>
    </row>
    <row r="11" spans="1:5" ht="15.75" customHeight="1" x14ac:dyDescent="0.25">
      <c r="A11" s="446" t="s">
        <v>11393</v>
      </c>
      <c r="B11" s="306" t="s">
        <v>11736</v>
      </c>
      <c r="C11" s="307">
        <v>45500</v>
      </c>
      <c r="D11" s="308"/>
      <c r="E11" s="309">
        <f>Таблица59[[#This Row],[Цена]]*Таблица59[[#This Row],[Заказ]]</f>
        <v>0</v>
      </c>
    </row>
    <row r="12" spans="1:5" ht="15.75" customHeight="1" x14ac:dyDescent="0.25">
      <c r="A12" s="446" t="s">
        <v>11394</v>
      </c>
      <c r="B12" s="306" t="s">
        <v>11737</v>
      </c>
      <c r="C12" s="307">
        <v>45000</v>
      </c>
      <c r="D12" s="308"/>
      <c r="E12" s="309">
        <f>Таблица59[[#This Row],[Цена]]*Таблица59[[#This Row],[Заказ]]</f>
        <v>0</v>
      </c>
    </row>
    <row r="13" spans="1:5" ht="15.75" customHeight="1" x14ac:dyDescent="0.25">
      <c r="A13" s="446" t="s">
        <v>11395</v>
      </c>
      <c r="B13" s="306" t="s">
        <v>11738</v>
      </c>
      <c r="C13" s="307">
        <v>45000</v>
      </c>
      <c r="D13" s="308"/>
      <c r="E13" s="309">
        <f>Таблица59[[#This Row],[Цена]]*Таблица59[[#This Row],[Заказ]]</f>
        <v>0</v>
      </c>
    </row>
    <row r="14" spans="1:5" ht="15.75" customHeight="1" x14ac:dyDescent="0.25">
      <c r="A14" s="446" t="s">
        <v>11396</v>
      </c>
      <c r="B14" s="306" t="s">
        <v>11739</v>
      </c>
      <c r="C14" s="307">
        <v>44500</v>
      </c>
      <c r="D14" s="308"/>
      <c r="E14" s="309">
        <f>Таблица59[[#This Row],[Цена]]*Таблица59[[#This Row],[Заказ]]</f>
        <v>0</v>
      </c>
    </row>
    <row r="15" spans="1:5" ht="15.75" customHeight="1" x14ac:dyDescent="0.25">
      <c r="A15" s="446" t="s">
        <v>11397</v>
      </c>
      <c r="B15" s="306" t="s">
        <v>11736</v>
      </c>
      <c r="C15" s="307">
        <v>62900</v>
      </c>
      <c r="D15" s="308"/>
      <c r="E15" s="309">
        <f>Таблица59[[#This Row],[Цена]]*Таблица59[[#This Row],[Заказ]]</f>
        <v>0</v>
      </c>
    </row>
    <row r="16" spans="1:5" ht="15" customHeight="1" x14ac:dyDescent="0.25">
      <c r="A16" s="446" t="s">
        <v>11398</v>
      </c>
      <c r="B16" s="306" t="s">
        <v>11737</v>
      </c>
      <c r="C16" s="307">
        <v>62900</v>
      </c>
      <c r="D16" s="308"/>
      <c r="E16" s="309">
        <f>Таблица59[[#This Row],[Цена]]*Таблица59[[#This Row],[Заказ]]</f>
        <v>0</v>
      </c>
    </row>
    <row r="17" spans="1:5" ht="15" customHeight="1" x14ac:dyDescent="0.25">
      <c r="A17" s="446" t="s">
        <v>11399</v>
      </c>
      <c r="B17" s="306" t="s">
        <v>11738</v>
      </c>
      <c r="C17" s="307">
        <v>61500</v>
      </c>
      <c r="D17" s="308"/>
      <c r="E17" s="309">
        <f>Таблица59[[#This Row],[Цена]]*Таблица59[[#This Row],[Заказ]]</f>
        <v>0</v>
      </c>
    </row>
    <row r="18" spans="1:5" ht="15" customHeight="1" x14ac:dyDescent="0.25">
      <c r="A18" s="446" t="s">
        <v>11400</v>
      </c>
      <c r="B18" s="306" t="s">
        <v>11739</v>
      </c>
      <c r="C18" s="307">
        <v>61500</v>
      </c>
      <c r="D18" s="308"/>
      <c r="E18" s="309">
        <f>Таблица59[[#This Row],[Цена]]*Таблица59[[#This Row],[Заказ]]</f>
        <v>0</v>
      </c>
    </row>
    <row r="19" spans="1:5" ht="15" customHeight="1" x14ac:dyDescent="0.25">
      <c r="A19" s="446" t="s">
        <v>14799</v>
      </c>
      <c r="B19" s="306" t="s">
        <v>11736</v>
      </c>
      <c r="C19" s="307">
        <v>56000</v>
      </c>
      <c r="D19" s="308"/>
      <c r="E19" s="309">
        <f>Таблица59[[#This Row],[Цена]]*Таблица59[[#This Row],[Заказ]]</f>
        <v>0</v>
      </c>
    </row>
    <row r="20" spans="1:5" ht="15" customHeight="1" x14ac:dyDescent="0.25">
      <c r="A20" s="446" t="s">
        <v>11401</v>
      </c>
      <c r="B20" s="306" t="s">
        <v>11738</v>
      </c>
      <c r="C20" s="307">
        <v>54900</v>
      </c>
      <c r="D20" s="308"/>
      <c r="E20" s="309">
        <f>Таблица59[[#This Row],[Цена]]*Таблица59[[#This Row],[Заказ]]</f>
        <v>0</v>
      </c>
    </row>
    <row r="21" spans="1:5" ht="15" customHeight="1" x14ac:dyDescent="0.25">
      <c r="A21" s="446" t="s">
        <v>11402</v>
      </c>
      <c r="B21" s="306" t="s">
        <v>11739</v>
      </c>
      <c r="C21" s="307">
        <v>56000</v>
      </c>
      <c r="D21" s="308"/>
      <c r="E21" s="309">
        <f>Таблица59[[#This Row],[Цена]]*Таблица59[[#This Row],[Заказ]]</f>
        <v>0</v>
      </c>
    </row>
    <row r="22" spans="1:5" ht="15" customHeight="1" x14ac:dyDescent="0.25">
      <c r="A22" s="446" t="s">
        <v>15665</v>
      </c>
      <c r="B22" s="306" t="s">
        <v>11737</v>
      </c>
      <c r="C22" s="307">
        <v>57000</v>
      </c>
      <c r="D22" s="308"/>
      <c r="E22" s="309">
        <f>Таблица59[[#This Row],[Цена]]*Таблица59[[#This Row],[Заказ]]</f>
        <v>0</v>
      </c>
    </row>
    <row r="23" spans="1:5" ht="15" customHeight="1" x14ac:dyDescent="0.25">
      <c r="A23" s="446" t="s">
        <v>14106</v>
      </c>
      <c r="B23" s="306" t="s">
        <v>11740</v>
      </c>
      <c r="C23" s="307">
        <v>79000</v>
      </c>
      <c r="D23" s="308"/>
      <c r="E23" s="309">
        <f>Таблица59[[#This Row],[Цена]]*Таблица59[[#This Row],[Заказ]]</f>
        <v>0</v>
      </c>
    </row>
    <row r="24" spans="1:5" s="105" customFormat="1" ht="15" customHeight="1" x14ac:dyDescent="0.25">
      <c r="A24" s="446" t="s">
        <v>14107</v>
      </c>
      <c r="B24" s="306" t="s">
        <v>11461</v>
      </c>
      <c r="C24" s="307">
        <v>80000</v>
      </c>
      <c r="D24" s="308"/>
      <c r="E24" s="309">
        <f>Таблица59[[#This Row],[Цена]]*Таблица59[[#This Row],[Заказ]]</f>
        <v>0</v>
      </c>
    </row>
    <row r="25" spans="1:5" s="105" customFormat="1" ht="15" customHeight="1" x14ac:dyDescent="0.25">
      <c r="A25" s="446" t="s">
        <v>14108</v>
      </c>
      <c r="B25" s="306" t="s">
        <v>11741</v>
      </c>
      <c r="C25" s="307">
        <v>79000</v>
      </c>
      <c r="D25" s="308"/>
      <c r="E25" s="309">
        <f>Таблица59[[#This Row],[Цена]]*Таблица59[[#This Row],[Заказ]]</f>
        <v>0</v>
      </c>
    </row>
    <row r="26" spans="1:5" s="105" customFormat="1" ht="15" customHeight="1" x14ac:dyDescent="0.25">
      <c r="A26" s="446" t="s">
        <v>14109</v>
      </c>
      <c r="B26" s="306" t="s">
        <v>11747</v>
      </c>
      <c r="C26" s="307">
        <v>80000</v>
      </c>
      <c r="D26" s="308"/>
      <c r="E26" s="309">
        <f>Таблица59[[#This Row],[Цена]]*Таблица59[[#This Row],[Заказ]]</f>
        <v>0</v>
      </c>
    </row>
    <row r="27" spans="1:5" s="105" customFormat="1" ht="15" customHeight="1" x14ac:dyDescent="0.25">
      <c r="A27" s="446" t="s">
        <v>11403</v>
      </c>
      <c r="B27" s="306" t="s">
        <v>11738</v>
      </c>
      <c r="C27" s="307">
        <v>77800</v>
      </c>
      <c r="D27" s="308"/>
      <c r="E27" s="309">
        <f>Таблица59[[#This Row],[Цена]]*Таблица59[[#This Row],[Заказ]]</f>
        <v>0</v>
      </c>
    </row>
    <row r="28" spans="1:5" s="105" customFormat="1" ht="15" customHeight="1" x14ac:dyDescent="0.25">
      <c r="A28" s="446" t="s">
        <v>11404</v>
      </c>
      <c r="B28" s="306" t="s">
        <v>11739</v>
      </c>
      <c r="C28" s="307">
        <v>77800</v>
      </c>
      <c r="D28" s="308"/>
      <c r="E28" s="309">
        <f>Таблица59[[#This Row],[Цена]]*Таблица59[[#This Row],[Заказ]]</f>
        <v>0</v>
      </c>
    </row>
    <row r="29" spans="1:5" s="105" customFormat="1" ht="15" customHeight="1" x14ac:dyDescent="0.25">
      <c r="A29" s="446" t="s">
        <v>14800</v>
      </c>
      <c r="B29" s="306" t="s">
        <v>14801</v>
      </c>
      <c r="C29" s="307">
        <v>77800</v>
      </c>
      <c r="D29" s="308"/>
      <c r="E29" s="309">
        <f>Таблица59[[#This Row],[Цена]]*Таблица59[[#This Row],[Заказ]]</f>
        <v>0</v>
      </c>
    </row>
    <row r="30" spans="1:5" s="105" customFormat="1" ht="15" customHeight="1" x14ac:dyDescent="0.25">
      <c r="A30" s="446" t="s">
        <v>14802</v>
      </c>
      <c r="B30" s="306" t="s">
        <v>11737</v>
      </c>
      <c r="C30" s="307">
        <v>77800</v>
      </c>
      <c r="D30" s="308"/>
      <c r="E30" s="309">
        <f>Таблица59[[#This Row],[Цена]]*Таблица59[[#This Row],[Заказ]]</f>
        <v>0</v>
      </c>
    </row>
    <row r="31" spans="1:5" s="105" customFormat="1" ht="15" customHeight="1" x14ac:dyDescent="0.25">
      <c r="A31" s="446" t="s">
        <v>14803</v>
      </c>
      <c r="B31" s="306" t="s">
        <v>11738</v>
      </c>
      <c r="C31" s="307">
        <v>117500</v>
      </c>
      <c r="D31" s="308"/>
      <c r="E31" s="309">
        <f>Таблица59[[#This Row],[Цена]]*Таблица59[[#This Row],[Заказ]]</f>
        <v>0</v>
      </c>
    </row>
    <row r="32" spans="1:5" s="105" customFormat="1" ht="15" customHeight="1" x14ac:dyDescent="0.25">
      <c r="A32" s="446" t="s">
        <v>14804</v>
      </c>
      <c r="B32" s="306" t="s">
        <v>11739</v>
      </c>
      <c r="C32" s="307">
        <v>117500</v>
      </c>
      <c r="D32" s="308"/>
      <c r="E32" s="309">
        <f>Таблица59[[#This Row],[Цена]]*Таблица59[[#This Row],[Заказ]]</f>
        <v>0</v>
      </c>
    </row>
    <row r="33" spans="1:5" s="105" customFormat="1" ht="15" customHeight="1" x14ac:dyDescent="0.25">
      <c r="A33" s="446" t="s">
        <v>14805</v>
      </c>
      <c r="B33" s="306" t="s">
        <v>14801</v>
      </c>
      <c r="C33" s="307">
        <v>117500</v>
      </c>
      <c r="D33" s="308"/>
      <c r="E33" s="309">
        <f>Таблица59[[#This Row],[Цена]]*Таблица59[[#This Row],[Заказ]]</f>
        <v>0</v>
      </c>
    </row>
    <row r="34" spans="1:5" s="105" customFormat="1" ht="15" customHeight="1" x14ac:dyDescent="0.25">
      <c r="A34" s="446" t="s">
        <v>14806</v>
      </c>
      <c r="B34" s="306" t="s">
        <v>11737</v>
      </c>
      <c r="C34" s="307">
        <v>117500</v>
      </c>
      <c r="D34" s="308"/>
      <c r="E34" s="309">
        <f>Таблица59[[#This Row],[Цена]]*Таблица59[[#This Row],[Заказ]]</f>
        <v>0</v>
      </c>
    </row>
    <row r="35" spans="1:5" s="105" customFormat="1" ht="15" customHeight="1" x14ac:dyDescent="0.25">
      <c r="A35" s="446" t="s">
        <v>14807</v>
      </c>
      <c r="B35" s="306" t="s">
        <v>11738</v>
      </c>
      <c r="C35" s="307">
        <v>110500</v>
      </c>
      <c r="D35" s="308"/>
      <c r="E35" s="309">
        <f>Таблица59[[#This Row],[Цена]]*Таблица59[[#This Row],[Заказ]]</f>
        <v>0</v>
      </c>
    </row>
    <row r="36" spans="1:5" s="105" customFormat="1" ht="15" customHeight="1" x14ac:dyDescent="0.25">
      <c r="A36" s="446" t="s">
        <v>14808</v>
      </c>
      <c r="B36" s="306" t="s">
        <v>11739</v>
      </c>
      <c r="C36" s="307">
        <v>110500</v>
      </c>
      <c r="D36" s="308"/>
      <c r="E36" s="309">
        <f>Таблица59[[#This Row],[Цена]]*Таблица59[[#This Row],[Заказ]]</f>
        <v>0</v>
      </c>
    </row>
    <row r="37" spans="1:5" s="105" customFormat="1" ht="15" customHeight="1" x14ac:dyDescent="0.25">
      <c r="A37" s="446" t="s">
        <v>14809</v>
      </c>
      <c r="B37" s="306" t="s">
        <v>14801</v>
      </c>
      <c r="C37" s="307">
        <v>110500</v>
      </c>
      <c r="D37" s="308"/>
      <c r="E37" s="309">
        <f>Таблица59[[#This Row],[Цена]]*Таблица59[[#This Row],[Заказ]]</f>
        <v>0</v>
      </c>
    </row>
    <row r="38" spans="1:5" s="105" customFormat="1" ht="15" customHeight="1" x14ac:dyDescent="0.25">
      <c r="A38" s="446" t="s">
        <v>14810</v>
      </c>
      <c r="B38" s="306" t="s">
        <v>11737</v>
      </c>
      <c r="C38" s="307">
        <v>110500</v>
      </c>
      <c r="D38" s="308"/>
      <c r="E38" s="309">
        <f>Таблица59[[#This Row],[Цена]]*Таблица59[[#This Row],[Заказ]]</f>
        <v>0</v>
      </c>
    </row>
    <row r="39" spans="1:5" s="105" customFormat="1" ht="15" customHeight="1" x14ac:dyDescent="0.25">
      <c r="A39" s="446" t="s">
        <v>11405</v>
      </c>
      <c r="B39" s="306" t="s">
        <v>11736</v>
      </c>
      <c r="C39" s="307">
        <v>62900</v>
      </c>
      <c r="D39" s="308"/>
      <c r="E39" s="309">
        <f>Таблица59[[#This Row],[Цена]]*Таблица59[[#This Row],[Заказ]]</f>
        <v>0</v>
      </c>
    </row>
    <row r="40" spans="1:5" s="105" customFormat="1" ht="15" customHeight="1" x14ac:dyDescent="0.25">
      <c r="A40" s="446" t="s">
        <v>11406</v>
      </c>
      <c r="B40" s="306" t="s">
        <v>11737</v>
      </c>
      <c r="C40" s="307">
        <v>62900</v>
      </c>
      <c r="D40" s="308"/>
      <c r="E40" s="309">
        <f>Таблица59[[#This Row],[Цена]]*Таблица59[[#This Row],[Заказ]]</f>
        <v>0</v>
      </c>
    </row>
    <row r="41" spans="1:5" s="105" customFormat="1" ht="15" customHeight="1" x14ac:dyDescent="0.25">
      <c r="A41" s="446" t="s">
        <v>11407</v>
      </c>
      <c r="B41" s="306" t="s">
        <v>11739</v>
      </c>
      <c r="C41" s="307">
        <v>62900</v>
      </c>
      <c r="D41" s="308"/>
      <c r="E41" s="309">
        <f>Таблица59[[#This Row],[Цена]]*Таблица59[[#This Row],[Заказ]]</f>
        <v>0</v>
      </c>
    </row>
    <row r="42" spans="1:5" s="105" customFormat="1" ht="15" customHeight="1" x14ac:dyDescent="0.25">
      <c r="A42" s="446" t="s">
        <v>11408</v>
      </c>
      <c r="B42" s="306" t="s">
        <v>11738</v>
      </c>
      <c r="C42" s="307">
        <v>63000</v>
      </c>
      <c r="D42" s="308"/>
      <c r="E42" s="309">
        <f>Таблица59[[#This Row],[Цена]]*Таблица59[[#This Row],[Заказ]]</f>
        <v>0</v>
      </c>
    </row>
    <row r="43" spans="1:5" s="105" customFormat="1" ht="15" customHeight="1" x14ac:dyDescent="0.25">
      <c r="A43" s="446" t="s">
        <v>11409</v>
      </c>
      <c r="B43" s="306" t="s">
        <v>11740</v>
      </c>
      <c r="C43" s="307">
        <v>76900</v>
      </c>
      <c r="D43" s="308"/>
      <c r="E43" s="309">
        <f>Таблица59[[#This Row],[Цена]]*Таблица59[[#This Row],[Заказ]]</f>
        <v>0</v>
      </c>
    </row>
    <row r="44" spans="1:5" s="105" customFormat="1" ht="15" customHeight="1" x14ac:dyDescent="0.25">
      <c r="A44" s="446" t="s">
        <v>11410</v>
      </c>
      <c r="B44" s="306" t="s">
        <v>11741</v>
      </c>
      <c r="C44" s="307">
        <v>75500</v>
      </c>
      <c r="D44" s="308"/>
      <c r="E44" s="309">
        <f>Таблица59[[#This Row],[Цена]]*Таблица59[[#This Row],[Заказ]]</f>
        <v>0</v>
      </c>
    </row>
    <row r="45" spans="1:5" s="105" customFormat="1" ht="15" customHeight="1" x14ac:dyDescent="0.25">
      <c r="A45" s="446" t="s">
        <v>11411</v>
      </c>
      <c r="B45" s="306" t="s">
        <v>11736</v>
      </c>
      <c r="C45" s="307">
        <v>73900</v>
      </c>
      <c r="D45" s="308"/>
      <c r="E45" s="309">
        <f>Таблица59[[#This Row],[Цена]]*Таблица59[[#This Row],[Заказ]]</f>
        <v>0</v>
      </c>
    </row>
    <row r="46" spans="1:5" s="105" customFormat="1" ht="15" customHeight="1" x14ac:dyDescent="0.25">
      <c r="A46" s="446" t="s">
        <v>11412</v>
      </c>
      <c r="B46" s="306" t="s">
        <v>11737</v>
      </c>
      <c r="C46" s="307">
        <v>72900</v>
      </c>
      <c r="D46" s="308"/>
      <c r="E46" s="309">
        <f>Таблица59[[#This Row],[Цена]]*Таблица59[[#This Row],[Заказ]]</f>
        <v>0</v>
      </c>
    </row>
    <row r="47" spans="1:5" s="105" customFormat="1" ht="15" customHeight="1" x14ac:dyDescent="0.25">
      <c r="A47" s="446" t="s">
        <v>14811</v>
      </c>
      <c r="B47" s="306" t="s">
        <v>14801</v>
      </c>
      <c r="C47" s="307">
        <v>71200</v>
      </c>
      <c r="D47" s="308"/>
      <c r="E47" s="309">
        <f>Таблица59[[#This Row],[Цена]]*Таблица59[[#This Row],[Заказ]]</f>
        <v>0</v>
      </c>
    </row>
    <row r="48" spans="1:5" s="105" customFormat="1" ht="15" customHeight="1" x14ac:dyDescent="0.25">
      <c r="A48" s="446" t="s">
        <v>11413</v>
      </c>
      <c r="B48" s="306" t="s">
        <v>11739</v>
      </c>
      <c r="C48" s="307">
        <v>71200</v>
      </c>
      <c r="D48" s="308"/>
      <c r="E48" s="309">
        <f>Таблица59[[#This Row],[Цена]]*Таблица59[[#This Row],[Заказ]]</f>
        <v>0</v>
      </c>
    </row>
    <row r="49" spans="1:5" s="105" customFormat="1" ht="15" customHeight="1" x14ac:dyDescent="0.25">
      <c r="A49" s="446" t="s">
        <v>14110</v>
      </c>
      <c r="B49" s="306" t="s">
        <v>11740</v>
      </c>
      <c r="C49" s="307">
        <v>92900</v>
      </c>
      <c r="D49" s="308"/>
      <c r="E49" s="309">
        <f>Таблица59[[#This Row],[Цена]]*Таблица59[[#This Row],[Заказ]]</f>
        <v>0</v>
      </c>
    </row>
    <row r="50" spans="1:5" s="105" customFormat="1" ht="15" customHeight="1" x14ac:dyDescent="0.25">
      <c r="A50" s="446" t="s">
        <v>14111</v>
      </c>
      <c r="B50" s="306" t="s">
        <v>11741</v>
      </c>
      <c r="C50" s="307">
        <v>92900</v>
      </c>
      <c r="D50" s="308"/>
      <c r="E50" s="309">
        <f>Таблица59[[#This Row],[Цена]]*Таблица59[[#This Row],[Заказ]]</f>
        <v>0</v>
      </c>
    </row>
    <row r="51" spans="1:5" s="105" customFormat="1" ht="15" customHeight="1" x14ac:dyDescent="0.25">
      <c r="A51" s="446" t="s">
        <v>14112</v>
      </c>
      <c r="B51" s="306" t="s">
        <v>11461</v>
      </c>
      <c r="C51" s="307">
        <v>92900</v>
      </c>
      <c r="D51" s="308"/>
      <c r="E51" s="309">
        <f>Таблица59[[#This Row],[Цена]]*Таблица59[[#This Row],[Заказ]]</f>
        <v>0</v>
      </c>
    </row>
    <row r="52" spans="1:5" s="105" customFormat="1" ht="15" customHeight="1" x14ac:dyDescent="0.25">
      <c r="A52" s="446" t="s">
        <v>14113</v>
      </c>
      <c r="B52" s="306" t="s">
        <v>11747</v>
      </c>
      <c r="C52" s="307">
        <v>92900</v>
      </c>
      <c r="D52" s="308"/>
      <c r="E52" s="309">
        <f>Таблица59[[#This Row],[Цена]]*Таблица59[[#This Row],[Заказ]]</f>
        <v>0</v>
      </c>
    </row>
    <row r="53" spans="1:5" s="105" customFormat="1" ht="15" customHeight="1" x14ac:dyDescent="0.25">
      <c r="A53" s="446" t="s">
        <v>14812</v>
      </c>
      <c r="B53" s="306" t="s">
        <v>11736</v>
      </c>
      <c r="C53" s="307">
        <v>106500</v>
      </c>
      <c r="D53" s="308"/>
      <c r="E53" s="309">
        <f>Таблица59[[#This Row],[Цена]]*Таблица59[[#This Row],[Заказ]]</f>
        <v>0</v>
      </c>
    </row>
    <row r="54" spans="1:5" s="105" customFormat="1" ht="15" customHeight="1" x14ac:dyDescent="0.25">
      <c r="A54" s="446" t="s">
        <v>14813</v>
      </c>
      <c r="B54" s="306" t="s">
        <v>11737</v>
      </c>
      <c r="C54" s="307">
        <v>104500</v>
      </c>
      <c r="D54" s="308"/>
      <c r="E54" s="309">
        <f>Таблица59[[#This Row],[Цена]]*Таблица59[[#This Row],[Заказ]]</f>
        <v>0</v>
      </c>
    </row>
    <row r="55" spans="1:5" s="105" customFormat="1" ht="15" customHeight="1" x14ac:dyDescent="0.25">
      <c r="A55" s="446" t="s">
        <v>14814</v>
      </c>
      <c r="B55" s="306" t="s">
        <v>11738</v>
      </c>
      <c r="C55" s="307">
        <v>106500</v>
      </c>
      <c r="D55" s="308"/>
      <c r="E55" s="309">
        <f>Таблица59[[#This Row],[Цена]]*Таблица59[[#This Row],[Заказ]]</f>
        <v>0</v>
      </c>
    </row>
    <row r="56" spans="1:5" s="105" customFormat="1" ht="15" customHeight="1" x14ac:dyDescent="0.25">
      <c r="A56" s="446" t="s">
        <v>14815</v>
      </c>
      <c r="B56" s="306" t="s">
        <v>11739</v>
      </c>
      <c r="C56" s="307">
        <v>106500</v>
      </c>
      <c r="D56" s="308"/>
      <c r="E56" s="309">
        <f>Таблица59[[#This Row],[Цена]]*Таблица59[[#This Row],[Заказ]]</f>
        <v>0</v>
      </c>
    </row>
    <row r="57" spans="1:5" s="105" customFormat="1" ht="15" customHeight="1" x14ac:dyDescent="0.25">
      <c r="A57" s="446" t="s">
        <v>14816</v>
      </c>
      <c r="B57" s="306" t="s">
        <v>11740</v>
      </c>
      <c r="C57" s="307">
        <v>117800</v>
      </c>
      <c r="D57" s="308"/>
      <c r="E57" s="309">
        <f>Таблица59[[#This Row],[Цена]]*Таблица59[[#This Row],[Заказ]]</f>
        <v>0</v>
      </c>
    </row>
    <row r="58" spans="1:5" s="105" customFormat="1" ht="15" customHeight="1" x14ac:dyDescent="0.25">
      <c r="A58" s="446" t="s">
        <v>14817</v>
      </c>
      <c r="B58" s="306" t="s">
        <v>11741</v>
      </c>
      <c r="C58" s="307">
        <v>117800</v>
      </c>
      <c r="D58" s="308"/>
      <c r="E58" s="309">
        <f>Таблица59[[#This Row],[Цена]]*Таблица59[[#This Row],[Заказ]]</f>
        <v>0</v>
      </c>
    </row>
    <row r="59" spans="1:5" s="105" customFormat="1" ht="15" customHeight="1" x14ac:dyDescent="0.25">
      <c r="A59" s="446" t="s">
        <v>14818</v>
      </c>
      <c r="B59" s="306" t="s">
        <v>11461</v>
      </c>
      <c r="C59" s="307">
        <v>117800</v>
      </c>
      <c r="D59" s="308"/>
      <c r="E59" s="309">
        <f>Таблица59[[#This Row],[Цена]]*Таблица59[[#This Row],[Заказ]]</f>
        <v>0</v>
      </c>
    </row>
    <row r="60" spans="1:5" s="105" customFormat="1" ht="15" customHeight="1" x14ac:dyDescent="0.25">
      <c r="A60" s="446" t="s">
        <v>14819</v>
      </c>
      <c r="B60" s="306" t="s">
        <v>11747</v>
      </c>
      <c r="C60" s="307">
        <v>117800</v>
      </c>
      <c r="D60" s="308"/>
      <c r="E60" s="309">
        <f>Таблица59[[#This Row],[Цена]]*Таблица59[[#This Row],[Заказ]]</f>
        <v>0</v>
      </c>
    </row>
    <row r="61" spans="1:5" s="105" customFormat="1" ht="15" customHeight="1" x14ac:dyDescent="0.25">
      <c r="A61" s="446" t="s">
        <v>14820</v>
      </c>
      <c r="B61" s="306" t="s">
        <v>11736</v>
      </c>
      <c r="C61" s="307">
        <v>117000</v>
      </c>
      <c r="D61" s="308"/>
      <c r="E61" s="309">
        <f>Таблица59[[#This Row],[Цена]]*Таблица59[[#This Row],[Заказ]]</f>
        <v>0</v>
      </c>
    </row>
    <row r="62" spans="1:5" s="105" customFormat="1" ht="15" customHeight="1" x14ac:dyDescent="0.25">
      <c r="A62" s="446" t="s">
        <v>14821</v>
      </c>
      <c r="B62" s="306" t="s">
        <v>11737</v>
      </c>
      <c r="C62" s="307">
        <v>117000</v>
      </c>
      <c r="D62" s="308"/>
      <c r="E62" s="309">
        <f>Таблица59[[#This Row],[Цена]]*Таблица59[[#This Row],[Заказ]]</f>
        <v>0</v>
      </c>
    </row>
    <row r="63" spans="1:5" s="105" customFormat="1" ht="15" customHeight="1" x14ac:dyDescent="0.25">
      <c r="A63" s="446" t="s">
        <v>14822</v>
      </c>
      <c r="B63" s="306" t="s">
        <v>11740</v>
      </c>
      <c r="C63" s="307">
        <v>137000</v>
      </c>
      <c r="D63" s="308"/>
      <c r="E63" s="309">
        <f>Таблица59[[#This Row],[Цена]]*Таблица59[[#This Row],[Заказ]]</f>
        <v>0</v>
      </c>
    </row>
    <row r="64" spans="1:5" s="105" customFormat="1" ht="15" customHeight="1" x14ac:dyDescent="0.25">
      <c r="A64" s="446" t="s">
        <v>14823</v>
      </c>
      <c r="B64" s="306" t="s">
        <v>11741</v>
      </c>
      <c r="C64" s="307">
        <v>137000</v>
      </c>
      <c r="D64" s="308"/>
      <c r="E64" s="309">
        <f>Таблица59[[#This Row],[Цена]]*Таблица59[[#This Row],[Заказ]]</f>
        <v>0</v>
      </c>
    </row>
    <row r="65" spans="1:5" s="105" customFormat="1" ht="15" customHeight="1" x14ac:dyDescent="0.25">
      <c r="A65" s="446" t="s">
        <v>14824</v>
      </c>
      <c r="B65" s="306" t="s">
        <v>11461</v>
      </c>
      <c r="C65" s="307">
        <v>137000</v>
      </c>
      <c r="D65" s="308"/>
      <c r="E65" s="309">
        <f>Таблица59[[#This Row],[Цена]]*Таблица59[[#This Row],[Заказ]]</f>
        <v>0</v>
      </c>
    </row>
    <row r="66" spans="1:5" s="105" customFormat="1" ht="15" customHeight="1" x14ac:dyDescent="0.25">
      <c r="A66" s="446" t="s">
        <v>14825</v>
      </c>
      <c r="B66" s="306" t="s">
        <v>11747</v>
      </c>
      <c r="C66" s="307">
        <v>137000</v>
      </c>
      <c r="D66" s="308"/>
      <c r="E66" s="309">
        <f>Таблица59[[#This Row],[Цена]]*Таблица59[[#This Row],[Заказ]]</f>
        <v>0</v>
      </c>
    </row>
    <row r="67" spans="1:5" s="105" customFormat="1" ht="15" customHeight="1" x14ac:dyDescent="0.25">
      <c r="A67" s="446" t="s">
        <v>15666</v>
      </c>
      <c r="B67" s="306"/>
      <c r="C67" s="307"/>
      <c r="D67" s="308"/>
      <c r="E67" s="309">
        <f>Таблица59[[#This Row],[Цена]]*Таблица59[[#This Row],[Заказ]]</f>
        <v>0</v>
      </c>
    </row>
    <row r="68" spans="1:5" s="105" customFormat="1" ht="15" customHeight="1" x14ac:dyDescent="0.25">
      <c r="A68" s="446" t="s">
        <v>11414</v>
      </c>
      <c r="B68" s="306" t="s">
        <v>11742</v>
      </c>
      <c r="C68" s="307">
        <v>59000</v>
      </c>
      <c r="D68" s="308"/>
      <c r="E68" s="309">
        <f>Таблица59[[#This Row],[Цена]]*Таблица59[[#This Row],[Заказ]]</f>
        <v>0</v>
      </c>
    </row>
    <row r="69" spans="1:5" s="105" customFormat="1" ht="15" customHeight="1" x14ac:dyDescent="0.25">
      <c r="A69" s="446" t="s">
        <v>11415</v>
      </c>
      <c r="B69" s="306" t="s">
        <v>11743</v>
      </c>
      <c r="C69" s="307">
        <v>71500</v>
      </c>
      <c r="D69" s="308"/>
      <c r="E69" s="309">
        <f>Таблица59[[#This Row],[Цена]]*Таблица59[[#This Row],[Заказ]]</f>
        <v>0</v>
      </c>
    </row>
    <row r="70" spans="1:5" s="105" customFormat="1" ht="15" customHeight="1" x14ac:dyDescent="0.25">
      <c r="A70" s="446" t="s">
        <v>11416</v>
      </c>
      <c r="B70" s="306" t="s">
        <v>9753</v>
      </c>
      <c r="C70" s="307">
        <v>71500</v>
      </c>
      <c r="D70" s="308"/>
      <c r="E70" s="309">
        <f>Таблица59[[#This Row],[Цена]]*Таблица59[[#This Row],[Заказ]]</f>
        <v>0</v>
      </c>
    </row>
    <row r="71" spans="1:5" s="105" customFormat="1" ht="15" customHeight="1" x14ac:dyDescent="0.25">
      <c r="A71" s="446" t="s">
        <v>11417</v>
      </c>
      <c r="B71" s="306" t="s">
        <v>11744</v>
      </c>
      <c r="C71" s="307">
        <v>71500</v>
      </c>
      <c r="D71" s="308"/>
      <c r="E71" s="309">
        <f>Таблица59[[#This Row],[Цена]]*Таблица59[[#This Row],[Заказ]]</f>
        <v>0</v>
      </c>
    </row>
    <row r="72" spans="1:5" s="105" customFormat="1" ht="15" customHeight="1" x14ac:dyDescent="0.25">
      <c r="A72" s="446" t="s">
        <v>14826</v>
      </c>
      <c r="B72" s="306" t="s">
        <v>11745</v>
      </c>
      <c r="C72" s="307">
        <v>67000</v>
      </c>
      <c r="D72" s="308"/>
      <c r="E72" s="309">
        <f>Таблица59[[#This Row],[Цена]]*Таблица59[[#This Row],[Заказ]]</f>
        <v>0</v>
      </c>
    </row>
    <row r="73" spans="1:5" s="105" customFormat="1" ht="15" customHeight="1" x14ac:dyDescent="0.25">
      <c r="A73" s="446" t="s">
        <v>4925</v>
      </c>
      <c r="B73" s="306" t="s">
        <v>9753</v>
      </c>
      <c r="C73" s="307">
        <v>68500</v>
      </c>
      <c r="D73" s="308"/>
      <c r="E73" s="309">
        <f>Таблица59[[#This Row],[Цена]]*Таблица59[[#This Row],[Заказ]]</f>
        <v>0</v>
      </c>
    </row>
    <row r="74" spans="1:5" s="105" customFormat="1" ht="15" customHeight="1" x14ac:dyDescent="0.25">
      <c r="A74" s="446" t="s">
        <v>4926</v>
      </c>
      <c r="B74" s="306" t="s">
        <v>11744</v>
      </c>
      <c r="C74" s="307">
        <v>67000</v>
      </c>
      <c r="D74" s="308"/>
      <c r="E74" s="309">
        <f>Таблица59[[#This Row],[Цена]]*Таблица59[[#This Row],[Заказ]]</f>
        <v>0</v>
      </c>
    </row>
    <row r="75" spans="1:5" s="105" customFormat="1" ht="15" customHeight="1" x14ac:dyDescent="0.25">
      <c r="A75" s="446" t="s">
        <v>15667</v>
      </c>
      <c r="B75" s="306"/>
      <c r="C75" s="307"/>
      <c r="D75" s="308"/>
      <c r="E75" s="309">
        <f>Таблица59[[#This Row],[Цена]]*Таблица59[[#This Row],[Заказ]]</f>
        <v>0</v>
      </c>
    </row>
    <row r="76" spans="1:5" s="105" customFormat="1" ht="15" customHeight="1" x14ac:dyDescent="0.25">
      <c r="A76" s="446" t="s">
        <v>11746</v>
      </c>
      <c r="B76" s="306" t="s">
        <v>11740</v>
      </c>
      <c r="C76" s="307">
        <v>56000</v>
      </c>
      <c r="D76" s="308"/>
      <c r="E76" s="309">
        <f>Таблица59[[#This Row],[Цена]]*Таблица59[[#This Row],[Заказ]]</f>
        <v>0</v>
      </c>
    </row>
    <row r="77" spans="1:5" s="105" customFormat="1" ht="15" customHeight="1" x14ac:dyDescent="0.25">
      <c r="A77" s="446" t="s">
        <v>11418</v>
      </c>
      <c r="B77" s="306" t="s">
        <v>11461</v>
      </c>
      <c r="C77" s="307">
        <v>56000</v>
      </c>
      <c r="D77" s="308"/>
      <c r="E77" s="309">
        <f>Таблица59[[#This Row],[Цена]]*Таблица59[[#This Row],[Заказ]]</f>
        <v>0</v>
      </c>
    </row>
    <row r="78" spans="1:5" s="105" customFormat="1" ht="15" customHeight="1" x14ac:dyDescent="0.25">
      <c r="A78" s="446" t="s">
        <v>11419</v>
      </c>
      <c r="B78" s="306" t="s">
        <v>11741</v>
      </c>
      <c r="C78" s="307">
        <v>56000</v>
      </c>
      <c r="D78" s="308"/>
      <c r="E78" s="309">
        <f>Таблица59[[#This Row],[Цена]]*Таблица59[[#This Row],[Заказ]]</f>
        <v>0</v>
      </c>
    </row>
    <row r="79" spans="1:5" s="105" customFormat="1" ht="15" customHeight="1" x14ac:dyDescent="0.25">
      <c r="A79" s="446" t="s">
        <v>11420</v>
      </c>
      <c r="B79" s="306" t="s">
        <v>11747</v>
      </c>
      <c r="C79" s="307">
        <v>56000</v>
      </c>
      <c r="D79" s="308"/>
      <c r="E79" s="309">
        <f>Таблица59[[#This Row],[Цена]]*Таблица59[[#This Row],[Заказ]]</f>
        <v>0</v>
      </c>
    </row>
    <row r="80" spans="1:5" s="105" customFormat="1" ht="15" customHeight="1" x14ac:dyDescent="0.25">
      <c r="A80" s="446" t="s">
        <v>11421</v>
      </c>
      <c r="B80" s="306" t="s">
        <v>11741</v>
      </c>
      <c r="C80" s="307">
        <v>60000</v>
      </c>
      <c r="D80" s="308"/>
      <c r="E80" s="309">
        <f>Таблица59[[#This Row],[Цена]]*Таблица59[[#This Row],[Заказ]]</f>
        <v>0</v>
      </c>
    </row>
    <row r="81" spans="1:5" s="105" customFormat="1" ht="15" customHeight="1" x14ac:dyDescent="0.25">
      <c r="A81" s="446" t="s">
        <v>11422</v>
      </c>
      <c r="B81" s="306" t="s">
        <v>11748</v>
      </c>
      <c r="C81" s="307">
        <v>60000</v>
      </c>
      <c r="D81" s="308"/>
      <c r="E81" s="309">
        <f>Таблица59[[#This Row],[Цена]]*Таблица59[[#This Row],[Заказ]]</f>
        <v>0</v>
      </c>
    </row>
    <row r="82" spans="1:5" s="105" customFormat="1" ht="15" customHeight="1" x14ac:dyDescent="0.25">
      <c r="A82" s="446" t="s">
        <v>11749</v>
      </c>
      <c r="B82" s="306" t="s">
        <v>11740</v>
      </c>
      <c r="C82" s="307">
        <v>65000</v>
      </c>
      <c r="D82" s="308"/>
      <c r="E82" s="309">
        <f>Таблица59[[#This Row],[Цена]]*Таблица59[[#This Row],[Заказ]]</f>
        <v>0</v>
      </c>
    </row>
    <row r="83" spans="1:5" s="105" customFormat="1" ht="15" customHeight="1" x14ac:dyDescent="0.25">
      <c r="A83" s="446" t="s">
        <v>11750</v>
      </c>
      <c r="B83" s="306" t="s">
        <v>11461</v>
      </c>
      <c r="C83" s="307">
        <v>65000</v>
      </c>
      <c r="D83" s="308"/>
      <c r="E83" s="309">
        <f>Таблица59[[#This Row],[Цена]]*Таблица59[[#This Row],[Заказ]]</f>
        <v>0</v>
      </c>
    </row>
    <row r="84" spans="1:5" s="105" customFormat="1" ht="15" customHeight="1" x14ac:dyDescent="0.25">
      <c r="A84" s="446" t="s">
        <v>11751</v>
      </c>
      <c r="B84" s="306" t="s">
        <v>11741</v>
      </c>
      <c r="C84" s="307">
        <v>65000</v>
      </c>
      <c r="D84" s="308"/>
      <c r="E84" s="309">
        <f>Таблица59[[#This Row],[Цена]]*Таблица59[[#This Row],[Заказ]]</f>
        <v>0</v>
      </c>
    </row>
    <row r="85" spans="1:5" s="105" customFormat="1" ht="15" customHeight="1" x14ac:dyDescent="0.25">
      <c r="A85" s="446" t="s">
        <v>11752</v>
      </c>
      <c r="B85" s="306" t="s">
        <v>11747</v>
      </c>
      <c r="C85" s="307">
        <v>65000</v>
      </c>
      <c r="D85" s="308"/>
      <c r="E85" s="309">
        <f>Таблица59[[#This Row],[Цена]]*Таблица59[[#This Row],[Заказ]]</f>
        <v>0</v>
      </c>
    </row>
    <row r="86" spans="1:5" s="105" customFormat="1" ht="15" customHeight="1" x14ac:dyDescent="0.25">
      <c r="A86" s="446" t="s">
        <v>11423</v>
      </c>
      <c r="B86" s="306" t="s">
        <v>11740</v>
      </c>
      <c r="C86" s="307">
        <v>71000</v>
      </c>
      <c r="D86" s="308"/>
      <c r="E86" s="309">
        <f>Таблица59[[#This Row],[Цена]]*Таблица59[[#This Row],[Заказ]]</f>
        <v>0</v>
      </c>
    </row>
    <row r="87" spans="1:5" s="105" customFormat="1" ht="15" customHeight="1" x14ac:dyDescent="0.25">
      <c r="A87" s="446" t="s">
        <v>11424</v>
      </c>
      <c r="B87" s="306" t="s">
        <v>11461</v>
      </c>
      <c r="C87" s="307">
        <v>71000</v>
      </c>
      <c r="D87" s="308"/>
      <c r="E87" s="309">
        <f>Таблица59[[#This Row],[Цена]]*Таблица59[[#This Row],[Заказ]]</f>
        <v>0</v>
      </c>
    </row>
    <row r="88" spans="1:5" s="105" customFormat="1" ht="15" customHeight="1" x14ac:dyDescent="0.25">
      <c r="A88" s="446" t="s">
        <v>11425</v>
      </c>
      <c r="B88" s="306" t="s">
        <v>11741</v>
      </c>
      <c r="C88" s="307">
        <v>71000</v>
      </c>
      <c r="D88" s="308"/>
      <c r="E88" s="309">
        <f>Таблица59[[#This Row],[Цена]]*Таблица59[[#This Row],[Заказ]]</f>
        <v>0</v>
      </c>
    </row>
    <row r="89" spans="1:5" s="105" customFormat="1" ht="15" customHeight="1" x14ac:dyDescent="0.25">
      <c r="A89" s="446" t="s">
        <v>11426</v>
      </c>
      <c r="B89" s="306" t="s">
        <v>11747</v>
      </c>
      <c r="C89" s="307">
        <v>71000</v>
      </c>
      <c r="D89" s="308"/>
      <c r="E89" s="309">
        <f>Таблица59[[#This Row],[Цена]]*Таблица59[[#This Row],[Заказ]]</f>
        <v>0</v>
      </c>
    </row>
    <row r="90" spans="1:5" s="105" customFormat="1" ht="15" customHeight="1" x14ac:dyDescent="0.25">
      <c r="A90" s="446" t="s">
        <v>11428</v>
      </c>
      <c r="B90" s="306" t="s">
        <v>11753</v>
      </c>
      <c r="C90" s="307">
        <v>69000</v>
      </c>
      <c r="D90" s="308"/>
      <c r="E90" s="309">
        <f>Таблица59[[#This Row],[Цена]]*Таблица59[[#This Row],[Заказ]]</f>
        <v>0</v>
      </c>
    </row>
    <row r="91" spans="1:5" s="105" customFormat="1" ht="15" customHeight="1" x14ac:dyDescent="0.25">
      <c r="A91" s="446" t="s">
        <v>11429</v>
      </c>
      <c r="B91" s="306" t="s">
        <v>11461</v>
      </c>
      <c r="C91" s="307">
        <v>69000</v>
      </c>
      <c r="D91" s="308"/>
      <c r="E91" s="309">
        <f>Таблица59[[#This Row],[Цена]]*Таблица59[[#This Row],[Заказ]]</f>
        <v>0</v>
      </c>
    </row>
    <row r="92" spans="1:5" s="105" customFormat="1" ht="15" customHeight="1" x14ac:dyDescent="0.25">
      <c r="A92" s="446" t="s">
        <v>11430</v>
      </c>
      <c r="B92" s="306" t="s">
        <v>11741</v>
      </c>
      <c r="C92" s="307">
        <v>69000</v>
      </c>
      <c r="D92" s="308"/>
      <c r="E92" s="309">
        <f>Таблица59[[#This Row],[Цена]]*Таблица59[[#This Row],[Заказ]]</f>
        <v>0</v>
      </c>
    </row>
    <row r="93" spans="1:5" s="105" customFormat="1" ht="15" customHeight="1" x14ac:dyDescent="0.25">
      <c r="A93" s="446" t="s">
        <v>11431</v>
      </c>
      <c r="B93" s="306" t="s">
        <v>11747</v>
      </c>
      <c r="C93" s="307">
        <v>69000</v>
      </c>
      <c r="D93" s="308"/>
      <c r="E93" s="309">
        <f>Таблица59[[#This Row],[Цена]]*Таблица59[[#This Row],[Заказ]]</f>
        <v>0</v>
      </c>
    </row>
    <row r="94" spans="1:5" s="105" customFormat="1" ht="15" customHeight="1" x14ac:dyDescent="0.25">
      <c r="A94" s="446" t="s">
        <v>11433</v>
      </c>
      <c r="B94" s="306" t="s">
        <v>11754</v>
      </c>
      <c r="C94" s="307">
        <v>68000</v>
      </c>
      <c r="D94" s="308"/>
      <c r="E94" s="309">
        <f>Таблица59[[#This Row],[Цена]]*Таблица59[[#This Row],[Заказ]]</f>
        <v>0</v>
      </c>
    </row>
    <row r="95" spans="1:5" s="105" customFormat="1" ht="15" customHeight="1" x14ac:dyDescent="0.25">
      <c r="A95" s="446" t="s">
        <v>11434</v>
      </c>
      <c r="B95" s="306" t="s">
        <v>11740</v>
      </c>
      <c r="C95" s="307">
        <v>74500</v>
      </c>
      <c r="D95" s="308"/>
      <c r="E95" s="309">
        <f>Таблица59[[#This Row],[Цена]]*Таблица59[[#This Row],[Заказ]]</f>
        <v>0</v>
      </c>
    </row>
    <row r="96" spans="1:5" s="105" customFormat="1" ht="15" customHeight="1" x14ac:dyDescent="0.25">
      <c r="A96" s="446" t="s">
        <v>11435</v>
      </c>
      <c r="B96" s="306" t="s">
        <v>11461</v>
      </c>
      <c r="C96" s="307">
        <v>74500</v>
      </c>
      <c r="D96" s="308"/>
      <c r="E96" s="309">
        <f>Таблица59[[#This Row],[Цена]]*Таблица59[[#This Row],[Заказ]]</f>
        <v>0</v>
      </c>
    </row>
    <row r="97" spans="1:5" s="105" customFormat="1" ht="15" customHeight="1" x14ac:dyDescent="0.25">
      <c r="A97" s="446" t="s">
        <v>11436</v>
      </c>
      <c r="B97" s="306" t="s">
        <v>11741</v>
      </c>
      <c r="C97" s="307">
        <v>74500</v>
      </c>
      <c r="D97" s="308"/>
      <c r="E97" s="309">
        <f>Таблица59[[#This Row],[Цена]]*Таблица59[[#This Row],[Заказ]]</f>
        <v>0</v>
      </c>
    </row>
    <row r="98" spans="1:5" s="105" customFormat="1" ht="15" customHeight="1" x14ac:dyDescent="0.25">
      <c r="A98" s="446" t="s">
        <v>11437</v>
      </c>
      <c r="B98" s="306" t="s">
        <v>11747</v>
      </c>
      <c r="C98" s="307">
        <v>74500</v>
      </c>
      <c r="D98" s="308"/>
      <c r="E98" s="309">
        <f>Таблица59[[#This Row],[Цена]]*Таблица59[[#This Row],[Заказ]]</f>
        <v>0</v>
      </c>
    </row>
    <row r="99" spans="1:5" s="105" customFormat="1" ht="15" customHeight="1" x14ac:dyDescent="0.25">
      <c r="A99" s="446" t="s">
        <v>11438</v>
      </c>
      <c r="B99" s="306" t="s">
        <v>11459</v>
      </c>
      <c r="C99" s="307">
        <v>77000</v>
      </c>
      <c r="D99" s="308"/>
      <c r="E99" s="309">
        <f>Таблица59[[#This Row],[Цена]]*Таблица59[[#This Row],[Заказ]]</f>
        <v>0</v>
      </c>
    </row>
    <row r="100" spans="1:5" s="105" customFormat="1" ht="15" customHeight="1" x14ac:dyDescent="0.25">
      <c r="A100" s="446" t="s">
        <v>11439</v>
      </c>
      <c r="B100" s="306" t="s">
        <v>11755</v>
      </c>
      <c r="C100" s="307">
        <v>77000</v>
      </c>
      <c r="D100" s="308"/>
      <c r="E100" s="309">
        <f>Таблица59[[#This Row],[Цена]]*Таблица59[[#This Row],[Заказ]]</f>
        <v>0</v>
      </c>
    </row>
    <row r="101" spans="1:5" s="105" customFormat="1" ht="15" customHeight="1" x14ac:dyDescent="0.25">
      <c r="A101" s="446" t="s">
        <v>11440</v>
      </c>
      <c r="B101" s="306" t="s">
        <v>11756</v>
      </c>
      <c r="C101" s="307">
        <v>77000</v>
      </c>
      <c r="D101" s="308"/>
      <c r="E101" s="309">
        <f>Таблица59[[#This Row],[Цена]]*Таблица59[[#This Row],[Заказ]]</f>
        <v>0</v>
      </c>
    </row>
    <row r="102" spans="1:5" s="105" customFormat="1" ht="15" customHeight="1" x14ac:dyDescent="0.25">
      <c r="A102" s="446" t="s">
        <v>11441</v>
      </c>
      <c r="B102" s="306" t="s">
        <v>11757</v>
      </c>
      <c r="C102" s="307">
        <v>81000</v>
      </c>
      <c r="D102" s="308"/>
      <c r="E102" s="309">
        <f>Таблица59[[#This Row],[Цена]]*Таблица59[[#This Row],[Заказ]]</f>
        <v>0</v>
      </c>
    </row>
    <row r="103" spans="1:5" s="105" customFormat="1" ht="15" customHeight="1" x14ac:dyDescent="0.25">
      <c r="A103" s="446" t="s">
        <v>11442</v>
      </c>
      <c r="B103" s="306" t="s">
        <v>11461</v>
      </c>
      <c r="C103" s="307">
        <v>81000</v>
      </c>
      <c r="D103" s="308"/>
      <c r="E103" s="309">
        <f>Таблица59[[#This Row],[Цена]]*Таблица59[[#This Row],[Заказ]]</f>
        <v>0</v>
      </c>
    </row>
    <row r="104" spans="1:5" s="105" customFormat="1" ht="15" customHeight="1" x14ac:dyDescent="0.25">
      <c r="A104" s="446" t="s">
        <v>11444</v>
      </c>
      <c r="B104" s="306" t="s">
        <v>11741</v>
      </c>
      <c r="C104" s="307">
        <v>81000</v>
      </c>
      <c r="D104" s="308"/>
      <c r="E104" s="309">
        <f>Таблица59[[#This Row],[Цена]]*Таблица59[[#This Row],[Заказ]]</f>
        <v>0</v>
      </c>
    </row>
    <row r="105" spans="1:5" s="105" customFormat="1" ht="15" customHeight="1" x14ac:dyDescent="0.25">
      <c r="A105" s="446" t="s">
        <v>11443</v>
      </c>
      <c r="B105" s="306" t="s">
        <v>11758</v>
      </c>
      <c r="C105" s="307">
        <v>81000</v>
      </c>
      <c r="D105" s="308"/>
      <c r="E105" s="309">
        <f>Таблица59[[#This Row],[Цена]]*Таблица59[[#This Row],[Заказ]]</f>
        <v>0</v>
      </c>
    </row>
    <row r="106" spans="1:5" s="105" customFormat="1" ht="15" customHeight="1" x14ac:dyDescent="0.25">
      <c r="A106" s="446" t="s">
        <v>11427</v>
      </c>
      <c r="B106" s="306" t="s">
        <v>11743</v>
      </c>
      <c r="C106" s="307">
        <v>63600</v>
      </c>
      <c r="D106" s="308"/>
      <c r="E106" s="309">
        <f>Таблица59[[#This Row],[Цена]]*Таблица59[[#This Row],[Заказ]]</f>
        <v>0</v>
      </c>
    </row>
    <row r="107" spans="1:5" s="105" customFormat="1" ht="15" customHeight="1" x14ac:dyDescent="0.25">
      <c r="A107" s="446" t="s">
        <v>11428</v>
      </c>
      <c r="B107" s="306" t="s">
        <v>11743</v>
      </c>
      <c r="C107" s="307">
        <v>71000</v>
      </c>
      <c r="D107" s="308"/>
      <c r="E107" s="309">
        <f>Таблица59[[#This Row],[Цена]]*Таблица59[[#This Row],[Заказ]]</f>
        <v>0</v>
      </c>
    </row>
    <row r="108" spans="1:5" s="105" customFormat="1" ht="15" customHeight="1" x14ac:dyDescent="0.25">
      <c r="A108" s="446" t="s">
        <v>11429</v>
      </c>
      <c r="B108" s="306" t="s">
        <v>9753</v>
      </c>
      <c r="C108" s="307">
        <v>71000</v>
      </c>
      <c r="D108" s="308"/>
      <c r="E108" s="309">
        <f>Таблица59[[#This Row],[Цена]]*Таблица59[[#This Row],[Заказ]]</f>
        <v>0</v>
      </c>
    </row>
    <row r="109" spans="1:5" s="105" customFormat="1" ht="15" customHeight="1" x14ac:dyDescent="0.25">
      <c r="A109" s="446" t="s">
        <v>11430</v>
      </c>
      <c r="B109" s="306" t="s">
        <v>11744</v>
      </c>
      <c r="C109" s="307">
        <v>71000</v>
      </c>
      <c r="D109" s="308"/>
      <c r="E109" s="309">
        <f>Таблица59[[#This Row],[Цена]]*Таблица59[[#This Row],[Заказ]]</f>
        <v>0</v>
      </c>
    </row>
    <row r="110" spans="1:5" s="105" customFormat="1" ht="15" customHeight="1" x14ac:dyDescent="0.25">
      <c r="A110" s="446" t="s">
        <v>11431</v>
      </c>
      <c r="B110" s="306" t="s">
        <v>11745</v>
      </c>
      <c r="C110" s="307">
        <v>71000</v>
      </c>
      <c r="D110" s="308"/>
      <c r="E110" s="309">
        <f>Таблица59[[#This Row],[Цена]]*Таблица59[[#This Row],[Заказ]]</f>
        <v>0</v>
      </c>
    </row>
    <row r="111" spans="1:5" s="105" customFormat="1" ht="15" customHeight="1" x14ac:dyDescent="0.25">
      <c r="A111" s="446" t="s">
        <v>11432</v>
      </c>
      <c r="B111" s="306" t="s">
        <v>9753</v>
      </c>
      <c r="C111" s="307">
        <v>73000</v>
      </c>
      <c r="D111" s="308"/>
      <c r="E111" s="309">
        <f>Таблица59[[#This Row],[Цена]]*Таблица59[[#This Row],[Заказ]]</f>
        <v>0</v>
      </c>
    </row>
    <row r="112" spans="1:5" s="105" customFormat="1" ht="15" customHeight="1" x14ac:dyDescent="0.25">
      <c r="A112" s="446" t="s">
        <v>11433</v>
      </c>
      <c r="B112" s="306" t="s">
        <v>11744</v>
      </c>
      <c r="C112" s="307">
        <v>73000</v>
      </c>
      <c r="D112" s="308"/>
      <c r="E112" s="309">
        <f>Таблица59[[#This Row],[Цена]]*Таблица59[[#This Row],[Заказ]]</f>
        <v>0</v>
      </c>
    </row>
    <row r="113" spans="1:5" s="105" customFormat="1" ht="15" customHeight="1" x14ac:dyDescent="0.25">
      <c r="A113" s="446" t="s">
        <v>11434</v>
      </c>
      <c r="B113" s="306" t="s">
        <v>11743</v>
      </c>
      <c r="C113" s="307">
        <v>77200</v>
      </c>
      <c r="D113" s="308"/>
      <c r="E113" s="309">
        <f>Таблица59[[#This Row],[Цена]]*Таблица59[[#This Row],[Заказ]]</f>
        <v>0</v>
      </c>
    </row>
    <row r="114" spans="1:5" s="105" customFormat="1" ht="15" customHeight="1" x14ac:dyDescent="0.25">
      <c r="A114" s="446" t="s">
        <v>11435</v>
      </c>
      <c r="B114" s="306" t="s">
        <v>9753</v>
      </c>
      <c r="C114" s="307">
        <v>77200</v>
      </c>
      <c r="D114" s="308"/>
      <c r="E114" s="309">
        <f>Таблица59[[#This Row],[Цена]]*Таблица59[[#This Row],[Заказ]]</f>
        <v>0</v>
      </c>
    </row>
    <row r="115" spans="1:5" s="105" customFormat="1" ht="15" customHeight="1" x14ac:dyDescent="0.25">
      <c r="A115" s="446" t="s">
        <v>11436</v>
      </c>
      <c r="B115" s="306" t="s">
        <v>11744</v>
      </c>
      <c r="C115" s="307">
        <v>77200</v>
      </c>
      <c r="D115" s="308"/>
      <c r="E115" s="309">
        <f>Таблица59[[#This Row],[Цена]]*Таблица59[[#This Row],[Заказ]]</f>
        <v>0</v>
      </c>
    </row>
    <row r="116" spans="1:5" s="105" customFormat="1" ht="15" customHeight="1" x14ac:dyDescent="0.25">
      <c r="A116" s="446" t="s">
        <v>11437</v>
      </c>
      <c r="B116" s="306" t="s">
        <v>11745</v>
      </c>
      <c r="C116" s="307">
        <v>77200</v>
      </c>
      <c r="D116" s="308"/>
      <c r="E116" s="309">
        <f>Таблица59[[#This Row],[Цена]]*Таблица59[[#This Row],[Заказ]]</f>
        <v>0</v>
      </c>
    </row>
    <row r="117" spans="1:5" s="105" customFormat="1" ht="15" customHeight="1" x14ac:dyDescent="0.25">
      <c r="A117" s="446" t="s">
        <v>11438</v>
      </c>
      <c r="B117" s="306" t="s">
        <v>9753</v>
      </c>
      <c r="C117" s="307">
        <v>81000</v>
      </c>
      <c r="D117" s="308"/>
      <c r="E117" s="309">
        <f>Таблица59[[#This Row],[Цена]]*Таблица59[[#This Row],[Заказ]]</f>
        <v>0</v>
      </c>
    </row>
    <row r="118" spans="1:5" ht="15.75" customHeight="1" x14ac:dyDescent="0.25">
      <c r="A118" s="446" t="s">
        <v>11439</v>
      </c>
      <c r="B118" s="306" t="s">
        <v>11744</v>
      </c>
      <c r="C118" s="307">
        <v>81000</v>
      </c>
      <c r="D118" s="308"/>
      <c r="E118" s="309">
        <f>Таблица59[[#This Row],[Цена]]*Таблица59[[#This Row],[Заказ]]</f>
        <v>0</v>
      </c>
    </row>
    <row r="119" spans="1:5" ht="15.75" customHeight="1" x14ac:dyDescent="0.25">
      <c r="A119" s="446" t="s">
        <v>11440</v>
      </c>
      <c r="B119" s="306" t="s">
        <v>11745</v>
      </c>
      <c r="C119" s="307">
        <v>81000</v>
      </c>
      <c r="D119" s="308"/>
      <c r="E119" s="309">
        <f>Таблица59[[#This Row],[Цена]]*Таблица59[[#This Row],[Заказ]]</f>
        <v>0</v>
      </c>
    </row>
    <row r="120" spans="1:5" ht="15.75" customHeight="1" x14ac:dyDescent="0.25">
      <c r="A120" s="446" t="s">
        <v>11441</v>
      </c>
      <c r="B120" s="306" t="s">
        <v>11743</v>
      </c>
      <c r="C120" s="307">
        <v>85500</v>
      </c>
      <c r="D120" s="308"/>
      <c r="E120" s="309">
        <f>Таблица59[[#This Row],[Цена]]*Таблица59[[#This Row],[Заказ]]</f>
        <v>0</v>
      </c>
    </row>
    <row r="121" spans="1:5" ht="15.75" customHeight="1" x14ac:dyDescent="0.25">
      <c r="A121" s="446" t="s">
        <v>11442</v>
      </c>
      <c r="B121" s="306" t="s">
        <v>9753</v>
      </c>
      <c r="C121" s="307">
        <v>85500</v>
      </c>
      <c r="D121" s="308"/>
      <c r="E121" s="309">
        <f>Таблица59[[#This Row],[Цена]]*Таблица59[[#This Row],[Заказ]]</f>
        <v>0</v>
      </c>
    </row>
    <row r="122" spans="1:5" ht="15.75" customHeight="1" x14ac:dyDescent="0.25">
      <c r="A122" s="446" t="s">
        <v>11443</v>
      </c>
      <c r="B122" s="306" t="s">
        <v>11745</v>
      </c>
      <c r="C122" s="307">
        <v>85500</v>
      </c>
      <c r="D122" s="308"/>
      <c r="E122" s="309">
        <f>Таблица59[[#This Row],[Цена]]*Таблица59[[#This Row],[Заказ]]</f>
        <v>0</v>
      </c>
    </row>
    <row r="123" spans="1:5" ht="15.75" customHeight="1" x14ac:dyDescent="0.25">
      <c r="A123" s="446" t="s">
        <v>11444</v>
      </c>
      <c r="B123" s="306" t="s">
        <v>11744</v>
      </c>
      <c r="C123" s="307">
        <v>85500</v>
      </c>
      <c r="D123" s="308"/>
      <c r="E123" s="309">
        <f>Таблица59[[#This Row],[Цена]]*Таблица59[[#This Row],[Заказ]]</f>
        <v>0</v>
      </c>
    </row>
    <row r="124" spans="1:5" ht="15.75" customHeight="1" x14ac:dyDescent="0.25">
      <c r="A124" s="446" t="s">
        <v>15668</v>
      </c>
      <c r="B124" s="306"/>
      <c r="C124" s="307"/>
      <c r="D124" s="308"/>
      <c r="E124" s="309">
        <f>Таблица59[[#This Row],[Цена]]*Таблица59[[#This Row],[Заказ]]</f>
        <v>0</v>
      </c>
    </row>
    <row r="125" spans="1:5" ht="15.75" customHeight="1" x14ac:dyDescent="0.25">
      <c r="A125" s="446" t="s">
        <v>12499</v>
      </c>
      <c r="B125" s="306" t="s">
        <v>11458</v>
      </c>
      <c r="C125" s="307">
        <v>32000</v>
      </c>
      <c r="D125" s="308"/>
      <c r="E125" s="309">
        <f>Таблица59[[#This Row],[Цена]]*Таблица59[[#This Row],[Заказ]]</f>
        <v>0</v>
      </c>
    </row>
    <row r="126" spans="1:5" ht="15.75" customHeight="1" x14ac:dyDescent="0.25">
      <c r="A126" s="446" t="s">
        <v>12500</v>
      </c>
      <c r="B126" s="306" t="s">
        <v>12501</v>
      </c>
      <c r="C126" s="307">
        <v>27000</v>
      </c>
      <c r="D126" s="308"/>
      <c r="E126" s="309">
        <f>Таблица59[[#This Row],[Цена]]*Таблица59[[#This Row],[Заказ]]</f>
        <v>0</v>
      </c>
    </row>
    <row r="127" spans="1:5" ht="15.75" customHeight="1" x14ac:dyDescent="0.25">
      <c r="A127" s="446" t="s">
        <v>12502</v>
      </c>
      <c r="B127" s="306" t="s">
        <v>11759</v>
      </c>
      <c r="C127" s="307">
        <v>33500</v>
      </c>
      <c r="D127" s="308"/>
      <c r="E127" s="309">
        <f>Таблица59[[#This Row],[Цена]]*Таблица59[[#This Row],[Заказ]]</f>
        <v>0</v>
      </c>
    </row>
    <row r="128" spans="1:5" ht="15.75" customHeight="1" x14ac:dyDescent="0.25">
      <c r="A128" s="446" t="s">
        <v>12503</v>
      </c>
      <c r="B128" s="306" t="s">
        <v>12501</v>
      </c>
      <c r="C128" s="307">
        <v>34500</v>
      </c>
      <c r="D128" s="308"/>
      <c r="E128" s="309">
        <f>Таблица59[[#This Row],[Цена]]*Таблица59[[#This Row],[Заказ]]</f>
        <v>0</v>
      </c>
    </row>
    <row r="129" spans="1:5" ht="15.75" customHeight="1" x14ac:dyDescent="0.25">
      <c r="A129" s="446" t="s">
        <v>4927</v>
      </c>
      <c r="B129" s="306" t="s">
        <v>11458</v>
      </c>
      <c r="C129" s="307">
        <v>74500</v>
      </c>
      <c r="D129" s="308"/>
      <c r="E129" s="309">
        <f>Таблица59[[#This Row],[Цена]]*Таблица59[[#This Row],[Заказ]]</f>
        <v>0</v>
      </c>
    </row>
    <row r="130" spans="1:5" ht="15.75" customHeight="1" x14ac:dyDescent="0.25">
      <c r="A130" s="446" t="s">
        <v>4928</v>
      </c>
      <c r="B130" s="306" t="s">
        <v>11460</v>
      </c>
      <c r="C130" s="307">
        <v>74500</v>
      </c>
      <c r="D130" s="308"/>
      <c r="E130" s="309">
        <f>Таблица59[[#This Row],[Цена]]*Таблица59[[#This Row],[Заказ]]</f>
        <v>0</v>
      </c>
    </row>
    <row r="131" spans="1:5" ht="15.75" customHeight="1" x14ac:dyDescent="0.25">
      <c r="A131" s="446" t="s">
        <v>4929</v>
      </c>
      <c r="B131" s="306" t="s">
        <v>11458</v>
      </c>
      <c r="C131" s="307">
        <v>86000</v>
      </c>
      <c r="D131" s="308"/>
      <c r="E131" s="309">
        <f>Таблица59[[#This Row],[Цена]]*Таблица59[[#This Row],[Заказ]]</f>
        <v>0</v>
      </c>
    </row>
    <row r="132" spans="1:5" ht="15.75" customHeight="1" x14ac:dyDescent="0.25">
      <c r="A132" s="446" t="s">
        <v>4930</v>
      </c>
      <c r="B132" s="306" t="s">
        <v>11460</v>
      </c>
      <c r="C132" s="307">
        <v>88000</v>
      </c>
      <c r="D132" s="308"/>
      <c r="E132" s="309">
        <f>Таблица59[[#This Row],[Цена]]*Таблица59[[#This Row],[Заказ]]</f>
        <v>0</v>
      </c>
    </row>
    <row r="133" spans="1:5" ht="15.75" customHeight="1" x14ac:dyDescent="0.25">
      <c r="A133" s="446" t="s">
        <v>4931</v>
      </c>
      <c r="B133" s="306" t="s">
        <v>11458</v>
      </c>
      <c r="C133" s="307">
        <v>95000</v>
      </c>
      <c r="D133" s="308"/>
      <c r="E133" s="309">
        <f>Таблица59[[#This Row],[Цена]]*Таблица59[[#This Row],[Заказ]]</f>
        <v>0</v>
      </c>
    </row>
    <row r="134" spans="1:5" ht="15.75" customHeight="1" x14ac:dyDescent="0.25">
      <c r="A134" s="446" t="s">
        <v>4932</v>
      </c>
      <c r="B134" s="306" t="s">
        <v>11460</v>
      </c>
      <c r="C134" s="307">
        <v>96000</v>
      </c>
      <c r="D134" s="308"/>
      <c r="E134" s="309">
        <f>Таблица59[[#This Row],[Цена]]*Таблица59[[#This Row],[Заказ]]</f>
        <v>0</v>
      </c>
    </row>
    <row r="135" spans="1:5" ht="15.75" customHeight="1" x14ac:dyDescent="0.25">
      <c r="A135" s="446" t="s">
        <v>4933</v>
      </c>
      <c r="B135" s="306" t="s">
        <v>11458</v>
      </c>
      <c r="C135" s="307">
        <v>118800</v>
      </c>
      <c r="D135" s="308"/>
      <c r="E135" s="309">
        <f>Таблица59[[#This Row],[Цена]]*Таблица59[[#This Row],[Заказ]]</f>
        <v>0</v>
      </c>
    </row>
    <row r="136" spans="1:5" ht="15.75" customHeight="1" x14ac:dyDescent="0.25">
      <c r="A136" s="446" t="s">
        <v>4934</v>
      </c>
      <c r="B136" s="306" t="s">
        <v>11460</v>
      </c>
      <c r="C136" s="307">
        <v>122000</v>
      </c>
      <c r="D136" s="308"/>
      <c r="E136" s="309">
        <f>Таблица59[[#This Row],[Цена]]*Таблица59[[#This Row],[Заказ]]</f>
        <v>0</v>
      </c>
    </row>
    <row r="137" spans="1:5" ht="15.75" customHeight="1" x14ac:dyDescent="0.25">
      <c r="A137" s="446" t="s">
        <v>4935</v>
      </c>
      <c r="B137" s="306" t="s">
        <v>11458</v>
      </c>
      <c r="C137" s="307">
        <v>92500</v>
      </c>
      <c r="D137" s="308"/>
      <c r="E137" s="309">
        <f>Таблица59[[#This Row],[Цена]]*Таблица59[[#This Row],[Заказ]]</f>
        <v>0</v>
      </c>
    </row>
    <row r="138" spans="1:5" ht="15.75" customHeight="1" x14ac:dyDescent="0.25">
      <c r="A138" s="446" t="s">
        <v>4936</v>
      </c>
      <c r="B138" s="306" t="s">
        <v>11460</v>
      </c>
      <c r="C138" s="307">
        <v>95000</v>
      </c>
      <c r="D138" s="308"/>
      <c r="E138" s="309">
        <f>Таблица59[[#This Row],[Цена]]*Таблица59[[#This Row],[Заказ]]</f>
        <v>0</v>
      </c>
    </row>
    <row r="139" spans="1:5" ht="15.75" customHeight="1" x14ac:dyDescent="0.25">
      <c r="A139" s="446" t="s">
        <v>4937</v>
      </c>
      <c r="B139" s="306" t="s">
        <v>11458</v>
      </c>
      <c r="C139" s="307">
        <v>96000</v>
      </c>
      <c r="D139" s="308"/>
      <c r="E139" s="309">
        <f>Таблица59[[#This Row],[Цена]]*Таблица59[[#This Row],[Заказ]]</f>
        <v>0</v>
      </c>
    </row>
    <row r="140" spans="1:5" ht="15.75" customHeight="1" x14ac:dyDescent="0.25">
      <c r="A140" s="446" t="s">
        <v>4938</v>
      </c>
      <c r="B140" s="306" t="s">
        <v>11460</v>
      </c>
      <c r="C140" s="307">
        <v>97000</v>
      </c>
      <c r="D140" s="308"/>
      <c r="E140" s="309">
        <f>Таблица59[[#This Row],[Цена]]*Таблица59[[#This Row],[Заказ]]</f>
        <v>0</v>
      </c>
    </row>
    <row r="141" spans="1:5" ht="15.75" customHeight="1" x14ac:dyDescent="0.25">
      <c r="A141" s="446" t="s">
        <v>4939</v>
      </c>
      <c r="B141" s="306" t="s">
        <v>11458</v>
      </c>
      <c r="C141" s="307">
        <v>116000</v>
      </c>
      <c r="D141" s="308"/>
      <c r="E141" s="309">
        <f>Таблица59[[#This Row],[Цена]]*Таблица59[[#This Row],[Заказ]]</f>
        <v>0</v>
      </c>
    </row>
    <row r="142" spans="1:5" ht="15.75" customHeight="1" x14ac:dyDescent="0.25">
      <c r="A142" s="446" t="s">
        <v>4940</v>
      </c>
      <c r="B142" s="306" t="s">
        <v>11460</v>
      </c>
      <c r="C142" s="307">
        <v>116000</v>
      </c>
      <c r="D142" s="308"/>
      <c r="E142" s="309">
        <f>Таблица59[[#This Row],[Цена]]*Таблица59[[#This Row],[Заказ]]</f>
        <v>0</v>
      </c>
    </row>
    <row r="143" spans="1:5" ht="15.75" customHeight="1" x14ac:dyDescent="0.25">
      <c r="A143" s="446" t="s">
        <v>4941</v>
      </c>
      <c r="B143" s="306" t="s">
        <v>11458</v>
      </c>
      <c r="C143" s="307">
        <v>116000</v>
      </c>
      <c r="D143" s="308"/>
      <c r="E143" s="309">
        <f>Таблица59[[#This Row],[Цена]]*Таблица59[[#This Row],[Заказ]]</f>
        <v>0</v>
      </c>
    </row>
    <row r="144" spans="1:5" ht="15.75" customHeight="1" x14ac:dyDescent="0.25">
      <c r="A144" s="446" t="s">
        <v>4942</v>
      </c>
      <c r="B144" s="306" t="s">
        <v>11460</v>
      </c>
      <c r="C144" s="307">
        <v>121000</v>
      </c>
      <c r="D144" s="308"/>
      <c r="E144" s="309">
        <f>Таблица59[[#This Row],[Цена]]*Таблица59[[#This Row],[Заказ]]</f>
        <v>0</v>
      </c>
    </row>
    <row r="145" spans="1:5" ht="15.75" customHeight="1" x14ac:dyDescent="0.25">
      <c r="A145" s="446" t="s">
        <v>4943</v>
      </c>
      <c r="B145" s="306" t="s">
        <v>11458</v>
      </c>
      <c r="C145" s="307">
        <v>145200</v>
      </c>
      <c r="D145" s="308"/>
      <c r="E145" s="309">
        <f>Таблица59[[#This Row],[Цена]]*Таблица59[[#This Row],[Заказ]]</f>
        <v>0</v>
      </c>
    </row>
    <row r="146" spans="1:5" ht="15.75" customHeight="1" x14ac:dyDescent="0.25">
      <c r="A146" s="446" t="s">
        <v>4944</v>
      </c>
      <c r="B146" s="306" t="s">
        <v>11458</v>
      </c>
      <c r="C146" s="307">
        <v>153200</v>
      </c>
      <c r="D146" s="308"/>
      <c r="E146" s="309">
        <f>Таблица59[[#This Row],[Цена]]*Таблица59[[#This Row],[Заказ]]</f>
        <v>0</v>
      </c>
    </row>
    <row r="147" spans="1:5" ht="15.75" customHeight="1" x14ac:dyDescent="0.25">
      <c r="A147" s="446" t="s">
        <v>4945</v>
      </c>
      <c r="B147" s="306" t="s">
        <v>11460</v>
      </c>
      <c r="C147" s="307">
        <v>158200</v>
      </c>
      <c r="D147" s="308"/>
      <c r="E147" s="309">
        <f>Таблица59[[#This Row],[Цена]]*Таблица59[[#This Row],[Заказ]]</f>
        <v>0</v>
      </c>
    </row>
    <row r="148" spans="1:5" ht="15.75" customHeight="1" x14ac:dyDescent="0.25">
      <c r="A148" s="446" t="s">
        <v>4946</v>
      </c>
      <c r="B148" s="306" t="s">
        <v>11759</v>
      </c>
      <c r="C148" s="307">
        <v>149200</v>
      </c>
      <c r="D148" s="308"/>
      <c r="E148" s="309">
        <f>Таблица59[[#This Row],[Цена]]*Таблица59[[#This Row],[Заказ]]</f>
        <v>0</v>
      </c>
    </row>
    <row r="149" spans="1:5" ht="15.75" customHeight="1" x14ac:dyDescent="0.25">
      <c r="A149" s="446" t="s">
        <v>4947</v>
      </c>
      <c r="B149" s="306" t="s">
        <v>11465</v>
      </c>
      <c r="C149" s="307">
        <v>152200</v>
      </c>
      <c r="D149" s="308"/>
      <c r="E149" s="309">
        <f>Таблица59[[#This Row],[Цена]]*Таблица59[[#This Row],[Заказ]]</f>
        <v>0</v>
      </c>
    </row>
    <row r="150" spans="1:5" ht="15.75" customHeight="1" x14ac:dyDescent="0.25">
      <c r="A150" s="446" t="s">
        <v>4948</v>
      </c>
      <c r="B150" s="306" t="s">
        <v>11458</v>
      </c>
      <c r="C150" s="307">
        <v>155500</v>
      </c>
      <c r="D150" s="308"/>
      <c r="E150" s="309">
        <f>Таблица59[[#This Row],[Цена]]*Таблица59[[#This Row],[Заказ]]</f>
        <v>0</v>
      </c>
    </row>
    <row r="151" spans="1:5" ht="15.75" customHeight="1" x14ac:dyDescent="0.25">
      <c r="A151" s="446" t="s">
        <v>4949</v>
      </c>
      <c r="B151" s="306" t="s">
        <v>11458</v>
      </c>
      <c r="C151" s="307">
        <v>159200</v>
      </c>
      <c r="D151" s="308"/>
      <c r="E151" s="309">
        <f>Таблица59[[#This Row],[Цена]]*Таблица59[[#This Row],[Заказ]]</f>
        <v>0</v>
      </c>
    </row>
    <row r="152" spans="1:5" ht="15.75" customHeight="1" x14ac:dyDescent="0.25">
      <c r="A152" s="446" t="s">
        <v>4950</v>
      </c>
      <c r="B152" s="306" t="s">
        <v>11460</v>
      </c>
      <c r="C152" s="307">
        <v>164200</v>
      </c>
      <c r="D152" s="308"/>
      <c r="E152" s="309">
        <f>Таблица59[[#This Row],[Цена]]*Таблица59[[#This Row],[Заказ]]</f>
        <v>0</v>
      </c>
    </row>
    <row r="153" spans="1:5" ht="15.75" customHeight="1" x14ac:dyDescent="0.25">
      <c r="A153" s="446" t="s">
        <v>4951</v>
      </c>
      <c r="B153" s="306" t="s">
        <v>11458</v>
      </c>
      <c r="C153" s="307">
        <v>89500</v>
      </c>
      <c r="D153" s="308"/>
      <c r="E153" s="309">
        <f>Таблица59[[#This Row],[Цена]]*Таблица59[[#This Row],[Заказ]]</f>
        <v>0</v>
      </c>
    </row>
    <row r="154" spans="1:5" ht="15.75" customHeight="1" x14ac:dyDescent="0.25">
      <c r="A154" s="446" t="s">
        <v>4952</v>
      </c>
      <c r="B154" s="306" t="s">
        <v>11460</v>
      </c>
      <c r="C154" s="307">
        <v>91000</v>
      </c>
      <c r="D154" s="308"/>
      <c r="E154" s="309">
        <f>Таблица59[[#This Row],[Цена]]*Таблица59[[#This Row],[Заказ]]</f>
        <v>0</v>
      </c>
    </row>
    <row r="155" spans="1:5" ht="15.75" customHeight="1" x14ac:dyDescent="0.25">
      <c r="A155" s="446" t="s">
        <v>11445</v>
      </c>
      <c r="B155" s="306" t="s">
        <v>11458</v>
      </c>
      <c r="C155" s="307">
        <v>91000</v>
      </c>
      <c r="D155" s="308"/>
      <c r="E155" s="309">
        <f>Таблица59[[#This Row],[Цена]]*Таблица59[[#This Row],[Заказ]]</f>
        <v>0</v>
      </c>
    </row>
    <row r="156" spans="1:5" ht="15.75" customHeight="1" x14ac:dyDescent="0.25">
      <c r="A156" s="446" t="s">
        <v>11446</v>
      </c>
      <c r="B156" s="306" t="s">
        <v>11460</v>
      </c>
      <c r="C156" s="307">
        <v>91000</v>
      </c>
      <c r="D156" s="308"/>
      <c r="E156" s="309">
        <f>Таблица59[[#This Row],[Цена]]*Таблица59[[#This Row],[Заказ]]</f>
        <v>0</v>
      </c>
    </row>
    <row r="157" spans="1:5" ht="15.75" customHeight="1" x14ac:dyDescent="0.25">
      <c r="A157" s="446" t="s">
        <v>11447</v>
      </c>
      <c r="B157" s="306" t="s">
        <v>11458</v>
      </c>
      <c r="C157" s="307">
        <v>122000</v>
      </c>
      <c r="D157" s="308"/>
      <c r="E157" s="309">
        <f>Таблица59[[#This Row],[Цена]]*Таблица59[[#This Row],[Заказ]]</f>
        <v>0</v>
      </c>
    </row>
    <row r="158" spans="1:5" ht="15.75" customHeight="1" x14ac:dyDescent="0.25">
      <c r="A158" s="446" t="s">
        <v>11448</v>
      </c>
      <c r="B158" s="306" t="s">
        <v>11460</v>
      </c>
      <c r="C158" s="307">
        <v>122000</v>
      </c>
      <c r="D158" s="308"/>
      <c r="E158" s="309">
        <f>Таблица59[[#This Row],[Цена]]*Таблица59[[#This Row],[Заказ]]</f>
        <v>0</v>
      </c>
    </row>
    <row r="159" spans="1:5" ht="15.75" customHeight="1" x14ac:dyDescent="0.25">
      <c r="A159" s="446" t="s">
        <v>11449</v>
      </c>
      <c r="B159" s="306" t="s">
        <v>11458</v>
      </c>
      <c r="C159" s="307">
        <v>95500</v>
      </c>
      <c r="D159" s="308"/>
      <c r="E159" s="309">
        <f>Таблица59[[#This Row],[Цена]]*Таблица59[[#This Row],[Заказ]]</f>
        <v>0</v>
      </c>
    </row>
    <row r="160" spans="1:5" ht="15.75" customHeight="1" x14ac:dyDescent="0.25">
      <c r="A160" s="446" t="s">
        <v>11450</v>
      </c>
      <c r="B160" s="306" t="s">
        <v>11460</v>
      </c>
      <c r="C160" s="307">
        <v>95500</v>
      </c>
      <c r="D160" s="308"/>
      <c r="E160" s="309">
        <f>Таблица59[[#This Row],[Цена]]*Таблица59[[#This Row],[Заказ]]</f>
        <v>0</v>
      </c>
    </row>
    <row r="161" spans="1:5" ht="15.75" customHeight="1" x14ac:dyDescent="0.25">
      <c r="A161" s="446" t="s">
        <v>11451</v>
      </c>
      <c r="B161" s="306" t="s">
        <v>11458</v>
      </c>
      <c r="C161" s="307">
        <v>108000</v>
      </c>
      <c r="D161" s="308"/>
      <c r="E161" s="309">
        <f>Таблица59[[#This Row],[Цена]]*Таблица59[[#This Row],[Заказ]]</f>
        <v>0</v>
      </c>
    </row>
    <row r="162" spans="1:5" ht="15.75" customHeight="1" x14ac:dyDescent="0.25">
      <c r="A162" s="446" t="s">
        <v>11452</v>
      </c>
      <c r="B162" s="306" t="s">
        <v>11460</v>
      </c>
      <c r="C162" s="307">
        <v>108000</v>
      </c>
      <c r="D162" s="308"/>
      <c r="E162" s="309">
        <f>Таблица59[[#This Row],[Цена]]*Таблица59[[#This Row],[Заказ]]</f>
        <v>0</v>
      </c>
    </row>
    <row r="163" spans="1:5" ht="15.75" customHeight="1" x14ac:dyDescent="0.25">
      <c r="A163" s="446" t="s">
        <v>11453</v>
      </c>
      <c r="B163" s="306" t="s">
        <v>11458</v>
      </c>
      <c r="C163" s="307">
        <v>112000</v>
      </c>
      <c r="D163" s="308"/>
      <c r="E163" s="309">
        <f>Таблица59[[#This Row],[Цена]]*Таблица59[[#This Row],[Заказ]]</f>
        <v>0</v>
      </c>
    </row>
    <row r="164" spans="1:5" ht="15.75" customHeight="1" x14ac:dyDescent="0.25">
      <c r="A164" s="446" t="s">
        <v>11454</v>
      </c>
      <c r="B164" s="306" t="s">
        <v>11460</v>
      </c>
      <c r="C164" s="307">
        <v>112000</v>
      </c>
      <c r="D164" s="308"/>
      <c r="E164" s="309">
        <f>Таблица59[[#This Row],[Цена]]*Таблица59[[#This Row],[Заказ]]</f>
        <v>0</v>
      </c>
    </row>
    <row r="165" spans="1:5" ht="15.75" customHeight="1" x14ac:dyDescent="0.25">
      <c r="A165" s="446" t="s">
        <v>15669</v>
      </c>
      <c r="B165" s="306"/>
      <c r="C165" s="307"/>
      <c r="D165" s="308"/>
      <c r="E165" s="309">
        <f>Таблица59[[#This Row],[Цена]]*Таблица59[[#This Row],[Заказ]]</f>
        <v>0</v>
      </c>
    </row>
    <row r="166" spans="1:5" ht="15.75" customHeight="1" x14ac:dyDescent="0.25">
      <c r="A166" s="446" t="s">
        <v>4953</v>
      </c>
      <c r="B166" s="306" t="s">
        <v>11460</v>
      </c>
      <c r="C166" s="307">
        <v>30000</v>
      </c>
      <c r="D166" s="308"/>
      <c r="E166" s="309">
        <f>Таблица59[[#This Row],[Цена]]*Таблица59[[#This Row],[Заказ]]</f>
        <v>0</v>
      </c>
    </row>
    <row r="167" spans="1:5" ht="15.75" customHeight="1" x14ac:dyDescent="0.25">
      <c r="A167" s="446" t="s">
        <v>4954</v>
      </c>
      <c r="B167" s="306" t="s">
        <v>11741</v>
      </c>
      <c r="C167" s="307">
        <v>30000</v>
      </c>
      <c r="D167" s="308"/>
      <c r="E167" s="309">
        <f>Таблица59[[#This Row],[Цена]]*Таблица59[[#This Row],[Заказ]]</f>
        <v>0</v>
      </c>
    </row>
    <row r="168" spans="1:5" ht="15.75" customHeight="1" x14ac:dyDescent="0.25">
      <c r="A168" s="446" t="s">
        <v>4955</v>
      </c>
      <c r="B168" s="306" t="s">
        <v>11460</v>
      </c>
      <c r="C168" s="307">
        <v>27700</v>
      </c>
      <c r="D168" s="308"/>
      <c r="E168" s="309">
        <f>Таблица59[[#This Row],[Цена]]*Таблица59[[#This Row],[Заказ]]</f>
        <v>0</v>
      </c>
    </row>
    <row r="169" spans="1:5" ht="15.75" customHeight="1" x14ac:dyDescent="0.25">
      <c r="A169" s="446" t="s">
        <v>4956</v>
      </c>
      <c r="B169" s="306" t="s">
        <v>11760</v>
      </c>
      <c r="C169" s="307">
        <v>27700</v>
      </c>
      <c r="D169" s="308"/>
      <c r="E169" s="309">
        <f>Таблица59[[#This Row],[Цена]]*Таблица59[[#This Row],[Заказ]]</f>
        <v>0</v>
      </c>
    </row>
    <row r="170" spans="1:5" ht="15.75" customHeight="1" x14ac:dyDescent="0.25">
      <c r="A170" s="446" t="s">
        <v>4957</v>
      </c>
      <c r="B170" s="306" t="s">
        <v>11741</v>
      </c>
      <c r="C170" s="307">
        <v>27300</v>
      </c>
      <c r="D170" s="308"/>
      <c r="E170" s="309">
        <f>Таблица59[[#This Row],[Цена]]*Таблица59[[#This Row],[Заказ]]</f>
        <v>0</v>
      </c>
    </row>
    <row r="171" spans="1:5" ht="15.75" customHeight="1" x14ac:dyDescent="0.25">
      <c r="A171" s="446" t="s">
        <v>4958</v>
      </c>
      <c r="B171" s="306" t="s">
        <v>11761</v>
      </c>
      <c r="C171" s="307">
        <v>28300</v>
      </c>
      <c r="D171" s="308"/>
      <c r="E171" s="309">
        <f>Таблица59[[#This Row],[Цена]]*Таблица59[[#This Row],[Заказ]]</f>
        <v>0</v>
      </c>
    </row>
    <row r="172" spans="1:5" ht="15.75" customHeight="1" x14ac:dyDescent="0.25">
      <c r="A172" s="446" t="s">
        <v>4959</v>
      </c>
      <c r="B172" s="306" t="s">
        <v>11741</v>
      </c>
      <c r="C172" s="307">
        <v>39800</v>
      </c>
      <c r="D172" s="308"/>
      <c r="E172" s="309">
        <f>Таблица59[[#This Row],[Цена]]*Таблица59[[#This Row],[Заказ]]</f>
        <v>0</v>
      </c>
    </row>
    <row r="173" spans="1:5" ht="15.75" customHeight="1" x14ac:dyDescent="0.25">
      <c r="A173" s="446" t="s">
        <v>4960</v>
      </c>
      <c r="B173" s="306" t="s">
        <v>11460</v>
      </c>
      <c r="C173" s="307">
        <v>40200</v>
      </c>
      <c r="D173" s="308"/>
      <c r="E173" s="309">
        <f>Таблица59[[#This Row],[Цена]]*Таблица59[[#This Row],[Заказ]]</f>
        <v>0</v>
      </c>
    </row>
    <row r="174" spans="1:5" ht="15.75" customHeight="1" x14ac:dyDescent="0.25">
      <c r="A174" s="446" t="s">
        <v>4961</v>
      </c>
      <c r="B174" s="306" t="s">
        <v>11761</v>
      </c>
      <c r="C174" s="307">
        <v>42500</v>
      </c>
      <c r="D174" s="308"/>
      <c r="E174" s="309">
        <f>Таблица59[[#This Row],[Цена]]*Таблица59[[#This Row],[Заказ]]</f>
        <v>0</v>
      </c>
    </row>
    <row r="175" spans="1:5" ht="15.75" customHeight="1" x14ac:dyDescent="0.25">
      <c r="A175" s="446" t="s">
        <v>4962</v>
      </c>
      <c r="B175" s="306" t="s">
        <v>11760</v>
      </c>
      <c r="C175" s="307">
        <v>41200</v>
      </c>
      <c r="D175" s="308"/>
      <c r="E175" s="309">
        <f>Таблица59[[#This Row],[Цена]]*Таблица59[[#This Row],[Заказ]]</f>
        <v>0</v>
      </c>
    </row>
    <row r="176" spans="1:5" ht="15.75" customHeight="1" x14ac:dyDescent="0.25">
      <c r="A176" s="446" t="s">
        <v>4963</v>
      </c>
      <c r="B176" s="306" t="s">
        <v>11460</v>
      </c>
      <c r="C176" s="307">
        <v>37200</v>
      </c>
      <c r="D176" s="308"/>
      <c r="E176" s="309">
        <f>Таблица59[[#This Row],[Цена]]*Таблица59[[#This Row],[Заказ]]</f>
        <v>0</v>
      </c>
    </row>
    <row r="177" spans="1:5" ht="15.75" customHeight="1" x14ac:dyDescent="0.25">
      <c r="A177" s="446" t="s">
        <v>4964</v>
      </c>
      <c r="B177" s="306" t="s">
        <v>11760</v>
      </c>
      <c r="C177" s="307">
        <v>36800</v>
      </c>
      <c r="D177" s="308"/>
      <c r="E177" s="309">
        <f>Таблица59[[#This Row],[Цена]]*Таблица59[[#This Row],[Заказ]]</f>
        <v>0</v>
      </c>
    </row>
    <row r="178" spans="1:5" ht="15.75" customHeight="1" x14ac:dyDescent="0.25">
      <c r="A178" s="446" t="s">
        <v>4965</v>
      </c>
      <c r="B178" s="306" t="s">
        <v>11741</v>
      </c>
      <c r="C178" s="307">
        <v>36200</v>
      </c>
      <c r="D178" s="308"/>
      <c r="E178" s="309">
        <f>Таблица59[[#This Row],[Цена]]*Таблица59[[#This Row],[Заказ]]</f>
        <v>0</v>
      </c>
    </row>
    <row r="179" spans="1:5" ht="15.75" customHeight="1" x14ac:dyDescent="0.25">
      <c r="A179" s="446" t="s">
        <v>4965</v>
      </c>
      <c r="B179" s="306" t="s">
        <v>15670</v>
      </c>
      <c r="C179" s="307">
        <v>35500</v>
      </c>
      <c r="D179" s="308"/>
      <c r="E179" s="309">
        <f>Таблица59[[#This Row],[Цена]]*Таблица59[[#This Row],[Заказ]]</f>
        <v>0</v>
      </c>
    </row>
    <row r="180" spans="1:5" ht="15.75" customHeight="1" x14ac:dyDescent="0.25">
      <c r="A180" s="446" t="s">
        <v>4966</v>
      </c>
      <c r="B180" s="306" t="s">
        <v>11761</v>
      </c>
      <c r="C180" s="307">
        <v>37200</v>
      </c>
      <c r="D180" s="308"/>
      <c r="E180" s="309">
        <f>Таблица59[[#This Row],[Цена]]*Таблица59[[#This Row],[Заказ]]</f>
        <v>0</v>
      </c>
    </row>
    <row r="181" spans="1:5" ht="15.75" customHeight="1" x14ac:dyDescent="0.25">
      <c r="A181" s="446" t="s">
        <v>4967</v>
      </c>
      <c r="B181" s="306" t="s">
        <v>11460</v>
      </c>
      <c r="C181" s="307">
        <v>54700</v>
      </c>
      <c r="D181" s="308"/>
      <c r="E181" s="309">
        <f>Таблица59[[#This Row],[Цена]]*Таблица59[[#This Row],[Заказ]]</f>
        <v>0</v>
      </c>
    </row>
    <row r="182" spans="1:5" ht="15.75" customHeight="1" x14ac:dyDescent="0.25">
      <c r="A182" s="446" t="s">
        <v>4968</v>
      </c>
      <c r="B182" s="306" t="s">
        <v>11741</v>
      </c>
      <c r="C182" s="307">
        <v>55800</v>
      </c>
      <c r="D182" s="308"/>
      <c r="E182" s="309">
        <f>Таблица59[[#This Row],[Цена]]*Таблица59[[#This Row],[Заказ]]</f>
        <v>0</v>
      </c>
    </row>
    <row r="183" spans="1:5" ht="15.75" customHeight="1" x14ac:dyDescent="0.25">
      <c r="A183" s="446" t="s">
        <v>4969</v>
      </c>
      <c r="B183" s="306" t="s">
        <v>11760</v>
      </c>
      <c r="C183" s="307">
        <v>54700</v>
      </c>
      <c r="D183" s="308"/>
      <c r="E183" s="309">
        <f>Таблица59[[#This Row],[Цена]]*Таблица59[[#This Row],[Заказ]]</f>
        <v>0</v>
      </c>
    </row>
    <row r="184" spans="1:5" ht="15.75" customHeight="1" x14ac:dyDescent="0.25">
      <c r="A184" s="446" t="s">
        <v>4970</v>
      </c>
      <c r="B184" s="306" t="s">
        <v>11761</v>
      </c>
      <c r="C184" s="307">
        <v>57000</v>
      </c>
      <c r="D184" s="308"/>
      <c r="E184" s="309">
        <f>Таблица59[[#This Row],[Цена]]*Таблица59[[#This Row],[Заказ]]</f>
        <v>0</v>
      </c>
    </row>
    <row r="185" spans="1:5" ht="15.75" customHeight="1" x14ac:dyDescent="0.25">
      <c r="A185" s="446" t="s">
        <v>4971</v>
      </c>
      <c r="B185" s="306" t="s">
        <v>11741</v>
      </c>
      <c r="C185" s="307">
        <v>54000</v>
      </c>
      <c r="D185" s="308"/>
      <c r="E185" s="309">
        <f>Таблица59[[#This Row],[Цена]]*Таблица59[[#This Row],[Заказ]]</f>
        <v>0</v>
      </c>
    </row>
    <row r="186" spans="1:5" ht="15.75" customHeight="1" x14ac:dyDescent="0.25">
      <c r="A186" s="446" t="s">
        <v>4972</v>
      </c>
      <c r="B186" s="306" t="s">
        <v>11460</v>
      </c>
      <c r="C186" s="307">
        <v>56000</v>
      </c>
      <c r="D186" s="308"/>
      <c r="E186" s="309">
        <f>Таблица59[[#This Row],[Цена]]*Таблица59[[#This Row],[Заказ]]</f>
        <v>0</v>
      </c>
    </row>
    <row r="187" spans="1:5" ht="15.75" customHeight="1" x14ac:dyDescent="0.25">
      <c r="A187" s="446" t="s">
        <v>4973</v>
      </c>
      <c r="B187" s="306" t="s">
        <v>11762</v>
      </c>
      <c r="C187" s="307">
        <v>36500</v>
      </c>
      <c r="D187" s="308"/>
      <c r="E187" s="309">
        <f>Таблица59[[#This Row],[Цена]]*Таблица59[[#This Row],[Заказ]]</f>
        <v>0</v>
      </c>
    </row>
    <row r="188" spans="1:5" ht="15.75" customHeight="1" x14ac:dyDescent="0.25">
      <c r="A188" s="446" t="s">
        <v>4974</v>
      </c>
      <c r="B188" s="306" t="s">
        <v>11762</v>
      </c>
      <c r="C188" s="307">
        <v>39500</v>
      </c>
      <c r="D188" s="308"/>
      <c r="E188" s="309">
        <f>Таблица59[[#This Row],[Цена]]*Таблица59[[#This Row],[Заказ]]</f>
        <v>0</v>
      </c>
    </row>
    <row r="189" spans="1:5" ht="15.75" customHeight="1" x14ac:dyDescent="0.25">
      <c r="A189" s="446" t="s">
        <v>4975</v>
      </c>
      <c r="B189" s="306" t="s">
        <v>11763</v>
      </c>
      <c r="C189" s="307">
        <v>39500</v>
      </c>
      <c r="D189" s="308"/>
      <c r="E189" s="309">
        <f>Таблица59[[#This Row],[Цена]]*Таблица59[[#This Row],[Заказ]]</f>
        <v>0</v>
      </c>
    </row>
    <row r="190" spans="1:5" ht="15.75" customHeight="1" x14ac:dyDescent="0.25">
      <c r="A190" s="446" t="s">
        <v>4976</v>
      </c>
      <c r="B190" s="306" t="s">
        <v>11764</v>
      </c>
      <c r="C190" s="307">
        <v>39500</v>
      </c>
      <c r="D190" s="308"/>
      <c r="E190" s="309">
        <f>Таблица59[[#This Row],[Цена]]*Таблица59[[#This Row],[Заказ]]</f>
        <v>0</v>
      </c>
    </row>
    <row r="191" spans="1:5" ht="15.75" customHeight="1" x14ac:dyDescent="0.25">
      <c r="A191" s="446" t="s">
        <v>4977</v>
      </c>
      <c r="B191" s="306" t="s">
        <v>11457</v>
      </c>
      <c r="C191" s="307">
        <v>39500</v>
      </c>
      <c r="D191" s="308"/>
      <c r="E191" s="309">
        <f>Таблица59[[#This Row],[Цена]]*Таблица59[[#This Row],[Заказ]]</f>
        <v>0</v>
      </c>
    </row>
    <row r="192" spans="1:5" ht="15.75" customHeight="1" x14ac:dyDescent="0.25">
      <c r="A192" s="446" t="s">
        <v>4978</v>
      </c>
      <c r="B192" s="306" t="s">
        <v>11765</v>
      </c>
      <c r="C192" s="307">
        <v>34000</v>
      </c>
      <c r="D192" s="308"/>
      <c r="E192" s="309">
        <f>Таблица59[[#This Row],[Цена]]*Таблица59[[#This Row],[Заказ]]</f>
        <v>0</v>
      </c>
    </row>
    <row r="193" spans="1:5" ht="15.75" customHeight="1" x14ac:dyDescent="0.25">
      <c r="A193" s="446" t="s">
        <v>14827</v>
      </c>
      <c r="B193" s="306" t="s">
        <v>14828</v>
      </c>
      <c r="C193" s="307">
        <v>34000</v>
      </c>
      <c r="D193" s="308"/>
      <c r="E193" s="309">
        <f>Таблица59[[#This Row],[Цена]]*Таблица59[[#This Row],[Заказ]]</f>
        <v>0</v>
      </c>
    </row>
    <row r="194" spans="1:5" ht="15.75" customHeight="1" x14ac:dyDescent="0.25">
      <c r="A194" s="446" t="s">
        <v>4979</v>
      </c>
      <c r="B194" s="306" t="s">
        <v>11766</v>
      </c>
      <c r="C194" s="307">
        <v>34000</v>
      </c>
      <c r="D194" s="308"/>
      <c r="E194" s="309">
        <f>Таблица59[[#This Row],[Цена]]*Таблица59[[#This Row],[Заказ]]</f>
        <v>0</v>
      </c>
    </row>
    <row r="195" spans="1:5" ht="15.75" customHeight="1" x14ac:dyDescent="0.25">
      <c r="A195" s="446" t="s">
        <v>4980</v>
      </c>
      <c r="B195" s="306" t="s">
        <v>11767</v>
      </c>
      <c r="C195" s="307">
        <v>34000</v>
      </c>
      <c r="D195" s="308"/>
      <c r="E195" s="309">
        <f>Таблица59[[#This Row],[Цена]]*Таблица59[[#This Row],[Заказ]]</f>
        <v>0</v>
      </c>
    </row>
    <row r="196" spans="1:5" ht="15.75" customHeight="1" x14ac:dyDescent="0.25">
      <c r="A196" s="446" t="s">
        <v>4981</v>
      </c>
      <c r="B196" s="306" t="s">
        <v>11747</v>
      </c>
      <c r="C196" s="307">
        <v>36500</v>
      </c>
      <c r="D196" s="308"/>
      <c r="E196" s="309">
        <f>Таблица59[[#This Row],[Цена]]*Таблица59[[#This Row],[Заказ]]</f>
        <v>0</v>
      </c>
    </row>
    <row r="197" spans="1:5" ht="15.75" customHeight="1" x14ac:dyDescent="0.25">
      <c r="A197" s="446" t="s">
        <v>4982</v>
      </c>
      <c r="B197" s="306" t="s">
        <v>11461</v>
      </c>
      <c r="C197" s="307">
        <v>36700</v>
      </c>
      <c r="D197" s="308"/>
      <c r="E197" s="309">
        <f>Таблица59[[#This Row],[Цена]]*Таблица59[[#This Row],[Заказ]]</f>
        <v>0</v>
      </c>
    </row>
    <row r="198" spans="1:5" ht="15.75" customHeight="1" x14ac:dyDescent="0.25">
      <c r="A198" s="446" t="s">
        <v>4983</v>
      </c>
      <c r="B198" s="306" t="s">
        <v>11740</v>
      </c>
      <c r="C198" s="307">
        <v>37000</v>
      </c>
      <c r="D198" s="308"/>
      <c r="E198" s="309">
        <f>Таблица59[[#This Row],[Цена]]*Таблица59[[#This Row],[Заказ]]</f>
        <v>0</v>
      </c>
    </row>
    <row r="199" spans="1:5" ht="15.75" customHeight="1" x14ac:dyDescent="0.25">
      <c r="A199" s="446" t="s">
        <v>4983</v>
      </c>
      <c r="B199" s="306" t="s">
        <v>15671</v>
      </c>
      <c r="C199" s="307">
        <v>35000</v>
      </c>
      <c r="D199" s="308"/>
      <c r="E199" s="309">
        <f>Таблица59[[#This Row],[Цена]]*Таблица59[[#This Row],[Заказ]]</f>
        <v>0</v>
      </c>
    </row>
    <row r="200" spans="1:5" ht="15.75" customHeight="1" x14ac:dyDescent="0.25">
      <c r="A200" s="446" t="s">
        <v>4984</v>
      </c>
      <c r="B200" s="306" t="s">
        <v>11741</v>
      </c>
      <c r="C200" s="307">
        <v>36700</v>
      </c>
      <c r="D200" s="308"/>
      <c r="E200" s="309">
        <f>Таблица59[[#This Row],[Цена]]*Таблица59[[#This Row],[Заказ]]</f>
        <v>0</v>
      </c>
    </row>
    <row r="201" spans="1:5" ht="15.75" customHeight="1" x14ac:dyDescent="0.25">
      <c r="A201" s="446" t="s">
        <v>4985</v>
      </c>
      <c r="B201" s="306" t="s">
        <v>11742</v>
      </c>
      <c r="C201" s="307">
        <v>50400</v>
      </c>
      <c r="D201" s="308"/>
      <c r="E201" s="309">
        <f>Таблица59[[#This Row],[Цена]]*Таблица59[[#This Row],[Заказ]]</f>
        <v>0</v>
      </c>
    </row>
    <row r="202" spans="1:5" ht="15.75" customHeight="1" x14ac:dyDescent="0.25">
      <c r="A202" s="446" t="s">
        <v>4986</v>
      </c>
      <c r="B202" s="306" t="s">
        <v>11741</v>
      </c>
      <c r="C202" s="307">
        <v>51300</v>
      </c>
      <c r="D202" s="308"/>
      <c r="E202" s="309">
        <f>Таблица59[[#This Row],[Цена]]*Таблица59[[#This Row],[Заказ]]</f>
        <v>0</v>
      </c>
    </row>
    <row r="203" spans="1:5" ht="15.75" customHeight="1" x14ac:dyDescent="0.25">
      <c r="A203" s="446" t="s">
        <v>4987</v>
      </c>
      <c r="B203" s="306" t="s">
        <v>11461</v>
      </c>
      <c r="C203" s="307">
        <v>53000</v>
      </c>
      <c r="D203" s="308"/>
      <c r="E203" s="309">
        <f>Таблица59[[#This Row],[Цена]]*Таблица59[[#This Row],[Заказ]]</f>
        <v>0</v>
      </c>
    </row>
    <row r="204" spans="1:5" ht="15.75" customHeight="1" x14ac:dyDescent="0.25">
      <c r="A204" s="446" t="s">
        <v>4988</v>
      </c>
      <c r="B204" s="306" t="s">
        <v>11747</v>
      </c>
      <c r="C204" s="307">
        <v>53000</v>
      </c>
      <c r="D204" s="308"/>
      <c r="E204" s="309">
        <f>Таблица59[[#This Row],[Цена]]*Таблица59[[#This Row],[Заказ]]</f>
        <v>0</v>
      </c>
    </row>
    <row r="205" spans="1:5" ht="15.75" customHeight="1" x14ac:dyDescent="0.25">
      <c r="A205" s="446" t="s">
        <v>4989</v>
      </c>
      <c r="B205" s="306" t="s">
        <v>11747</v>
      </c>
      <c r="C205" s="307">
        <v>47000</v>
      </c>
      <c r="D205" s="308"/>
      <c r="E205" s="309">
        <f>Таблица59[[#This Row],[Цена]]*Таблица59[[#This Row],[Заказ]]</f>
        <v>0</v>
      </c>
    </row>
    <row r="206" spans="1:5" ht="15.75" customHeight="1" x14ac:dyDescent="0.25">
      <c r="A206" s="446" t="s">
        <v>4990</v>
      </c>
      <c r="B206" s="306" t="s">
        <v>11461</v>
      </c>
      <c r="C206" s="307">
        <v>46500</v>
      </c>
      <c r="D206" s="308"/>
      <c r="E206" s="309">
        <f>Таблица59[[#This Row],[Цена]]*Таблица59[[#This Row],[Заказ]]</f>
        <v>0</v>
      </c>
    </row>
    <row r="207" spans="1:5" ht="15.75" customHeight="1" x14ac:dyDescent="0.25">
      <c r="A207" s="446" t="s">
        <v>4991</v>
      </c>
      <c r="B207" s="306" t="s">
        <v>11740</v>
      </c>
      <c r="C207" s="307">
        <v>47000</v>
      </c>
      <c r="D207" s="308"/>
      <c r="E207" s="309">
        <f>Таблица59[[#This Row],[Цена]]*Таблица59[[#This Row],[Заказ]]</f>
        <v>0</v>
      </c>
    </row>
    <row r="208" spans="1:5" ht="15.75" customHeight="1" x14ac:dyDescent="0.25">
      <c r="A208" s="446" t="s">
        <v>4992</v>
      </c>
      <c r="B208" s="306" t="s">
        <v>11741</v>
      </c>
      <c r="C208" s="307">
        <v>46000</v>
      </c>
      <c r="D208" s="308"/>
      <c r="E208" s="309">
        <f>Таблица59[[#This Row],[Цена]]*Таблица59[[#This Row],[Заказ]]</f>
        <v>0</v>
      </c>
    </row>
    <row r="209" spans="1:5" ht="15.75" customHeight="1" x14ac:dyDescent="0.25">
      <c r="A209" s="446" t="s">
        <v>4993</v>
      </c>
      <c r="B209" s="306" t="s">
        <v>11741</v>
      </c>
      <c r="C209" s="307">
        <v>65200</v>
      </c>
      <c r="D209" s="308"/>
      <c r="E209" s="309">
        <f>Таблица59[[#This Row],[Цена]]*Таблица59[[#This Row],[Заказ]]</f>
        <v>0</v>
      </c>
    </row>
    <row r="210" spans="1:5" ht="15.75" customHeight="1" x14ac:dyDescent="0.25">
      <c r="A210" s="446" t="s">
        <v>4994</v>
      </c>
      <c r="B210" s="306" t="s">
        <v>11747</v>
      </c>
      <c r="C210" s="307">
        <v>65200</v>
      </c>
      <c r="D210" s="308"/>
      <c r="E210" s="309">
        <f>Таблица59[[#This Row],[Цена]]*Таблица59[[#This Row],[Заказ]]</f>
        <v>0</v>
      </c>
    </row>
    <row r="211" spans="1:5" ht="15.75" customHeight="1" x14ac:dyDescent="0.25">
      <c r="A211" s="446" t="s">
        <v>4995</v>
      </c>
      <c r="B211" s="306" t="s">
        <v>11742</v>
      </c>
      <c r="C211" s="307">
        <v>65200</v>
      </c>
      <c r="D211" s="308"/>
      <c r="E211" s="309">
        <f>Таблица59[[#This Row],[Цена]]*Таблица59[[#This Row],[Заказ]]</f>
        <v>0</v>
      </c>
    </row>
    <row r="212" spans="1:5" ht="15.75" customHeight="1" x14ac:dyDescent="0.25">
      <c r="A212" s="446" t="s">
        <v>4996</v>
      </c>
      <c r="B212" s="306" t="s">
        <v>11461</v>
      </c>
      <c r="C212" s="307">
        <v>65200</v>
      </c>
      <c r="D212" s="308"/>
      <c r="E212" s="309">
        <f>Таблица59[[#This Row],[Цена]]*Таблица59[[#This Row],[Заказ]]</f>
        <v>0</v>
      </c>
    </row>
    <row r="213" spans="1:5" ht="15.75" customHeight="1" x14ac:dyDescent="0.25">
      <c r="A213" s="446" t="s">
        <v>4997</v>
      </c>
      <c r="B213" s="306" t="s">
        <v>11740</v>
      </c>
      <c r="C213" s="307">
        <v>63000</v>
      </c>
      <c r="D213" s="308"/>
      <c r="E213" s="309">
        <f>Таблица59[[#This Row],[Цена]]*Таблица59[[#This Row],[Заказ]]</f>
        <v>0</v>
      </c>
    </row>
    <row r="214" spans="1:5" ht="15.75" customHeight="1" x14ac:dyDescent="0.25">
      <c r="A214" s="446" t="s">
        <v>4998</v>
      </c>
      <c r="B214" s="306" t="s">
        <v>11461</v>
      </c>
      <c r="C214" s="307">
        <v>63000</v>
      </c>
      <c r="D214" s="308"/>
      <c r="E214" s="309">
        <f>Таблица59[[#This Row],[Цена]]*Таблица59[[#This Row],[Заказ]]</f>
        <v>0</v>
      </c>
    </row>
    <row r="215" spans="1:5" ht="15.75" customHeight="1" x14ac:dyDescent="0.25">
      <c r="A215" s="446" t="s">
        <v>4999</v>
      </c>
      <c r="B215" s="306" t="s">
        <v>11741</v>
      </c>
      <c r="C215" s="307">
        <v>63000</v>
      </c>
      <c r="D215" s="308"/>
      <c r="E215" s="309">
        <f>Таблица59[[#This Row],[Цена]]*Таблица59[[#This Row],[Заказ]]</f>
        <v>0</v>
      </c>
    </row>
    <row r="216" spans="1:5" ht="15.75" customHeight="1" x14ac:dyDescent="0.25">
      <c r="A216" s="446" t="s">
        <v>5000</v>
      </c>
      <c r="B216" s="306" t="s">
        <v>11747</v>
      </c>
      <c r="C216" s="307">
        <v>63000</v>
      </c>
      <c r="D216" s="308"/>
      <c r="E216" s="309">
        <f>Таблица59[[#This Row],[Цена]]*Таблица59[[#This Row],[Заказ]]</f>
        <v>0</v>
      </c>
    </row>
    <row r="217" spans="1:5" ht="15.75" customHeight="1" x14ac:dyDescent="0.25">
      <c r="A217" s="446" t="s">
        <v>5001</v>
      </c>
      <c r="B217" s="306" t="s">
        <v>11461</v>
      </c>
      <c r="C217" s="307">
        <v>90000</v>
      </c>
      <c r="D217" s="308"/>
      <c r="E217" s="309">
        <f>Таблица59[[#This Row],[Цена]]*Таблица59[[#This Row],[Заказ]]</f>
        <v>0</v>
      </c>
    </row>
    <row r="218" spans="1:5" ht="15.75" customHeight="1" x14ac:dyDescent="0.25">
      <c r="A218" s="446" t="s">
        <v>5002</v>
      </c>
      <c r="B218" s="306" t="s">
        <v>11741</v>
      </c>
      <c r="C218" s="307">
        <v>90000</v>
      </c>
      <c r="D218" s="308"/>
      <c r="E218" s="309">
        <f>Таблица59[[#This Row],[Цена]]*Таблица59[[#This Row],[Заказ]]</f>
        <v>0</v>
      </c>
    </row>
    <row r="219" spans="1:5" ht="15.75" customHeight="1" x14ac:dyDescent="0.25">
      <c r="A219" s="446" t="s">
        <v>5003</v>
      </c>
      <c r="B219" s="306" t="s">
        <v>11742</v>
      </c>
      <c r="C219" s="307">
        <v>90000</v>
      </c>
      <c r="D219" s="308"/>
      <c r="E219" s="309">
        <f>Таблица59[[#This Row],[Цена]]*Таблица59[[#This Row],[Заказ]]</f>
        <v>0</v>
      </c>
    </row>
    <row r="220" spans="1:5" ht="15.75" customHeight="1" x14ac:dyDescent="0.25">
      <c r="A220" s="446" t="s">
        <v>5004</v>
      </c>
      <c r="B220" s="306" t="s">
        <v>11747</v>
      </c>
      <c r="C220" s="307">
        <v>90000</v>
      </c>
      <c r="D220" s="308"/>
      <c r="E220" s="309">
        <f>Таблица59[[#This Row],[Цена]]*Таблица59[[#This Row],[Заказ]]</f>
        <v>0</v>
      </c>
    </row>
    <row r="221" spans="1:5" ht="15.75" customHeight="1" x14ac:dyDescent="0.25">
      <c r="A221" s="446" t="s">
        <v>13437</v>
      </c>
      <c r="B221" s="306"/>
      <c r="C221" s="307">
        <v>12200</v>
      </c>
      <c r="D221" s="308"/>
      <c r="E221" s="309">
        <f>Таблица59[[#This Row],[Цена]]*Таблица59[[#This Row],[Заказ]]</f>
        <v>0</v>
      </c>
    </row>
    <row r="222" spans="1:5" ht="15.75" customHeight="1" x14ac:dyDescent="0.25">
      <c r="A222" s="446" t="s">
        <v>13438</v>
      </c>
      <c r="B222" s="306" t="s">
        <v>5095</v>
      </c>
      <c r="C222" s="307">
        <v>13300</v>
      </c>
      <c r="D222" s="308"/>
      <c r="E222" s="309">
        <f>Таблица59[[#This Row],[Цена]]*Таблица59[[#This Row],[Заказ]]</f>
        <v>0</v>
      </c>
    </row>
    <row r="223" spans="1:5" ht="15.75" customHeight="1" x14ac:dyDescent="0.25">
      <c r="A223" s="446" t="s">
        <v>13439</v>
      </c>
      <c r="B223" s="306"/>
      <c r="C223" s="307">
        <v>14800</v>
      </c>
      <c r="D223" s="308"/>
      <c r="E223" s="309">
        <f>Таблица59[[#This Row],[Цена]]*Таблица59[[#This Row],[Заказ]]</f>
        <v>0</v>
      </c>
    </row>
    <row r="224" spans="1:5" ht="15.75" customHeight="1" x14ac:dyDescent="0.25">
      <c r="A224" s="446" t="s">
        <v>13440</v>
      </c>
      <c r="B224" s="306" t="s">
        <v>5095</v>
      </c>
      <c r="C224" s="307">
        <v>16600</v>
      </c>
      <c r="D224" s="308"/>
      <c r="E224" s="309">
        <f>Таблица59[[#This Row],[Цена]]*Таблица59[[#This Row],[Заказ]]</f>
        <v>0</v>
      </c>
    </row>
    <row r="225" spans="1:5" ht="15.75" customHeight="1" x14ac:dyDescent="0.25">
      <c r="A225" s="446" t="s">
        <v>13441</v>
      </c>
      <c r="B225" s="306" t="s">
        <v>15912</v>
      </c>
      <c r="C225" s="307">
        <v>9000</v>
      </c>
      <c r="D225" s="308"/>
      <c r="E225" s="309">
        <f>Таблица59[[#This Row],[Цена]]*Таблица59[[#This Row],[Заказ]]</f>
        <v>0</v>
      </c>
    </row>
    <row r="226" spans="1:5" ht="15.75" customHeight="1" x14ac:dyDescent="0.25">
      <c r="A226" s="446" t="s">
        <v>13442</v>
      </c>
      <c r="B226" s="306" t="s">
        <v>15913</v>
      </c>
      <c r="C226" s="307">
        <v>7700</v>
      </c>
      <c r="D226" s="308"/>
      <c r="E226" s="309">
        <f>Таблица59[[#This Row],[Цена]]*Таблица59[[#This Row],[Заказ]]</f>
        <v>0</v>
      </c>
    </row>
    <row r="227" spans="1:5" ht="15.75" customHeight="1" x14ac:dyDescent="0.25">
      <c r="A227" s="446" t="s">
        <v>5112</v>
      </c>
      <c r="B227" s="306" t="s">
        <v>15913</v>
      </c>
      <c r="C227" s="307">
        <v>14500</v>
      </c>
      <c r="D227" s="308"/>
      <c r="E227" s="309">
        <f>Таблица59[[#This Row],[Цена]]*Таблица59[[#This Row],[Заказ]]</f>
        <v>0</v>
      </c>
    </row>
    <row r="228" spans="1:5" ht="15.75" customHeight="1" x14ac:dyDescent="0.25">
      <c r="A228" s="446" t="s">
        <v>5113</v>
      </c>
      <c r="B228" s="306" t="s">
        <v>15912</v>
      </c>
      <c r="C228" s="307">
        <v>14500</v>
      </c>
      <c r="D228" s="308"/>
      <c r="E228" s="309">
        <f>Таблица59[[#This Row],[Цена]]*Таблица59[[#This Row],[Заказ]]</f>
        <v>0</v>
      </c>
    </row>
    <row r="229" spans="1:5" ht="15.75" customHeight="1" x14ac:dyDescent="0.25">
      <c r="A229" s="446" t="s">
        <v>5114</v>
      </c>
      <c r="B229" s="306" t="s">
        <v>15913</v>
      </c>
      <c r="C229" s="307">
        <v>11500</v>
      </c>
      <c r="D229" s="308"/>
      <c r="E229" s="309">
        <f>Таблица59[[#This Row],[Цена]]*Таблица59[[#This Row],[Заказ]]</f>
        <v>0</v>
      </c>
    </row>
    <row r="230" spans="1:5" ht="15.75" customHeight="1" x14ac:dyDescent="0.25">
      <c r="A230" s="446" t="s">
        <v>5115</v>
      </c>
      <c r="B230" s="306" t="s">
        <v>15913</v>
      </c>
      <c r="C230" s="307">
        <v>18500</v>
      </c>
      <c r="D230" s="308"/>
      <c r="E230" s="309">
        <f>Таблица59[[#This Row],[Цена]]*Таблица59[[#This Row],[Заказ]]</f>
        <v>0</v>
      </c>
    </row>
    <row r="231" spans="1:5" ht="15.75" customHeight="1" x14ac:dyDescent="0.25">
      <c r="A231" s="446" t="s">
        <v>5116</v>
      </c>
      <c r="B231" s="306" t="s">
        <v>15912</v>
      </c>
      <c r="C231" s="307">
        <v>19500</v>
      </c>
      <c r="D231" s="308"/>
      <c r="E231" s="309">
        <f>Таблица59[[#This Row],[Цена]]*Таблица59[[#This Row],[Заказ]]</f>
        <v>0</v>
      </c>
    </row>
    <row r="232" spans="1:5" ht="15.75" customHeight="1" x14ac:dyDescent="0.25">
      <c r="A232" s="446" t="s">
        <v>5117</v>
      </c>
      <c r="B232" s="306" t="s">
        <v>15913</v>
      </c>
      <c r="C232" s="307">
        <v>19500</v>
      </c>
      <c r="D232" s="308"/>
      <c r="E232" s="309">
        <f>Таблица59[[#This Row],[Цена]]*Таблица59[[#This Row],[Заказ]]</f>
        <v>0</v>
      </c>
    </row>
    <row r="233" spans="1:5" ht="15.75" customHeight="1" x14ac:dyDescent="0.25">
      <c r="A233" s="446" t="s">
        <v>5096</v>
      </c>
      <c r="B233" s="306" t="s">
        <v>5095</v>
      </c>
      <c r="C233" s="307">
        <v>189000</v>
      </c>
      <c r="D233" s="308"/>
      <c r="E233" s="309">
        <f>Таблица59[[#This Row],[Цена]]*Таблица59[[#This Row],[Заказ]]</f>
        <v>0</v>
      </c>
    </row>
    <row r="234" spans="1:5" ht="15.75" customHeight="1" x14ac:dyDescent="0.25">
      <c r="A234" s="446" t="s">
        <v>5097</v>
      </c>
      <c r="B234" s="306" t="s">
        <v>5095</v>
      </c>
      <c r="C234" s="307">
        <v>203000</v>
      </c>
      <c r="D234" s="308"/>
      <c r="E234" s="309">
        <f>Таблица59[[#This Row],[Цена]]*Таблица59[[#This Row],[Заказ]]</f>
        <v>0</v>
      </c>
    </row>
    <row r="235" spans="1:5" ht="15.75" customHeight="1" x14ac:dyDescent="0.25">
      <c r="A235" s="446" t="s">
        <v>5098</v>
      </c>
      <c r="B235" s="306" t="s">
        <v>5099</v>
      </c>
      <c r="C235" s="307">
        <v>200000</v>
      </c>
      <c r="D235" s="308"/>
      <c r="E235" s="309">
        <f>Таблица59[[#This Row],[Цена]]*Таблица59[[#This Row],[Заказ]]</f>
        <v>0</v>
      </c>
    </row>
    <row r="236" spans="1:5" ht="15.75" customHeight="1" x14ac:dyDescent="0.25">
      <c r="A236" s="446" t="s">
        <v>5100</v>
      </c>
      <c r="B236" s="306" t="s">
        <v>5095</v>
      </c>
      <c r="C236" s="307">
        <v>208000</v>
      </c>
      <c r="D236" s="308"/>
      <c r="E236" s="309">
        <f>Таблица59[[#This Row],[Цена]]*Таблица59[[#This Row],[Заказ]]</f>
        <v>0</v>
      </c>
    </row>
    <row r="237" spans="1:5" ht="15.75" customHeight="1" x14ac:dyDescent="0.25">
      <c r="A237" s="446" t="s">
        <v>5101</v>
      </c>
      <c r="B237" s="306" t="s">
        <v>5095</v>
      </c>
      <c r="C237" s="307">
        <v>200000</v>
      </c>
      <c r="D237" s="308"/>
      <c r="E237" s="309">
        <f>Таблица59[[#This Row],[Цена]]*Таблица59[[#This Row],[Заказ]]</f>
        <v>0</v>
      </c>
    </row>
    <row r="238" spans="1:5" ht="15.75" customHeight="1" x14ac:dyDescent="0.25">
      <c r="A238" s="446" t="s">
        <v>5102</v>
      </c>
      <c r="B238" s="306" t="s">
        <v>5095</v>
      </c>
      <c r="C238" s="307">
        <v>605000</v>
      </c>
      <c r="D238" s="308"/>
      <c r="E238" s="309">
        <f>Таблица59[[#This Row],[Цена]]*Таблица59[[#This Row],[Заказ]]</f>
        <v>0</v>
      </c>
    </row>
    <row r="239" spans="1:5" ht="15.75" customHeight="1" x14ac:dyDescent="0.25">
      <c r="A239" s="446" t="s">
        <v>5103</v>
      </c>
      <c r="B239" s="306" t="s">
        <v>5095</v>
      </c>
      <c r="C239" s="307">
        <v>128000</v>
      </c>
      <c r="D239" s="308"/>
      <c r="E239" s="309">
        <f>Таблица59[[#This Row],[Цена]]*Таблица59[[#This Row],[Заказ]]</f>
        <v>0</v>
      </c>
    </row>
    <row r="240" spans="1:5" ht="15.75" customHeight="1" x14ac:dyDescent="0.25">
      <c r="A240" s="446" t="s">
        <v>5104</v>
      </c>
      <c r="B240" s="306"/>
      <c r="C240" s="307">
        <v>39000</v>
      </c>
      <c r="D240" s="308"/>
      <c r="E240" s="309">
        <f>Таблица59[[#This Row],[Цена]]*Таблица59[[#This Row],[Заказ]]</f>
        <v>0</v>
      </c>
    </row>
    <row r="241" spans="1:5" ht="15.75" customHeight="1" x14ac:dyDescent="0.25">
      <c r="A241" s="446" t="s">
        <v>10329</v>
      </c>
      <c r="B241" s="306" t="s">
        <v>15914</v>
      </c>
      <c r="C241" s="307">
        <v>143000</v>
      </c>
      <c r="D241" s="308"/>
      <c r="E241" s="309">
        <f>Таблица59[[#This Row],[Цена]]*Таблица59[[#This Row],[Заказ]]</f>
        <v>0</v>
      </c>
    </row>
    <row r="242" spans="1:5" ht="15.75" customHeight="1" x14ac:dyDescent="0.25">
      <c r="A242" s="446" t="s">
        <v>10330</v>
      </c>
      <c r="B242" s="306" t="s">
        <v>15915</v>
      </c>
      <c r="C242" s="307">
        <v>143000</v>
      </c>
      <c r="D242" s="308"/>
      <c r="E242" s="309">
        <f>Таблица59[[#This Row],[Цена]]*Таблица59[[#This Row],[Заказ]]</f>
        <v>0</v>
      </c>
    </row>
    <row r="243" spans="1:5" ht="15.75" customHeight="1" x14ac:dyDescent="0.25">
      <c r="A243" s="446" t="s">
        <v>10331</v>
      </c>
      <c r="B243" s="306" t="s">
        <v>15916</v>
      </c>
      <c r="C243" s="307">
        <v>143000</v>
      </c>
      <c r="D243" s="308"/>
      <c r="E243" s="309">
        <f>Таблица59[[#This Row],[Цена]]*Таблица59[[#This Row],[Заказ]]</f>
        <v>0</v>
      </c>
    </row>
    <row r="244" spans="1:5" ht="15.75" customHeight="1" x14ac:dyDescent="0.25">
      <c r="A244" s="446" t="s">
        <v>10332</v>
      </c>
      <c r="B244" s="306" t="s">
        <v>15917</v>
      </c>
      <c r="C244" s="307">
        <v>143000</v>
      </c>
      <c r="D244" s="308"/>
      <c r="E244" s="309">
        <f>Таблица59[[#This Row],[Цена]]*Таблица59[[#This Row],[Заказ]]</f>
        <v>0</v>
      </c>
    </row>
    <row r="245" spans="1:5" ht="15.75" customHeight="1" x14ac:dyDescent="0.25">
      <c r="A245" s="446" t="s">
        <v>10333</v>
      </c>
      <c r="B245" s="306" t="s">
        <v>15918</v>
      </c>
      <c r="C245" s="307">
        <v>143000</v>
      </c>
      <c r="D245" s="308"/>
      <c r="E245" s="309">
        <f>Таблица59[[#This Row],[Цена]]*Таблица59[[#This Row],[Заказ]]</f>
        <v>0</v>
      </c>
    </row>
    <row r="246" spans="1:5" ht="15.75" customHeight="1" x14ac:dyDescent="0.25">
      <c r="A246" s="446" t="s">
        <v>10334</v>
      </c>
      <c r="B246" s="306" t="s">
        <v>15914</v>
      </c>
      <c r="C246" s="307">
        <v>161000</v>
      </c>
      <c r="D246" s="308"/>
      <c r="E246" s="309">
        <f>Таблица59[[#This Row],[Цена]]*Таблица59[[#This Row],[Заказ]]</f>
        <v>0</v>
      </c>
    </row>
    <row r="247" spans="1:5" ht="15.75" customHeight="1" x14ac:dyDescent="0.25">
      <c r="A247" s="446" t="s">
        <v>5105</v>
      </c>
      <c r="B247" s="306" t="s">
        <v>15915</v>
      </c>
      <c r="C247" s="307">
        <v>161000</v>
      </c>
      <c r="D247" s="308"/>
      <c r="E247" s="309">
        <f>Таблица59[[#This Row],[Цена]]*Таблица59[[#This Row],[Заказ]]</f>
        <v>0</v>
      </c>
    </row>
    <row r="248" spans="1:5" ht="15.75" customHeight="1" x14ac:dyDescent="0.25">
      <c r="A248" s="446" t="s">
        <v>5106</v>
      </c>
      <c r="B248" s="306" t="s">
        <v>15919</v>
      </c>
      <c r="C248" s="307">
        <v>161000</v>
      </c>
      <c r="D248" s="308"/>
      <c r="E248" s="309">
        <f>Таблица59[[#This Row],[Цена]]*Таблица59[[#This Row],[Заказ]]</f>
        <v>0</v>
      </c>
    </row>
    <row r="249" spans="1:5" ht="15.75" customHeight="1" x14ac:dyDescent="0.25">
      <c r="A249" s="446" t="s">
        <v>10335</v>
      </c>
      <c r="B249" s="306" t="s">
        <v>15916</v>
      </c>
      <c r="C249" s="307">
        <v>161000</v>
      </c>
      <c r="D249" s="308"/>
      <c r="E249" s="309">
        <f>Таблица59[[#This Row],[Цена]]*Таблица59[[#This Row],[Заказ]]</f>
        <v>0</v>
      </c>
    </row>
    <row r="250" spans="1:5" ht="15.75" customHeight="1" x14ac:dyDescent="0.25">
      <c r="A250" s="446" t="s">
        <v>10336</v>
      </c>
      <c r="B250" s="306" t="s">
        <v>15917</v>
      </c>
      <c r="C250" s="307">
        <v>161000</v>
      </c>
      <c r="D250" s="308"/>
      <c r="E250" s="309">
        <f>Таблица59[[#This Row],[Цена]]*Таблица59[[#This Row],[Заказ]]</f>
        <v>0</v>
      </c>
    </row>
    <row r="251" spans="1:5" ht="15.75" customHeight="1" x14ac:dyDescent="0.25">
      <c r="A251" s="446" t="s">
        <v>10337</v>
      </c>
      <c r="B251" s="306" t="s">
        <v>15918</v>
      </c>
      <c r="C251" s="307">
        <v>161000</v>
      </c>
      <c r="D251" s="308"/>
      <c r="E251" s="309">
        <f>Таблица59[[#This Row],[Цена]]*Таблица59[[#This Row],[Заказ]]</f>
        <v>0</v>
      </c>
    </row>
    <row r="252" spans="1:5" ht="15.75" customHeight="1" x14ac:dyDescent="0.25">
      <c r="A252" s="446" t="s">
        <v>10338</v>
      </c>
      <c r="B252" s="306" t="s">
        <v>15914</v>
      </c>
      <c r="C252" s="307">
        <v>164500</v>
      </c>
      <c r="D252" s="308"/>
      <c r="E252" s="309">
        <f>Таблица59[[#This Row],[Цена]]*Таблица59[[#This Row],[Заказ]]</f>
        <v>0</v>
      </c>
    </row>
    <row r="253" spans="1:5" ht="15.75" customHeight="1" x14ac:dyDescent="0.25">
      <c r="A253" s="446" t="s">
        <v>10339</v>
      </c>
      <c r="B253" s="306" t="s">
        <v>15915</v>
      </c>
      <c r="C253" s="307">
        <v>164500</v>
      </c>
      <c r="D253" s="308"/>
      <c r="E253" s="309">
        <f>Таблица59[[#This Row],[Цена]]*Таблица59[[#This Row],[Заказ]]</f>
        <v>0</v>
      </c>
    </row>
    <row r="254" spans="1:5" ht="15.75" customHeight="1" x14ac:dyDescent="0.25">
      <c r="A254" s="446" t="s">
        <v>10340</v>
      </c>
      <c r="B254" s="306" t="s">
        <v>15919</v>
      </c>
      <c r="C254" s="307">
        <v>164500</v>
      </c>
      <c r="D254" s="308"/>
      <c r="E254" s="309">
        <f>Таблица59[[#This Row],[Цена]]*Таблица59[[#This Row],[Заказ]]</f>
        <v>0</v>
      </c>
    </row>
    <row r="255" spans="1:5" ht="15.75" customHeight="1" x14ac:dyDescent="0.25">
      <c r="A255" s="446" t="s">
        <v>10341</v>
      </c>
      <c r="B255" s="306" t="s">
        <v>15916</v>
      </c>
      <c r="C255" s="307">
        <v>164500</v>
      </c>
      <c r="D255" s="308"/>
      <c r="E255" s="309">
        <f>Таблица59[[#This Row],[Цена]]*Таблица59[[#This Row],[Заказ]]</f>
        <v>0</v>
      </c>
    </row>
    <row r="256" spans="1:5" ht="15.75" customHeight="1" x14ac:dyDescent="0.25">
      <c r="A256" s="446" t="s">
        <v>10342</v>
      </c>
      <c r="B256" s="306" t="s">
        <v>15920</v>
      </c>
      <c r="C256" s="307">
        <v>164500</v>
      </c>
      <c r="D256" s="308"/>
      <c r="E256" s="309">
        <f>Таблица59[[#This Row],[Цена]]*Таблица59[[#This Row],[Заказ]]</f>
        <v>0</v>
      </c>
    </row>
    <row r="257" spans="1:5" ht="15.75" customHeight="1" x14ac:dyDescent="0.25">
      <c r="A257" s="446" t="s">
        <v>10343</v>
      </c>
      <c r="B257" s="306" t="s">
        <v>15918</v>
      </c>
      <c r="C257" s="307">
        <v>164500</v>
      </c>
      <c r="D257" s="308"/>
      <c r="E257" s="309">
        <f>Таблица59[[#This Row],[Цена]]*Таблица59[[#This Row],[Заказ]]</f>
        <v>0</v>
      </c>
    </row>
    <row r="258" spans="1:5" ht="15.75" customHeight="1" x14ac:dyDescent="0.25">
      <c r="A258" s="446" t="s">
        <v>5107</v>
      </c>
      <c r="B258" s="306" t="s">
        <v>15921</v>
      </c>
      <c r="C258" s="307">
        <v>177000</v>
      </c>
      <c r="D258" s="308"/>
      <c r="E258" s="309">
        <f>Таблица59[[#This Row],[Цена]]*Таблица59[[#This Row],[Заказ]]</f>
        <v>0</v>
      </c>
    </row>
    <row r="259" spans="1:5" ht="15.75" customHeight="1" x14ac:dyDescent="0.25">
      <c r="A259" s="446" t="s">
        <v>5107</v>
      </c>
      <c r="B259" s="306" t="s">
        <v>15914</v>
      </c>
      <c r="C259" s="307">
        <v>180000</v>
      </c>
      <c r="D259" s="308"/>
      <c r="E259" s="309">
        <f>Таблица59[[#This Row],[Цена]]*Таблица59[[#This Row],[Заказ]]</f>
        <v>0</v>
      </c>
    </row>
    <row r="260" spans="1:5" ht="15.75" customHeight="1" x14ac:dyDescent="0.25">
      <c r="A260" s="446" t="s">
        <v>10344</v>
      </c>
      <c r="B260" s="306" t="s">
        <v>15915</v>
      </c>
      <c r="C260" s="307">
        <v>180000</v>
      </c>
      <c r="D260" s="308"/>
      <c r="E260" s="309">
        <f>Таблица59[[#This Row],[Цена]]*Таблица59[[#This Row],[Заказ]]</f>
        <v>0</v>
      </c>
    </row>
    <row r="261" spans="1:5" ht="15.75" customHeight="1" x14ac:dyDescent="0.25">
      <c r="A261" s="446" t="s">
        <v>10345</v>
      </c>
      <c r="B261" s="306" t="s">
        <v>15918</v>
      </c>
      <c r="C261" s="307">
        <v>180000</v>
      </c>
      <c r="D261" s="308"/>
      <c r="E261" s="309">
        <f>Таблица59[[#This Row],[Цена]]*Таблица59[[#This Row],[Заказ]]</f>
        <v>0</v>
      </c>
    </row>
    <row r="262" spans="1:5" ht="15.75" customHeight="1" x14ac:dyDescent="0.25">
      <c r="A262" s="446" t="s">
        <v>10346</v>
      </c>
      <c r="B262" s="306" t="s">
        <v>15914</v>
      </c>
      <c r="C262" s="307">
        <v>210000</v>
      </c>
      <c r="D262" s="308"/>
      <c r="E262" s="309">
        <f>Таблица59[[#This Row],[Цена]]*Таблица59[[#This Row],[Заказ]]</f>
        <v>0</v>
      </c>
    </row>
    <row r="263" spans="1:5" ht="15.75" customHeight="1" x14ac:dyDescent="0.25">
      <c r="A263" s="446" t="s">
        <v>10347</v>
      </c>
      <c r="B263" s="306" t="s">
        <v>15915</v>
      </c>
      <c r="C263" s="307">
        <v>208000</v>
      </c>
      <c r="D263" s="308"/>
      <c r="E263" s="309">
        <f>Таблица59[[#This Row],[Цена]]*Таблица59[[#This Row],[Заказ]]</f>
        <v>0</v>
      </c>
    </row>
    <row r="264" spans="1:5" ht="15.75" customHeight="1" x14ac:dyDescent="0.25">
      <c r="A264" s="446" t="s">
        <v>10348</v>
      </c>
      <c r="B264" s="306" t="s">
        <v>15919</v>
      </c>
      <c r="C264" s="307">
        <v>208000</v>
      </c>
      <c r="D264" s="308"/>
      <c r="E264" s="309">
        <f>Таблица59[[#This Row],[Цена]]*Таблица59[[#This Row],[Заказ]]</f>
        <v>0</v>
      </c>
    </row>
    <row r="265" spans="1:5" ht="15.75" customHeight="1" x14ac:dyDescent="0.25">
      <c r="A265" s="446" t="s">
        <v>10349</v>
      </c>
      <c r="B265" s="306" t="s">
        <v>15916</v>
      </c>
      <c r="C265" s="307">
        <v>208000</v>
      </c>
      <c r="D265" s="308"/>
      <c r="E265" s="309">
        <f>Таблица59[[#This Row],[Цена]]*Таблица59[[#This Row],[Заказ]]</f>
        <v>0</v>
      </c>
    </row>
    <row r="266" spans="1:5" ht="15.75" customHeight="1" x14ac:dyDescent="0.25">
      <c r="A266" s="446" t="s">
        <v>10350</v>
      </c>
      <c r="B266" s="306" t="s">
        <v>15917</v>
      </c>
      <c r="C266" s="307">
        <v>208000</v>
      </c>
      <c r="D266" s="308"/>
      <c r="E266" s="309">
        <f>Таблица59[[#This Row],[Цена]]*Таблица59[[#This Row],[Заказ]]</f>
        <v>0</v>
      </c>
    </row>
    <row r="267" spans="1:5" ht="15.75" customHeight="1" x14ac:dyDescent="0.25">
      <c r="A267" s="446" t="s">
        <v>10351</v>
      </c>
      <c r="B267" s="306" t="s">
        <v>15920</v>
      </c>
      <c r="C267" s="307">
        <v>208000</v>
      </c>
      <c r="D267" s="308"/>
      <c r="E267" s="309">
        <f>Таблица59[[#This Row],[Цена]]*Таблица59[[#This Row],[Заказ]]</f>
        <v>0</v>
      </c>
    </row>
    <row r="268" spans="1:5" ht="15.75" customHeight="1" x14ac:dyDescent="0.25">
      <c r="A268" s="446" t="s">
        <v>10352</v>
      </c>
      <c r="B268" s="306" t="s">
        <v>15918</v>
      </c>
      <c r="C268" s="307">
        <v>208000</v>
      </c>
      <c r="D268" s="308"/>
      <c r="E268" s="309">
        <f>Таблица59[[#This Row],[Цена]]*Таблица59[[#This Row],[Заказ]]</f>
        <v>0</v>
      </c>
    </row>
    <row r="269" spans="1:5" ht="15.75" customHeight="1" x14ac:dyDescent="0.25">
      <c r="A269" s="446" t="s">
        <v>10353</v>
      </c>
      <c r="B269" s="306" t="s">
        <v>15914</v>
      </c>
      <c r="C269" s="307">
        <v>207500</v>
      </c>
      <c r="D269" s="308"/>
      <c r="E269" s="309">
        <f>Таблица59[[#This Row],[Цена]]*Таблица59[[#This Row],[Заказ]]</f>
        <v>0</v>
      </c>
    </row>
    <row r="270" spans="1:5" ht="15.75" customHeight="1" x14ac:dyDescent="0.25">
      <c r="A270" s="446" t="s">
        <v>10354</v>
      </c>
      <c r="B270" s="306" t="s">
        <v>15914</v>
      </c>
      <c r="C270" s="307">
        <v>222500</v>
      </c>
      <c r="D270" s="308"/>
      <c r="E270" s="309">
        <f>Таблица59[[#This Row],[Цена]]*Таблица59[[#This Row],[Заказ]]</f>
        <v>0</v>
      </c>
    </row>
    <row r="271" spans="1:5" ht="15.75" customHeight="1" x14ac:dyDescent="0.25">
      <c r="A271" s="446" t="s">
        <v>10355</v>
      </c>
      <c r="B271" s="306" t="s">
        <v>15915</v>
      </c>
      <c r="C271" s="307">
        <v>222500</v>
      </c>
      <c r="D271" s="308"/>
      <c r="E271" s="309">
        <f>Таблица59[[#This Row],[Цена]]*Таблица59[[#This Row],[Заказ]]</f>
        <v>0</v>
      </c>
    </row>
    <row r="272" spans="1:5" ht="15.75" customHeight="1" x14ac:dyDescent="0.25">
      <c r="A272" s="446" t="s">
        <v>10356</v>
      </c>
      <c r="B272" s="306" t="s">
        <v>15919</v>
      </c>
      <c r="C272" s="307">
        <v>222500</v>
      </c>
      <c r="D272" s="308"/>
      <c r="E272" s="309">
        <f>Таблица59[[#This Row],[Цена]]*Таблица59[[#This Row],[Заказ]]</f>
        <v>0</v>
      </c>
    </row>
    <row r="273" spans="1:5" ht="15.75" customHeight="1" x14ac:dyDescent="0.25">
      <c r="A273" s="446" t="s">
        <v>10357</v>
      </c>
      <c r="B273" s="306" t="s">
        <v>15916</v>
      </c>
      <c r="C273" s="307">
        <v>222500</v>
      </c>
      <c r="D273" s="308"/>
      <c r="E273" s="309">
        <f>Таблица59[[#This Row],[Цена]]*Таблица59[[#This Row],[Заказ]]</f>
        <v>0</v>
      </c>
    </row>
    <row r="274" spans="1:5" ht="15.75" customHeight="1" x14ac:dyDescent="0.25">
      <c r="A274" s="446" t="s">
        <v>10358</v>
      </c>
      <c r="B274" s="306" t="s">
        <v>15914</v>
      </c>
      <c r="C274" s="307">
        <v>222500</v>
      </c>
      <c r="D274" s="308"/>
      <c r="E274" s="309">
        <f>Таблица59[[#This Row],[Цена]]*Таблица59[[#This Row],[Заказ]]</f>
        <v>0</v>
      </c>
    </row>
    <row r="275" spans="1:5" ht="15.75" customHeight="1" x14ac:dyDescent="0.25">
      <c r="A275" s="446" t="s">
        <v>10359</v>
      </c>
      <c r="B275" s="306" t="s">
        <v>15919</v>
      </c>
      <c r="C275" s="307">
        <v>222500</v>
      </c>
      <c r="D275" s="308"/>
      <c r="E275" s="309">
        <f>Таблица59[[#This Row],[Цена]]*Таблица59[[#This Row],[Заказ]]</f>
        <v>0</v>
      </c>
    </row>
    <row r="276" spans="1:5" ht="15.75" customHeight="1" x14ac:dyDescent="0.25">
      <c r="A276" s="446" t="s">
        <v>10360</v>
      </c>
      <c r="B276" s="306" t="s">
        <v>15914</v>
      </c>
      <c r="C276" s="307">
        <v>253000</v>
      </c>
      <c r="D276" s="308"/>
      <c r="E276" s="309">
        <f>Таблица59[[#This Row],[Цена]]*Таблица59[[#This Row],[Заказ]]</f>
        <v>0</v>
      </c>
    </row>
    <row r="277" spans="1:5" ht="15.75" customHeight="1" x14ac:dyDescent="0.25">
      <c r="A277" s="446" t="s">
        <v>10361</v>
      </c>
      <c r="B277" s="306" t="s">
        <v>15915</v>
      </c>
      <c r="C277" s="307">
        <v>253000</v>
      </c>
      <c r="D277" s="308"/>
      <c r="E277" s="309">
        <f>Таблица59[[#This Row],[Цена]]*Таблица59[[#This Row],[Заказ]]</f>
        <v>0</v>
      </c>
    </row>
    <row r="278" spans="1:5" ht="15.75" customHeight="1" x14ac:dyDescent="0.25">
      <c r="A278" s="446" t="s">
        <v>10362</v>
      </c>
      <c r="B278" s="306" t="s">
        <v>15919</v>
      </c>
      <c r="C278" s="307">
        <v>253000</v>
      </c>
      <c r="D278" s="308"/>
      <c r="E278" s="309">
        <f>Таблица59[[#This Row],[Цена]]*Таблица59[[#This Row],[Заказ]]</f>
        <v>0</v>
      </c>
    </row>
    <row r="279" spans="1:5" ht="15.75" customHeight="1" x14ac:dyDescent="0.25">
      <c r="A279" s="446" t="s">
        <v>10363</v>
      </c>
      <c r="B279" s="306" t="s">
        <v>15916</v>
      </c>
      <c r="C279" s="307">
        <v>253000</v>
      </c>
      <c r="D279" s="308"/>
      <c r="E279" s="309">
        <f>Таблица59[[#This Row],[Цена]]*Таблица59[[#This Row],[Заказ]]</f>
        <v>0</v>
      </c>
    </row>
    <row r="280" spans="1:5" ht="15.75" customHeight="1" x14ac:dyDescent="0.25">
      <c r="A280" s="446" t="s">
        <v>10364</v>
      </c>
      <c r="B280" s="306" t="s">
        <v>15920</v>
      </c>
      <c r="C280" s="307">
        <v>253000</v>
      </c>
      <c r="D280" s="308"/>
      <c r="E280" s="309">
        <f>Таблица59[[#This Row],[Цена]]*Таблица59[[#This Row],[Заказ]]</f>
        <v>0</v>
      </c>
    </row>
    <row r="281" spans="1:5" ht="15.75" customHeight="1" x14ac:dyDescent="0.25">
      <c r="A281" s="446" t="s">
        <v>5108</v>
      </c>
      <c r="B281" s="306" t="s">
        <v>15922</v>
      </c>
      <c r="C281" s="307">
        <v>130000</v>
      </c>
      <c r="D281" s="308"/>
      <c r="E281" s="309">
        <f>Таблица59[[#This Row],[Цена]]*Таблица59[[#This Row],[Заказ]]</f>
        <v>0</v>
      </c>
    </row>
    <row r="282" spans="1:5" ht="15.75" customHeight="1" x14ac:dyDescent="0.25">
      <c r="A282" s="446" t="s">
        <v>5109</v>
      </c>
      <c r="B282" s="306" t="s">
        <v>15917</v>
      </c>
      <c r="C282" s="307">
        <v>167000</v>
      </c>
      <c r="D282" s="308"/>
      <c r="E282" s="309">
        <f>Таблица59[[#This Row],[Цена]]*Таблица59[[#This Row],[Заказ]]</f>
        <v>0</v>
      </c>
    </row>
    <row r="283" spans="1:5" ht="15.75" customHeight="1" x14ac:dyDescent="0.25">
      <c r="A283" s="446" t="s">
        <v>5110</v>
      </c>
      <c r="B283" s="306" t="s">
        <v>15917</v>
      </c>
      <c r="C283" s="307">
        <v>195000</v>
      </c>
      <c r="D283" s="308"/>
      <c r="E283" s="309">
        <f>Таблица59[[#This Row],[Цена]]*Таблица59[[#This Row],[Заказ]]</f>
        <v>0</v>
      </c>
    </row>
    <row r="284" spans="1:5" ht="15.75" customHeight="1" x14ac:dyDescent="0.25">
      <c r="A284" s="446" t="s">
        <v>15923</v>
      </c>
      <c r="B284" s="306"/>
      <c r="C284" s="307"/>
      <c r="D284" s="308"/>
      <c r="E284" s="309">
        <f>Таблица59[[#This Row],[Цена]]*Таблица59[[#This Row],[Заказ]]</f>
        <v>0</v>
      </c>
    </row>
    <row r="285" spans="1:5" ht="15.75" customHeight="1" x14ac:dyDescent="0.25">
      <c r="A285" s="446" t="s">
        <v>9982</v>
      </c>
      <c r="B285" s="306" t="s">
        <v>15924</v>
      </c>
      <c r="C285" s="307">
        <v>56500</v>
      </c>
      <c r="D285" s="308"/>
      <c r="E285" s="309">
        <f>Таблица59[[#This Row],[Цена]]*Таблица59[[#This Row],[Заказ]]</f>
        <v>0</v>
      </c>
    </row>
    <row r="286" spans="1:5" ht="15.75" customHeight="1" x14ac:dyDescent="0.25">
      <c r="A286" s="446" t="s">
        <v>9983</v>
      </c>
      <c r="B286" s="306" t="s">
        <v>15925</v>
      </c>
      <c r="C286" s="307">
        <v>56500</v>
      </c>
      <c r="D286" s="308"/>
      <c r="E286" s="309">
        <f>Таблица59[[#This Row],[Цена]]*Таблица59[[#This Row],[Заказ]]</f>
        <v>0</v>
      </c>
    </row>
    <row r="287" spans="1:5" ht="15.75" customHeight="1" x14ac:dyDescent="0.25">
      <c r="A287" s="446" t="s">
        <v>9984</v>
      </c>
      <c r="B287" s="306" t="s">
        <v>15926</v>
      </c>
      <c r="C287" s="307">
        <v>58000</v>
      </c>
      <c r="D287" s="308"/>
      <c r="E287" s="309">
        <f>Таблица59[[#This Row],[Цена]]*Таблица59[[#This Row],[Заказ]]</f>
        <v>0</v>
      </c>
    </row>
    <row r="288" spans="1:5" ht="15.75" customHeight="1" x14ac:dyDescent="0.25">
      <c r="A288" s="446" t="s">
        <v>9985</v>
      </c>
      <c r="B288" s="306" t="s">
        <v>15927</v>
      </c>
      <c r="C288" s="307">
        <v>56500</v>
      </c>
      <c r="D288" s="308"/>
      <c r="E288" s="309">
        <f>Таблица59[[#This Row],[Цена]]*Таблица59[[#This Row],[Заказ]]</f>
        <v>0</v>
      </c>
    </row>
    <row r="289" spans="1:5" ht="15.75" customHeight="1" x14ac:dyDescent="0.25">
      <c r="A289" s="446" t="s">
        <v>9986</v>
      </c>
      <c r="B289" s="306" t="s">
        <v>15928</v>
      </c>
      <c r="C289" s="307">
        <v>58000</v>
      </c>
      <c r="D289" s="308"/>
      <c r="E289" s="309">
        <f>Таблица59[[#This Row],[Цена]]*Таблица59[[#This Row],[Заказ]]</f>
        <v>0</v>
      </c>
    </row>
    <row r="290" spans="1:5" ht="15.75" customHeight="1" x14ac:dyDescent="0.25">
      <c r="A290" s="446" t="s">
        <v>9987</v>
      </c>
      <c r="B290" s="306" t="s">
        <v>15929</v>
      </c>
      <c r="C290" s="307">
        <v>59700</v>
      </c>
      <c r="D290" s="308"/>
      <c r="E290" s="309">
        <f>Таблица59[[#This Row],[Цена]]*Таблица59[[#This Row],[Заказ]]</f>
        <v>0</v>
      </c>
    </row>
    <row r="291" spans="1:5" ht="15.75" customHeight="1" x14ac:dyDescent="0.25">
      <c r="A291" s="446" t="s">
        <v>5111</v>
      </c>
      <c r="B291" s="306" t="s">
        <v>15930</v>
      </c>
      <c r="C291" s="307">
        <v>66000</v>
      </c>
      <c r="D291" s="308"/>
      <c r="E291" s="309">
        <f>Таблица59[[#This Row],[Цена]]*Таблица59[[#This Row],[Заказ]]</f>
        <v>0</v>
      </c>
    </row>
    <row r="292" spans="1:5" ht="15.75" customHeight="1" x14ac:dyDescent="0.25">
      <c r="A292" s="446" t="s">
        <v>14829</v>
      </c>
      <c r="B292" s="306" t="s">
        <v>15931</v>
      </c>
      <c r="C292" s="307">
        <v>59700</v>
      </c>
      <c r="D292" s="308"/>
      <c r="E292" s="309">
        <f>Таблица59[[#This Row],[Цена]]*Таблица59[[#This Row],[Заказ]]</f>
        <v>0</v>
      </c>
    </row>
    <row r="293" spans="1:5" ht="15.75" customHeight="1" x14ac:dyDescent="0.25">
      <c r="A293" s="446" t="s">
        <v>9988</v>
      </c>
      <c r="B293" s="306" t="s">
        <v>15932</v>
      </c>
      <c r="C293" s="307">
        <v>86500</v>
      </c>
      <c r="D293" s="308"/>
      <c r="E293" s="309">
        <f>Таблица59[[#This Row],[Цена]]*Таблица59[[#This Row],[Заказ]]</f>
        <v>0</v>
      </c>
    </row>
    <row r="294" spans="1:5" ht="15.75" customHeight="1" x14ac:dyDescent="0.25">
      <c r="A294" s="446" t="s">
        <v>9989</v>
      </c>
      <c r="B294" s="306" t="s">
        <v>15933</v>
      </c>
      <c r="C294" s="307">
        <v>83500</v>
      </c>
      <c r="D294" s="308"/>
      <c r="E294" s="309">
        <f>Таблица59[[#This Row],[Цена]]*Таблица59[[#This Row],[Заказ]]</f>
        <v>0</v>
      </c>
    </row>
    <row r="295" spans="1:5" ht="15.75" customHeight="1" x14ac:dyDescent="0.25">
      <c r="A295" s="446" t="s">
        <v>9990</v>
      </c>
      <c r="B295" s="306" t="s">
        <v>15934</v>
      </c>
      <c r="C295" s="307">
        <v>85000</v>
      </c>
      <c r="D295" s="308"/>
      <c r="E295" s="309">
        <f>Таблица59[[#This Row],[Цена]]*Таблица59[[#This Row],[Заказ]]</f>
        <v>0</v>
      </c>
    </row>
    <row r="296" spans="1:5" ht="15.75" customHeight="1" x14ac:dyDescent="0.25">
      <c r="A296" s="446" t="s">
        <v>9991</v>
      </c>
      <c r="B296" s="306" t="s">
        <v>15935</v>
      </c>
      <c r="C296" s="307">
        <v>84000</v>
      </c>
      <c r="D296" s="308"/>
      <c r="E296" s="309">
        <f>Таблица59[[#This Row],[Цена]]*Таблица59[[#This Row],[Заказ]]</f>
        <v>0</v>
      </c>
    </row>
    <row r="297" spans="1:5" ht="15.75" customHeight="1" x14ac:dyDescent="0.25">
      <c r="A297" s="446" t="s">
        <v>9992</v>
      </c>
      <c r="B297" s="306" t="s">
        <v>15934</v>
      </c>
      <c r="C297" s="307">
        <v>99000</v>
      </c>
      <c r="D297" s="308"/>
      <c r="E297" s="309">
        <f>Таблица59[[#This Row],[Цена]]*Таблица59[[#This Row],[Заказ]]</f>
        <v>0</v>
      </c>
    </row>
    <row r="298" spans="1:5" ht="15.75" customHeight="1" x14ac:dyDescent="0.25">
      <c r="A298" s="446" t="s">
        <v>9993</v>
      </c>
      <c r="B298" s="306" t="s">
        <v>15932</v>
      </c>
      <c r="C298" s="307">
        <v>99000</v>
      </c>
      <c r="D298" s="308"/>
      <c r="E298" s="309">
        <f>Таблица59[[#This Row],[Цена]]*Таблица59[[#This Row],[Заказ]]</f>
        <v>0</v>
      </c>
    </row>
    <row r="299" spans="1:5" ht="15.75" customHeight="1" x14ac:dyDescent="0.25">
      <c r="A299" s="446" t="s">
        <v>9994</v>
      </c>
      <c r="B299" s="306" t="s">
        <v>15933</v>
      </c>
      <c r="C299" s="307">
        <v>98300</v>
      </c>
      <c r="D299" s="308"/>
      <c r="E299" s="309">
        <f>Таблица59[[#This Row],[Цена]]*Таблица59[[#This Row],[Заказ]]</f>
        <v>0</v>
      </c>
    </row>
    <row r="300" spans="1:5" ht="15.75" customHeight="1" x14ac:dyDescent="0.25">
      <c r="A300" s="446" t="s">
        <v>9995</v>
      </c>
      <c r="B300" s="306" t="s">
        <v>15935</v>
      </c>
      <c r="C300" s="307">
        <v>99000</v>
      </c>
      <c r="D300" s="308"/>
      <c r="E300" s="309">
        <f>Таблица59[[#This Row],[Цена]]*Таблица59[[#This Row],[Заказ]]</f>
        <v>0</v>
      </c>
    </row>
    <row r="301" spans="1:5" ht="15.75" customHeight="1" x14ac:dyDescent="0.25">
      <c r="A301" s="446" t="s">
        <v>9996</v>
      </c>
      <c r="B301" s="306" t="s">
        <v>15936</v>
      </c>
      <c r="C301" s="307">
        <v>113500</v>
      </c>
      <c r="D301" s="308"/>
      <c r="E301" s="309">
        <f>Таблица59[[#This Row],[Цена]]*Таблица59[[#This Row],[Заказ]]</f>
        <v>0</v>
      </c>
    </row>
    <row r="302" spans="1:5" ht="15.75" customHeight="1" x14ac:dyDescent="0.25">
      <c r="A302" s="446" t="s">
        <v>9997</v>
      </c>
      <c r="B302" s="306" t="s">
        <v>15937</v>
      </c>
      <c r="C302" s="307">
        <v>116500</v>
      </c>
      <c r="D302" s="308"/>
      <c r="E302" s="309">
        <f>Таблица59[[#This Row],[Цена]]*Таблица59[[#This Row],[Заказ]]</f>
        <v>0</v>
      </c>
    </row>
    <row r="303" spans="1:5" ht="15.75" customHeight="1" x14ac:dyDescent="0.25">
      <c r="A303" s="446" t="s">
        <v>9998</v>
      </c>
      <c r="B303" s="306" t="s">
        <v>15938</v>
      </c>
      <c r="C303" s="307">
        <v>116500</v>
      </c>
      <c r="D303" s="308"/>
      <c r="E303" s="309">
        <f>Таблица59[[#This Row],[Цена]]*Таблица59[[#This Row],[Заказ]]</f>
        <v>0</v>
      </c>
    </row>
    <row r="304" spans="1:5" ht="15.75" customHeight="1" x14ac:dyDescent="0.25">
      <c r="A304" s="446" t="s">
        <v>9999</v>
      </c>
      <c r="B304" s="306" t="s">
        <v>15939</v>
      </c>
      <c r="C304" s="307">
        <v>115500</v>
      </c>
      <c r="D304" s="308"/>
      <c r="E304" s="309">
        <f>Таблица59[[#This Row],[Цена]]*Таблица59[[#This Row],[Заказ]]</f>
        <v>0</v>
      </c>
    </row>
    <row r="305" spans="1:5" ht="15.75" customHeight="1" x14ac:dyDescent="0.25">
      <c r="A305" s="446" t="s">
        <v>10000</v>
      </c>
      <c r="B305" s="306" t="s">
        <v>15936</v>
      </c>
      <c r="C305" s="307">
        <v>105000</v>
      </c>
      <c r="D305" s="308"/>
      <c r="E305" s="309">
        <f>Таблица59[[#This Row],[Цена]]*Таблица59[[#This Row],[Заказ]]</f>
        <v>0</v>
      </c>
    </row>
    <row r="306" spans="1:5" ht="15.75" customHeight="1" x14ac:dyDescent="0.25">
      <c r="A306" s="446" t="s">
        <v>10001</v>
      </c>
      <c r="B306" s="306" t="s">
        <v>15938</v>
      </c>
      <c r="C306" s="307">
        <v>105000</v>
      </c>
      <c r="D306" s="308"/>
      <c r="E306" s="309">
        <f>Таблица59[[#This Row],[Цена]]*Таблица59[[#This Row],[Заказ]]</f>
        <v>0</v>
      </c>
    </row>
    <row r="307" spans="1:5" ht="15.75" customHeight="1" x14ac:dyDescent="0.25">
      <c r="A307" s="446" t="s">
        <v>10002</v>
      </c>
      <c r="B307" s="306" t="s">
        <v>15939</v>
      </c>
      <c r="C307" s="307">
        <v>104500</v>
      </c>
      <c r="D307" s="308"/>
      <c r="E307" s="309">
        <f>Таблица59[[#This Row],[Цена]]*Таблица59[[#This Row],[Заказ]]</f>
        <v>0</v>
      </c>
    </row>
    <row r="308" spans="1:5" ht="15.75" customHeight="1" x14ac:dyDescent="0.25">
      <c r="A308" s="446" t="s">
        <v>10003</v>
      </c>
      <c r="B308" s="306" t="s">
        <v>15937</v>
      </c>
      <c r="C308" s="307">
        <v>107500</v>
      </c>
      <c r="D308" s="308"/>
      <c r="E308" s="309">
        <f>Таблица59[[#This Row],[Цена]]*Таблица59[[#This Row],[Заказ]]</f>
        <v>0</v>
      </c>
    </row>
    <row r="309" spans="1:5" ht="15.75" customHeight="1" x14ac:dyDescent="0.25">
      <c r="A309" s="446" t="s">
        <v>10004</v>
      </c>
      <c r="B309" s="306" t="s">
        <v>15936</v>
      </c>
      <c r="C309" s="307">
        <v>119000</v>
      </c>
      <c r="D309" s="308"/>
      <c r="E309" s="309">
        <f>Таблица59[[#This Row],[Цена]]*Таблица59[[#This Row],[Заказ]]</f>
        <v>0</v>
      </c>
    </row>
    <row r="310" spans="1:5" ht="15.75" customHeight="1" x14ac:dyDescent="0.25">
      <c r="A310" s="446" t="s">
        <v>10005</v>
      </c>
      <c r="B310" s="306" t="s">
        <v>15939</v>
      </c>
      <c r="C310" s="307">
        <v>119000</v>
      </c>
      <c r="D310" s="308"/>
      <c r="E310" s="309">
        <f>Таблица59[[#This Row],[Цена]]*Таблица59[[#This Row],[Заказ]]</f>
        <v>0</v>
      </c>
    </row>
    <row r="311" spans="1:5" ht="15.75" customHeight="1" x14ac:dyDescent="0.25">
      <c r="A311" s="446" t="s">
        <v>10006</v>
      </c>
      <c r="B311" s="306" t="s">
        <v>15938</v>
      </c>
      <c r="C311" s="307">
        <v>119000</v>
      </c>
      <c r="D311" s="308"/>
      <c r="E311" s="309">
        <f>Таблица59[[#This Row],[Цена]]*Таблица59[[#This Row],[Заказ]]</f>
        <v>0</v>
      </c>
    </row>
    <row r="312" spans="1:5" ht="15.75" customHeight="1" x14ac:dyDescent="0.25">
      <c r="A312" s="446" t="s">
        <v>10007</v>
      </c>
      <c r="B312" s="306" t="s">
        <v>15937</v>
      </c>
      <c r="C312" s="307">
        <v>121000</v>
      </c>
      <c r="D312" s="308"/>
      <c r="E312" s="309">
        <f>Таблица59[[#This Row],[Цена]]*Таблица59[[#This Row],[Заказ]]</f>
        <v>0</v>
      </c>
    </row>
    <row r="313" spans="1:5" ht="15.75" customHeight="1" x14ac:dyDescent="0.25">
      <c r="A313" s="446" t="s">
        <v>10008</v>
      </c>
      <c r="B313" s="306" t="s">
        <v>15936</v>
      </c>
      <c r="C313" s="307">
        <v>137000</v>
      </c>
      <c r="D313" s="308"/>
      <c r="E313" s="309">
        <f>Таблица59[[#This Row],[Цена]]*Таблица59[[#This Row],[Заказ]]</f>
        <v>0</v>
      </c>
    </row>
    <row r="314" spans="1:5" ht="15.75" customHeight="1" x14ac:dyDescent="0.25">
      <c r="A314" s="446" t="s">
        <v>10009</v>
      </c>
      <c r="B314" s="306" t="s">
        <v>15937</v>
      </c>
      <c r="C314" s="307">
        <v>142000</v>
      </c>
      <c r="D314" s="308"/>
      <c r="E314" s="309">
        <f>Таблица59[[#This Row],[Цена]]*Таблица59[[#This Row],[Заказ]]</f>
        <v>0</v>
      </c>
    </row>
    <row r="315" spans="1:5" ht="15.75" customHeight="1" x14ac:dyDescent="0.25">
      <c r="A315" s="446" t="s">
        <v>10010</v>
      </c>
      <c r="B315" s="306" t="s">
        <v>15938</v>
      </c>
      <c r="C315" s="307">
        <v>133500</v>
      </c>
      <c r="D315" s="308"/>
      <c r="E315" s="309">
        <f>Таблица59[[#This Row],[Цена]]*Таблица59[[#This Row],[Заказ]]</f>
        <v>0</v>
      </c>
    </row>
    <row r="316" spans="1:5" ht="15.75" customHeight="1" x14ac:dyDescent="0.25">
      <c r="A316" s="446" t="s">
        <v>10011</v>
      </c>
      <c r="B316" s="306" t="s">
        <v>15939</v>
      </c>
      <c r="C316" s="307">
        <v>133000</v>
      </c>
      <c r="D316" s="308"/>
      <c r="E316" s="309">
        <f>Таблица59[[#This Row],[Цена]]*Таблица59[[#This Row],[Заказ]]</f>
        <v>0</v>
      </c>
    </row>
    <row r="317" spans="1:5" ht="15.75" customHeight="1" x14ac:dyDescent="0.25">
      <c r="A317" s="446" t="s">
        <v>15940</v>
      </c>
      <c r="B317" s="306"/>
      <c r="C317" s="307"/>
      <c r="D317" s="308"/>
      <c r="E317" s="309">
        <f>Таблица59[[#This Row],[Цена]]*Таблица59[[#This Row],[Заказ]]</f>
        <v>0</v>
      </c>
    </row>
    <row r="318" spans="1:5" ht="15.75" customHeight="1" x14ac:dyDescent="0.25">
      <c r="A318" s="446" t="s">
        <v>5118</v>
      </c>
      <c r="B318" s="306" t="s">
        <v>15941</v>
      </c>
      <c r="C318" s="307">
        <v>91000</v>
      </c>
      <c r="D318" s="308"/>
      <c r="E318" s="309">
        <f>Таблица59[[#This Row],[Цена]]*Таблица59[[#This Row],[Заказ]]</f>
        <v>0</v>
      </c>
    </row>
    <row r="319" spans="1:5" ht="15.75" customHeight="1" x14ac:dyDescent="0.25">
      <c r="A319" s="446" t="s">
        <v>5119</v>
      </c>
      <c r="B319" s="306" t="s">
        <v>15942</v>
      </c>
      <c r="C319" s="307">
        <v>91000</v>
      </c>
      <c r="D319" s="308"/>
      <c r="E319" s="309">
        <f>Таблица59[[#This Row],[Цена]]*Таблица59[[#This Row],[Заказ]]</f>
        <v>0</v>
      </c>
    </row>
    <row r="320" spans="1:5" ht="15.75" customHeight="1" x14ac:dyDescent="0.25">
      <c r="A320" s="446" t="s">
        <v>5120</v>
      </c>
      <c r="B320" s="306" t="s">
        <v>15943</v>
      </c>
      <c r="C320" s="307">
        <v>91000</v>
      </c>
      <c r="D320" s="308"/>
      <c r="E320" s="309">
        <f>Таблица59[[#This Row],[Цена]]*Таблица59[[#This Row],[Заказ]]</f>
        <v>0</v>
      </c>
    </row>
    <row r="321" spans="1:5" ht="15.75" customHeight="1" x14ac:dyDescent="0.25">
      <c r="A321" s="446" t="s">
        <v>5121</v>
      </c>
      <c r="B321" s="306" t="s">
        <v>15944</v>
      </c>
      <c r="C321" s="307">
        <v>91000</v>
      </c>
      <c r="D321" s="308"/>
      <c r="E321" s="309">
        <f>Таблица59[[#This Row],[Цена]]*Таблица59[[#This Row],[Заказ]]</f>
        <v>0</v>
      </c>
    </row>
    <row r="322" spans="1:5" ht="15.75" customHeight="1" x14ac:dyDescent="0.25">
      <c r="A322" s="446" t="s">
        <v>5122</v>
      </c>
      <c r="B322" s="306" t="s">
        <v>15944</v>
      </c>
      <c r="C322" s="307">
        <v>117700</v>
      </c>
      <c r="D322" s="308"/>
      <c r="E322" s="309">
        <f>Таблица59[[#This Row],[Цена]]*Таблица59[[#This Row],[Заказ]]</f>
        <v>0</v>
      </c>
    </row>
    <row r="323" spans="1:5" ht="15.75" customHeight="1" x14ac:dyDescent="0.25">
      <c r="A323" s="446" t="s">
        <v>14830</v>
      </c>
      <c r="B323" s="306" t="s">
        <v>15943</v>
      </c>
      <c r="C323" s="307">
        <v>117700</v>
      </c>
      <c r="D323" s="308"/>
      <c r="E323" s="309">
        <f>Таблица59[[#This Row],[Цена]]*Таблица59[[#This Row],[Заказ]]</f>
        <v>0</v>
      </c>
    </row>
    <row r="324" spans="1:5" ht="15.75" customHeight="1" x14ac:dyDescent="0.25">
      <c r="A324" s="446" t="s">
        <v>14831</v>
      </c>
      <c r="B324" s="306" t="s">
        <v>15941</v>
      </c>
      <c r="C324" s="307">
        <v>117700</v>
      </c>
      <c r="D324" s="308"/>
      <c r="E324" s="309">
        <f>Таблица59[[#This Row],[Цена]]*Таблица59[[#This Row],[Заказ]]</f>
        <v>0</v>
      </c>
    </row>
    <row r="325" spans="1:5" ht="15.75" customHeight="1" x14ac:dyDescent="0.25">
      <c r="A325" s="446" t="s">
        <v>5133</v>
      </c>
      <c r="B325" s="306" t="s">
        <v>15945</v>
      </c>
      <c r="C325" s="307">
        <v>147500</v>
      </c>
      <c r="D325" s="308"/>
      <c r="E325" s="309">
        <f>Таблица59[[#This Row],[Цена]]*Таблица59[[#This Row],[Заказ]]</f>
        <v>0</v>
      </c>
    </row>
    <row r="326" spans="1:5" ht="15.75" customHeight="1" x14ac:dyDescent="0.25">
      <c r="A326" s="446" t="s">
        <v>5134</v>
      </c>
      <c r="B326" s="306" t="s">
        <v>15914</v>
      </c>
      <c r="C326" s="307">
        <v>147500</v>
      </c>
      <c r="D326" s="308"/>
      <c r="E326" s="309">
        <f>Таблица59[[#This Row],[Цена]]*Таблица59[[#This Row],[Заказ]]</f>
        <v>0</v>
      </c>
    </row>
    <row r="327" spans="1:5" ht="15.75" customHeight="1" x14ac:dyDescent="0.25">
      <c r="A327" s="446" t="s">
        <v>5135</v>
      </c>
      <c r="B327" s="306" t="s">
        <v>15946</v>
      </c>
      <c r="C327" s="307">
        <v>147500</v>
      </c>
      <c r="D327" s="308"/>
      <c r="E327" s="309">
        <f>Таблица59[[#This Row],[Цена]]*Таблица59[[#This Row],[Заказ]]</f>
        <v>0</v>
      </c>
    </row>
    <row r="328" spans="1:5" ht="15.75" customHeight="1" x14ac:dyDescent="0.25">
      <c r="A328" s="446" t="s">
        <v>5136</v>
      </c>
      <c r="B328" s="306" t="s">
        <v>15945</v>
      </c>
      <c r="C328" s="307">
        <v>167000</v>
      </c>
      <c r="D328" s="308"/>
      <c r="E328" s="309">
        <f>Таблица59[[#This Row],[Цена]]*Таблица59[[#This Row],[Заказ]]</f>
        <v>0</v>
      </c>
    </row>
    <row r="329" spans="1:5" ht="15.75" customHeight="1" x14ac:dyDescent="0.25">
      <c r="A329" s="446" t="s">
        <v>5137</v>
      </c>
      <c r="B329" s="306" t="s">
        <v>15946</v>
      </c>
      <c r="C329" s="307">
        <v>167000</v>
      </c>
      <c r="D329" s="308"/>
      <c r="E329" s="309">
        <f>Таблица59[[#This Row],[Цена]]*Таблица59[[#This Row],[Заказ]]</f>
        <v>0</v>
      </c>
    </row>
    <row r="330" spans="1:5" ht="15.75" customHeight="1" x14ac:dyDescent="0.25">
      <c r="A330" s="446" t="s">
        <v>11462</v>
      </c>
      <c r="B330" s="306" t="s">
        <v>15947</v>
      </c>
      <c r="C330" s="307">
        <v>131000</v>
      </c>
      <c r="D330" s="308"/>
      <c r="E330" s="309">
        <f>Таблица59[[#This Row],[Цена]]*Таблица59[[#This Row],[Заказ]]</f>
        <v>0</v>
      </c>
    </row>
    <row r="331" spans="1:5" ht="15.75" customHeight="1" x14ac:dyDescent="0.25">
      <c r="A331" s="446" t="s">
        <v>11463</v>
      </c>
      <c r="B331" s="306" t="s">
        <v>15948</v>
      </c>
      <c r="C331" s="307">
        <v>131000</v>
      </c>
      <c r="D331" s="308"/>
      <c r="E331" s="309">
        <f>Таблица59[[#This Row],[Цена]]*Таблица59[[#This Row],[Заказ]]</f>
        <v>0</v>
      </c>
    </row>
    <row r="332" spans="1:5" ht="15.75" customHeight="1" x14ac:dyDescent="0.25">
      <c r="A332" s="446" t="s">
        <v>11464</v>
      </c>
      <c r="B332" s="306" t="s">
        <v>15948</v>
      </c>
      <c r="C332" s="307">
        <v>150000</v>
      </c>
      <c r="D332" s="308"/>
      <c r="E332" s="309">
        <f>Таблица59[[#This Row],[Цена]]*Таблица59[[#This Row],[Заказ]]</f>
        <v>0</v>
      </c>
    </row>
    <row r="333" spans="1:5" ht="15.75" customHeight="1" x14ac:dyDescent="0.25">
      <c r="A333" s="446" t="s">
        <v>5123</v>
      </c>
      <c r="B333" s="306" t="s">
        <v>15948</v>
      </c>
      <c r="C333" s="307">
        <v>100500</v>
      </c>
      <c r="D333" s="308"/>
      <c r="E333" s="309">
        <f>Таблица59[[#This Row],[Цена]]*Таблица59[[#This Row],[Заказ]]</f>
        <v>0</v>
      </c>
    </row>
    <row r="334" spans="1:5" ht="15.75" customHeight="1" x14ac:dyDescent="0.25">
      <c r="A334" s="446" t="s">
        <v>5124</v>
      </c>
      <c r="B334" s="306" t="s">
        <v>15936</v>
      </c>
      <c r="C334" s="307">
        <v>99000</v>
      </c>
      <c r="D334" s="308"/>
      <c r="E334" s="309">
        <f>Таблица59[[#This Row],[Цена]]*Таблица59[[#This Row],[Заказ]]</f>
        <v>0</v>
      </c>
    </row>
    <row r="335" spans="1:5" ht="15.75" customHeight="1" x14ac:dyDescent="0.25">
      <c r="A335" s="446" t="s">
        <v>15949</v>
      </c>
      <c r="B335" s="306" t="s">
        <v>15941</v>
      </c>
      <c r="C335" s="307">
        <v>101000</v>
      </c>
      <c r="D335" s="308"/>
      <c r="E335" s="309">
        <f>Таблица59[[#This Row],[Цена]]*Таблица59[[#This Row],[Заказ]]</f>
        <v>0</v>
      </c>
    </row>
    <row r="336" spans="1:5" ht="15.75" customHeight="1" x14ac:dyDescent="0.25">
      <c r="A336" s="446" t="s">
        <v>5125</v>
      </c>
      <c r="B336" s="306" t="s">
        <v>15939</v>
      </c>
      <c r="C336" s="307">
        <v>101000</v>
      </c>
      <c r="D336" s="308"/>
      <c r="E336" s="309">
        <f>Таблица59[[#This Row],[Цена]]*Таблица59[[#This Row],[Заказ]]</f>
        <v>0</v>
      </c>
    </row>
    <row r="337" spans="1:5" ht="15.75" customHeight="1" x14ac:dyDescent="0.25">
      <c r="A337" s="446" t="s">
        <v>5126</v>
      </c>
      <c r="B337" s="306" t="s">
        <v>15938</v>
      </c>
      <c r="C337" s="307">
        <v>106500</v>
      </c>
      <c r="D337" s="308"/>
      <c r="E337" s="309">
        <f>Таблица59[[#This Row],[Цена]]*Таблица59[[#This Row],[Заказ]]</f>
        <v>0</v>
      </c>
    </row>
    <row r="338" spans="1:5" ht="15.75" customHeight="1" x14ac:dyDescent="0.25">
      <c r="A338" s="446" t="s">
        <v>5127</v>
      </c>
      <c r="B338" s="306" t="s">
        <v>15936</v>
      </c>
      <c r="C338" s="307">
        <v>106500</v>
      </c>
      <c r="D338" s="308"/>
      <c r="E338" s="309">
        <f>Таблица59[[#This Row],[Цена]]*Таблица59[[#This Row],[Заказ]]</f>
        <v>0</v>
      </c>
    </row>
    <row r="339" spans="1:5" ht="15.75" customHeight="1" x14ac:dyDescent="0.25">
      <c r="A339" s="446" t="s">
        <v>5128</v>
      </c>
      <c r="B339" s="306" t="s">
        <v>15937</v>
      </c>
      <c r="C339" s="307">
        <v>107000</v>
      </c>
      <c r="D339" s="308"/>
      <c r="E339" s="309">
        <f>Таблица59[[#This Row],[Цена]]*Таблица59[[#This Row],[Заказ]]</f>
        <v>0</v>
      </c>
    </row>
    <row r="340" spans="1:5" ht="15.75" customHeight="1" x14ac:dyDescent="0.25">
      <c r="A340" s="446" t="s">
        <v>5129</v>
      </c>
      <c r="B340" s="306" t="s">
        <v>15939</v>
      </c>
      <c r="C340" s="307">
        <v>106500</v>
      </c>
      <c r="D340" s="308"/>
      <c r="E340" s="309">
        <f>Таблица59[[#This Row],[Цена]]*Таблица59[[#This Row],[Заказ]]</f>
        <v>0</v>
      </c>
    </row>
    <row r="341" spans="1:5" ht="15.75" customHeight="1" x14ac:dyDescent="0.25">
      <c r="A341" s="446" t="s">
        <v>5130</v>
      </c>
      <c r="B341" s="306" t="s">
        <v>15947</v>
      </c>
      <c r="C341" s="307">
        <v>129000</v>
      </c>
      <c r="D341" s="308"/>
      <c r="E341" s="309">
        <f>Таблица59[[#This Row],[Цена]]*Таблица59[[#This Row],[Заказ]]</f>
        <v>0</v>
      </c>
    </row>
    <row r="342" spans="1:5" ht="15.75" customHeight="1" x14ac:dyDescent="0.25">
      <c r="A342" s="446" t="s">
        <v>5131</v>
      </c>
      <c r="B342" s="306" t="s">
        <v>15950</v>
      </c>
      <c r="C342" s="307">
        <v>129000</v>
      </c>
      <c r="D342" s="308"/>
      <c r="E342" s="309">
        <f>Таблица59[[#This Row],[Цена]]*Таблица59[[#This Row],[Заказ]]</f>
        <v>0</v>
      </c>
    </row>
    <row r="343" spans="1:5" ht="15.75" customHeight="1" x14ac:dyDescent="0.25">
      <c r="A343" s="446" t="s">
        <v>5132</v>
      </c>
      <c r="B343" s="306" t="s">
        <v>15950</v>
      </c>
      <c r="C343" s="307">
        <v>155000</v>
      </c>
      <c r="D343" s="308"/>
      <c r="E343" s="309">
        <f>Таблица59[[#This Row],[Цена]]*Таблица59[[#This Row],[Заказ]]</f>
        <v>0</v>
      </c>
    </row>
    <row r="344" spans="1:5" ht="15.75" customHeight="1" x14ac:dyDescent="0.25">
      <c r="A344" s="446" t="s">
        <v>15951</v>
      </c>
      <c r="B344" s="306"/>
      <c r="C344" s="307"/>
      <c r="D344" s="308"/>
      <c r="E344" s="309">
        <f>Таблица59[[#This Row],[Цена]]*Таблица59[[#This Row],[Заказ]]</f>
        <v>0</v>
      </c>
    </row>
    <row r="345" spans="1:5" ht="15.75" customHeight="1" x14ac:dyDescent="0.25">
      <c r="A345" s="446" t="s">
        <v>13850</v>
      </c>
      <c r="B345" s="306" t="s">
        <v>15952</v>
      </c>
      <c r="C345" s="307">
        <v>205000</v>
      </c>
      <c r="D345" s="308"/>
      <c r="E345" s="309">
        <f>Таблица59[[#This Row],[Цена]]*Таблица59[[#This Row],[Заказ]]</f>
        <v>0</v>
      </c>
    </row>
    <row r="346" spans="1:5" ht="15.75" customHeight="1" x14ac:dyDescent="0.25">
      <c r="A346" s="446" t="s">
        <v>13851</v>
      </c>
      <c r="B346" s="306" t="s">
        <v>15950</v>
      </c>
      <c r="C346" s="307">
        <v>205000</v>
      </c>
      <c r="D346" s="308"/>
      <c r="E346" s="309">
        <f>Таблица59[[#This Row],[Цена]]*Таблица59[[#This Row],[Заказ]]</f>
        <v>0</v>
      </c>
    </row>
    <row r="347" spans="1:5" ht="15.75" customHeight="1" x14ac:dyDescent="0.25">
      <c r="A347" s="446" t="s">
        <v>13852</v>
      </c>
      <c r="B347" s="306" t="s">
        <v>15948</v>
      </c>
      <c r="C347" s="307">
        <v>205000</v>
      </c>
      <c r="D347" s="308"/>
      <c r="E347" s="309">
        <f>Таблица59[[#This Row],[Цена]]*Таблица59[[#This Row],[Заказ]]</f>
        <v>0</v>
      </c>
    </row>
    <row r="348" spans="1:5" ht="15.75" customHeight="1" x14ac:dyDescent="0.25">
      <c r="A348" s="446" t="s">
        <v>13853</v>
      </c>
      <c r="B348" s="306" t="s">
        <v>15947</v>
      </c>
      <c r="C348" s="307">
        <v>205000</v>
      </c>
      <c r="D348" s="308"/>
      <c r="E348" s="309">
        <f>Таблица59[[#This Row],[Цена]]*Таблица59[[#This Row],[Заказ]]</f>
        <v>0</v>
      </c>
    </row>
    <row r="349" spans="1:5" ht="15.75" customHeight="1" x14ac:dyDescent="0.25">
      <c r="A349" s="446" t="s">
        <v>13854</v>
      </c>
      <c r="B349" s="306" t="s">
        <v>15952</v>
      </c>
      <c r="C349" s="307">
        <v>215000</v>
      </c>
      <c r="D349" s="308"/>
      <c r="E349" s="309">
        <f>Таблица59[[#This Row],[Цена]]*Таблица59[[#This Row],[Заказ]]</f>
        <v>0</v>
      </c>
    </row>
    <row r="350" spans="1:5" ht="15.75" customHeight="1" x14ac:dyDescent="0.25">
      <c r="A350" s="446" t="s">
        <v>13855</v>
      </c>
      <c r="B350" s="306" t="s">
        <v>15950</v>
      </c>
      <c r="C350" s="307">
        <v>215000</v>
      </c>
      <c r="D350" s="308"/>
      <c r="E350" s="309">
        <f>Таблица59[[#This Row],[Цена]]*Таблица59[[#This Row],[Заказ]]</f>
        <v>0</v>
      </c>
    </row>
    <row r="351" spans="1:5" ht="15.75" customHeight="1" x14ac:dyDescent="0.25">
      <c r="A351" s="446" t="s">
        <v>13856</v>
      </c>
      <c r="B351" s="306" t="s">
        <v>15948</v>
      </c>
      <c r="C351" s="307">
        <v>215000</v>
      </c>
      <c r="D351" s="308"/>
      <c r="E351" s="309">
        <f>Таблица59[[#This Row],[Цена]]*Таблица59[[#This Row],[Заказ]]</f>
        <v>0</v>
      </c>
    </row>
    <row r="352" spans="1:5" ht="15.75" customHeight="1" x14ac:dyDescent="0.25">
      <c r="A352" s="446" t="s">
        <v>13857</v>
      </c>
      <c r="B352" s="306" t="s">
        <v>15947</v>
      </c>
      <c r="C352" s="307">
        <v>215000</v>
      </c>
      <c r="D352" s="308"/>
      <c r="E352" s="309">
        <f>Таблица59[[#This Row],[Цена]]*Таблица59[[#This Row],[Заказ]]</f>
        <v>0</v>
      </c>
    </row>
    <row r="353" spans="1:5" ht="15.75" customHeight="1" x14ac:dyDescent="0.25">
      <c r="A353" s="446" t="s">
        <v>13858</v>
      </c>
      <c r="B353" s="306" t="s">
        <v>15952</v>
      </c>
      <c r="C353" s="307">
        <v>230000</v>
      </c>
      <c r="D353" s="308"/>
      <c r="E353" s="309">
        <f>Таблица59[[#This Row],[Цена]]*Таблица59[[#This Row],[Заказ]]</f>
        <v>0</v>
      </c>
    </row>
    <row r="354" spans="1:5" ht="15.75" customHeight="1" x14ac:dyDescent="0.25">
      <c r="A354" s="446" t="s">
        <v>13859</v>
      </c>
      <c r="B354" s="306" t="s">
        <v>15950</v>
      </c>
      <c r="C354" s="307">
        <v>230000</v>
      </c>
      <c r="D354" s="308"/>
      <c r="E354" s="309">
        <f>Таблица59[[#This Row],[Цена]]*Таблица59[[#This Row],[Заказ]]</f>
        <v>0</v>
      </c>
    </row>
    <row r="355" spans="1:5" ht="15.75" customHeight="1" x14ac:dyDescent="0.25">
      <c r="A355" s="446" t="s">
        <v>13860</v>
      </c>
      <c r="B355" s="306" t="s">
        <v>15948</v>
      </c>
      <c r="C355" s="307">
        <v>230000</v>
      </c>
      <c r="D355" s="308"/>
      <c r="E355" s="309">
        <f>Таблица59[[#This Row],[Цена]]*Таблица59[[#This Row],[Заказ]]</f>
        <v>0</v>
      </c>
    </row>
    <row r="356" spans="1:5" ht="15.75" customHeight="1" x14ac:dyDescent="0.25">
      <c r="A356" s="446" t="s">
        <v>13861</v>
      </c>
      <c r="B356" s="306" t="s">
        <v>15947</v>
      </c>
      <c r="C356" s="307">
        <v>230000</v>
      </c>
      <c r="D356" s="308"/>
      <c r="E356" s="309">
        <f>Таблица59[[#This Row],[Цена]]*Таблица59[[#This Row],[Заказ]]</f>
        <v>0</v>
      </c>
    </row>
    <row r="357" spans="1:5" ht="15.75" customHeight="1" x14ac:dyDescent="0.25">
      <c r="A357" s="446" t="s">
        <v>13862</v>
      </c>
      <c r="B357" s="306" t="s">
        <v>15952</v>
      </c>
      <c r="C357" s="307">
        <v>245000</v>
      </c>
      <c r="D357" s="308"/>
      <c r="E357" s="309">
        <f>Таблица59[[#This Row],[Цена]]*Таблица59[[#This Row],[Заказ]]</f>
        <v>0</v>
      </c>
    </row>
    <row r="358" spans="1:5" ht="15.75" customHeight="1" x14ac:dyDescent="0.25">
      <c r="A358" s="446" t="s">
        <v>13863</v>
      </c>
      <c r="B358" s="306" t="s">
        <v>15950</v>
      </c>
      <c r="C358" s="307">
        <v>245000</v>
      </c>
      <c r="D358" s="308"/>
      <c r="E358" s="309">
        <f>Таблица59[[#This Row],[Цена]]*Таблица59[[#This Row],[Заказ]]</f>
        <v>0</v>
      </c>
    </row>
    <row r="359" spans="1:5" ht="15.75" customHeight="1" x14ac:dyDescent="0.25">
      <c r="A359" s="446" t="s">
        <v>13864</v>
      </c>
      <c r="B359" s="306" t="s">
        <v>15948</v>
      </c>
      <c r="C359" s="307">
        <v>245000</v>
      </c>
      <c r="D359" s="308"/>
      <c r="E359" s="309">
        <f>Таблица59[[#This Row],[Цена]]*Таблица59[[#This Row],[Заказ]]</f>
        <v>0</v>
      </c>
    </row>
    <row r="360" spans="1:5" ht="15.75" customHeight="1" x14ac:dyDescent="0.25">
      <c r="A360" s="446" t="s">
        <v>13865</v>
      </c>
      <c r="B360" s="306" t="s">
        <v>15947</v>
      </c>
      <c r="C360" s="307">
        <v>245000</v>
      </c>
      <c r="D360" s="308"/>
      <c r="E360" s="309">
        <f>Таблица59[[#This Row],[Цена]]*Таблица59[[#This Row],[Заказ]]</f>
        <v>0</v>
      </c>
    </row>
    <row r="361" spans="1:5" ht="15.75" customHeight="1" x14ac:dyDescent="0.25">
      <c r="A361" s="446" t="s">
        <v>13866</v>
      </c>
      <c r="B361" s="306" t="s">
        <v>15952</v>
      </c>
      <c r="C361" s="307">
        <v>256000</v>
      </c>
      <c r="D361" s="308"/>
      <c r="E361" s="309">
        <f>Таблица59[[#This Row],[Цена]]*Таблица59[[#This Row],[Заказ]]</f>
        <v>0</v>
      </c>
    </row>
    <row r="362" spans="1:5" ht="15.75" customHeight="1" x14ac:dyDescent="0.25">
      <c r="A362" s="446" t="s">
        <v>13867</v>
      </c>
      <c r="B362" s="306" t="s">
        <v>15950</v>
      </c>
      <c r="C362" s="307">
        <v>256000</v>
      </c>
      <c r="D362" s="308"/>
      <c r="E362" s="309">
        <f>Таблица59[[#This Row],[Цена]]*Таблица59[[#This Row],[Заказ]]</f>
        <v>0</v>
      </c>
    </row>
    <row r="363" spans="1:5" ht="15.75" customHeight="1" x14ac:dyDescent="0.25">
      <c r="A363" s="446" t="s">
        <v>13868</v>
      </c>
      <c r="B363" s="306" t="s">
        <v>15948</v>
      </c>
      <c r="C363" s="307">
        <v>256000</v>
      </c>
      <c r="D363" s="308"/>
      <c r="E363" s="309">
        <f>Таблица59[[#This Row],[Цена]]*Таблица59[[#This Row],[Заказ]]</f>
        <v>0</v>
      </c>
    </row>
    <row r="364" spans="1:5" ht="15.75" customHeight="1" x14ac:dyDescent="0.25">
      <c r="A364" s="446" t="s">
        <v>13869</v>
      </c>
      <c r="B364" s="306" t="s">
        <v>15947</v>
      </c>
      <c r="C364" s="307">
        <v>256000</v>
      </c>
      <c r="D364" s="308"/>
      <c r="E364" s="309">
        <f>Таблица59[[#This Row],[Цена]]*Таблица59[[#This Row],[Заказ]]</f>
        <v>0</v>
      </c>
    </row>
    <row r="365" spans="1:5" ht="15.75" customHeight="1" x14ac:dyDescent="0.25">
      <c r="A365" s="446" t="s">
        <v>13870</v>
      </c>
      <c r="B365" s="306" t="s">
        <v>15952</v>
      </c>
      <c r="C365" s="307">
        <v>277000</v>
      </c>
      <c r="D365" s="308"/>
      <c r="E365" s="309">
        <f>Таблица59[[#This Row],[Цена]]*Таблица59[[#This Row],[Заказ]]</f>
        <v>0</v>
      </c>
    </row>
    <row r="366" spans="1:5" ht="15.75" customHeight="1" x14ac:dyDescent="0.25">
      <c r="A366" s="446" t="s">
        <v>13871</v>
      </c>
      <c r="B366" s="306" t="s">
        <v>15950</v>
      </c>
      <c r="C366" s="307">
        <v>277000</v>
      </c>
      <c r="D366" s="308"/>
      <c r="E366" s="309">
        <f>Таблица59[[#This Row],[Цена]]*Таблица59[[#This Row],[Заказ]]</f>
        <v>0</v>
      </c>
    </row>
    <row r="367" spans="1:5" ht="15.75" customHeight="1" x14ac:dyDescent="0.25">
      <c r="A367" s="446" t="s">
        <v>13872</v>
      </c>
      <c r="B367" s="306" t="s">
        <v>15948</v>
      </c>
      <c r="C367" s="307">
        <v>277000</v>
      </c>
      <c r="D367" s="308"/>
      <c r="E367" s="309">
        <f>Таблица59[[#This Row],[Цена]]*Таблица59[[#This Row],[Заказ]]</f>
        <v>0</v>
      </c>
    </row>
    <row r="368" spans="1:5" ht="15.75" customHeight="1" x14ac:dyDescent="0.25">
      <c r="A368" s="446" t="s">
        <v>13873</v>
      </c>
      <c r="B368" s="306" t="s">
        <v>15947</v>
      </c>
      <c r="C368" s="307">
        <v>277000</v>
      </c>
      <c r="D368" s="308"/>
      <c r="E368" s="309">
        <f>Таблица59[[#This Row],[Цена]]*Таблица59[[#This Row],[Заказ]]</f>
        <v>0</v>
      </c>
    </row>
    <row r="369" spans="1:5" ht="15.75" customHeight="1" x14ac:dyDescent="0.25">
      <c r="A369" s="446" t="s">
        <v>13874</v>
      </c>
      <c r="B369" s="306" t="s">
        <v>15952</v>
      </c>
      <c r="C369" s="307">
        <v>292000</v>
      </c>
      <c r="D369" s="308"/>
      <c r="E369" s="309">
        <f>Таблица59[[#This Row],[Цена]]*Таблица59[[#This Row],[Заказ]]</f>
        <v>0</v>
      </c>
    </row>
    <row r="370" spans="1:5" ht="15.75" customHeight="1" x14ac:dyDescent="0.25">
      <c r="A370" s="446" t="s">
        <v>13875</v>
      </c>
      <c r="B370" s="306" t="s">
        <v>15950</v>
      </c>
      <c r="C370" s="307">
        <v>292000</v>
      </c>
      <c r="D370" s="308"/>
      <c r="E370" s="309">
        <f>Таблица59[[#This Row],[Цена]]*Таблица59[[#This Row],[Заказ]]</f>
        <v>0</v>
      </c>
    </row>
    <row r="371" spans="1:5" ht="15.75" customHeight="1" x14ac:dyDescent="0.25">
      <c r="A371" s="446" t="s">
        <v>13876</v>
      </c>
      <c r="B371" s="306" t="s">
        <v>15948</v>
      </c>
      <c r="C371" s="307">
        <v>292000</v>
      </c>
      <c r="D371" s="308"/>
      <c r="E371" s="309">
        <f>Таблица59[[#This Row],[Цена]]*Таблица59[[#This Row],[Заказ]]</f>
        <v>0</v>
      </c>
    </row>
    <row r="372" spans="1:5" ht="15.75" customHeight="1" x14ac:dyDescent="0.25">
      <c r="A372" s="446" t="s">
        <v>13877</v>
      </c>
      <c r="B372" s="306" t="s">
        <v>15947</v>
      </c>
      <c r="C372" s="307">
        <v>292000</v>
      </c>
      <c r="D372" s="308"/>
      <c r="E372" s="309">
        <f>Таблица59[[#This Row],[Цена]]*Таблица59[[#This Row],[Заказ]]</f>
        <v>0</v>
      </c>
    </row>
    <row r="373" spans="1:5" ht="15.75" customHeight="1" x14ac:dyDescent="0.25">
      <c r="A373" s="446" t="s">
        <v>15953</v>
      </c>
      <c r="B373" s="306"/>
      <c r="C373" s="307"/>
      <c r="D373" s="308"/>
      <c r="E373" s="309">
        <f>Таблица59[[#This Row],[Цена]]*Таблица59[[#This Row],[Заказ]]</f>
        <v>0</v>
      </c>
    </row>
    <row r="374" spans="1:5" ht="15.75" customHeight="1" x14ac:dyDescent="0.25">
      <c r="A374" s="446" t="s">
        <v>11466</v>
      </c>
      <c r="B374" s="306" t="s">
        <v>15952</v>
      </c>
      <c r="C374" s="307">
        <v>215000</v>
      </c>
      <c r="D374" s="308"/>
      <c r="E374" s="309">
        <f>Таблица59[[#This Row],[Цена]]*Таблица59[[#This Row],[Заказ]]</f>
        <v>0</v>
      </c>
    </row>
    <row r="375" spans="1:5" ht="15.75" customHeight="1" x14ac:dyDescent="0.25">
      <c r="A375" s="446" t="s">
        <v>11467</v>
      </c>
      <c r="B375" s="306" t="s">
        <v>15950</v>
      </c>
      <c r="C375" s="307">
        <v>215000</v>
      </c>
      <c r="D375" s="308"/>
      <c r="E375" s="309">
        <f>Таблица59[[#This Row],[Цена]]*Таблица59[[#This Row],[Заказ]]</f>
        <v>0</v>
      </c>
    </row>
    <row r="376" spans="1:5" ht="15.75" customHeight="1" x14ac:dyDescent="0.25">
      <c r="A376" s="446" t="s">
        <v>11468</v>
      </c>
      <c r="B376" s="306" t="s">
        <v>15948</v>
      </c>
      <c r="C376" s="307">
        <v>215000</v>
      </c>
      <c r="D376" s="308"/>
      <c r="E376" s="309">
        <f>Таблица59[[#This Row],[Цена]]*Таблица59[[#This Row],[Заказ]]</f>
        <v>0</v>
      </c>
    </row>
    <row r="377" spans="1:5" ht="15.75" customHeight="1" x14ac:dyDescent="0.25">
      <c r="A377" s="446" t="s">
        <v>11469</v>
      </c>
      <c r="B377" s="306" t="s">
        <v>15947</v>
      </c>
      <c r="C377" s="307">
        <v>215000</v>
      </c>
      <c r="D377" s="308"/>
      <c r="E377" s="309">
        <f>Таблица59[[#This Row],[Цена]]*Таблица59[[#This Row],[Заказ]]</f>
        <v>0</v>
      </c>
    </row>
    <row r="378" spans="1:5" ht="15.75" customHeight="1" x14ac:dyDescent="0.25">
      <c r="A378" s="446" t="s">
        <v>11470</v>
      </c>
      <c r="B378" s="306" t="s">
        <v>15952</v>
      </c>
      <c r="C378" s="307">
        <v>241000</v>
      </c>
      <c r="D378" s="308"/>
      <c r="E378" s="309">
        <f>Таблица59[[#This Row],[Цена]]*Таблица59[[#This Row],[Заказ]]</f>
        <v>0</v>
      </c>
    </row>
    <row r="379" spans="1:5" ht="15.75" customHeight="1" x14ac:dyDescent="0.25">
      <c r="A379" s="446" t="s">
        <v>11471</v>
      </c>
      <c r="B379" s="306" t="s">
        <v>15950</v>
      </c>
      <c r="C379" s="307">
        <v>241000</v>
      </c>
      <c r="D379" s="308"/>
      <c r="E379" s="309">
        <f>Таблица59[[#This Row],[Цена]]*Таблица59[[#This Row],[Заказ]]</f>
        <v>0</v>
      </c>
    </row>
    <row r="380" spans="1:5" ht="15.75" customHeight="1" x14ac:dyDescent="0.25">
      <c r="A380" s="446" t="s">
        <v>11472</v>
      </c>
      <c r="B380" s="306" t="s">
        <v>15948</v>
      </c>
      <c r="C380" s="307">
        <v>241000</v>
      </c>
      <c r="D380" s="308"/>
      <c r="E380" s="309">
        <f>Таблица59[[#This Row],[Цена]]*Таблица59[[#This Row],[Заказ]]</f>
        <v>0</v>
      </c>
    </row>
    <row r="381" spans="1:5" ht="15.75" customHeight="1" x14ac:dyDescent="0.25">
      <c r="A381" s="446" t="s">
        <v>11473</v>
      </c>
      <c r="B381" s="306" t="s">
        <v>15947</v>
      </c>
      <c r="C381" s="307">
        <v>241000</v>
      </c>
      <c r="D381" s="308"/>
      <c r="E381" s="309">
        <f>Таблица59[[#This Row],[Цена]]*Таблица59[[#This Row],[Заказ]]</f>
        <v>0</v>
      </c>
    </row>
    <row r="382" spans="1:5" ht="15.75" customHeight="1" x14ac:dyDescent="0.25">
      <c r="A382" s="446" t="s">
        <v>11474</v>
      </c>
      <c r="B382" s="306" t="s">
        <v>15952</v>
      </c>
      <c r="C382" s="307">
        <v>277000</v>
      </c>
      <c r="D382" s="308"/>
      <c r="E382" s="309">
        <f>Таблица59[[#This Row],[Цена]]*Таблица59[[#This Row],[Заказ]]</f>
        <v>0</v>
      </c>
    </row>
    <row r="383" spans="1:5" ht="15.75" customHeight="1" x14ac:dyDescent="0.25">
      <c r="A383" s="446" t="s">
        <v>11475</v>
      </c>
      <c r="B383" s="306" t="s">
        <v>15950</v>
      </c>
      <c r="C383" s="307">
        <v>277000</v>
      </c>
      <c r="D383" s="308"/>
      <c r="E383" s="309">
        <f>Таблица59[[#This Row],[Цена]]*Таблица59[[#This Row],[Заказ]]</f>
        <v>0</v>
      </c>
    </row>
    <row r="384" spans="1:5" ht="15.75" customHeight="1" x14ac:dyDescent="0.25">
      <c r="A384" s="446" t="s">
        <v>11476</v>
      </c>
      <c r="B384" s="306" t="s">
        <v>15948</v>
      </c>
      <c r="C384" s="307">
        <v>277000</v>
      </c>
      <c r="D384" s="308"/>
      <c r="E384" s="309">
        <f>Таблица59[[#This Row],[Цена]]*Таблица59[[#This Row],[Заказ]]</f>
        <v>0</v>
      </c>
    </row>
    <row r="385" spans="1:5" ht="15.75" customHeight="1" x14ac:dyDescent="0.25">
      <c r="A385" s="446" t="s">
        <v>11477</v>
      </c>
      <c r="B385" s="306" t="s">
        <v>15947</v>
      </c>
      <c r="C385" s="307">
        <v>277000</v>
      </c>
      <c r="D385" s="308"/>
      <c r="E385" s="309">
        <f>Таблица59[[#This Row],[Цена]]*Таблица59[[#This Row],[Заказ]]</f>
        <v>0</v>
      </c>
    </row>
    <row r="386" spans="1:5" ht="15.75" customHeight="1" x14ac:dyDescent="0.25">
      <c r="A386" s="446" t="s">
        <v>11478</v>
      </c>
      <c r="B386" s="306" t="s">
        <v>15952</v>
      </c>
      <c r="C386" s="307">
        <v>288000</v>
      </c>
      <c r="D386" s="308"/>
      <c r="E386" s="309">
        <f>Таблица59[[#This Row],[Цена]]*Таблица59[[#This Row],[Заказ]]</f>
        <v>0</v>
      </c>
    </row>
    <row r="387" spans="1:5" ht="15.75" customHeight="1" x14ac:dyDescent="0.25">
      <c r="A387" s="446" t="s">
        <v>11479</v>
      </c>
      <c r="B387" s="306" t="s">
        <v>15950</v>
      </c>
      <c r="C387" s="307">
        <v>288000</v>
      </c>
      <c r="D387" s="308"/>
      <c r="E387" s="309">
        <f>Таблица59[[#This Row],[Цена]]*Таблица59[[#This Row],[Заказ]]</f>
        <v>0</v>
      </c>
    </row>
    <row r="388" spans="1:5" ht="15.75" customHeight="1" x14ac:dyDescent="0.25">
      <c r="A388" s="446" t="s">
        <v>11480</v>
      </c>
      <c r="B388" s="306" t="s">
        <v>15948</v>
      </c>
      <c r="C388" s="307">
        <v>288000</v>
      </c>
      <c r="D388" s="308"/>
      <c r="E388" s="309">
        <f>Таблица59[[#This Row],[Цена]]*Таблица59[[#This Row],[Заказ]]</f>
        <v>0</v>
      </c>
    </row>
    <row r="389" spans="1:5" ht="15.75" customHeight="1" x14ac:dyDescent="0.25">
      <c r="A389" s="446" t="s">
        <v>11481</v>
      </c>
      <c r="B389" s="306" t="s">
        <v>15947</v>
      </c>
      <c r="C389" s="307">
        <v>288000</v>
      </c>
      <c r="D389" s="308"/>
      <c r="E389" s="309">
        <f>Таблица59[[#This Row],[Цена]]*Таблица59[[#This Row],[Заказ]]</f>
        <v>0</v>
      </c>
    </row>
    <row r="390" spans="1:5" ht="15.75" customHeight="1" x14ac:dyDescent="0.25">
      <c r="A390" s="446" t="s">
        <v>12504</v>
      </c>
      <c r="B390" s="306" t="s">
        <v>15941</v>
      </c>
      <c r="C390" s="307">
        <v>171000</v>
      </c>
      <c r="D390" s="308"/>
      <c r="E390" s="309">
        <f>Таблица59[[#This Row],[Цена]]*Таблица59[[#This Row],[Заказ]]</f>
        <v>0</v>
      </c>
    </row>
    <row r="391" spans="1:5" ht="15.75" customHeight="1" x14ac:dyDescent="0.25">
      <c r="A391" s="446" t="s">
        <v>12505</v>
      </c>
      <c r="B391" s="306" t="s">
        <v>15954</v>
      </c>
      <c r="C391" s="307">
        <v>169000</v>
      </c>
      <c r="D391" s="308"/>
      <c r="E391" s="309">
        <f>Таблица59[[#This Row],[Цена]]*Таблица59[[#This Row],[Заказ]]</f>
        <v>0</v>
      </c>
    </row>
    <row r="392" spans="1:5" ht="15.75" customHeight="1" x14ac:dyDescent="0.25">
      <c r="A392" s="446" t="s">
        <v>12506</v>
      </c>
      <c r="B392" s="306" t="s">
        <v>15912</v>
      </c>
      <c r="C392" s="307">
        <v>210500</v>
      </c>
      <c r="D392" s="308"/>
      <c r="E392" s="309">
        <f>Таблица59[[#This Row],[Цена]]*Таблица59[[#This Row],[Заказ]]</f>
        <v>0</v>
      </c>
    </row>
    <row r="393" spans="1:5" ht="15.75" customHeight="1" x14ac:dyDescent="0.25">
      <c r="A393" s="446" t="s">
        <v>14114</v>
      </c>
      <c r="B393" s="306" t="s">
        <v>15937</v>
      </c>
      <c r="C393" s="307">
        <v>212500</v>
      </c>
      <c r="D393" s="308"/>
      <c r="E393" s="309">
        <f>Таблица59[[#This Row],[Цена]]*Таблица59[[#This Row],[Заказ]]</f>
        <v>0</v>
      </c>
    </row>
    <row r="394" spans="1:5" ht="15.75" customHeight="1" x14ac:dyDescent="0.25">
      <c r="A394" s="446" t="s">
        <v>12507</v>
      </c>
      <c r="B394" s="306" t="s">
        <v>15941</v>
      </c>
      <c r="C394" s="307">
        <v>217000</v>
      </c>
      <c r="D394" s="308"/>
      <c r="E394" s="309">
        <f>Таблица59[[#This Row],[Цена]]*Таблица59[[#This Row],[Заказ]]</f>
        <v>0</v>
      </c>
    </row>
    <row r="395" spans="1:5" ht="15.75" customHeight="1" x14ac:dyDescent="0.25">
      <c r="A395" s="446" t="s">
        <v>12508</v>
      </c>
      <c r="B395" s="306" t="s">
        <v>15954</v>
      </c>
      <c r="C395" s="307">
        <v>220000</v>
      </c>
      <c r="D395" s="308"/>
      <c r="E395" s="309">
        <f>Таблица59[[#This Row],[Цена]]*Таблица59[[#This Row],[Заказ]]</f>
        <v>0</v>
      </c>
    </row>
    <row r="396" spans="1:5" ht="15.75" customHeight="1" x14ac:dyDescent="0.25">
      <c r="A396" s="446" t="s">
        <v>12509</v>
      </c>
      <c r="B396" s="306" t="s">
        <v>15941</v>
      </c>
      <c r="C396" s="307">
        <v>294000</v>
      </c>
      <c r="D396" s="308"/>
      <c r="E396" s="309">
        <f>Таблица59[[#This Row],[Цена]]*Таблица59[[#This Row],[Заказ]]</f>
        <v>0</v>
      </c>
    </row>
    <row r="397" spans="1:5" ht="15.75" customHeight="1" x14ac:dyDescent="0.25">
      <c r="A397" s="446" t="s">
        <v>15955</v>
      </c>
      <c r="B397" s="306" t="s">
        <v>15954</v>
      </c>
      <c r="C397" s="307">
        <v>272000</v>
      </c>
      <c r="D397" s="308"/>
      <c r="E397" s="309">
        <f>Таблица59[[#This Row],[Цена]]*Таблица59[[#This Row],[Заказ]]</f>
        <v>0</v>
      </c>
    </row>
    <row r="398" spans="1:5" ht="15.75" customHeight="1" x14ac:dyDescent="0.25">
      <c r="A398" s="446" t="s">
        <v>11482</v>
      </c>
      <c r="B398" s="306" t="s">
        <v>15952</v>
      </c>
      <c r="C398" s="307">
        <v>700000</v>
      </c>
      <c r="D398" s="308"/>
      <c r="E398" s="309">
        <f>Таблица59[[#This Row],[Цена]]*Таблица59[[#This Row],[Заказ]]</f>
        <v>0</v>
      </c>
    </row>
    <row r="399" spans="1:5" ht="15.75" customHeight="1" x14ac:dyDescent="0.25">
      <c r="A399" s="446" t="s">
        <v>11483</v>
      </c>
      <c r="B399" s="306" t="s">
        <v>15956</v>
      </c>
      <c r="C399" s="307">
        <v>700000</v>
      </c>
      <c r="D399" s="308"/>
      <c r="E399" s="309">
        <f>Таблица59[[#This Row],[Цена]]*Таблица59[[#This Row],[Заказ]]</f>
        <v>0</v>
      </c>
    </row>
    <row r="400" spans="1:5" ht="15.75" customHeight="1" x14ac:dyDescent="0.25">
      <c r="A400" s="446" t="s">
        <v>11484</v>
      </c>
      <c r="B400" s="306" t="s">
        <v>15957</v>
      </c>
      <c r="C400" s="307">
        <v>740000</v>
      </c>
      <c r="D400" s="308"/>
      <c r="E400" s="309">
        <f>Таблица59[[#This Row],[Цена]]*Таблица59[[#This Row],[Заказ]]</f>
        <v>0</v>
      </c>
    </row>
    <row r="401" spans="1:5" ht="15.75" customHeight="1" x14ac:dyDescent="0.25">
      <c r="A401" s="446" t="s">
        <v>12510</v>
      </c>
      <c r="B401" s="306" t="s">
        <v>15958</v>
      </c>
      <c r="C401" s="307">
        <v>131000</v>
      </c>
      <c r="D401" s="308"/>
      <c r="E401" s="309">
        <f>Таблица59[[#This Row],[Цена]]*Таблица59[[#This Row],[Заказ]]</f>
        <v>0</v>
      </c>
    </row>
    <row r="402" spans="1:5" ht="15.75" customHeight="1" x14ac:dyDescent="0.25">
      <c r="A402" s="446" t="s">
        <v>12511</v>
      </c>
      <c r="B402" s="306" t="s">
        <v>15954</v>
      </c>
      <c r="C402" s="307">
        <v>138000</v>
      </c>
      <c r="D402" s="308"/>
      <c r="E402" s="309">
        <f>Таблица59[[#This Row],[Цена]]*Таблица59[[#This Row],[Заказ]]</f>
        <v>0</v>
      </c>
    </row>
    <row r="403" spans="1:5" ht="15.75" customHeight="1" x14ac:dyDescent="0.25">
      <c r="A403" s="446" t="s">
        <v>12512</v>
      </c>
      <c r="B403" s="306" t="s">
        <v>15954</v>
      </c>
      <c r="C403" s="307">
        <v>153500</v>
      </c>
      <c r="D403" s="308"/>
      <c r="E403" s="309">
        <f>Таблица59[[#This Row],[Цена]]*Таблица59[[#This Row],[Заказ]]</f>
        <v>0</v>
      </c>
    </row>
    <row r="404" spans="1:5" ht="15.75" customHeight="1" x14ac:dyDescent="0.25">
      <c r="A404" s="446" t="s">
        <v>12513</v>
      </c>
      <c r="B404" s="306" t="s">
        <v>15941</v>
      </c>
      <c r="C404" s="307">
        <v>154000</v>
      </c>
      <c r="D404" s="308"/>
      <c r="E404" s="309">
        <f>Таблица59[[#This Row],[Цена]]*Таблица59[[#This Row],[Заказ]]</f>
        <v>0</v>
      </c>
    </row>
    <row r="405" spans="1:5" ht="15.75" customHeight="1" x14ac:dyDescent="0.25">
      <c r="A405" s="446" t="s">
        <v>13443</v>
      </c>
      <c r="B405" s="306" t="s">
        <v>15956</v>
      </c>
      <c r="C405" s="307">
        <v>161000</v>
      </c>
      <c r="D405" s="308"/>
      <c r="E405" s="309">
        <f>Таблица59[[#This Row],[Цена]]*Таблица59[[#This Row],[Заказ]]</f>
        <v>0</v>
      </c>
    </row>
    <row r="406" spans="1:5" ht="15.75" customHeight="1" x14ac:dyDescent="0.25">
      <c r="A406" s="446" t="s">
        <v>11485</v>
      </c>
      <c r="B406" s="306" t="s">
        <v>15959</v>
      </c>
      <c r="C406" s="307">
        <v>173000</v>
      </c>
      <c r="D406" s="308"/>
      <c r="E406" s="309">
        <f>Таблица59[[#This Row],[Цена]]*Таблица59[[#This Row],[Заказ]]</f>
        <v>0</v>
      </c>
    </row>
    <row r="407" spans="1:5" ht="15.75" customHeight="1" x14ac:dyDescent="0.25">
      <c r="A407" s="446" t="s">
        <v>12514</v>
      </c>
      <c r="B407" s="306" t="s">
        <v>15958</v>
      </c>
      <c r="C407" s="307">
        <v>206000</v>
      </c>
      <c r="D407" s="308"/>
      <c r="E407" s="309">
        <f>Таблица59[[#This Row],[Цена]]*Таблица59[[#This Row],[Заказ]]</f>
        <v>0</v>
      </c>
    </row>
    <row r="408" spans="1:5" ht="15.75" customHeight="1" x14ac:dyDescent="0.25">
      <c r="A408" s="446" t="s">
        <v>12515</v>
      </c>
      <c r="B408" s="306" t="s">
        <v>15941</v>
      </c>
      <c r="C408" s="307">
        <v>212000</v>
      </c>
      <c r="D408" s="308"/>
      <c r="E408" s="309">
        <f>Таблица59[[#This Row],[Цена]]*Таблица59[[#This Row],[Заказ]]</f>
        <v>0</v>
      </c>
    </row>
    <row r="409" spans="1:5" ht="15.75" customHeight="1" x14ac:dyDescent="0.25">
      <c r="A409" s="446" t="s">
        <v>12516</v>
      </c>
      <c r="B409" s="306" t="s">
        <v>15958</v>
      </c>
      <c r="C409" s="307">
        <v>250000</v>
      </c>
      <c r="D409" s="308"/>
      <c r="E409" s="309">
        <f>Таблица59[[#This Row],[Цена]]*Таблица59[[#This Row],[Заказ]]</f>
        <v>0</v>
      </c>
    </row>
    <row r="410" spans="1:5" ht="15.75" customHeight="1" x14ac:dyDescent="0.25">
      <c r="A410" s="446" t="s">
        <v>12517</v>
      </c>
      <c r="B410" s="306" t="s">
        <v>15941</v>
      </c>
      <c r="C410" s="307">
        <v>272000</v>
      </c>
      <c r="D410" s="308"/>
      <c r="E410" s="309">
        <f>Таблица59[[#This Row],[Цена]]*Таблица59[[#This Row],[Заказ]]</f>
        <v>0</v>
      </c>
    </row>
    <row r="411" spans="1:5" ht="15.75" customHeight="1" x14ac:dyDescent="0.25">
      <c r="A411" s="446" t="s">
        <v>12518</v>
      </c>
      <c r="B411" s="306" t="s">
        <v>15941</v>
      </c>
      <c r="C411" s="307">
        <v>312000</v>
      </c>
      <c r="D411" s="308"/>
      <c r="E411" s="309">
        <f>Таблица59[[#This Row],[Цена]]*Таблица59[[#This Row],[Заказ]]</f>
        <v>0</v>
      </c>
    </row>
    <row r="412" spans="1:5" ht="15.75" customHeight="1" x14ac:dyDescent="0.25">
      <c r="A412" s="446" t="s">
        <v>12519</v>
      </c>
      <c r="B412" s="306" t="s">
        <v>15954</v>
      </c>
      <c r="C412" s="307">
        <v>303000</v>
      </c>
      <c r="D412" s="308"/>
      <c r="E412" s="309">
        <f>Таблица59[[#This Row],[Цена]]*Таблица59[[#This Row],[Заказ]]</f>
        <v>0</v>
      </c>
    </row>
    <row r="413" spans="1:5" ht="15.75" customHeight="1" x14ac:dyDescent="0.25">
      <c r="A413" s="446" t="s">
        <v>12520</v>
      </c>
      <c r="B413" s="306" t="s">
        <v>15941</v>
      </c>
      <c r="C413" s="307">
        <v>352000</v>
      </c>
      <c r="D413" s="308"/>
      <c r="E413" s="309">
        <f>Таблица59[[#This Row],[Цена]]*Таблица59[[#This Row],[Заказ]]</f>
        <v>0</v>
      </c>
    </row>
    <row r="414" spans="1:5" ht="15.75" customHeight="1" x14ac:dyDescent="0.25">
      <c r="A414" s="446" t="s">
        <v>12521</v>
      </c>
      <c r="B414" s="306" t="s">
        <v>15954</v>
      </c>
      <c r="C414" s="307">
        <v>340000</v>
      </c>
      <c r="D414" s="308"/>
      <c r="E414" s="309">
        <f>Таблица59[[#This Row],[Цена]]*Таблица59[[#This Row],[Заказ]]</f>
        <v>0</v>
      </c>
    </row>
    <row r="415" spans="1:5" ht="15.75" customHeight="1" x14ac:dyDescent="0.25">
      <c r="A415" s="446" t="s">
        <v>11486</v>
      </c>
      <c r="B415" s="306" t="s">
        <v>15952</v>
      </c>
      <c r="C415" s="307">
        <v>500000</v>
      </c>
      <c r="D415" s="308"/>
      <c r="E415" s="309">
        <f>Таблица59[[#This Row],[Цена]]*Таблица59[[#This Row],[Заказ]]</f>
        <v>0</v>
      </c>
    </row>
    <row r="416" spans="1:5" ht="15.75" customHeight="1" x14ac:dyDescent="0.25">
      <c r="A416" s="446" t="s">
        <v>11487</v>
      </c>
      <c r="B416" s="306" t="s">
        <v>15956</v>
      </c>
      <c r="C416" s="307">
        <v>500000</v>
      </c>
      <c r="D416" s="308"/>
      <c r="E416" s="309">
        <f>Таблица59[[#This Row],[Цена]]*Таблица59[[#This Row],[Заказ]]</f>
        <v>0</v>
      </c>
    </row>
    <row r="417" spans="1:5" ht="15.75" customHeight="1" x14ac:dyDescent="0.25">
      <c r="A417" s="446" t="s">
        <v>11488</v>
      </c>
      <c r="B417" s="306" t="s">
        <v>15956</v>
      </c>
      <c r="C417" s="307">
        <v>710000</v>
      </c>
      <c r="D417" s="308"/>
      <c r="E417" s="309">
        <f>Таблица59[[#This Row],[Цена]]*Таблица59[[#This Row],[Заказ]]</f>
        <v>0</v>
      </c>
    </row>
    <row r="418" spans="1:5" ht="15.75" customHeight="1" x14ac:dyDescent="0.25">
      <c r="A418" s="446" t="s">
        <v>10</v>
      </c>
      <c r="B418" s="306"/>
      <c r="C418" s="307"/>
      <c r="D418" s="308">
        <f>SUBTOTAL(109,Таблица59[Заказ])</f>
        <v>0</v>
      </c>
      <c r="E418" s="309">
        <f>SUBTOTAL(109,Таблица59[Сумма заказа])</f>
        <v>0</v>
      </c>
    </row>
  </sheetData>
  <mergeCells count="2">
    <mergeCell ref="A2:B2"/>
    <mergeCell ref="A1:E1"/>
  </mergeCells>
  <phoneticPr fontId="18" type="noConversion"/>
  <conditionalFormatting sqref="A4:C418">
    <cfRule type="expression" dxfId="33" priority="47">
      <formula>$C4=""</formula>
    </cfRule>
  </conditionalFormatting>
  <hyperlinks>
    <hyperlink ref="A1" location="'Оглавление'!A1" display="Назад в оглавление" xr:uid="{00000000-0004-0000-0400-000000000000}"/>
  </hyperlinks>
  <pageMargins left="0.7" right="0.7" top="0.75" bottom="0.75" header="0" footer="0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14">
    <tabColor theme="9"/>
  </sheetPr>
  <dimension ref="A1:H944"/>
  <sheetViews>
    <sheetView showGridLines="0" workbookViewId="0">
      <pane ySplit="4" topLeftCell="A5" activePane="bottomLeft" state="frozen"/>
      <selection activeCell="A14" sqref="A14:XFD14"/>
      <selection pane="bottomLeft" sqref="A1:H1"/>
    </sheetView>
  </sheetViews>
  <sheetFormatPr defaultColWidth="14.42578125" defaultRowHeight="15" customHeight="1" x14ac:dyDescent="0.25"/>
  <cols>
    <col min="1" max="1" width="15.7109375" customWidth="1"/>
    <col min="2" max="2" width="48.5703125" customWidth="1"/>
    <col min="3" max="3" width="12.5703125" customWidth="1"/>
    <col min="4" max="4" width="14.7109375" customWidth="1"/>
    <col min="5" max="6" width="12.140625" customWidth="1"/>
    <col min="7" max="7" width="10.7109375" customWidth="1"/>
    <col min="8" max="8" width="19.5703125" bestFit="1" customWidth="1"/>
    <col min="9" max="9" width="21.85546875" customWidth="1"/>
    <col min="10" max="27" width="8.7109375" customWidth="1"/>
  </cols>
  <sheetData>
    <row r="1" spans="1:8" ht="32.25" customHeight="1" x14ac:dyDescent="0.25">
      <c r="A1" s="609" t="s">
        <v>2</v>
      </c>
      <c r="B1" s="610"/>
      <c r="C1" s="611"/>
      <c r="D1" s="610"/>
      <c r="E1" s="610"/>
      <c r="F1" s="612"/>
      <c r="G1" s="612"/>
      <c r="H1" s="612"/>
    </row>
    <row r="2" spans="1:8" ht="21" x14ac:dyDescent="0.25">
      <c r="A2" s="613" t="s">
        <v>110</v>
      </c>
      <c r="B2" s="614"/>
      <c r="C2" s="614"/>
      <c r="D2" s="614"/>
      <c r="E2" s="614"/>
      <c r="F2" s="75"/>
      <c r="G2" s="75"/>
      <c r="H2" s="139"/>
    </row>
    <row r="3" spans="1:8" ht="21" x14ac:dyDescent="0.25">
      <c r="A3" s="615" t="s">
        <v>118</v>
      </c>
      <c r="B3" s="616"/>
      <c r="C3" s="616"/>
      <c r="D3" s="616"/>
      <c r="E3" s="21" t="s">
        <v>3</v>
      </c>
      <c r="F3" s="137">
        <f>SUM(Таблица13[Заказ])</f>
        <v>0</v>
      </c>
      <c r="G3" s="138">
        <f>SUM(Таблица13[Сумма заказа])</f>
        <v>0</v>
      </c>
      <c r="H3" s="141"/>
    </row>
    <row r="4" spans="1:8" ht="30" x14ac:dyDescent="0.25">
      <c r="A4" s="59" t="s">
        <v>17</v>
      </c>
      <c r="B4" s="59" t="s">
        <v>5</v>
      </c>
      <c r="C4" s="349" t="s">
        <v>111</v>
      </c>
      <c r="D4" s="61" t="s">
        <v>19</v>
      </c>
      <c r="E4" s="73" t="s">
        <v>20</v>
      </c>
      <c r="F4" s="76" t="s">
        <v>8</v>
      </c>
      <c r="G4" s="77" t="s">
        <v>9</v>
      </c>
      <c r="H4" s="140" t="s">
        <v>23</v>
      </c>
    </row>
    <row r="5" spans="1:8" ht="15.75" x14ac:dyDescent="0.25">
      <c r="A5" s="436" t="s">
        <v>181</v>
      </c>
      <c r="B5" s="437" t="s">
        <v>182</v>
      </c>
      <c r="C5" s="438">
        <v>10</v>
      </c>
      <c r="D5" s="439">
        <v>20800</v>
      </c>
      <c r="E5" s="440">
        <v>20500</v>
      </c>
      <c r="F5" s="39"/>
      <c r="G5" s="142">
        <f>IF('Телевизоры в наличии'!$F5&lt;=19,D5*F5,'Телевизоры в наличии'!$E5*F5)</f>
        <v>0</v>
      </c>
      <c r="H5" s="180" t="s">
        <v>185</v>
      </c>
    </row>
    <row r="6" spans="1:8" ht="15.75" customHeight="1" x14ac:dyDescent="0.25">
      <c r="A6" s="134" t="s">
        <v>179</v>
      </c>
      <c r="B6" s="135" t="s">
        <v>180</v>
      </c>
      <c r="C6" s="350">
        <v>2</v>
      </c>
      <c r="D6" s="435">
        <v>30000</v>
      </c>
      <c r="E6" s="38">
        <v>29500</v>
      </c>
      <c r="F6" s="39"/>
      <c r="G6" s="142">
        <f>IF('Телевизоры в наличии'!$F6&lt;=19,D6*F6,'Телевизоры в наличии'!$E6*F6)</f>
        <v>0</v>
      </c>
      <c r="H6" s="180"/>
    </row>
    <row r="7" spans="1:8" ht="15.75" customHeight="1" x14ac:dyDescent="0.25">
      <c r="A7" s="436" t="s">
        <v>183</v>
      </c>
      <c r="B7" s="437" t="s">
        <v>184</v>
      </c>
      <c r="C7" s="438">
        <v>3</v>
      </c>
      <c r="D7" s="439">
        <v>42200</v>
      </c>
      <c r="E7" s="440">
        <v>41400</v>
      </c>
      <c r="F7" s="39"/>
      <c r="G7" s="142">
        <f>IF('Телевизоры в наличии'!$F7&lt;=19,D7*F7,'Телевизоры в наличии'!$E7*F7)</f>
        <v>0</v>
      </c>
      <c r="H7" s="180" t="s">
        <v>185</v>
      </c>
    </row>
    <row r="8" spans="1:8" ht="15.75" customHeight="1" x14ac:dyDescent="0.25">
      <c r="A8" s="134" t="s">
        <v>10</v>
      </c>
      <c r="B8" s="135"/>
      <c r="C8" s="135"/>
      <c r="D8" s="38"/>
      <c r="E8" s="38"/>
      <c r="F8" s="39">
        <f>SUBTOTAL(109,Таблица13[Заказ])</f>
        <v>0</v>
      </c>
      <c r="G8" s="40">
        <f>SUBTOTAL(109,Таблица13[Сумма заказа])</f>
        <v>0</v>
      </c>
      <c r="H8" s="180"/>
    </row>
    <row r="9" spans="1:8" ht="15.75" customHeight="1" x14ac:dyDescent="0.25">
      <c r="D9" s="4"/>
      <c r="E9" s="4"/>
      <c r="F9" s="4"/>
      <c r="G9" s="13"/>
      <c r="H9" s="7"/>
    </row>
    <row r="10" spans="1:8" ht="15.75" customHeight="1" x14ac:dyDescent="0.25">
      <c r="D10" s="4"/>
      <c r="E10" s="4"/>
      <c r="F10" s="4"/>
      <c r="G10" s="13"/>
      <c r="H10" s="7"/>
    </row>
    <row r="11" spans="1:8" ht="15.75" customHeight="1" x14ac:dyDescent="0.25">
      <c r="D11" s="4"/>
      <c r="E11" s="4"/>
      <c r="F11" s="4"/>
      <c r="G11" s="13"/>
      <c r="H11" s="7"/>
    </row>
    <row r="12" spans="1:8" ht="15.75" customHeight="1" x14ac:dyDescent="0.25">
      <c r="D12" s="4"/>
      <c r="E12" s="4"/>
      <c r="F12" s="4"/>
      <c r="G12" s="13"/>
      <c r="H12" s="7"/>
    </row>
    <row r="13" spans="1:8" ht="15.75" customHeight="1" x14ac:dyDescent="0.25">
      <c r="D13" s="4"/>
      <c r="E13" s="4"/>
      <c r="F13" s="4"/>
      <c r="G13" s="13"/>
      <c r="H13" s="7"/>
    </row>
    <row r="14" spans="1:8" ht="15.75" customHeight="1" x14ac:dyDescent="0.25">
      <c r="D14" s="4"/>
      <c r="E14" s="4"/>
      <c r="F14" s="4"/>
      <c r="G14" s="13"/>
      <c r="H14" s="7"/>
    </row>
    <row r="15" spans="1:8" ht="15.75" customHeight="1" x14ac:dyDescent="0.25">
      <c r="D15" s="4"/>
      <c r="E15" s="4"/>
      <c r="F15" s="4"/>
      <c r="G15" s="13"/>
      <c r="H15" s="7"/>
    </row>
    <row r="16" spans="1:8" ht="15.75" customHeight="1" x14ac:dyDescent="0.25">
      <c r="D16" s="4"/>
      <c r="E16" s="4"/>
      <c r="F16" s="4"/>
      <c r="G16" s="13"/>
      <c r="H16" s="7"/>
    </row>
    <row r="17" spans="4:8" ht="15.75" customHeight="1" x14ac:dyDescent="0.25">
      <c r="D17" s="4"/>
      <c r="E17" s="4"/>
      <c r="F17" s="4"/>
      <c r="G17" s="13"/>
      <c r="H17" s="7"/>
    </row>
    <row r="18" spans="4:8" ht="15.75" customHeight="1" x14ac:dyDescent="0.25">
      <c r="D18" s="4"/>
      <c r="E18" s="4"/>
      <c r="F18" s="4"/>
      <c r="G18" s="13"/>
      <c r="H18" s="7"/>
    </row>
    <row r="19" spans="4:8" ht="15.75" customHeight="1" x14ac:dyDescent="0.25">
      <c r="D19" s="4"/>
      <c r="E19" s="4"/>
      <c r="F19" s="4"/>
      <c r="G19" s="13"/>
      <c r="H19" s="7"/>
    </row>
    <row r="20" spans="4:8" ht="15.75" customHeight="1" x14ac:dyDescent="0.25">
      <c r="D20" s="4"/>
      <c r="E20" s="4"/>
      <c r="F20" s="4"/>
      <c r="G20" s="13"/>
      <c r="H20" s="7"/>
    </row>
    <row r="21" spans="4:8" ht="15.75" customHeight="1" x14ac:dyDescent="0.25">
      <c r="D21" s="4"/>
      <c r="E21" s="4"/>
      <c r="F21" s="4"/>
      <c r="G21" s="13"/>
      <c r="H21" s="7"/>
    </row>
    <row r="22" spans="4:8" ht="15.75" customHeight="1" x14ac:dyDescent="0.25">
      <c r="D22" s="4"/>
      <c r="E22" s="4"/>
      <c r="F22" s="4"/>
      <c r="G22" s="13"/>
      <c r="H22" s="7"/>
    </row>
    <row r="23" spans="4:8" ht="15.75" customHeight="1" x14ac:dyDescent="0.25">
      <c r="D23" s="4"/>
      <c r="E23" s="4"/>
      <c r="F23" s="4"/>
      <c r="G23" s="13"/>
      <c r="H23" s="7"/>
    </row>
    <row r="24" spans="4:8" ht="15.75" customHeight="1" x14ac:dyDescent="0.25">
      <c r="D24" s="4"/>
      <c r="E24" s="4"/>
      <c r="F24" s="4"/>
      <c r="G24" s="13"/>
      <c r="H24" s="7"/>
    </row>
    <row r="25" spans="4:8" ht="15.75" customHeight="1" x14ac:dyDescent="0.25">
      <c r="D25" s="4"/>
      <c r="E25" s="4"/>
      <c r="F25" s="4"/>
      <c r="G25" s="13"/>
      <c r="H25" s="7"/>
    </row>
    <row r="26" spans="4:8" ht="15.75" customHeight="1" x14ac:dyDescent="0.25">
      <c r="D26" s="4"/>
      <c r="E26" s="4"/>
      <c r="F26" s="4"/>
      <c r="G26" s="13"/>
      <c r="H26" s="7"/>
    </row>
    <row r="27" spans="4:8" ht="15.75" customHeight="1" x14ac:dyDescent="0.25">
      <c r="D27" s="4"/>
      <c r="E27" s="4"/>
      <c r="F27" s="4"/>
      <c r="G27" s="13"/>
      <c r="H27" s="7"/>
    </row>
    <row r="28" spans="4:8" ht="15.75" customHeight="1" x14ac:dyDescent="0.25">
      <c r="D28" s="4"/>
      <c r="E28" s="4"/>
      <c r="F28" s="4"/>
      <c r="G28" s="13"/>
      <c r="H28" s="7"/>
    </row>
    <row r="29" spans="4:8" ht="15.75" customHeight="1" x14ac:dyDescent="0.25">
      <c r="D29" s="4"/>
      <c r="E29" s="4"/>
      <c r="F29" s="4"/>
      <c r="G29" s="13"/>
      <c r="H29" s="7"/>
    </row>
    <row r="30" spans="4:8" ht="15.75" customHeight="1" x14ac:dyDescent="0.25">
      <c r="D30" s="4"/>
      <c r="E30" s="4"/>
      <c r="F30" s="4"/>
      <c r="G30" s="13"/>
      <c r="H30" s="7"/>
    </row>
    <row r="31" spans="4:8" ht="15.75" customHeight="1" x14ac:dyDescent="0.25">
      <c r="D31" s="4"/>
      <c r="E31" s="4"/>
      <c r="F31" s="4"/>
      <c r="G31" s="13"/>
      <c r="H31" s="7"/>
    </row>
    <row r="32" spans="4:8" ht="15.75" customHeight="1" x14ac:dyDescent="0.25">
      <c r="D32" s="4"/>
      <c r="E32" s="4"/>
      <c r="F32" s="4"/>
      <c r="G32" s="13"/>
      <c r="H32" s="7"/>
    </row>
    <row r="33" spans="4:8" ht="15.75" customHeight="1" x14ac:dyDescent="0.25">
      <c r="D33" s="4"/>
      <c r="E33" s="4"/>
      <c r="F33" s="4"/>
      <c r="G33" s="13"/>
      <c r="H33" s="7"/>
    </row>
    <row r="34" spans="4:8" ht="15.75" customHeight="1" x14ac:dyDescent="0.25">
      <c r="D34" s="4"/>
      <c r="E34" s="4"/>
      <c r="F34" s="4"/>
      <c r="G34" s="13"/>
      <c r="H34" s="7"/>
    </row>
    <row r="35" spans="4:8" ht="15.75" customHeight="1" x14ac:dyDescent="0.25">
      <c r="D35" s="4"/>
      <c r="E35" s="4"/>
      <c r="F35" s="4"/>
      <c r="G35" s="13"/>
      <c r="H35" s="7"/>
    </row>
    <row r="36" spans="4:8" ht="15.75" customHeight="1" x14ac:dyDescent="0.25">
      <c r="D36" s="4"/>
      <c r="E36" s="4"/>
      <c r="F36" s="4"/>
      <c r="G36" s="13"/>
      <c r="H36" s="7"/>
    </row>
    <row r="37" spans="4:8" ht="15.75" customHeight="1" x14ac:dyDescent="0.25">
      <c r="D37" s="4"/>
      <c r="E37" s="4"/>
      <c r="F37" s="4"/>
      <c r="G37" s="13"/>
      <c r="H37" s="7"/>
    </row>
    <row r="38" spans="4:8" ht="15.75" customHeight="1" x14ac:dyDescent="0.25">
      <c r="D38" s="4"/>
      <c r="E38" s="4"/>
      <c r="F38" s="4"/>
      <c r="G38" s="13"/>
      <c r="H38" s="7"/>
    </row>
    <row r="39" spans="4:8" ht="15.75" customHeight="1" x14ac:dyDescent="0.25">
      <c r="D39" s="4"/>
      <c r="E39" s="4"/>
      <c r="F39" s="4"/>
      <c r="G39" s="13"/>
      <c r="H39" s="7"/>
    </row>
    <row r="40" spans="4:8" ht="15.75" customHeight="1" x14ac:dyDescent="0.25">
      <c r="D40" s="4"/>
      <c r="E40" s="4"/>
      <c r="F40" s="4"/>
      <c r="G40" s="13"/>
      <c r="H40" s="7"/>
    </row>
    <row r="41" spans="4:8" ht="15.75" customHeight="1" x14ac:dyDescent="0.25">
      <c r="D41" s="4"/>
      <c r="E41" s="4"/>
      <c r="F41" s="4"/>
      <c r="G41" s="13"/>
      <c r="H41" s="7"/>
    </row>
    <row r="42" spans="4:8" ht="15.75" customHeight="1" x14ac:dyDescent="0.25">
      <c r="D42" s="4"/>
      <c r="E42" s="4"/>
      <c r="F42" s="4"/>
      <c r="G42" s="13"/>
      <c r="H42" s="7"/>
    </row>
    <row r="43" spans="4:8" ht="15.75" customHeight="1" x14ac:dyDescent="0.25">
      <c r="D43" s="4"/>
      <c r="E43" s="4"/>
      <c r="F43" s="4"/>
      <c r="G43" s="13"/>
      <c r="H43" s="7"/>
    </row>
    <row r="44" spans="4:8" ht="15.75" customHeight="1" x14ac:dyDescent="0.25">
      <c r="D44" s="4"/>
      <c r="E44" s="4"/>
      <c r="F44" s="4"/>
      <c r="G44" s="13"/>
      <c r="H44" s="7"/>
    </row>
    <row r="45" spans="4:8" ht="15.75" customHeight="1" x14ac:dyDescent="0.25">
      <c r="D45" s="4"/>
      <c r="E45" s="4"/>
      <c r="F45" s="4"/>
      <c r="G45" s="13"/>
      <c r="H45" s="7"/>
    </row>
    <row r="46" spans="4:8" ht="15.75" customHeight="1" x14ac:dyDescent="0.25">
      <c r="D46" s="4"/>
      <c r="E46" s="4"/>
      <c r="F46" s="4"/>
      <c r="G46" s="13"/>
      <c r="H46" s="7"/>
    </row>
    <row r="47" spans="4:8" ht="15.75" customHeight="1" x14ac:dyDescent="0.25">
      <c r="D47" s="4"/>
      <c r="E47" s="4"/>
      <c r="F47" s="4"/>
      <c r="G47" s="13"/>
      <c r="H47" s="7"/>
    </row>
    <row r="48" spans="4:8" ht="15.75" customHeight="1" x14ac:dyDescent="0.25">
      <c r="D48" s="4"/>
      <c r="E48" s="4"/>
      <c r="F48" s="4"/>
      <c r="G48" s="13"/>
      <c r="H48" s="7"/>
    </row>
    <row r="49" spans="4:8" ht="15.75" customHeight="1" x14ac:dyDescent="0.25">
      <c r="D49" s="4"/>
      <c r="E49" s="4"/>
      <c r="F49" s="4"/>
      <c r="G49" s="13"/>
      <c r="H49" s="7"/>
    </row>
    <row r="50" spans="4:8" ht="15.75" customHeight="1" x14ac:dyDescent="0.25">
      <c r="D50" s="4"/>
      <c r="E50" s="4"/>
      <c r="F50" s="4"/>
      <c r="G50" s="13"/>
      <c r="H50" s="7"/>
    </row>
    <row r="51" spans="4:8" ht="15.75" customHeight="1" x14ac:dyDescent="0.25">
      <c r="D51" s="4"/>
      <c r="E51" s="4"/>
      <c r="F51" s="4"/>
      <c r="G51" s="13"/>
      <c r="H51" s="7"/>
    </row>
    <row r="52" spans="4:8" ht="15.75" customHeight="1" x14ac:dyDescent="0.25">
      <c r="D52" s="4"/>
      <c r="E52" s="4"/>
      <c r="F52" s="4"/>
      <c r="G52" s="13"/>
      <c r="H52" s="7"/>
    </row>
    <row r="53" spans="4:8" ht="15.75" customHeight="1" x14ac:dyDescent="0.25">
      <c r="D53" s="4"/>
      <c r="E53" s="4"/>
      <c r="F53" s="4"/>
      <c r="G53" s="13"/>
      <c r="H53" s="7"/>
    </row>
    <row r="54" spans="4:8" ht="15.75" customHeight="1" x14ac:dyDescent="0.25">
      <c r="D54" s="4"/>
      <c r="E54" s="4"/>
      <c r="F54" s="4"/>
      <c r="G54" s="13"/>
      <c r="H54" s="7"/>
    </row>
    <row r="55" spans="4:8" ht="15.75" customHeight="1" x14ac:dyDescent="0.25">
      <c r="D55" s="4"/>
      <c r="E55" s="4"/>
      <c r="F55" s="4"/>
      <c r="G55" s="13"/>
      <c r="H55" s="7"/>
    </row>
    <row r="56" spans="4:8" ht="15.75" customHeight="1" x14ac:dyDescent="0.25">
      <c r="D56" s="4"/>
      <c r="E56" s="4"/>
      <c r="F56" s="4"/>
      <c r="G56" s="13"/>
      <c r="H56" s="7"/>
    </row>
    <row r="57" spans="4:8" ht="15.75" customHeight="1" x14ac:dyDescent="0.25">
      <c r="D57" s="4"/>
      <c r="E57" s="4"/>
      <c r="F57" s="4"/>
      <c r="G57" s="13"/>
      <c r="H57" s="7"/>
    </row>
    <row r="58" spans="4:8" ht="15.75" customHeight="1" x14ac:dyDescent="0.25">
      <c r="D58" s="4"/>
      <c r="E58" s="4"/>
      <c r="F58" s="4"/>
      <c r="G58" s="13"/>
      <c r="H58" s="7"/>
    </row>
    <row r="59" spans="4:8" ht="15.75" customHeight="1" x14ac:dyDescent="0.25">
      <c r="D59" s="4"/>
      <c r="E59" s="4"/>
      <c r="F59" s="4"/>
      <c r="G59" s="13"/>
      <c r="H59" s="7"/>
    </row>
    <row r="60" spans="4:8" ht="15.75" customHeight="1" x14ac:dyDescent="0.25">
      <c r="D60" s="4"/>
      <c r="E60" s="4"/>
      <c r="F60" s="4"/>
      <c r="G60" s="13"/>
      <c r="H60" s="7"/>
    </row>
    <row r="61" spans="4:8" ht="15.75" customHeight="1" x14ac:dyDescent="0.25">
      <c r="D61" s="4"/>
      <c r="E61" s="4"/>
      <c r="F61" s="4"/>
      <c r="G61" s="13"/>
      <c r="H61" s="7"/>
    </row>
    <row r="62" spans="4:8" ht="15.75" customHeight="1" x14ac:dyDescent="0.25">
      <c r="D62" s="4"/>
      <c r="E62" s="4"/>
      <c r="F62" s="4"/>
      <c r="G62" s="13"/>
      <c r="H62" s="7"/>
    </row>
    <row r="63" spans="4:8" ht="15.75" customHeight="1" x14ac:dyDescent="0.25">
      <c r="D63" s="4"/>
      <c r="E63" s="4"/>
      <c r="F63" s="4"/>
      <c r="G63" s="13"/>
      <c r="H63" s="7"/>
    </row>
    <row r="64" spans="4:8" ht="15.75" customHeight="1" x14ac:dyDescent="0.25">
      <c r="D64" s="4"/>
      <c r="E64" s="4"/>
      <c r="F64" s="4"/>
      <c r="G64" s="13"/>
      <c r="H64" s="7"/>
    </row>
    <row r="65" spans="4:8" ht="15.75" customHeight="1" x14ac:dyDescent="0.25">
      <c r="D65" s="4"/>
      <c r="E65" s="4"/>
      <c r="F65" s="4"/>
      <c r="G65" s="13"/>
      <c r="H65" s="7"/>
    </row>
    <row r="66" spans="4:8" ht="15.75" customHeight="1" x14ac:dyDescent="0.25">
      <c r="D66" s="4"/>
      <c r="E66" s="4"/>
      <c r="F66" s="4"/>
      <c r="G66" s="13"/>
      <c r="H66" s="7"/>
    </row>
    <row r="67" spans="4:8" ht="15.75" customHeight="1" x14ac:dyDescent="0.25">
      <c r="D67" s="4"/>
      <c r="E67" s="4"/>
      <c r="F67" s="4"/>
      <c r="G67" s="13"/>
      <c r="H67" s="7"/>
    </row>
    <row r="68" spans="4:8" ht="15.75" customHeight="1" x14ac:dyDescent="0.25">
      <c r="D68" s="4"/>
      <c r="E68" s="4"/>
      <c r="F68" s="4"/>
      <c r="G68" s="13"/>
      <c r="H68" s="7"/>
    </row>
    <row r="69" spans="4:8" ht="15.75" customHeight="1" x14ac:dyDescent="0.25">
      <c r="D69" s="4"/>
      <c r="E69" s="4"/>
      <c r="F69" s="4"/>
      <c r="G69" s="13"/>
      <c r="H69" s="7"/>
    </row>
    <row r="70" spans="4:8" ht="15.75" customHeight="1" x14ac:dyDescent="0.25">
      <c r="D70" s="4"/>
      <c r="E70" s="4"/>
      <c r="F70" s="4"/>
      <c r="G70" s="13"/>
      <c r="H70" s="7"/>
    </row>
    <row r="71" spans="4:8" ht="15.75" customHeight="1" x14ac:dyDescent="0.25">
      <c r="D71" s="4"/>
      <c r="E71" s="4"/>
      <c r="F71" s="4"/>
      <c r="G71" s="13"/>
      <c r="H71" s="7"/>
    </row>
    <row r="72" spans="4:8" ht="15.75" customHeight="1" x14ac:dyDescent="0.25">
      <c r="D72" s="4"/>
      <c r="E72" s="4"/>
      <c r="F72" s="4"/>
      <c r="G72" s="13"/>
      <c r="H72" s="7"/>
    </row>
    <row r="73" spans="4:8" ht="15.75" customHeight="1" x14ac:dyDescent="0.25">
      <c r="D73" s="4"/>
      <c r="E73" s="4"/>
      <c r="F73" s="4"/>
      <c r="G73" s="13"/>
      <c r="H73" s="7"/>
    </row>
    <row r="74" spans="4:8" ht="15.75" customHeight="1" x14ac:dyDescent="0.25">
      <c r="D74" s="4"/>
      <c r="E74" s="4"/>
      <c r="F74" s="4"/>
      <c r="G74" s="13"/>
      <c r="H74" s="7"/>
    </row>
    <row r="75" spans="4:8" ht="15.75" customHeight="1" x14ac:dyDescent="0.25">
      <c r="D75" s="4"/>
      <c r="E75" s="4"/>
      <c r="F75" s="4"/>
      <c r="G75" s="13"/>
      <c r="H75" s="7"/>
    </row>
    <row r="76" spans="4:8" ht="15.75" customHeight="1" x14ac:dyDescent="0.25">
      <c r="D76" s="4"/>
      <c r="E76" s="4"/>
      <c r="F76" s="4"/>
      <c r="G76" s="13"/>
      <c r="H76" s="7"/>
    </row>
    <row r="77" spans="4:8" ht="15.75" customHeight="1" x14ac:dyDescent="0.25">
      <c r="D77" s="4"/>
      <c r="E77" s="4"/>
      <c r="F77" s="4"/>
      <c r="G77" s="13"/>
      <c r="H77" s="7"/>
    </row>
    <row r="78" spans="4:8" ht="15.75" customHeight="1" x14ac:dyDescent="0.25">
      <c r="D78" s="4"/>
      <c r="E78" s="4"/>
      <c r="F78" s="4"/>
      <c r="G78" s="13"/>
      <c r="H78" s="7"/>
    </row>
    <row r="79" spans="4:8" ht="15.75" customHeight="1" x14ac:dyDescent="0.25">
      <c r="D79" s="4"/>
      <c r="E79" s="4"/>
      <c r="F79" s="4"/>
      <c r="G79" s="13"/>
      <c r="H79" s="7"/>
    </row>
    <row r="80" spans="4:8" ht="15.75" customHeight="1" x14ac:dyDescent="0.25">
      <c r="D80" s="4"/>
      <c r="E80" s="4"/>
      <c r="F80" s="4"/>
      <c r="G80" s="13"/>
      <c r="H80" s="7"/>
    </row>
    <row r="81" spans="4:8" ht="15.75" customHeight="1" x14ac:dyDescent="0.25">
      <c r="D81" s="4"/>
      <c r="E81" s="4"/>
      <c r="F81" s="4"/>
      <c r="G81" s="13"/>
      <c r="H81" s="7"/>
    </row>
    <row r="82" spans="4:8" ht="15.75" customHeight="1" x14ac:dyDescent="0.25">
      <c r="D82" s="4"/>
      <c r="E82" s="4"/>
      <c r="F82" s="4"/>
      <c r="G82" s="13"/>
      <c r="H82" s="7"/>
    </row>
    <row r="83" spans="4:8" ht="15.75" customHeight="1" x14ac:dyDescent="0.25">
      <c r="D83" s="4"/>
      <c r="E83" s="4"/>
      <c r="F83" s="4"/>
      <c r="G83" s="13"/>
      <c r="H83" s="7"/>
    </row>
    <row r="84" spans="4:8" ht="15.75" customHeight="1" x14ac:dyDescent="0.25">
      <c r="D84" s="4"/>
      <c r="E84" s="4"/>
      <c r="F84" s="4"/>
      <c r="G84" s="13"/>
      <c r="H84" s="7"/>
    </row>
    <row r="85" spans="4:8" ht="15.75" customHeight="1" x14ac:dyDescent="0.25">
      <c r="D85" s="4"/>
      <c r="E85" s="4"/>
      <c r="F85" s="4"/>
      <c r="G85" s="13"/>
      <c r="H85" s="7"/>
    </row>
    <row r="86" spans="4:8" ht="15.75" customHeight="1" x14ac:dyDescent="0.25">
      <c r="D86" s="4"/>
      <c r="E86" s="4"/>
      <c r="F86" s="4"/>
      <c r="G86" s="13"/>
      <c r="H86" s="7"/>
    </row>
    <row r="87" spans="4:8" ht="15.75" customHeight="1" x14ac:dyDescent="0.25">
      <c r="D87" s="4"/>
      <c r="E87" s="4"/>
      <c r="F87" s="4"/>
      <c r="G87" s="13"/>
      <c r="H87" s="7"/>
    </row>
    <row r="88" spans="4:8" ht="15.75" customHeight="1" x14ac:dyDescent="0.25">
      <c r="D88" s="4"/>
      <c r="E88" s="4"/>
      <c r="F88" s="4"/>
      <c r="G88" s="13"/>
      <c r="H88" s="7"/>
    </row>
    <row r="89" spans="4:8" ht="15.75" customHeight="1" x14ac:dyDescent="0.25">
      <c r="D89" s="4"/>
      <c r="E89" s="4"/>
      <c r="F89" s="4"/>
      <c r="G89" s="13"/>
      <c r="H89" s="7"/>
    </row>
    <row r="90" spans="4:8" ht="15.75" customHeight="1" x14ac:dyDescent="0.25">
      <c r="D90" s="4"/>
      <c r="E90" s="4"/>
      <c r="F90" s="4"/>
      <c r="G90" s="13"/>
      <c r="H90" s="7"/>
    </row>
    <row r="91" spans="4:8" ht="15.75" customHeight="1" x14ac:dyDescent="0.25">
      <c r="D91" s="4"/>
      <c r="E91" s="4"/>
      <c r="F91" s="4"/>
      <c r="G91" s="13"/>
      <c r="H91" s="7"/>
    </row>
    <row r="92" spans="4:8" ht="15.75" customHeight="1" x14ac:dyDescent="0.25">
      <c r="D92" s="4"/>
      <c r="E92" s="4"/>
      <c r="F92" s="4"/>
      <c r="G92" s="13"/>
      <c r="H92" s="7"/>
    </row>
    <row r="93" spans="4:8" ht="15.75" customHeight="1" x14ac:dyDescent="0.25">
      <c r="D93" s="4"/>
      <c r="E93" s="4"/>
      <c r="F93" s="4"/>
      <c r="G93" s="13"/>
      <c r="H93" s="7"/>
    </row>
    <row r="94" spans="4:8" ht="15.75" customHeight="1" x14ac:dyDescent="0.25">
      <c r="D94" s="4"/>
      <c r="E94" s="4"/>
      <c r="F94" s="4"/>
      <c r="G94" s="13"/>
      <c r="H94" s="7"/>
    </row>
    <row r="95" spans="4:8" ht="15.75" customHeight="1" x14ac:dyDescent="0.25">
      <c r="D95" s="4"/>
      <c r="E95" s="4"/>
      <c r="F95" s="4"/>
      <c r="G95" s="13"/>
      <c r="H95" s="7"/>
    </row>
    <row r="96" spans="4:8" ht="15.75" customHeight="1" x14ac:dyDescent="0.25">
      <c r="D96" s="4"/>
      <c r="E96" s="4"/>
      <c r="F96" s="4"/>
      <c r="G96" s="13"/>
      <c r="H96" s="7"/>
    </row>
    <row r="97" spans="4:8" ht="15.75" customHeight="1" x14ac:dyDescent="0.25">
      <c r="D97" s="4"/>
      <c r="E97" s="4"/>
      <c r="F97" s="4"/>
      <c r="G97" s="13"/>
      <c r="H97" s="7"/>
    </row>
    <row r="98" spans="4:8" ht="15.75" customHeight="1" x14ac:dyDescent="0.25">
      <c r="D98" s="4"/>
      <c r="E98" s="4"/>
      <c r="F98" s="4"/>
      <c r="G98" s="13"/>
      <c r="H98" s="7"/>
    </row>
    <row r="99" spans="4:8" ht="15.75" customHeight="1" x14ac:dyDescent="0.25">
      <c r="D99" s="4"/>
      <c r="E99" s="4"/>
      <c r="F99" s="4"/>
      <c r="G99" s="13"/>
      <c r="H99" s="7"/>
    </row>
    <row r="100" spans="4:8" ht="15.75" customHeight="1" x14ac:dyDescent="0.25">
      <c r="D100" s="4"/>
      <c r="E100" s="4"/>
      <c r="F100" s="4"/>
      <c r="G100" s="13"/>
      <c r="H100" s="7"/>
    </row>
    <row r="101" spans="4:8" ht="15.75" customHeight="1" x14ac:dyDescent="0.25">
      <c r="D101" s="4"/>
      <c r="E101" s="4"/>
      <c r="F101" s="4"/>
      <c r="G101" s="13"/>
      <c r="H101" s="7"/>
    </row>
    <row r="102" spans="4:8" ht="15.75" customHeight="1" x14ac:dyDescent="0.25">
      <c r="D102" s="4"/>
      <c r="E102" s="4"/>
      <c r="F102" s="4"/>
      <c r="G102" s="13"/>
      <c r="H102" s="7"/>
    </row>
    <row r="103" spans="4:8" ht="15.75" customHeight="1" x14ac:dyDescent="0.25">
      <c r="D103" s="4"/>
      <c r="E103" s="4"/>
      <c r="F103" s="4"/>
      <c r="G103" s="13"/>
      <c r="H103" s="7"/>
    </row>
    <row r="104" spans="4:8" ht="15.75" customHeight="1" x14ac:dyDescent="0.25">
      <c r="D104" s="4"/>
      <c r="E104" s="4"/>
      <c r="F104" s="4"/>
      <c r="G104" s="13"/>
      <c r="H104" s="7"/>
    </row>
    <row r="105" spans="4:8" ht="15.75" customHeight="1" x14ac:dyDescent="0.25">
      <c r="D105" s="4"/>
      <c r="E105" s="4"/>
      <c r="F105" s="4"/>
      <c r="G105" s="13"/>
      <c r="H105" s="7"/>
    </row>
    <row r="106" spans="4:8" ht="15.75" customHeight="1" x14ac:dyDescent="0.25">
      <c r="D106" s="4"/>
      <c r="E106" s="4"/>
      <c r="F106" s="4"/>
      <c r="G106" s="13"/>
      <c r="H106" s="7"/>
    </row>
    <row r="107" spans="4:8" ht="15.75" customHeight="1" x14ac:dyDescent="0.25">
      <c r="D107" s="4"/>
      <c r="E107" s="4"/>
      <c r="F107" s="4"/>
      <c r="G107" s="13"/>
      <c r="H107" s="7"/>
    </row>
    <row r="108" spans="4:8" ht="15.75" customHeight="1" x14ac:dyDescent="0.25">
      <c r="D108" s="4"/>
      <c r="E108" s="4"/>
      <c r="F108" s="4"/>
      <c r="G108" s="13"/>
      <c r="H108" s="7"/>
    </row>
    <row r="109" spans="4:8" ht="15.75" customHeight="1" x14ac:dyDescent="0.25">
      <c r="D109" s="4"/>
      <c r="E109" s="4"/>
      <c r="F109" s="4"/>
      <c r="G109" s="13"/>
      <c r="H109" s="7"/>
    </row>
    <row r="110" spans="4:8" ht="15.75" customHeight="1" x14ac:dyDescent="0.25">
      <c r="D110" s="4"/>
      <c r="E110" s="4"/>
      <c r="F110" s="4"/>
      <c r="G110" s="13"/>
      <c r="H110" s="7"/>
    </row>
    <row r="111" spans="4:8" ht="15.75" customHeight="1" x14ac:dyDescent="0.25">
      <c r="D111" s="4"/>
      <c r="E111" s="4"/>
      <c r="F111" s="4"/>
      <c r="G111" s="13"/>
      <c r="H111" s="7"/>
    </row>
    <row r="112" spans="4:8" ht="15.75" customHeight="1" x14ac:dyDescent="0.25">
      <c r="D112" s="4"/>
      <c r="E112" s="4"/>
      <c r="F112" s="4"/>
      <c r="G112" s="13"/>
      <c r="H112" s="7"/>
    </row>
    <row r="113" spans="4:8" ht="15.75" customHeight="1" x14ac:dyDescent="0.25">
      <c r="D113" s="4"/>
      <c r="E113" s="4"/>
      <c r="F113" s="4"/>
      <c r="G113" s="13"/>
      <c r="H113" s="7"/>
    </row>
    <row r="114" spans="4:8" ht="15.75" customHeight="1" x14ac:dyDescent="0.25">
      <c r="D114" s="4"/>
      <c r="E114" s="4"/>
      <c r="F114" s="4"/>
      <c r="G114" s="13"/>
      <c r="H114" s="7"/>
    </row>
    <row r="115" spans="4:8" ht="15.75" customHeight="1" x14ac:dyDescent="0.25">
      <c r="D115" s="4"/>
      <c r="E115" s="4"/>
      <c r="F115" s="4"/>
      <c r="G115" s="13"/>
      <c r="H115" s="7"/>
    </row>
    <row r="116" spans="4:8" ht="15.75" customHeight="1" x14ac:dyDescent="0.25">
      <c r="D116" s="4"/>
      <c r="E116" s="4"/>
      <c r="F116" s="4"/>
      <c r="G116" s="13"/>
      <c r="H116" s="7"/>
    </row>
    <row r="117" spans="4:8" ht="15.75" customHeight="1" x14ac:dyDescent="0.25">
      <c r="D117" s="4"/>
      <c r="E117" s="4"/>
      <c r="F117" s="4"/>
      <c r="G117" s="13"/>
      <c r="H117" s="7"/>
    </row>
    <row r="118" spans="4:8" ht="15.75" customHeight="1" x14ac:dyDescent="0.25">
      <c r="D118" s="4"/>
      <c r="E118" s="4"/>
      <c r="F118" s="4"/>
      <c r="G118" s="13"/>
      <c r="H118" s="7"/>
    </row>
    <row r="119" spans="4:8" ht="15.75" customHeight="1" x14ac:dyDescent="0.25">
      <c r="D119" s="4"/>
      <c r="E119" s="4"/>
      <c r="F119" s="4"/>
      <c r="G119" s="13"/>
      <c r="H119" s="7"/>
    </row>
    <row r="120" spans="4:8" ht="15.75" customHeight="1" x14ac:dyDescent="0.25">
      <c r="D120" s="4"/>
      <c r="E120" s="4"/>
      <c r="F120" s="4"/>
      <c r="G120" s="13"/>
      <c r="H120" s="7"/>
    </row>
    <row r="121" spans="4:8" ht="15.75" customHeight="1" x14ac:dyDescent="0.25">
      <c r="D121" s="4"/>
      <c r="E121" s="4"/>
      <c r="F121" s="4"/>
      <c r="G121" s="13"/>
      <c r="H121" s="7"/>
    </row>
    <row r="122" spans="4:8" ht="15.75" customHeight="1" x14ac:dyDescent="0.25">
      <c r="D122" s="4"/>
      <c r="E122" s="4"/>
      <c r="F122" s="4"/>
      <c r="G122" s="13"/>
      <c r="H122" s="7"/>
    </row>
    <row r="123" spans="4:8" ht="15.75" customHeight="1" x14ac:dyDescent="0.25">
      <c r="D123" s="4"/>
      <c r="E123" s="4"/>
      <c r="F123" s="4"/>
      <c r="G123" s="13"/>
      <c r="H123" s="7"/>
    </row>
    <row r="124" spans="4:8" ht="15.75" customHeight="1" x14ac:dyDescent="0.25">
      <c r="D124" s="4"/>
      <c r="E124" s="4"/>
      <c r="F124" s="4"/>
      <c r="G124" s="13"/>
      <c r="H124" s="7"/>
    </row>
    <row r="125" spans="4:8" ht="15.75" customHeight="1" x14ac:dyDescent="0.25">
      <c r="D125" s="4"/>
      <c r="E125" s="4"/>
      <c r="F125" s="4"/>
      <c r="G125" s="13"/>
      <c r="H125" s="7"/>
    </row>
    <row r="126" spans="4:8" ht="15.75" customHeight="1" x14ac:dyDescent="0.25">
      <c r="D126" s="4"/>
      <c r="E126" s="4"/>
      <c r="F126" s="4"/>
      <c r="G126" s="13"/>
      <c r="H126" s="7"/>
    </row>
    <row r="127" spans="4:8" ht="15.75" customHeight="1" x14ac:dyDescent="0.25">
      <c r="D127" s="4"/>
      <c r="E127" s="4"/>
      <c r="F127" s="4"/>
      <c r="G127" s="13"/>
      <c r="H127" s="7"/>
    </row>
    <row r="128" spans="4:8" ht="15.75" customHeight="1" x14ac:dyDescent="0.25">
      <c r="D128" s="4"/>
      <c r="E128" s="4"/>
      <c r="F128" s="4"/>
      <c r="G128" s="13"/>
      <c r="H128" s="7"/>
    </row>
    <row r="129" spans="4:8" ht="15.75" customHeight="1" x14ac:dyDescent="0.25">
      <c r="D129" s="4"/>
      <c r="E129" s="4"/>
      <c r="F129" s="4"/>
      <c r="G129" s="13"/>
      <c r="H129" s="7"/>
    </row>
    <row r="130" spans="4:8" ht="15.75" customHeight="1" x14ac:dyDescent="0.25">
      <c r="D130" s="4"/>
      <c r="E130" s="4"/>
      <c r="F130" s="4"/>
      <c r="G130" s="13"/>
      <c r="H130" s="7"/>
    </row>
    <row r="131" spans="4:8" ht="15.75" customHeight="1" x14ac:dyDescent="0.25">
      <c r="D131" s="4"/>
      <c r="E131" s="4"/>
      <c r="F131" s="4"/>
      <c r="G131" s="13"/>
      <c r="H131" s="7"/>
    </row>
    <row r="132" spans="4:8" ht="15.75" customHeight="1" x14ac:dyDescent="0.25">
      <c r="D132" s="4"/>
      <c r="E132" s="4"/>
      <c r="F132" s="4"/>
      <c r="G132" s="13"/>
      <c r="H132" s="7"/>
    </row>
    <row r="133" spans="4:8" ht="15.75" customHeight="1" x14ac:dyDescent="0.25">
      <c r="D133" s="4"/>
      <c r="E133" s="4"/>
      <c r="F133" s="4"/>
      <c r="G133" s="13"/>
      <c r="H133" s="7"/>
    </row>
    <row r="134" spans="4:8" ht="15.75" customHeight="1" x14ac:dyDescent="0.25">
      <c r="D134" s="4"/>
      <c r="E134" s="4"/>
      <c r="F134" s="4"/>
      <c r="G134" s="13"/>
      <c r="H134" s="7"/>
    </row>
    <row r="135" spans="4:8" ht="15.75" customHeight="1" x14ac:dyDescent="0.25">
      <c r="D135" s="4"/>
      <c r="E135" s="4"/>
      <c r="F135" s="4"/>
      <c r="G135" s="13"/>
      <c r="H135" s="7"/>
    </row>
    <row r="136" spans="4:8" ht="15.75" customHeight="1" x14ac:dyDescent="0.25">
      <c r="D136" s="4"/>
      <c r="E136" s="4"/>
      <c r="F136" s="4"/>
      <c r="G136" s="13"/>
      <c r="H136" s="7"/>
    </row>
    <row r="137" spans="4:8" ht="15.75" customHeight="1" x14ac:dyDescent="0.25">
      <c r="D137" s="4"/>
      <c r="E137" s="4"/>
      <c r="F137" s="4"/>
      <c r="G137" s="13"/>
      <c r="H137" s="7"/>
    </row>
    <row r="138" spans="4:8" ht="15.75" customHeight="1" x14ac:dyDescent="0.25">
      <c r="D138" s="4"/>
      <c r="E138" s="4"/>
      <c r="F138" s="4"/>
      <c r="G138" s="13"/>
      <c r="H138" s="7"/>
    </row>
    <row r="139" spans="4:8" ht="15.75" customHeight="1" x14ac:dyDescent="0.25">
      <c r="D139" s="4"/>
      <c r="E139" s="4"/>
      <c r="F139" s="4"/>
      <c r="G139" s="13"/>
      <c r="H139" s="7"/>
    </row>
    <row r="140" spans="4:8" ht="15.75" customHeight="1" x14ac:dyDescent="0.25">
      <c r="D140" s="4"/>
      <c r="E140" s="4"/>
      <c r="F140" s="4"/>
      <c r="G140" s="13"/>
      <c r="H140" s="7"/>
    </row>
    <row r="141" spans="4:8" ht="15.75" customHeight="1" x14ac:dyDescent="0.25">
      <c r="D141" s="4"/>
      <c r="E141" s="4"/>
      <c r="F141" s="4"/>
      <c r="G141" s="13"/>
      <c r="H141" s="7"/>
    </row>
    <row r="142" spans="4:8" ht="15.75" customHeight="1" x14ac:dyDescent="0.25">
      <c r="D142" s="4"/>
      <c r="E142" s="4"/>
      <c r="F142" s="4"/>
      <c r="G142" s="13"/>
      <c r="H142" s="7"/>
    </row>
    <row r="143" spans="4:8" ht="15.75" customHeight="1" x14ac:dyDescent="0.25">
      <c r="D143" s="4"/>
      <c r="E143" s="4"/>
      <c r="F143" s="4"/>
      <c r="G143" s="13"/>
      <c r="H143" s="7"/>
    </row>
    <row r="144" spans="4:8" ht="15.75" customHeight="1" x14ac:dyDescent="0.25">
      <c r="D144" s="4"/>
      <c r="E144" s="4"/>
      <c r="F144" s="4"/>
      <c r="G144" s="13"/>
      <c r="H144" s="7"/>
    </row>
    <row r="145" spans="4:8" ht="15.75" customHeight="1" x14ac:dyDescent="0.25">
      <c r="D145" s="4"/>
      <c r="E145" s="4"/>
      <c r="F145" s="4"/>
      <c r="G145" s="13"/>
      <c r="H145" s="7"/>
    </row>
    <row r="146" spans="4:8" ht="15.75" customHeight="1" x14ac:dyDescent="0.25">
      <c r="D146" s="4"/>
      <c r="E146" s="4"/>
      <c r="F146" s="4"/>
      <c r="G146" s="13"/>
      <c r="H146" s="7"/>
    </row>
    <row r="147" spans="4:8" ht="15.75" customHeight="1" x14ac:dyDescent="0.25">
      <c r="D147" s="4"/>
      <c r="E147" s="4"/>
      <c r="F147" s="4"/>
      <c r="G147" s="13"/>
      <c r="H147" s="7"/>
    </row>
    <row r="148" spans="4:8" ht="15.75" customHeight="1" x14ac:dyDescent="0.25">
      <c r="D148" s="4"/>
      <c r="E148" s="4"/>
      <c r="F148" s="4"/>
      <c r="G148" s="13"/>
      <c r="H148" s="7"/>
    </row>
    <row r="149" spans="4:8" ht="15.75" customHeight="1" x14ac:dyDescent="0.25">
      <c r="D149" s="4"/>
      <c r="E149" s="4"/>
      <c r="F149" s="4"/>
      <c r="G149" s="13"/>
      <c r="H149" s="7"/>
    </row>
    <row r="150" spans="4:8" ht="15.75" customHeight="1" x14ac:dyDescent="0.25">
      <c r="D150" s="4"/>
      <c r="E150" s="4"/>
      <c r="F150" s="4"/>
      <c r="G150" s="13"/>
      <c r="H150" s="7"/>
    </row>
    <row r="151" spans="4:8" ht="15.75" customHeight="1" x14ac:dyDescent="0.25">
      <c r="D151" s="4"/>
      <c r="E151" s="4"/>
      <c r="F151" s="4"/>
      <c r="G151" s="13"/>
      <c r="H151" s="7"/>
    </row>
    <row r="152" spans="4:8" ht="15.75" customHeight="1" x14ac:dyDescent="0.25">
      <c r="D152" s="4"/>
      <c r="E152" s="4"/>
      <c r="F152" s="4"/>
      <c r="G152" s="13"/>
      <c r="H152" s="7"/>
    </row>
    <row r="153" spans="4:8" ht="15.75" customHeight="1" x14ac:dyDescent="0.25">
      <c r="D153" s="4"/>
      <c r="E153" s="4"/>
      <c r="F153" s="4"/>
      <c r="G153" s="13"/>
      <c r="H153" s="7"/>
    </row>
    <row r="154" spans="4:8" ht="15.75" customHeight="1" x14ac:dyDescent="0.25">
      <c r="D154" s="4"/>
      <c r="E154" s="4"/>
      <c r="F154" s="4"/>
      <c r="G154" s="13"/>
      <c r="H154" s="7"/>
    </row>
    <row r="155" spans="4:8" ht="15.75" customHeight="1" x14ac:dyDescent="0.25">
      <c r="D155" s="4"/>
      <c r="E155" s="4"/>
      <c r="F155" s="4"/>
      <c r="G155" s="13"/>
      <c r="H155" s="7"/>
    </row>
    <row r="156" spans="4:8" ht="15.75" customHeight="1" x14ac:dyDescent="0.25">
      <c r="D156" s="4"/>
      <c r="E156" s="4"/>
      <c r="F156" s="4"/>
      <c r="G156" s="13"/>
      <c r="H156" s="7"/>
    </row>
    <row r="157" spans="4:8" ht="15.75" customHeight="1" x14ac:dyDescent="0.25">
      <c r="D157" s="4"/>
      <c r="E157" s="4"/>
      <c r="F157" s="4"/>
      <c r="G157" s="13"/>
      <c r="H157" s="7"/>
    </row>
    <row r="158" spans="4:8" ht="15.75" customHeight="1" x14ac:dyDescent="0.25">
      <c r="D158" s="4"/>
      <c r="E158" s="4"/>
      <c r="F158" s="4"/>
      <c r="G158" s="13"/>
      <c r="H158" s="7"/>
    </row>
    <row r="159" spans="4:8" ht="15.75" customHeight="1" x14ac:dyDescent="0.25">
      <c r="D159" s="4"/>
      <c r="E159" s="4"/>
      <c r="F159" s="4"/>
      <c r="G159" s="13"/>
      <c r="H159" s="7"/>
    </row>
    <row r="160" spans="4:8" ht="15.75" customHeight="1" x14ac:dyDescent="0.25">
      <c r="D160" s="4"/>
      <c r="E160" s="4"/>
      <c r="F160" s="4"/>
      <c r="G160" s="13"/>
      <c r="H160" s="7"/>
    </row>
    <row r="161" spans="4:8" ht="15.75" customHeight="1" x14ac:dyDescent="0.25">
      <c r="D161" s="4"/>
      <c r="E161" s="4"/>
      <c r="F161" s="4"/>
      <c r="G161" s="13"/>
      <c r="H161" s="7"/>
    </row>
    <row r="162" spans="4:8" ht="15.75" customHeight="1" x14ac:dyDescent="0.25">
      <c r="D162" s="4"/>
      <c r="E162" s="4"/>
      <c r="F162" s="4"/>
      <c r="G162" s="13"/>
      <c r="H162" s="7"/>
    </row>
    <row r="163" spans="4:8" ht="15.75" customHeight="1" x14ac:dyDescent="0.25">
      <c r="D163" s="4"/>
      <c r="E163" s="4"/>
      <c r="F163" s="4"/>
      <c r="G163" s="13"/>
      <c r="H163" s="7"/>
    </row>
    <row r="164" spans="4:8" ht="15.75" customHeight="1" x14ac:dyDescent="0.25">
      <c r="D164" s="4"/>
      <c r="E164" s="4"/>
      <c r="F164" s="4"/>
      <c r="G164" s="13"/>
      <c r="H164" s="7"/>
    </row>
    <row r="165" spans="4:8" ht="15.75" customHeight="1" x14ac:dyDescent="0.25">
      <c r="D165" s="4"/>
      <c r="E165" s="4"/>
      <c r="F165" s="4"/>
      <c r="G165" s="13"/>
      <c r="H165" s="7"/>
    </row>
    <row r="166" spans="4:8" ht="15.75" customHeight="1" x14ac:dyDescent="0.25">
      <c r="D166" s="4"/>
      <c r="E166" s="4"/>
      <c r="F166" s="4"/>
      <c r="G166" s="13"/>
      <c r="H166" s="7"/>
    </row>
    <row r="167" spans="4:8" ht="15.75" customHeight="1" x14ac:dyDescent="0.25">
      <c r="D167" s="4"/>
      <c r="E167" s="4"/>
      <c r="F167" s="4"/>
      <c r="G167" s="13"/>
      <c r="H167" s="7"/>
    </row>
    <row r="168" spans="4:8" ht="15.75" customHeight="1" x14ac:dyDescent="0.25">
      <c r="D168" s="4"/>
      <c r="E168" s="4"/>
      <c r="F168" s="4"/>
      <c r="G168" s="13"/>
      <c r="H168" s="7"/>
    </row>
    <row r="169" spans="4:8" ht="15.75" customHeight="1" x14ac:dyDescent="0.25">
      <c r="D169" s="4"/>
      <c r="E169" s="4"/>
      <c r="F169" s="4"/>
      <c r="G169" s="13"/>
      <c r="H169" s="7"/>
    </row>
    <row r="170" spans="4:8" ht="15.75" customHeight="1" x14ac:dyDescent="0.25">
      <c r="D170" s="4"/>
      <c r="E170" s="4"/>
      <c r="F170" s="4"/>
      <c r="G170" s="13"/>
      <c r="H170" s="7"/>
    </row>
    <row r="171" spans="4:8" ht="15.75" customHeight="1" x14ac:dyDescent="0.25">
      <c r="D171" s="4"/>
      <c r="E171" s="4"/>
      <c r="F171" s="4"/>
      <c r="G171" s="13"/>
      <c r="H171" s="7"/>
    </row>
    <row r="172" spans="4:8" ht="15.75" customHeight="1" x14ac:dyDescent="0.25">
      <c r="D172" s="4"/>
      <c r="E172" s="4"/>
      <c r="F172" s="4"/>
      <c r="G172" s="13"/>
      <c r="H172" s="7"/>
    </row>
    <row r="173" spans="4:8" ht="15.75" customHeight="1" x14ac:dyDescent="0.25">
      <c r="D173" s="4"/>
      <c r="E173" s="4"/>
      <c r="F173" s="4"/>
      <c r="G173" s="13"/>
      <c r="H173" s="7"/>
    </row>
    <row r="174" spans="4:8" ht="15.75" customHeight="1" x14ac:dyDescent="0.25">
      <c r="D174" s="4"/>
      <c r="E174" s="4"/>
      <c r="F174" s="4"/>
      <c r="G174" s="13"/>
      <c r="H174" s="7"/>
    </row>
    <row r="175" spans="4:8" ht="15.75" customHeight="1" x14ac:dyDescent="0.25">
      <c r="D175" s="4"/>
      <c r="E175" s="4"/>
      <c r="F175" s="4"/>
      <c r="G175" s="13"/>
      <c r="H175" s="7"/>
    </row>
    <row r="176" spans="4:8" ht="15.75" customHeight="1" x14ac:dyDescent="0.25">
      <c r="D176" s="4"/>
      <c r="E176" s="4"/>
      <c r="F176" s="4"/>
      <c r="G176" s="13"/>
      <c r="H176" s="7"/>
    </row>
    <row r="177" spans="4:8" ht="15.75" customHeight="1" x14ac:dyDescent="0.25">
      <c r="D177" s="4"/>
      <c r="E177" s="4"/>
      <c r="F177" s="4"/>
      <c r="G177" s="13"/>
      <c r="H177" s="7"/>
    </row>
    <row r="178" spans="4:8" ht="15.75" customHeight="1" x14ac:dyDescent="0.25">
      <c r="D178" s="4"/>
      <c r="E178" s="4"/>
      <c r="F178" s="4"/>
      <c r="G178" s="13"/>
      <c r="H178" s="7"/>
    </row>
    <row r="179" spans="4:8" ht="15.75" customHeight="1" x14ac:dyDescent="0.25">
      <c r="D179" s="4"/>
      <c r="E179" s="4"/>
      <c r="F179" s="4"/>
      <c r="G179" s="13"/>
      <c r="H179" s="7"/>
    </row>
    <row r="180" spans="4:8" ht="15.75" customHeight="1" x14ac:dyDescent="0.25">
      <c r="D180" s="4"/>
      <c r="E180" s="4"/>
      <c r="F180" s="4"/>
      <c r="G180" s="13"/>
      <c r="H180" s="7"/>
    </row>
    <row r="181" spans="4:8" ht="15.75" customHeight="1" x14ac:dyDescent="0.25">
      <c r="D181" s="4"/>
      <c r="E181" s="4"/>
      <c r="F181" s="4"/>
      <c r="G181" s="13"/>
      <c r="H181" s="7"/>
    </row>
    <row r="182" spans="4:8" ht="15.75" customHeight="1" x14ac:dyDescent="0.25">
      <c r="D182" s="4"/>
      <c r="E182" s="4"/>
      <c r="F182" s="4"/>
      <c r="G182" s="13"/>
      <c r="H182" s="7"/>
    </row>
    <row r="183" spans="4:8" ht="15.75" customHeight="1" x14ac:dyDescent="0.25">
      <c r="D183" s="4"/>
      <c r="E183" s="4"/>
      <c r="F183" s="4"/>
      <c r="G183" s="13"/>
      <c r="H183" s="7"/>
    </row>
    <row r="184" spans="4:8" ht="15.75" customHeight="1" x14ac:dyDescent="0.25">
      <c r="D184" s="4"/>
      <c r="E184" s="4"/>
      <c r="F184" s="4"/>
      <c r="G184" s="13"/>
      <c r="H184" s="7"/>
    </row>
    <row r="185" spans="4:8" ht="15.75" customHeight="1" x14ac:dyDescent="0.25">
      <c r="D185" s="4"/>
      <c r="E185" s="4"/>
      <c r="F185" s="4"/>
      <c r="G185" s="13"/>
      <c r="H185" s="7"/>
    </row>
    <row r="186" spans="4:8" ht="15.75" customHeight="1" x14ac:dyDescent="0.25">
      <c r="D186" s="4"/>
      <c r="E186" s="4"/>
      <c r="F186" s="4"/>
      <c r="G186" s="13"/>
      <c r="H186" s="7"/>
    </row>
    <row r="187" spans="4:8" ht="15.75" customHeight="1" x14ac:dyDescent="0.25">
      <c r="D187" s="4"/>
      <c r="E187" s="4"/>
      <c r="F187" s="4"/>
      <c r="G187" s="13"/>
      <c r="H187" s="7"/>
    </row>
    <row r="188" spans="4:8" ht="15.75" customHeight="1" x14ac:dyDescent="0.25">
      <c r="D188" s="4"/>
      <c r="E188" s="4"/>
      <c r="F188" s="4"/>
      <c r="G188" s="13"/>
      <c r="H188" s="7"/>
    </row>
    <row r="189" spans="4:8" ht="15.75" customHeight="1" x14ac:dyDescent="0.25">
      <c r="D189" s="4"/>
      <c r="E189" s="4"/>
      <c r="F189" s="4"/>
      <c r="G189" s="13"/>
      <c r="H189" s="7"/>
    </row>
    <row r="190" spans="4:8" ht="15.75" customHeight="1" x14ac:dyDescent="0.25">
      <c r="D190" s="4"/>
      <c r="E190" s="4"/>
      <c r="F190" s="4"/>
      <c r="G190" s="13"/>
      <c r="H190" s="7"/>
    </row>
    <row r="191" spans="4:8" ht="15.75" customHeight="1" x14ac:dyDescent="0.25">
      <c r="D191" s="4"/>
      <c r="E191" s="4"/>
      <c r="F191" s="4"/>
      <c r="G191" s="13"/>
      <c r="H191" s="7"/>
    </row>
    <row r="192" spans="4:8" ht="15.75" customHeight="1" x14ac:dyDescent="0.25">
      <c r="D192" s="4"/>
      <c r="E192" s="4"/>
      <c r="F192" s="4"/>
      <c r="G192" s="13"/>
      <c r="H192" s="7"/>
    </row>
    <row r="193" spans="4:8" ht="15.75" customHeight="1" x14ac:dyDescent="0.25">
      <c r="D193" s="4"/>
      <c r="E193" s="4"/>
      <c r="F193" s="4"/>
      <c r="G193" s="13"/>
      <c r="H193" s="7"/>
    </row>
    <row r="194" spans="4:8" ht="15.75" customHeight="1" x14ac:dyDescent="0.25">
      <c r="D194" s="4"/>
      <c r="E194" s="4"/>
      <c r="F194" s="4"/>
      <c r="G194" s="13"/>
      <c r="H194" s="7"/>
    </row>
    <row r="195" spans="4:8" ht="15.75" customHeight="1" x14ac:dyDescent="0.25">
      <c r="D195" s="4"/>
      <c r="E195" s="4"/>
      <c r="F195" s="4"/>
      <c r="G195" s="13"/>
      <c r="H195" s="7"/>
    </row>
    <row r="196" spans="4:8" ht="15.75" customHeight="1" x14ac:dyDescent="0.25">
      <c r="D196" s="4"/>
      <c r="E196" s="4"/>
      <c r="F196" s="4"/>
      <c r="G196" s="13"/>
      <c r="H196" s="7"/>
    </row>
    <row r="197" spans="4:8" ht="15.75" customHeight="1" x14ac:dyDescent="0.25">
      <c r="D197" s="4"/>
      <c r="E197" s="4"/>
      <c r="F197" s="4"/>
      <c r="G197" s="13"/>
      <c r="H197" s="7"/>
    </row>
    <row r="198" spans="4:8" ht="15.75" customHeight="1" x14ac:dyDescent="0.25">
      <c r="D198" s="4"/>
      <c r="E198" s="4"/>
      <c r="F198" s="4"/>
      <c r="G198" s="13"/>
      <c r="H198" s="7"/>
    </row>
    <row r="199" spans="4:8" ht="15.75" customHeight="1" x14ac:dyDescent="0.25">
      <c r="D199" s="4"/>
      <c r="E199" s="4"/>
      <c r="F199" s="4"/>
      <c r="G199" s="13"/>
      <c r="H199" s="7"/>
    </row>
    <row r="200" spans="4:8" ht="15.75" customHeight="1" x14ac:dyDescent="0.25">
      <c r="D200" s="4"/>
      <c r="E200" s="4"/>
      <c r="F200" s="4"/>
      <c r="G200" s="13"/>
      <c r="H200" s="7"/>
    </row>
    <row r="201" spans="4:8" ht="15.75" customHeight="1" x14ac:dyDescent="0.25">
      <c r="D201" s="4"/>
      <c r="E201" s="4"/>
      <c r="F201" s="4"/>
      <c r="G201" s="13"/>
      <c r="H201" s="7"/>
    </row>
    <row r="202" spans="4:8" ht="15.75" customHeight="1" x14ac:dyDescent="0.25">
      <c r="D202" s="4"/>
      <c r="E202" s="4"/>
      <c r="F202" s="4"/>
      <c r="G202" s="13"/>
      <c r="H202" s="7"/>
    </row>
    <row r="203" spans="4:8" ht="15.75" customHeight="1" x14ac:dyDescent="0.25">
      <c r="D203" s="4"/>
      <c r="E203" s="4"/>
      <c r="F203" s="4"/>
      <c r="G203" s="13"/>
      <c r="H203" s="7"/>
    </row>
    <row r="204" spans="4:8" ht="15.75" customHeight="1" x14ac:dyDescent="0.25">
      <c r="D204" s="4"/>
      <c r="E204" s="4"/>
      <c r="F204" s="4"/>
      <c r="G204" s="13"/>
      <c r="H204" s="7"/>
    </row>
    <row r="205" spans="4:8" ht="15.75" customHeight="1" x14ac:dyDescent="0.25">
      <c r="D205" s="4"/>
      <c r="E205" s="4"/>
      <c r="F205" s="4"/>
      <c r="G205" s="13"/>
      <c r="H205" s="7"/>
    </row>
    <row r="206" spans="4:8" ht="15.75" customHeight="1" x14ac:dyDescent="0.25">
      <c r="D206" s="4"/>
      <c r="E206" s="4"/>
      <c r="F206" s="4"/>
      <c r="G206" s="13"/>
      <c r="H206" s="7"/>
    </row>
    <row r="207" spans="4:8" ht="15.75" customHeight="1" x14ac:dyDescent="0.25">
      <c r="D207" s="4"/>
      <c r="E207" s="4"/>
      <c r="F207" s="4"/>
      <c r="G207" s="13"/>
      <c r="H207" s="7"/>
    </row>
    <row r="208" spans="4:8" ht="15.75" customHeight="1" x14ac:dyDescent="0.25">
      <c r="D208" s="4"/>
      <c r="E208" s="4"/>
      <c r="F208" s="4"/>
      <c r="G208" s="13"/>
      <c r="H208" s="7"/>
    </row>
    <row r="209" spans="4:8" ht="15.75" customHeight="1" x14ac:dyDescent="0.25">
      <c r="D209" s="4"/>
      <c r="E209" s="4"/>
      <c r="F209" s="4"/>
      <c r="G209" s="13"/>
      <c r="H209" s="7"/>
    </row>
    <row r="210" spans="4:8" ht="15.75" customHeight="1" x14ac:dyDescent="0.25">
      <c r="D210" s="4"/>
      <c r="E210" s="4"/>
      <c r="F210" s="4"/>
      <c r="G210" s="13"/>
      <c r="H210" s="7"/>
    </row>
    <row r="211" spans="4:8" ht="15.75" customHeight="1" x14ac:dyDescent="0.25">
      <c r="D211" s="4"/>
      <c r="E211" s="4"/>
      <c r="F211" s="4"/>
      <c r="G211" s="13"/>
      <c r="H211" s="7"/>
    </row>
    <row r="212" spans="4:8" ht="15.75" customHeight="1" x14ac:dyDescent="0.25">
      <c r="D212" s="4"/>
      <c r="E212" s="4"/>
      <c r="F212" s="4"/>
      <c r="G212" s="13"/>
      <c r="H212" s="7"/>
    </row>
    <row r="213" spans="4:8" ht="15.75" customHeight="1" x14ac:dyDescent="0.25">
      <c r="D213" s="4"/>
      <c r="E213" s="4"/>
      <c r="F213" s="4"/>
      <c r="G213" s="13"/>
      <c r="H213" s="7"/>
    </row>
    <row r="214" spans="4:8" ht="15.75" customHeight="1" x14ac:dyDescent="0.25">
      <c r="D214" s="4"/>
      <c r="E214" s="4"/>
      <c r="F214" s="4"/>
      <c r="G214" s="13"/>
      <c r="H214" s="7"/>
    </row>
    <row r="215" spans="4:8" ht="15.75" customHeight="1" x14ac:dyDescent="0.25">
      <c r="D215" s="4"/>
      <c r="E215" s="4"/>
      <c r="F215" s="4"/>
      <c r="G215" s="13"/>
      <c r="H215" s="7"/>
    </row>
    <row r="216" spans="4:8" ht="15.75" customHeight="1" x14ac:dyDescent="0.25">
      <c r="D216" s="4"/>
      <c r="E216" s="4"/>
      <c r="F216" s="4"/>
      <c r="G216" s="13"/>
      <c r="H216" s="7"/>
    </row>
    <row r="217" spans="4:8" ht="15.75" customHeight="1" x14ac:dyDescent="0.25">
      <c r="D217" s="4"/>
      <c r="E217" s="4"/>
      <c r="F217" s="4"/>
      <c r="G217" s="13"/>
      <c r="H217" s="7"/>
    </row>
    <row r="218" spans="4:8" ht="15.75" customHeight="1" x14ac:dyDescent="0.25">
      <c r="D218" s="4"/>
      <c r="E218" s="4"/>
      <c r="F218" s="4"/>
      <c r="G218" s="13"/>
      <c r="H218" s="7"/>
    </row>
    <row r="219" spans="4:8" ht="15.75" customHeight="1" x14ac:dyDescent="0.25">
      <c r="D219" s="4"/>
      <c r="E219" s="4"/>
      <c r="F219" s="4"/>
      <c r="G219" s="13"/>
      <c r="H219" s="7"/>
    </row>
    <row r="220" spans="4:8" ht="15.75" customHeight="1" x14ac:dyDescent="0.25">
      <c r="D220" s="4"/>
      <c r="E220" s="4"/>
      <c r="F220" s="4"/>
      <c r="G220" s="13"/>
      <c r="H220" s="7"/>
    </row>
    <row r="221" spans="4:8" ht="15.75" customHeight="1" x14ac:dyDescent="0.25">
      <c r="D221" s="4"/>
      <c r="E221" s="4"/>
      <c r="F221" s="4"/>
      <c r="G221" s="13"/>
      <c r="H221" s="7"/>
    </row>
    <row r="222" spans="4:8" ht="15.75" customHeight="1" x14ac:dyDescent="0.25">
      <c r="D222" s="4"/>
      <c r="E222" s="4"/>
      <c r="F222" s="4"/>
      <c r="G222" s="13"/>
      <c r="H222" s="7"/>
    </row>
    <row r="223" spans="4:8" ht="15.75" customHeight="1" x14ac:dyDescent="0.25">
      <c r="D223" s="4"/>
      <c r="E223" s="4"/>
      <c r="F223" s="4"/>
      <c r="G223" s="13"/>
      <c r="H223" s="7"/>
    </row>
    <row r="224" spans="4:8" ht="15.75" customHeight="1" x14ac:dyDescent="0.25">
      <c r="D224" s="4"/>
      <c r="E224" s="4"/>
      <c r="F224" s="4"/>
      <c r="G224" s="13"/>
      <c r="H224" s="7"/>
    </row>
    <row r="225" spans="4:8" ht="15.75" customHeight="1" x14ac:dyDescent="0.25">
      <c r="D225" s="4"/>
      <c r="E225" s="4"/>
      <c r="F225" s="4"/>
      <c r="G225" s="13"/>
      <c r="H225" s="7"/>
    </row>
    <row r="226" spans="4:8" ht="15.75" customHeight="1" x14ac:dyDescent="0.25">
      <c r="D226" s="4"/>
      <c r="E226" s="4"/>
      <c r="F226" s="4"/>
      <c r="G226" s="13"/>
      <c r="H226" s="7"/>
    </row>
    <row r="227" spans="4:8" ht="15.75" customHeight="1" x14ac:dyDescent="0.25">
      <c r="D227" s="4"/>
      <c r="E227" s="4"/>
      <c r="F227" s="4"/>
      <c r="G227" s="13"/>
      <c r="H227" s="7"/>
    </row>
    <row r="228" spans="4:8" ht="15.75" customHeight="1" x14ac:dyDescent="0.25">
      <c r="D228" s="4"/>
      <c r="E228" s="4"/>
      <c r="F228" s="4"/>
      <c r="G228" s="13"/>
      <c r="H228" s="7"/>
    </row>
    <row r="229" spans="4:8" ht="15.75" customHeight="1" x14ac:dyDescent="0.25">
      <c r="D229" s="4"/>
      <c r="E229" s="4"/>
      <c r="F229" s="4"/>
      <c r="G229" s="13"/>
      <c r="H229" s="7"/>
    </row>
    <row r="230" spans="4:8" ht="15.75" customHeight="1" x14ac:dyDescent="0.25">
      <c r="D230" s="4"/>
      <c r="E230" s="4"/>
      <c r="F230" s="4"/>
      <c r="G230" s="13"/>
      <c r="H230" s="7"/>
    </row>
    <row r="231" spans="4:8" ht="15.75" customHeight="1" x14ac:dyDescent="0.25">
      <c r="D231" s="4"/>
      <c r="E231" s="4"/>
      <c r="F231" s="4"/>
      <c r="G231" s="13"/>
      <c r="H231" s="7"/>
    </row>
    <row r="232" spans="4:8" ht="15.75" customHeight="1" x14ac:dyDescent="0.25">
      <c r="D232" s="4"/>
      <c r="E232" s="4"/>
      <c r="F232" s="4"/>
      <c r="G232" s="13"/>
      <c r="H232" s="7"/>
    </row>
    <row r="233" spans="4:8" ht="15.75" customHeight="1" x14ac:dyDescent="0.25">
      <c r="D233" s="4"/>
      <c r="E233" s="4"/>
      <c r="F233" s="4"/>
      <c r="G233" s="13"/>
      <c r="H233" s="7"/>
    </row>
    <row r="234" spans="4:8" ht="15.75" customHeight="1" x14ac:dyDescent="0.25">
      <c r="D234" s="4"/>
      <c r="E234" s="4"/>
      <c r="F234" s="4"/>
      <c r="G234" s="13"/>
      <c r="H234" s="7"/>
    </row>
    <row r="235" spans="4:8" ht="15.75" customHeight="1" x14ac:dyDescent="0.25">
      <c r="D235" s="4"/>
      <c r="E235" s="4"/>
      <c r="F235" s="4"/>
      <c r="G235" s="13"/>
      <c r="H235" s="7"/>
    </row>
    <row r="236" spans="4:8" ht="15.75" customHeight="1" x14ac:dyDescent="0.25">
      <c r="D236" s="4"/>
      <c r="E236" s="4"/>
      <c r="F236" s="4"/>
      <c r="G236" s="13"/>
      <c r="H236" s="7"/>
    </row>
    <row r="237" spans="4:8" ht="15.75" customHeight="1" x14ac:dyDescent="0.25">
      <c r="D237" s="4"/>
      <c r="E237" s="4"/>
      <c r="F237" s="4"/>
      <c r="G237" s="13"/>
      <c r="H237" s="7"/>
    </row>
    <row r="238" spans="4:8" ht="15.75" customHeight="1" x14ac:dyDescent="0.25">
      <c r="D238" s="4"/>
      <c r="E238" s="4"/>
      <c r="F238" s="4"/>
      <c r="G238" s="13"/>
      <c r="H238" s="7"/>
    </row>
    <row r="239" spans="4:8" ht="15.75" customHeight="1" x14ac:dyDescent="0.25">
      <c r="D239" s="4"/>
      <c r="E239" s="4"/>
      <c r="F239" s="4"/>
      <c r="G239" s="13"/>
      <c r="H239" s="7"/>
    </row>
    <row r="240" spans="4:8" ht="15.75" customHeight="1" x14ac:dyDescent="0.25">
      <c r="D240" s="4"/>
      <c r="E240" s="4"/>
      <c r="F240" s="4"/>
      <c r="G240" s="13"/>
      <c r="H240" s="7"/>
    </row>
    <row r="241" spans="4:8" ht="15.75" customHeight="1" x14ac:dyDescent="0.25">
      <c r="D241" s="4"/>
      <c r="E241" s="4"/>
      <c r="F241" s="4"/>
      <c r="G241" s="13"/>
      <c r="H241" s="7"/>
    </row>
    <row r="242" spans="4:8" ht="15.75" customHeight="1" x14ac:dyDescent="0.25">
      <c r="D242" s="4"/>
      <c r="E242" s="4"/>
      <c r="F242" s="4"/>
      <c r="G242" s="13"/>
      <c r="H242" s="7"/>
    </row>
    <row r="243" spans="4:8" ht="15.75" customHeight="1" x14ac:dyDescent="0.25">
      <c r="D243" s="4"/>
      <c r="E243" s="4"/>
      <c r="F243" s="4"/>
      <c r="G243" s="13"/>
      <c r="H243" s="7"/>
    </row>
    <row r="244" spans="4:8" ht="15.75" customHeight="1" x14ac:dyDescent="0.25">
      <c r="D244" s="4"/>
      <c r="E244" s="4"/>
      <c r="F244" s="4"/>
      <c r="G244" s="13"/>
      <c r="H244" s="7"/>
    </row>
    <row r="245" spans="4:8" ht="15.75" customHeight="1" x14ac:dyDescent="0.25">
      <c r="D245" s="4"/>
      <c r="E245" s="4"/>
      <c r="F245" s="4"/>
      <c r="G245" s="13"/>
      <c r="H245" s="7"/>
    </row>
    <row r="246" spans="4:8" ht="15.75" customHeight="1" x14ac:dyDescent="0.25">
      <c r="D246" s="4"/>
      <c r="E246" s="4"/>
      <c r="F246" s="4"/>
      <c r="G246" s="13"/>
      <c r="H246" s="7"/>
    </row>
    <row r="247" spans="4:8" ht="15.75" customHeight="1" x14ac:dyDescent="0.25">
      <c r="D247" s="4"/>
      <c r="E247" s="4"/>
      <c r="F247" s="4"/>
      <c r="G247" s="13"/>
      <c r="H247" s="7"/>
    </row>
    <row r="248" spans="4:8" ht="15.75" customHeight="1" x14ac:dyDescent="0.25">
      <c r="D248" s="4"/>
      <c r="E248" s="4"/>
      <c r="F248" s="4"/>
      <c r="G248" s="13"/>
      <c r="H248" s="7"/>
    </row>
    <row r="249" spans="4:8" ht="15.75" customHeight="1" x14ac:dyDescent="0.25">
      <c r="D249" s="4"/>
      <c r="E249" s="4"/>
      <c r="F249" s="4"/>
      <c r="G249" s="13"/>
      <c r="H249" s="7"/>
    </row>
    <row r="250" spans="4:8" ht="15.75" customHeight="1" x14ac:dyDescent="0.25">
      <c r="D250" s="4"/>
      <c r="E250" s="4"/>
      <c r="F250" s="4"/>
      <c r="G250" s="13"/>
      <c r="H250" s="7"/>
    </row>
    <row r="251" spans="4:8" ht="15.75" customHeight="1" x14ac:dyDescent="0.25">
      <c r="D251" s="4"/>
      <c r="E251" s="4"/>
      <c r="F251" s="4"/>
      <c r="G251" s="13"/>
      <c r="H251" s="7"/>
    </row>
    <row r="252" spans="4:8" ht="15.75" customHeight="1" x14ac:dyDescent="0.25">
      <c r="D252" s="4"/>
      <c r="E252" s="4"/>
      <c r="F252" s="4"/>
      <c r="G252" s="13"/>
      <c r="H252" s="7"/>
    </row>
    <row r="253" spans="4:8" ht="15.75" customHeight="1" x14ac:dyDescent="0.25">
      <c r="D253" s="4"/>
      <c r="E253" s="4"/>
      <c r="F253" s="4"/>
      <c r="G253" s="13"/>
      <c r="H253" s="7"/>
    </row>
    <row r="254" spans="4:8" ht="15.75" customHeight="1" x14ac:dyDescent="0.25">
      <c r="D254" s="4"/>
      <c r="E254" s="4"/>
      <c r="F254" s="4"/>
      <c r="G254" s="13"/>
      <c r="H254" s="7"/>
    </row>
    <row r="255" spans="4:8" ht="15.75" customHeight="1" x14ac:dyDescent="0.25">
      <c r="D255" s="4"/>
      <c r="E255" s="4"/>
      <c r="F255" s="4"/>
      <c r="G255" s="13"/>
      <c r="H255" s="7"/>
    </row>
    <row r="256" spans="4:8" ht="15.75" customHeight="1" x14ac:dyDescent="0.25">
      <c r="D256" s="4"/>
      <c r="E256" s="4"/>
      <c r="F256" s="4"/>
      <c r="G256" s="13"/>
      <c r="H256" s="7"/>
    </row>
    <row r="257" spans="4:8" ht="15.75" customHeight="1" x14ac:dyDescent="0.25">
      <c r="D257" s="4"/>
      <c r="E257" s="4"/>
      <c r="F257" s="4"/>
      <c r="G257" s="13"/>
      <c r="H257" s="7"/>
    </row>
    <row r="258" spans="4:8" ht="15.75" customHeight="1" x14ac:dyDescent="0.25">
      <c r="D258" s="4"/>
      <c r="E258" s="4"/>
      <c r="F258" s="4"/>
      <c r="G258" s="13"/>
      <c r="H258" s="7"/>
    </row>
    <row r="259" spans="4:8" ht="15.75" customHeight="1" x14ac:dyDescent="0.25">
      <c r="D259" s="4"/>
      <c r="E259" s="4"/>
      <c r="F259" s="4"/>
      <c r="G259" s="13"/>
      <c r="H259" s="7"/>
    </row>
    <row r="260" spans="4:8" ht="15.75" customHeight="1" x14ac:dyDescent="0.25">
      <c r="D260" s="4"/>
      <c r="E260" s="4"/>
      <c r="F260" s="4"/>
      <c r="G260" s="13"/>
      <c r="H260" s="7"/>
    </row>
    <row r="261" spans="4:8" ht="15.75" customHeight="1" x14ac:dyDescent="0.25">
      <c r="D261" s="4"/>
      <c r="E261" s="4"/>
      <c r="F261" s="4"/>
      <c r="G261" s="13"/>
      <c r="H261" s="7"/>
    </row>
    <row r="262" spans="4:8" ht="15.75" customHeight="1" x14ac:dyDescent="0.25">
      <c r="D262" s="4"/>
      <c r="E262" s="4"/>
      <c r="F262" s="4"/>
      <c r="G262" s="13"/>
      <c r="H262" s="7"/>
    </row>
    <row r="263" spans="4:8" ht="15.75" customHeight="1" x14ac:dyDescent="0.25">
      <c r="D263" s="4"/>
      <c r="E263" s="4"/>
      <c r="F263" s="4"/>
      <c r="G263" s="13"/>
      <c r="H263" s="7"/>
    </row>
    <row r="264" spans="4:8" ht="15.75" customHeight="1" x14ac:dyDescent="0.25">
      <c r="D264" s="4"/>
      <c r="E264" s="4"/>
      <c r="F264" s="4"/>
      <c r="G264" s="13"/>
      <c r="H264" s="7"/>
    </row>
    <row r="265" spans="4:8" ht="15.75" customHeight="1" x14ac:dyDescent="0.25">
      <c r="D265" s="4"/>
      <c r="E265" s="4"/>
      <c r="F265" s="4"/>
      <c r="G265" s="13"/>
      <c r="H265" s="7"/>
    </row>
    <row r="266" spans="4:8" ht="15.75" customHeight="1" x14ac:dyDescent="0.25">
      <c r="D266" s="4"/>
      <c r="E266" s="4"/>
      <c r="F266" s="4"/>
      <c r="G266" s="13"/>
      <c r="H266" s="7"/>
    </row>
    <row r="267" spans="4:8" ht="15.75" customHeight="1" x14ac:dyDescent="0.25">
      <c r="D267" s="4"/>
      <c r="E267" s="4"/>
      <c r="F267" s="4"/>
      <c r="G267" s="13"/>
      <c r="H267" s="7"/>
    </row>
    <row r="268" spans="4:8" ht="15.75" customHeight="1" x14ac:dyDescent="0.25">
      <c r="D268" s="4"/>
      <c r="E268" s="4"/>
      <c r="F268" s="4"/>
      <c r="G268" s="13"/>
      <c r="H268" s="7"/>
    </row>
    <row r="269" spans="4:8" ht="15.75" customHeight="1" x14ac:dyDescent="0.25">
      <c r="D269" s="4"/>
      <c r="E269" s="4"/>
      <c r="F269" s="4"/>
      <c r="G269" s="13"/>
      <c r="H269" s="7"/>
    </row>
    <row r="270" spans="4:8" ht="15.75" customHeight="1" x14ac:dyDescent="0.25">
      <c r="D270" s="4"/>
      <c r="E270" s="4"/>
      <c r="F270" s="4"/>
      <c r="G270" s="13"/>
      <c r="H270" s="7"/>
    </row>
    <row r="271" spans="4:8" ht="15.75" customHeight="1" x14ac:dyDescent="0.25">
      <c r="D271" s="4"/>
      <c r="E271" s="4"/>
      <c r="F271" s="4"/>
      <c r="G271" s="13"/>
      <c r="H271" s="7"/>
    </row>
    <row r="272" spans="4:8" ht="15.75" customHeight="1" x14ac:dyDescent="0.25">
      <c r="D272" s="4"/>
      <c r="E272" s="4"/>
      <c r="F272" s="4"/>
      <c r="G272" s="13"/>
      <c r="H272" s="7"/>
    </row>
    <row r="273" spans="4:8" ht="15.75" customHeight="1" x14ac:dyDescent="0.25">
      <c r="D273" s="4"/>
      <c r="E273" s="4"/>
      <c r="F273" s="4"/>
      <c r="G273" s="13"/>
      <c r="H273" s="7"/>
    </row>
    <row r="274" spans="4:8" ht="15.75" customHeight="1" x14ac:dyDescent="0.25">
      <c r="D274" s="4"/>
      <c r="E274" s="4"/>
      <c r="F274" s="4"/>
      <c r="G274" s="13"/>
      <c r="H274" s="7"/>
    </row>
    <row r="275" spans="4:8" ht="15.75" customHeight="1" x14ac:dyDescent="0.25">
      <c r="D275" s="4"/>
      <c r="E275" s="4"/>
      <c r="F275" s="4"/>
      <c r="G275" s="13"/>
      <c r="H275" s="7"/>
    </row>
    <row r="276" spans="4:8" ht="15.75" customHeight="1" x14ac:dyDescent="0.25">
      <c r="D276" s="4"/>
      <c r="E276" s="4"/>
      <c r="F276" s="4"/>
      <c r="G276" s="13"/>
      <c r="H276" s="7"/>
    </row>
    <row r="277" spans="4:8" ht="15.75" customHeight="1" x14ac:dyDescent="0.25">
      <c r="D277" s="4"/>
      <c r="E277" s="4"/>
      <c r="F277" s="4"/>
      <c r="G277" s="13"/>
      <c r="H277" s="7"/>
    </row>
    <row r="278" spans="4:8" ht="15.75" customHeight="1" x14ac:dyDescent="0.25">
      <c r="D278" s="4"/>
      <c r="E278" s="4"/>
      <c r="F278" s="4"/>
      <c r="G278" s="13"/>
      <c r="H278" s="7"/>
    </row>
    <row r="279" spans="4:8" ht="15.75" customHeight="1" x14ac:dyDescent="0.25">
      <c r="D279" s="4"/>
      <c r="E279" s="4"/>
      <c r="F279" s="4"/>
      <c r="G279" s="13"/>
      <c r="H279" s="7"/>
    </row>
    <row r="280" spans="4:8" ht="15.75" customHeight="1" x14ac:dyDescent="0.25">
      <c r="D280" s="4"/>
      <c r="E280" s="4"/>
      <c r="F280" s="4"/>
      <c r="G280" s="13"/>
      <c r="H280" s="7"/>
    </row>
    <row r="281" spans="4:8" ht="15.75" customHeight="1" x14ac:dyDescent="0.25">
      <c r="D281" s="4"/>
      <c r="E281" s="4"/>
      <c r="F281" s="4"/>
      <c r="G281" s="13"/>
      <c r="H281" s="7"/>
    </row>
    <row r="282" spans="4:8" ht="15.75" customHeight="1" x14ac:dyDescent="0.25">
      <c r="D282" s="4"/>
      <c r="E282" s="4"/>
      <c r="F282" s="4"/>
      <c r="G282" s="13"/>
      <c r="H282" s="7"/>
    </row>
    <row r="283" spans="4:8" ht="15.75" customHeight="1" x14ac:dyDescent="0.25">
      <c r="D283" s="4"/>
      <c r="E283" s="4"/>
      <c r="F283" s="4"/>
      <c r="G283" s="13"/>
      <c r="H283" s="7"/>
    </row>
    <row r="284" spans="4:8" ht="15.75" customHeight="1" x14ac:dyDescent="0.25">
      <c r="D284" s="4"/>
      <c r="E284" s="4"/>
      <c r="F284" s="4"/>
      <c r="G284" s="13"/>
      <c r="H284" s="7"/>
    </row>
    <row r="285" spans="4:8" ht="15.75" customHeight="1" x14ac:dyDescent="0.25">
      <c r="D285" s="4"/>
      <c r="E285" s="4"/>
      <c r="F285" s="4"/>
      <c r="G285" s="13"/>
      <c r="H285" s="7"/>
    </row>
    <row r="286" spans="4:8" ht="15.75" customHeight="1" x14ac:dyDescent="0.25">
      <c r="D286" s="4"/>
      <c r="E286" s="4"/>
      <c r="F286" s="4"/>
      <c r="G286" s="13"/>
      <c r="H286" s="7"/>
    </row>
    <row r="287" spans="4:8" ht="15.75" customHeight="1" x14ac:dyDescent="0.25">
      <c r="D287" s="4"/>
      <c r="E287" s="4"/>
      <c r="F287" s="4"/>
      <c r="G287" s="13"/>
      <c r="H287" s="7"/>
    </row>
    <row r="288" spans="4:8" ht="15.75" customHeight="1" x14ac:dyDescent="0.25">
      <c r="D288" s="4"/>
      <c r="E288" s="4"/>
      <c r="F288" s="4"/>
      <c r="G288" s="13"/>
      <c r="H288" s="7"/>
    </row>
    <row r="289" spans="4:8" ht="15.75" customHeight="1" x14ac:dyDescent="0.25">
      <c r="D289" s="4"/>
      <c r="E289" s="4"/>
      <c r="F289" s="4"/>
      <c r="G289" s="13"/>
      <c r="H289" s="7"/>
    </row>
    <row r="290" spans="4:8" ht="15.75" customHeight="1" x14ac:dyDescent="0.25">
      <c r="D290" s="4"/>
      <c r="E290" s="4"/>
      <c r="F290" s="4"/>
      <c r="G290" s="13"/>
      <c r="H290" s="7"/>
    </row>
    <row r="291" spans="4:8" ht="15.75" customHeight="1" x14ac:dyDescent="0.25">
      <c r="D291" s="4"/>
      <c r="E291" s="4"/>
      <c r="F291" s="4"/>
      <c r="G291" s="13"/>
      <c r="H291" s="7"/>
    </row>
    <row r="292" spans="4:8" ht="15.75" customHeight="1" x14ac:dyDescent="0.25">
      <c r="D292" s="4"/>
      <c r="E292" s="4"/>
      <c r="F292" s="4"/>
      <c r="G292" s="13"/>
      <c r="H292" s="7"/>
    </row>
    <row r="293" spans="4:8" ht="15.75" customHeight="1" x14ac:dyDescent="0.25">
      <c r="D293" s="4"/>
      <c r="E293" s="4"/>
      <c r="F293" s="4"/>
      <c r="G293" s="13"/>
      <c r="H293" s="7"/>
    </row>
    <row r="294" spans="4:8" ht="15.75" customHeight="1" x14ac:dyDescent="0.25">
      <c r="D294" s="4"/>
      <c r="E294" s="4"/>
      <c r="F294" s="4"/>
      <c r="G294" s="13"/>
      <c r="H294" s="7"/>
    </row>
    <row r="295" spans="4:8" ht="15.75" customHeight="1" x14ac:dyDescent="0.25">
      <c r="D295" s="4"/>
      <c r="E295" s="4"/>
      <c r="F295" s="4"/>
      <c r="G295" s="13"/>
      <c r="H295" s="7"/>
    </row>
    <row r="296" spans="4:8" ht="15.75" customHeight="1" x14ac:dyDescent="0.25">
      <c r="D296" s="4"/>
      <c r="E296" s="4"/>
      <c r="F296" s="4"/>
      <c r="G296" s="13"/>
      <c r="H296" s="7"/>
    </row>
    <row r="297" spans="4:8" ht="15.75" customHeight="1" x14ac:dyDescent="0.25">
      <c r="D297" s="4"/>
      <c r="E297" s="4"/>
      <c r="F297" s="4"/>
      <c r="G297" s="13"/>
      <c r="H297" s="7"/>
    </row>
    <row r="298" spans="4:8" ht="15.75" customHeight="1" x14ac:dyDescent="0.25">
      <c r="D298" s="4"/>
      <c r="E298" s="4"/>
      <c r="F298" s="4"/>
      <c r="G298" s="13"/>
      <c r="H298" s="7"/>
    </row>
    <row r="299" spans="4:8" ht="15.75" customHeight="1" x14ac:dyDescent="0.25">
      <c r="D299" s="4"/>
      <c r="E299" s="4"/>
      <c r="F299" s="4"/>
      <c r="G299" s="13"/>
      <c r="H299" s="7"/>
    </row>
    <row r="300" spans="4:8" ht="15.75" customHeight="1" x14ac:dyDescent="0.25">
      <c r="D300" s="4"/>
      <c r="E300" s="4"/>
      <c r="F300" s="4"/>
      <c r="G300" s="13"/>
      <c r="H300" s="7"/>
    </row>
    <row r="301" spans="4:8" ht="15.75" customHeight="1" x14ac:dyDescent="0.25">
      <c r="D301" s="4"/>
      <c r="E301" s="4"/>
      <c r="F301" s="4"/>
      <c r="G301" s="13"/>
      <c r="H301" s="7"/>
    </row>
    <row r="302" spans="4:8" ht="15.75" customHeight="1" x14ac:dyDescent="0.25">
      <c r="D302" s="4"/>
      <c r="E302" s="4"/>
      <c r="F302" s="4"/>
      <c r="G302" s="13"/>
      <c r="H302" s="7"/>
    </row>
    <row r="303" spans="4:8" ht="15.75" customHeight="1" x14ac:dyDescent="0.25">
      <c r="D303" s="4"/>
      <c r="E303" s="4"/>
      <c r="F303" s="4"/>
      <c r="G303" s="13"/>
      <c r="H303" s="7"/>
    </row>
    <row r="304" spans="4:8" ht="15.75" customHeight="1" x14ac:dyDescent="0.25">
      <c r="D304" s="4"/>
      <c r="E304" s="4"/>
      <c r="F304" s="4"/>
      <c r="G304" s="13"/>
      <c r="H304" s="7"/>
    </row>
    <row r="305" spans="4:8" ht="15.75" customHeight="1" x14ac:dyDescent="0.25">
      <c r="D305" s="4"/>
      <c r="E305" s="4"/>
      <c r="F305" s="4"/>
      <c r="G305" s="13"/>
      <c r="H305" s="7"/>
    </row>
    <row r="306" spans="4:8" ht="15.75" customHeight="1" x14ac:dyDescent="0.25">
      <c r="D306" s="4"/>
      <c r="E306" s="4"/>
      <c r="F306" s="4"/>
      <c r="G306" s="13"/>
      <c r="H306" s="7"/>
    </row>
    <row r="307" spans="4:8" ht="15.75" customHeight="1" x14ac:dyDescent="0.25">
      <c r="D307" s="4"/>
      <c r="E307" s="4"/>
      <c r="F307" s="4"/>
      <c r="G307" s="13"/>
      <c r="H307" s="7"/>
    </row>
    <row r="308" spans="4:8" ht="15.75" customHeight="1" x14ac:dyDescent="0.25">
      <c r="D308" s="4"/>
      <c r="E308" s="4"/>
      <c r="F308" s="4"/>
      <c r="G308" s="13"/>
      <c r="H308" s="7"/>
    </row>
    <row r="309" spans="4:8" ht="15.75" customHeight="1" x14ac:dyDescent="0.25">
      <c r="D309" s="4"/>
      <c r="E309" s="4"/>
      <c r="F309" s="4"/>
      <c r="G309" s="13"/>
      <c r="H309" s="7"/>
    </row>
    <row r="310" spans="4:8" ht="15.75" customHeight="1" x14ac:dyDescent="0.25">
      <c r="D310" s="4"/>
      <c r="E310" s="4"/>
      <c r="F310" s="4"/>
      <c r="G310" s="13"/>
      <c r="H310" s="7"/>
    </row>
    <row r="311" spans="4:8" ht="15.75" customHeight="1" x14ac:dyDescent="0.25">
      <c r="D311" s="4"/>
      <c r="E311" s="4"/>
      <c r="F311" s="4"/>
      <c r="G311" s="13"/>
      <c r="H311" s="7"/>
    </row>
    <row r="312" spans="4:8" ht="15.75" customHeight="1" x14ac:dyDescent="0.25">
      <c r="D312" s="4"/>
      <c r="E312" s="4"/>
      <c r="F312" s="4"/>
      <c r="G312" s="13"/>
      <c r="H312" s="7"/>
    </row>
    <row r="313" spans="4:8" ht="15.75" customHeight="1" x14ac:dyDescent="0.25">
      <c r="D313" s="4"/>
      <c r="E313" s="4"/>
      <c r="F313" s="4"/>
      <c r="G313" s="13"/>
      <c r="H313" s="7"/>
    </row>
    <row r="314" spans="4:8" ht="15.75" customHeight="1" x14ac:dyDescent="0.25">
      <c r="D314" s="4"/>
      <c r="E314" s="4"/>
      <c r="F314" s="4"/>
      <c r="G314" s="13"/>
      <c r="H314" s="7"/>
    </row>
    <row r="315" spans="4:8" ht="15.75" customHeight="1" x14ac:dyDescent="0.25">
      <c r="D315" s="4"/>
      <c r="E315" s="4"/>
      <c r="F315" s="4"/>
      <c r="G315" s="13"/>
      <c r="H315" s="7"/>
    </row>
    <row r="316" spans="4:8" ht="15.75" customHeight="1" x14ac:dyDescent="0.25">
      <c r="D316" s="4"/>
      <c r="E316" s="4"/>
      <c r="F316" s="4"/>
      <c r="G316" s="13"/>
      <c r="H316" s="7"/>
    </row>
    <row r="317" spans="4:8" ht="15.75" customHeight="1" x14ac:dyDescent="0.25">
      <c r="D317" s="4"/>
      <c r="E317" s="4"/>
      <c r="F317" s="4"/>
      <c r="G317" s="13"/>
      <c r="H317" s="7"/>
    </row>
    <row r="318" spans="4:8" ht="15.75" customHeight="1" x14ac:dyDescent="0.25">
      <c r="D318" s="4"/>
      <c r="E318" s="4"/>
      <c r="F318" s="4"/>
      <c r="G318" s="13"/>
      <c r="H318" s="7"/>
    </row>
    <row r="319" spans="4:8" ht="15.75" customHeight="1" x14ac:dyDescent="0.25">
      <c r="D319" s="4"/>
      <c r="E319" s="4"/>
      <c r="F319" s="4"/>
      <c r="G319" s="13"/>
      <c r="H319" s="7"/>
    </row>
    <row r="320" spans="4:8" ht="15.75" customHeight="1" x14ac:dyDescent="0.25">
      <c r="D320" s="4"/>
      <c r="E320" s="4"/>
      <c r="F320" s="4"/>
      <c r="G320" s="13"/>
      <c r="H320" s="7"/>
    </row>
    <row r="321" spans="4:8" ht="15.75" customHeight="1" x14ac:dyDescent="0.25">
      <c r="D321" s="4"/>
      <c r="E321" s="4"/>
      <c r="F321" s="4"/>
      <c r="G321" s="13"/>
      <c r="H321" s="7"/>
    </row>
    <row r="322" spans="4:8" ht="15.75" customHeight="1" x14ac:dyDescent="0.25">
      <c r="D322" s="4"/>
      <c r="E322" s="4"/>
      <c r="F322" s="4"/>
      <c r="G322" s="13"/>
      <c r="H322" s="7"/>
    </row>
    <row r="323" spans="4:8" ht="15.75" customHeight="1" x14ac:dyDescent="0.25">
      <c r="D323" s="4"/>
      <c r="E323" s="4"/>
      <c r="F323" s="4"/>
      <c r="G323" s="13"/>
      <c r="H323" s="7"/>
    </row>
    <row r="324" spans="4:8" ht="15.75" customHeight="1" x14ac:dyDescent="0.25">
      <c r="D324" s="4"/>
      <c r="E324" s="4"/>
      <c r="F324" s="4"/>
      <c r="G324" s="13"/>
      <c r="H324" s="7"/>
    </row>
    <row r="325" spans="4:8" ht="15.75" customHeight="1" x14ac:dyDescent="0.25">
      <c r="D325" s="4"/>
      <c r="E325" s="4"/>
      <c r="F325" s="4"/>
      <c r="G325" s="13"/>
      <c r="H325" s="7"/>
    </row>
    <row r="326" spans="4:8" ht="15.75" customHeight="1" x14ac:dyDescent="0.25">
      <c r="D326" s="4"/>
      <c r="E326" s="4"/>
      <c r="F326" s="4"/>
      <c r="G326" s="13"/>
      <c r="H326" s="7"/>
    </row>
    <row r="327" spans="4:8" ht="15.75" customHeight="1" x14ac:dyDescent="0.25">
      <c r="D327" s="4"/>
      <c r="E327" s="4"/>
      <c r="F327" s="4"/>
      <c r="G327" s="13"/>
      <c r="H327" s="7"/>
    </row>
    <row r="328" spans="4:8" ht="15.75" customHeight="1" x14ac:dyDescent="0.25">
      <c r="D328" s="4"/>
      <c r="E328" s="4"/>
      <c r="F328" s="4"/>
      <c r="G328" s="13"/>
      <c r="H328" s="7"/>
    </row>
    <row r="329" spans="4:8" ht="15.75" customHeight="1" x14ac:dyDescent="0.25">
      <c r="D329" s="4"/>
      <c r="E329" s="4"/>
      <c r="F329" s="4"/>
      <c r="G329" s="13"/>
      <c r="H329" s="7"/>
    </row>
    <row r="330" spans="4:8" ht="15.75" customHeight="1" x14ac:dyDescent="0.25">
      <c r="D330" s="4"/>
      <c r="E330" s="4"/>
      <c r="F330" s="4"/>
      <c r="G330" s="13"/>
      <c r="H330" s="7"/>
    </row>
    <row r="331" spans="4:8" ht="15.75" customHeight="1" x14ac:dyDescent="0.25">
      <c r="D331" s="4"/>
      <c r="E331" s="4"/>
      <c r="F331" s="4"/>
      <c r="G331" s="13"/>
      <c r="H331" s="7"/>
    </row>
    <row r="332" spans="4:8" ht="15.75" customHeight="1" x14ac:dyDescent="0.25">
      <c r="D332" s="4"/>
      <c r="E332" s="4"/>
      <c r="F332" s="4"/>
      <c r="G332" s="13"/>
      <c r="H332" s="7"/>
    </row>
    <row r="333" spans="4:8" ht="15.75" customHeight="1" x14ac:dyDescent="0.25">
      <c r="D333" s="4"/>
      <c r="E333" s="4"/>
      <c r="F333" s="4"/>
      <c r="G333" s="13"/>
      <c r="H333" s="7"/>
    </row>
    <row r="334" spans="4:8" ht="15.75" customHeight="1" x14ac:dyDescent="0.25">
      <c r="D334" s="4"/>
      <c r="E334" s="4"/>
      <c r="F334" s="4"/>
      <c r="G334" s="13"/>
      <c r="H334" s="7"/>
    </row>
    <row r="335" spans="4:8" ht="15.75" customHeight="1" x14ac:dyDescent="0.25">
      <c r="D335" s="4"/>
      <c r="E335" s="4"/>
      <c r="F335" s="4"/>
      <c r="G335" s="13"/>
      <c r="H335" s="7"/>
    </row>
    <row r="336" spans="4:8" ht="15.75" customHeight="1" x14ac:dyDescent="0.25">
      <c r="D336" s="4"/>
      <c r="E336" s="4"/>
      <c r="F336" s="4"/>
      <c r="G336" s="13"/>
      <c r="H336" s="7"/>
    </row>
    <row r="337" spans="4:8" ht="15.75" customHeight="1" x14ac:dyDescent="0.25">
      <c r="D337" s="4"/>
      <c r="E337" s="4"/>
      <c r="F337" s="4"/>
      <c r="G337" s="13"/>
      <c r="H337" s="7"/>
    </row>
    <row r="338" spans="4:8" ht="15.75" customHeight="1" x14ac:dyDescent="0.25">
      <c r="D338" s="4"/>
      <c r="E338" s="4"/>
      <c r="F338" s="4"/>
      <c r="G338" s="13"/>
      <c r="H338" s="7"/>
    </row>
    <row r="339" spans="4:8" ht="15.75" customHeight="1" x14ac:dyDescent="0.25">
      <c r="D339" s="4"/>
      <c r="E339" s="4"/>
      <c r="F339" s="4"/>
      <c r="G339" s="13"/>
      <c r="H339" s="7"/>
    </row>
    <row r="340" spans="4:8" ht="15.75" customHeight="1" x14ac:dyDescent="0.25">
      <c r="D340" s="4"/>
      <c r="E340" s="4"/>
      <c r="F340" s="4"/>
      <c r="G340" s="13"/>
      <c r="H340" s="7"/>
    </row>
    <row r="341" spans="4:8" ht="15.75" customHeight="1" x14ac:dyDescent="0.25">
      <c r="D341" s="4"/>
      <c r="E341" s="4"/>
      <c r="F341" s="4"/>
      <c r="G341" s="13"/>
      <c r="H341" s="7"/>
    </row>
    <row r="342" spans="4:8" ht="15.75" customHeight="1" x14ac:dyDescent="0.25">
      <c r="D342" s="4"/>
      <c r="E342" s="4"/>
      <c r="F342" s="4"/>
      <c r="G342" s="13"/>
      <c r="H342" s="7"/>
    </row>
    <row r="343" spans="4:8" ht="15.75" customHeight="1" x14ac:dyDescent="0.25">
      <c r="D343" s="4"/>
      <c r="E343" s="4"/>
      <c r="F343" s="4"/>
      <c r="G343" s="13"/>
      <c r="H343" s="7"/>
    </row>
    <row r="344" spans="4:8" ht="15.75" customHeight="1" x14ac:dyDescent="0.25">
      <c r="D344" s="4"/>
      <c r="E344" s="4"/>
      <c r="F344" s="4"/>
      <c r="G344" s="13"/>
      <c r="H344" s="7"/>
    </row>
    <row r="345" spans="4:8" ht="15.75" customHeight="1" x14ac:dyDescent="0.25">
      <c r="D345" s="4"/>
      <c r="E345" s="4"/>
      <c r="F345" s="4"/>
      <c r="G345" s="13"/>
      <c r="H345" s="7"/>
    </row>
    <row r="346" spans="4:8" ht="15.75" customHeight="1" x14ac:dyDescent="0.25">
      <c r="D346" s="4"/>
      <c r="E346" s="4"/>
      <c r="F346" s="4"/>
      <c r="G346" s="13"/>
      <c r="H346" s="7"/>
    </row>
    <row r="347" spans="4:8" ht="15.75" customHeight="1" x14ac:dyDescent="0.25">
      <c r="D347" s="4"/>
      <c r="E347" s="4"/>
      <c r="F347" s="4"/>
      <c r="G347" s="13"/>
      <c r="H347" s="7"/>
    </row>
    <row r="348" spans="4:8" ht="15.75" customHeight="1" x14ac:dyDescent="0.25">
      <c r="D348" s="4"/>
      <c r="E348" s="4"/>
      <c r="F348" s="4"/>
      <c r="G348" s="13"/>
      <c r="H348" s="7"/>
    </row>
    <row r="349" spans="4:8" ht="15.75" customHeight="1" x14ac:dyDescent="0.25">
      <c r="D349" s="4"/>
      <c r="E349" s="4"/>
      <c r="F349" s="4"/>
      <c r="G349" s="13"/>
      <c r="H349" s="7"/>
    </row>
    <row r="350" spans="4:8" ht="15.75" customHeight="1" x14ac:dyDescent="0.25">
      <c r="D350" s="4"/>
      <c r="E350" s="4"/>
      <c r="F350" s="4"/>
      <c r="G350" s="13"/>
      <c r="H350" s="7"/>
    </row>
    <row r="351" spans="4:8" ht="15.75" customHeight="1" x14ac:dyDescent="0.25">
      <c r="D351" s="4"/>
      <c r="E351" s="4"/>
      <c r="F351" s="4"/>
      <c r="G351" s="13"/>
      <c r="H351" s="7"/>
    </row>
    <row r="352" spans="4:8" ht="15.75" customHeight="1" x14ac:dyDescent="0.25">
      <c r="D352" s="4"/>
      <c r="E352" s="4"/>
      <c r="F352" s="4"/>
      <c r="G352" s="13"/>
      <c r="H352" s="7"/>
    </row>
    <row r="353" spans="4:8" ht="15.75" customHeight="1" x14ac:dyDescent="0.25">
      <c r="D353" s="4"/>
      <c r="E353" s="4"/>
      <c r="F353" s="4"/>
      <c r="G353" s="13"/>
      <c r="H353" s="7"/>
    </row>
    <row r="354" spans="4:8" ht="15.75" customHeight="1" x14ac:dyDescent="0.25">
      <c r="D354" s="4"/>
      <c r="E354" s="4"/>
      <c r="F354" s="4"/>
      <c r="G354" s="13"/>
      <c r="H354" s="7"/>
    </row>
    <row r="355" spans="4:8" ht="15.75" customHeight="1" x14ac:dyDescent="0.25">
      <c r="D355" s="4"/>
      <c r="E355" s="4"/>
      <c r="F355" s="4"/>
      <c r="G355" s="13"/>
      <c r="H355" s="7"/>
    </row>
    <row r="356" spans="4:8" ht="15.75" customHeight="1" x14ac:dyDescent="0.25">
      <c r="D356" s="4"/>
      <c r="E356" s="4"/>
      <c r="F356" s="4"/>
      <c r="G356" s="13"/>
      <c r="H356" s="7"/>
    </row>
    <row r="357" spans="4:8" ht="15.75" customHeight="1" x14ac:dyDescent="0.25">
      <c r="D357" s="4"/>
      <c r="E357" s="4"/>
      <c r="F357" s="4"/>
      <c r="G357" s="13"/>
      <c r="H357" s="7"/>
    </row>
    <row r="358" spans="4:8" ht="15.75" customHeight="1" x14ac:dyDescent="0.25">
      <c r="D358" s="4"/>
      <c r="E358" s="4"/>
      <c r="F358" s="4"/>
      <c r="G358" s="13"/>
      <c r="H358" s="7"/>
    </row>
    <row r="359" spans="4:8" ht="15.75" customHeight="1" x14ac:dyDescent="0.25">
      <c r="D359" s="4"/>
      <c r="E359" s="4"/>
      <c r="F359" s="4"/>
      <c r="G359" s="13"/>
      <c r="H359" s="7"/>
    </row>
    <row r="360" spans="4:8" ht="15.75" customHeight="1" x14ac:dyDescent="0.25">
      <c r="D360" s="4"/>
      <c r="E360" s="4"/>
      <c r="F360" s="4"/>
      <c r="G360" s="13"/>
      <c r="H360" s="7"/>
    </row>
    <row r="361" spans="4:8" ht="15.75" customHeight="1" x14ac:dyDescent="0.25">
      <c r="D361" s="4"/>
      <c r="E361" s="4"/>
      <c r="F361" s="4"/>
      <c r="G361" s="13"/>
      <c r="H361" s="7"/>
    </row>
    <row r="362" spans="4:8" ht="15.75" customHeight="1" x14ac:dyDescent="0.25">
      <c r="D362" s="4"/>
      <c r="E362" s="4"/>
      <c r="F362" s="4"/>
      <c r="G362" s="13"/>
      <c r="H362" s="7"/>
    </row>
    <row r="363" spans="4:8" ht="15.75" customHeight="1" x14ac:dyDescent="0.25">
      <c r="D363" s="4"/>
      <c r="E363" s="4"/>
      <c r="F363" s="4"/>
      <c r="G363" s="13"/>
      <c r="H363" s="7"/>
    </row>
    <row r="364" spans="4:8" ht="15.75" customHeight="1" x14ac:dyDescent="0.25">
      <c r="D364" s="4"/>
      <c r="E364" s="4"/>
      <c r="F364" s="4"/>
      <c r="G364" s="13"/>
      <c r="H364" s="7"/>
    </row>
    <row r="365" spans="4:8" ht="15.75" customHeight="1" x14ac:dyDescent="0.25">
      <c r="D365" s="4"/>
      <c r="E365" s="4"/>
      <c r="F365" s="4"/>
      <c r="G365" s="13"/>
      <c r="H365" s="7"/>
    </row>
    <row r="366" spans="4:8" ht="15.75" customHeight="1" x14ac:dyDescent="0.25">
      <c r="D366" s="4"/>
      <c r="E366" s="4"/>
      <c r="F366" s="4"/>
      <c r="G366" s="13"/>
      <c r="H366" s="7"/>
    </row>
    <row r="367" spans="4:8" ht="15.75" customHeight="1" x14ac:dyDescent="0.25">
      <c r="D367" s="4"/>
      <c r="E367" s="4"/>
      <c r="F367" s="4"/>
      <c r="G367" s="13"/>
      <c r="H367" s="7"/>
    </row>
    <row r="368" spans="4:8" ht="15.75" customHeight="1" x14ac:dyDescent="0.25">
      <c r="D368" s="4"/>
      <c r="E368" s="4"/>
      <c r="F368" s="4"/>
      <c r="G368" s="13"/>
      <c r="H368" s="7"/>
    </row>
    <row r="369" spans="4:8" ht="15.75" customHeight="1" x14ac:dyDescent="0.25">
      <c r="D369" s="4"/>
      <c r="E369" s="4"/>
      <c r="F369" s="4"/>
      <c r="G369" s="13"/>
      <c r="H369" s="7"/>
    </row>
    <row r="370" spans="4:8" ht="15.75" customHeight="1" x14ac:dyDescent="0.25">
      <c r="D370" s="4"/>
      <c r="E370" s="4"/>
      <c r="F370" s="4"/>
      <c r="G370" s="13"/>
      <c r="H370" s="7"/>
    </row>
    <row r="371" spans="4:8" ht="15.75" customHeight="1" x14ac:dyDescent="0.25">
      <c r="D371" s="4"/>
      <c r="E371" s="4"/>
      <c r="F371" s="4"/>
      <c r="G371" s="13"/>
      <c r="H371" s="7"/>
    </row>
    <row r="372" spans="4:8" ht="15.75" customHeight="1" x14ac:dyDescent="0.25">
      <c r="D372" s="4"/>
      <c r="E372" s="4"/>
      <c r="F372" s="4"/>
      <c r="G372" s="13"/>
      <c r="H372" s="7"/>
    </row>
    <row r="373" spans="4:8" ht="15.75" customHeight="1" x14ac:dyDescent="0.25">
      <c r="D373" s="4"/>
      <c r="E373" s="4"/>
      <c r="F373" s="4"/>
      <c r="G373" s="13"/>
      <c r="H373" s="7"/>
    </row>
    <row r="374" spans="4:8" ht="15.75" customHeight="1" x14ac:dyDescent="0.25">
      <c r="D374" s="4"/>
      <c r="E374" s="4"/>
      <c r="F374" s="4"/>
      <c r="G374" s="13"/>
      <c r="H374" s="7"/>
    </row>
    <row r="375" spans="4:8" ht="15.75" customHeight="1" x14ac:dyDescent="0.25">
      <c r="D375" s="4"/>
      <c r="E375" s="4"/>
      <c r="F375" s="4"/>
      <c r="G375" s="13"/>
      <c r="H375" s="7"/>
    </row>
    <row r="376" spans="4:8" ht="15.75" customHeight="1" x14ac:dyDescent="0.25">
      <c r="D376" s="4"/>
      <c r="E376" s="4"/>
      <c r="F376" s="4"/>
      <c r="G376" s="13"/>
      <c r="H376" s="7"/>
    </row>
    <row r="377" spans="4:8" ht="15.75" customHeight="1" x14ac:dyDescent="0.25">
      <c r="D377" s="4"/>
      <c r="E377" s="4"/>
      <c r="F377" s="4"/>
      <c r="G377" s="13"/>
      <c r="H377" s="7"/>
    </row>
    <row r="378" spans="4:8" ht="15.75" customHeight="1" x14ac:dyDescent="0.25">
      <c r="D378" s="4"/>
      <c r="E378" s="4"/>
      <c r="F378" s="4"/>
      <c r="G378" s="13"/>
      <c r="H378" s="7"/>
    </row>
    <row r="379" spans="4:8" ht="15.75" customHeight="1" x14ac:dyDescent="0.25">
      <c r="D379" s="4"/>
      <c r="E379" s="4"/>
      <c r="F379" s="4"/>
      <c r="G379" s="13"/>
      <c r="H379" s="7"/>
    </row>
    <row r="380" spans="4:8" ht="15.75" customHeight="1" x14ac:dyDescent="0.25">
      <c r="D380" s="4"/>
      <c r="E380" s="4"/>
      <c r="F380" s="4"/>
      <c r="G380" s="13"/>
      <c r="H380" s="7"/>
    </row>
    <row r="381" spans="4:8" ht="15.75" customHeight="1" x14ac:dyDescent="0.25">
      <c r="D381" s="4"/>
      <c r="E381" s="4"/>
      <c r="F381" s="4"/>
      <c r="G381" s="13"/>
      <c r="H381" s="7"/>
    </row>
    <row r="382" spans="4:8" ht="15.75" customHeight="1" x14ac:dyDescent="0.25">
      <c r="D382" s="4"/>
      <c r="E382" s="4"/>
      <c r="F382" s="4"/>
      <c r="G382" s="13"/>
      <c r="H382" s="7"/>
    </row>
    <row r="383" spans="4:8" ht="15.75" customHeight="1" x14ac:dyDescent="0.25">
      <c r="D383" s="4"/>
      <c r="E383" s="4"/>
      <c r="F383" s="4"/>
      <c r="G383" s="13"/>
      <c r="H383" s="7"/>
    </row>
    <row r="384" spans="4:8" ht="15.75" customHeight="1" x14ac:dyDescent="0.25">
      <c r="D384" s="4"/>
      <c r="E384" s="4"/>
      <c r="F384" s="4"/>
      <c r="G384" s="13"/>
      <c r="H384" s="7"/>
    </row>
    <row r="385" spans="4:8" ht="15.75" customHeight="1" x14ac:dyDescent="0.25">
      <c r="D385" s="4"/>
      <c r="E385" s="4"/>
      <c r="F385" s="4"/>
      <c r="G385" s="13"/>
      <c r="H385" s="7"/>
    </row>
    <row r="386" spans="4:8" ht="15.75" customHeight="1" x14ac:dyDescent="0.25">
      <c r="D386" s="4"/>
      <c r="E386" s="4"/>
      <c r="F386" s="4"/>
      <c r="G386" s="13"/>
      <c r="H386" s="7"/>
    </row>
    <row r="387" spans="4:8" ht="15.75" customHeight="1" x14ac:dyDescent="0.25">
      <c r="D387" s="4"/>
      <c r="E387" s="4"/>
      <c r="F387" s="4"/>
      <c r="G387" s="13"/>
      <c r="H387" s="7"/>
    </row>
    <row r="388" spans="4:8" ht="15.75" customHeight="1" x14ac:dyDescent="0.25">
      <c r="D388" s="4"/>
      <c r="E388" s="4"/>
      <c r="F388" s="4"/>
      <c r="G388" s="13"/>
      <c r="H388" s="7"/>
    </row>
    <row r="389" spans="4:8" ht="15.75" customHeight="1" x14ac:dyDescent="0.25">
      <c r="D389" s="4"/>
      <c r="E389" s="4"/>
      <c r="F389" s="4"/>
      <c r="G389" s="13"/>
      <c r="H389" s="7"/>
    </row>
    <row r="390" spans="4:8" ht="15.75" customHeight="1" x14ac:dyDescent="0.25">
      <c r="D390" s="4"/>
      <c r="E390" s="4"/>
      <c r="F390" s="4"/>
      <c r="G390" s="13"/>
      <c r="H390" s="7"/>
    </row>
    <row r="391" spans="4:8" ht="15.75" customHeight="1" x14ac:dyDescent="0.25">
      <c r="D391" s="4"/>
      <c r="E391" s="4"/>
      <c r="F391" s="4"/>
      <c r="G391" s="13"/>
      <c r="H391" s="7"/>
    </row>
    <row r="392" spans="4:8" ht="15.75" customHeight="1" x14ac:dyDescent="0.25">
      <c r="D392" s="4"/>
      <c r="E392" s="4"/>
      <c r="F392" s="4"/>
      <c r="G392" s="13"/>
      <c r="H392" s="7"/>
    </row>
    <row r="393" spans="4:8" ht="15.75" customHeight="1" x14ac:dyDescent="0.25">
      <c r="D393" s="4"/>
      <c r="E393" s="4"/>
      <c r="F393" s="4"/>
      <c r="G393" s="13"/>
      <c r="H393" s="7"/>
    </row>
    <row r="394" spans="4:8" ht="15.75" customHeight="1" x14ac:dyDescent="0.25">
      <c r="D394" s="4"/>
      <c r="E394" s="4"/>
      <c r="F394" s="4"/>
      <c r="G394" s="13"/>
      <c r="H394" s="7"/>
    </row>
    <row r="395" spans="4:8" ht="15.75" customHeight="1" x14ac:dyDescent="0.25">
      <c r="D395" s="4"/>
      <c r="E395" s="4"/>
      <c r="F395" s="4"/>
      <c r="G395" s="13"/>
      <c r="H395" s="7"/>
    </row>
    <row r="396" spans="4:8" ht="15.75" customHeight="1" x14ac:dyDescent="0.25">
      <c r="D396" s="4"/>
      <c r="E396" s="4"/>
      <c r="F396" s="4"/>
      <c r="G396" s="13"/>
      <c r="H396" s="7"/>
    </row>
    <row r="397" spans="4:8" ht="15.75" customHeight="1" x14ac:dyDescent="0.25">
      <c r="D397" s="4"/>
      <c r="E397" s="4"/>
      <c r="F397" s="4"/>
      <c r="G397" s="13"/>
      <c r="H397" s="7"/>
    </row>
    <row r="398" spans="4:8" ht="15.75" customHeight="1" x14ac:dyDescent="0.25">
      <c r="D398" s="4"/>
      <c r="E398" s="4"/>
      <c r="F398" s="4"/>
      <c r="G398" s="13"/>
      <c r="H398" s="7"/>
    </row>
    <row r="399" spans="4:8" ht="15.75" customHeight="1" x14ac:dyDescent="0.25">
      <c r="D399" s="4"/>
      <c r="E399" s="4"/>
      <c r="F399" s="4"/>
      <c r="G399" s="13"/>
      <c r="H399" s="7"/>
    </row>
    <row r="400" spans="4:8" ht="15.75" customHeight="1" x14ac:dyDescent="0.25">
      <c r="D400" s="4"/>
      <c r="E400" s="4"/>
      <c r="F400" s="4"/>
      <c r="G400" s="13"/>
      <c r="H400" s="7"/>
    </row>
    <row r="401" spans="4:8" ht="15.75" customHeight="1" x14ac:dyDescent="0.25">
      <c r="D401" s="4"/>
      <c r="E401" s="4"/>
      <c r="F401" s="4"/>
      <c r="G401" s="13"/>
      <c r="H401" s="7"/>
    </row>
    <row r="402" spans="4:8" ht="15.75" customHeight="1" x14ac:dyDescent="0.25">
      <c r="D402" s="4"/>
      <c r="E402" s="4"/>
      <c r="F402" s="4"/>
      <c r="G402" s="13"/>
      <c r="H402" s="7"/>
    </row>
    <row r="403" spans="4:8" ht="15.75" customHeight="1" x14ac:dyDescent="0.25">
      <c r="D403" s="4"/>
      <c r="E403" s="4"/>
      <c r="F403" s="4"/>
      <c r="G403" s="13"/>
      <c r="H403" s="7"/>
    </row>
    <row r="404" spans="4:8" ht="15.75" customHeight="1" x14ac:dyDescent="0.25">
      <c r="D404" s="4"/>
      <c r="E404" s="4"/>
      <c r="F404" s="4"/>
      <c r="G404" s="13"/>
      <c r="H404" s="7"/>
    </row>
    <row r="405" spans="4:8" ht="15.75" customHeight="1" x14ac:dyDescent="0.25">
      <c r="D405" s="4"/>
      <c r="E405" s="4"/>
      <c r="F405" s="4"/>
      <c r="G405" s="13"/>
      <c r="H405" s="7"/>
    </row>
    <row r="406" spans="4:8" ht="15.75" customHeight="1" x14ac:dyDescent="0.25">
      <c r="D406" s="4"/>
      <c r="E406" s="4"/>
      <c r="F406" s="4"/>
      <c r="G406" s="13"/>
      <c r="H406" s="7"/>
    </row>
    <row r="407" spans="4:8" ht="15.75" customHeight="1" x14ac:dyDescent="0.25">
      <c r="D407" s="4"/>
      <c r="E407" s="4"/>
      <c r="F407" s="4"/>
      <c r="G407" s="13"/>
      <c r="H407" s="7"/>
    </row>
    <row r="408" spans="4:8" ht="15.75" customHeight="1" x14ac:dyDescent="0.25">
      <c r="D408" s="4"/>
      <c r="E408" s="4"/>
      <c r="F408" s="4"/>
      <c r="G408" s="13"/>
      <c r="H408" s="7"/>
    </row>
    <row r="409" spans="4:8" ht="15.75" customHeight="1" x14ac:dyDescent="0.25">
      <c r="D409" s="4"/>
      <c r="E409" s="4"/>
      <c r="F409" s="4"/>
      <c r="G409" s="13"/>
      <c r="H409" s="7"/>
    </row>
    <row r="410" spans="4:8" ht="15.75" customHeight="1" x14ac:dyDescent="0.25">
      <c r="D410" s="4"/>
      <c r="E410" s="4"/>
      <c r="F410" s="4"/>
      <c r="G410" s="13"/>
      <c r="H410" s="7"/>
    </row>
    <row r="411" spans="4:8" ht="15.75" customHeight="1" x14ac:dyDescent="0.25">
      <c r="D411" s="4"/>
      <c r="E411" s="4"/>
      <c r="F411" s="4"/>
      <c r="G411" s="13"/>
      <c r="H411" s="7"/>
    </row>
    <row r="412" spans="4:8" ht="15.75" customHeight="1" x14ac:dyDescent="0.25">
      <c r="D412" s="4"/>
      <c r="E412" s="4"/>
      <c r="F412" s="4"/>
      <c r="G412" s="13"/>
      <c r="H412" s="7"/>
    </row>
    <row r="413" spans="4:8" ht="15.75" customHeight="1" x14ac:dyDescent="0.25">
      <c r="D413" s="4"/>
      <c r="E413" s="4"/>
      <c r="F413" s="4"/>
      <c r="G413" s="13"/>
      <c r="H413" s="7"/>
    </row>
    <row r="414" spans="4:8" ht="15.75" customHeight="1" x14ac:dyDescent="0.25">
      <c r="D414" s="4"/>
      <c r="E414" s="4"/>
      <c r="F414" s="4"/>
      <c r="G414" s="13"/>
      <c r="H414" s="7"/>
    </row>
    <row r="415" spans="4:8" ht="15.75" customHeight="1" x14ac:dyDescent="0.25">
      <c r="D415" s="4"/>
      <c r="E415" s="4"/>
      <c r="F415" s="4"/>
      <c r="G415" s="13"/>
      <c r="H415" s="7"/>
    </row>
    <row r="416" spans="4:8" ht="15.75" customHeight="1" x14ac:dyDescent="0.25">
      <c r="D416" s="4"/>
      <c r="E416" s="4"/>
      <c r="F416" s="4"/>
      <c r="G416" s="13"/>
      <c r="H416" s="7"/>
    </row>
    <row r="417" spans="4:8" ht="15.75" customHeight="1" x14ac:dyDescent="0.25">
      <c r="D417" s="4"/>
      <c r="E417" s="4"/>
      <c r="F417" s="4"/>
      <c r="G417" s="13"/>
      <c r="H417" s="7"/>
    </row>
    <row r="418" spans="4:8" ht="15.75" customHeight="1" x14ac:dyDescent="0.25">
      <c r="D418" s="4"/>
      <c r="E418" s="4"/>
      <c r="F418" s="4"/>
      <c r="G418" s="13"/>
      <c r="H418" s="7"/>
    </row>
    <row r="419" spans="4:8" ht="15.75" customHeight="1" x14ac:dyDescent="0.25">
      <c r="D419" s="4"/>
      <c r="E419" s="4"/>
      <c r="F419" s="4"/>
      <c r="G419" s="13"/>
      <c r="H419" s="7"/>
    </row>
    <row r="420" spans="4:8" ht="15.75" customHeight="1" x14ac:dyDescent="0.25">
      <c r="D420" s="4"/>
      <c r="E420" s="4"/>
      <c r="F420" s="4"/>
      <c r="G420" s="13"/>
      <c r="H420" s="7"/>
    </row>
    <row r="421" spans="4:8" ht="15.75" customHeight="1" x14ac:dyDescent="0.25">
      <c r="D421" s="4"/>
      <c r="E421" s="4"/>
      <c r="F421" s="4"/>
      <c r="G421" s="13"/>
      <c r="H421" s="7"/>
    </row>
    <row r="422" spans="4:8" ht="15.75" customHeight="1" x14ac:dyDescent="0.25">
      <c r="D422" s="4"/>
      <c r="E422" s="4"/>
      <c r="F422" s="4"/>
      <c r="G422" s="13"/>
      <c r="H422" s="7"/>
    </row>
    <row r="423" spans="4:8" ht="15.75" customHeight="1" x14ac:dyDescent="0.25">
      <c r="D423" s="4"/>
      <c r="E423" s="4"/>
      <c r="F423" s="4"/>
      <c r="G423" s="13"/>
      <c r="H423" s="7"/>
    </row>
    <row r="424" spans="4:8" ht="15.75" customHeight="1" x14ac:dyDescent="0.25">
      <c r="D424" s="4"/>
      <c r="E424" s="4"/>
      <c r="F424" s="4"/>
      <c r="G424" s="13"/>
      <c r="H424" s="7"/>
    </row>
    <row r="425" spans="4:8" ht="15.75" customHeight="1" x14ac:dyDescent="0.25">
      <c r="D425" s="4"/>
      <c r="E425" s="4"/>
      <c r="F425" s="4"/>
      <c r="G425" s="13"/>
      <c r="H425" s="7"/>
    </row>
    <row r="426" spans="4:8" ht="15.75" customHeight="1" x14ac:dyDescent="0.25">
      <c r="D426" s="4"/>
      <c r="E426" s="4"/>
      <c r="F426" s="4"/>
      <c r="G426" s="13"/>
      <c r="H426" s="7"/>
    </row>
    <row r="427" spans="4:8" ht="15.75" customHeight="1" x14ac:dyDescent="0.25">
      <c r="D427" s="4"/>
      <c r="E427" s="4"/>
      <c r="F427" s="4"/>
      <c r="G427" s="13"/>
      <c r="H427" s="7"/>
    </row>
    <row r="428" spans="4:8" ht="15.75" customHeight="1" x14ac:dyDescent="0.25">
      <c r="D428" s="4"/>
      <c r="E428" s="4"/>
      <c r="F428" s="4"/>
      <c r="G428" s="13"/>
      <c r="H428" s="7"/>
    </row>
    <row r="429" spans="4:8" ht="15.75" customHeight="1" x14ac:dyDescent="0.25">
      <c r="D429" s="4"/>
      <c r="E429" s="4"/>
      <c r="F429" s="4"/>
      <c r="G429" s="13"/>
      <c r="H429" s="7"/>
    </row>
    <row r="430" spans="4:8" ht="15.75" customHeight="1" x14ac:dyDescent="0.25">
      <c r="D430" s="4"/>
      <c r="E430" s="4"/>
      <c r="F430" s="4"/>
      <c r="G430" s="13"/>
      <c r="H430" s="7"/>
    </row>
    <row r="431" spans="4:8" ht="15.75" customHeight="1" x14ac:dyDescent="0.25">
      <c r="D431" s="4"/>
      <c r="E431" s="4"/>
      <c r="F431" s="4"/>
      <c r="G431" s="13"/>
      <c r="H431" s="7"/>
    </row>
    <row r="432" spans="4:8" ht="15.75" customHeight="1" x14ac:dyDescent="0.25">
      <c r="D432" s="4"/>
      <c r="E432" s="4"/>
      <c r="F432" s="4"/>
      <c r="G432" s="13"/>
      <c r="H432" s="7"/>
    </row>
    <row r="433" spans="4:8" ht="15.75" customHeight="1" x14ac:dyDescent="0.25">
      <c r="D433" s="4"/>
      <c r="E433" s="4"/>
      <c r="F433" s="4"/>
      <c r="G433" s="13"/>
      <c r="H433" s="7"/>
    </row>
    <row r="434" spans="4:8" ht="15.75" customHeight="1" x14ac:dyDescent="0.25">
      <c r="D434" s="4"/>
      <c r="E434" s="4"/>
      <c r="F434" s="4"/>
      <c r="G434" s="13"/>
      <c r="H434" s="7"/>
    </row>
    <row r="435" spans="4:8" ht="15.75" customHeight="1" x14ac:dyDescent="0.25">
      <c r="D435" s="4"/>
      <c r="E435" s="4"/>
      <c r="F435" s="4"/>
      <c r="G435" s="13"/>
      <c r="H435" s="7"/>
    </row>
    <row r="436" spans="4:8" ht="15.75" customHeight="1" x14ac:dyDescent="0.25">
      <c r="D436" s="4"/>
      <c r="E436" s="4"/>
      <c r="F436" s="4"/>
      <c r="G436" s="13"/>
      <c r="H436" s="7"/>
    </row>
    <row r="437" spans="4:8" ht="15.75" customHeight="1" x14ac:dyDescent="0.25">
      <c r="D437" s="4"/>
      <c r="E437" s="4"/>
      <c r="F437" s="4"/>
      <c r="G437" s="13"/>
      <c r="H437" s="7"/>
    </row>
    <row r="438" spans="4:8" ht="15.75" customHeight="1" x14ac:dyDescent="0.25">
      <c r="D438" s="4"/>
      <c r="E438" s="4"/>
      <c r="F438" s="4"/>
      <c r="G438" s="13"/>
      <c r="H438" s="7"/>
    </row>
    <row r="439" spans="4:8" ht="15.75" customHeight="1" x14ac:dyDescent="0.25">
      <c r="D439" s="4"/>
      <c r="E439" s="4"/>
      <c r="F439" s="4"/>
      <c r="G439" s="13"/>
      <c r="H439" s="7"/>
    </row>
    <row r="440" spans="4:8" ht="15.75" customHeight="1" x14ac:dyDescent="0.25">
      <c r="D440" s="4"/>
      <c r="E440" s="4"/>
      <c r="F440" s="4"/>
      <c r="G440" s="13"/>
      <c r="H440" s="7"/>
    </row>
    <row r="441" spans="4:8" ht="15.75" customHeight="1" x14ac:dyDescent="0.25">
      <c r="D441" s="4"/>
      <c r="E441" s="4"/>
      <c r="F441" s="4"/>
      <c r="G441" s="13"/>
      <c r="H441" s="7"/>
    </row>
    <row r="442" spans="4:8" ht="15.75" customHeight="1" x14ac:dyDescent="0.25">
      <c r="D442" s="4"/>
      <c r="E442" s="4"/>
      <c r="F442" s="4"/>
      <c r="G442" s="13"/>
      <c r="H442" s="7"/>
    </row>
    <row r="443" spans="4:8" ht="15.75" customHeight="1" x14ac:dyDescent="0.25">
      <c r="D443" s="4"/>
      <c r="E443" s="4"/>
      <c r="F443" s="4"/>
      <c r="G443" s="13"/>
      <c r="H443" s="7"/>
    </row>
    <row r="444" spans="4:8" ht="15.75" customHeight="1" x14ac:dyDescent="0.25">
      <c r="D444" s="4"/>
      <c r="E444" s="4"/>
      <c r="F444" s="4"/>
      <c r="G444" s="13"/>
      <c r="H444" s="7"/>
    </row>
    <row r="445" spans="4:8" ht="15.75" customHeight="1" x14ac:dyDescent="0.25">
      <c r="D445" s="4"/>
      <c r="E445" s="4"/>
      <c r="F445" s="4"/>
      <c r="G445" s="13"/>
      <c r="H445" s="7"/>
    </row>
    <row r="446" spans="4:8" ht="15.75" customHeight="1" x14ac:dyDescent="0.25">
      <c r="D446" s="4"/>
      <c r="E446" s="4"/>
      <c r="F446" s="4"/>
      <c r="G446" s="13"/>
      <c r="H446" s="7"/>
    </row>
    <row r="447" spans="4:8" ht="15.75" customHeight="1" x14ac:dyDescent="0.25">
      <c r="D447" s="4"/>
      <c r="E447" s="4"/>
      <c r="F447" s="4"/>
      <c r="G447" s="13"/>
      <c r="H447" s="7"/>
    </row>
    <row r="448" spans="4:8" ht="15.75" customHeight="1" x14ac:dyDescent="0.25">
      <c r="D448" s="4"/>
      <c r="E448" s="4"/>
      <c r="F448" s="4"/>
      <c r="G448" s="13"/>
      <c r="H448" s="7"/>
    </row>
    <row r="449" spans="4:8" ht="15.75" customHeight="1" x14ac:dyDescent="0.25">
      <c r="D449" s="4"/>
      <c r="E449" s="4"/>
      <c r="F449" s="4"/>
      <c r="G449" s="13"/>
      <c r="H449" s="7"/>
    </row>
    <row r="450" spans="4:8" ht="15.75" customHeight="1" x14ac:dyDescent="0.25">
      <c r="D450" s="4"/>
      <c r="E450" s="4"/>
      <c r="F450" s="4"/>
      <c r="G450" s="13"/>
      <c r="H450" s="7"/>
    </row>
    <row r="451" spans="4:8" ht="15.75" customHeight="1" x14ac:dyDescent="0.25">
      <c r="D451" s="4"/>
      <c r="E451" s="4"/>
      <c r="F451" s="4"/>
      <c r="G451" s="13"/>
      <c r="H451" s="7"/>
    </row>
    <row r="452" spans="4:8" ht="15.75" customHeight="1" x14ac:dyDescent="0.25">
      <c r="D452" s="4"/>
      <c r="E452" s="4"/>
      <c r="F452" s="4"/>
      <c r="G452" s="13"/>
      <c r="H452" s="7"/>
    </row>
    <row r="453" spans="4:8" ht="15.75" customHeight="1" x14ac:dyDescent="0.25">
      <c r="D453" s="4"/>
      <c r="E453" s="4"/>
      <c r="F453" s="4"/>
      <c r="G453" s="13"/>
      <c r="H453" s="7"/>
    </row>
    <row r="454" spans="4:8" ht="15.75" customHeight="1" x14ac:dyDescent="0.25">
      <c r="D454" s="4"/>
      <c r="E454" s="4"/>
      <c r="F454" s="4"/>
      <c r="G454" s="13"/>
      <c r="H454" s="7"/>
    </row>
    <row r="455" spans="4:8" ht="15.75" customHeight="1" x14ac:dyDescent="0.25">
      <c r="D455" s="4"/>
      <c r="E455" s="4"/>
      <c r="F455" s="4"/>
      <c r="G455" s="13"/>
      <c r="H455" s="7"/>
    </row>
    <row r="456" spans="4:8" ht="15.75" customHeight="1" x14ac:dyDescent="0.25">
      <c r="D456" s="4"/>
      <c r="E456" s="4"/>
      <c r="F456" s="4"/>
      <c r="G456" s="13"/>
      <c r="H456" s="7"/>
    </row>
    <row r="457" spans="4:8" ht="15.75" customHeight="1" x14ac:dyDescent="0.25">
      <c r="D457" s="4"/>
      <c r="E457" s="4"/>
      <c r="F457" s="4"/>
      <c r="G457" s="13"/>
      <c r="H457" s="7"/>
    </row>
    <row r="458" spans="4:8" ht="15.75" customHeight="1" x14ac:dyDescent="0.25">
      <c r="D458" s="4"/>
      <c r="E458" s="4"/>
      <c r="F458" s="4"/>
      <c r="G458" s="13"/>
      <c r="H458" s="7"/>
    </row>
    <row r="459" spans="4:8" ht="15.75" customHeight="1" x14ac:dyDescent="0.25">
      <c r="D459" s="4"/>
      <c r="E459" s="4"/>
      <c r="F459" s="4"/>
      <c r="G459" s="13"/>
      <c r="H459" s="7"/>
    </row>
    <row r="460" spans="4:8" ht="15.75" customHeight="1" x14ac:dyDescent="0.25">
      <c r="D460" s="4"/>
      <c r="E460" s="4"/>
      <c r="F460" s="4"/>
      <c r="G460" s="13"/>
      <c r="H460" s="7"/>
    </row>
    <row r="461" spans="4:8" ht="15.75" customHeight="1" x14ac:dyDescent="0.25">
      <c r="D461" s="4"/>
      <c r="E461" s="4"/>
      <c r="F461" s="4"/>
      <c r="G461" s="13"/>
      <c r="H461" s="7"/>
    </row>
    <row r="462" spans="4:8" ht="15.75" customHeight="1" x14ac:dyDescent="0.25">
      <c r="D462" s="4"/>
      <c r="E462" s="4"/>
      <c r="F462" s="4"/>
      <c r="G462" s="13"/>
      <c r="H462" s="7"/>
    </row>
    <row r="463" spans="4:8" ht="15.75" customHeight="1" x14ac:dyDescent="0.25">
      <c r="D463" s="4"/>
      <c r="E463" s="4"/>
      <c r="F463" s="4"/>
      <c r="G463" s="13"/>
      <c r="H463" s="7"/>
    </row>
    <row r="464" spans="4:8" ht="15.75" customHeight="1" x14ac:dyDescent="0.25">
      <c r="D464" s="4"/>
      <c r="E464" s="4"/>
      <c r="F464" s="4"/>
      <c r="G464" s="13"/>
      <c r="H464" s="7"/>
    </row>
    <row r="465" spans="4:8" ht="15.75" customHeight="1" x14ac:dyDescent="0.25">
      <c r="D465" s="4"/>
      <c r="E465" s="4"/>
      <c r="F465" s="4"/>
      <c r="G465" s="13"/>
      <c r="H465" s="7"/>
    </row>
    <row r="466" spans="4:8" ht="15.75" customHeight="1" x14ac:dyDescent="0.25">
      <c r="D466" s="4"/>
      <c r="E466" s="4"/>
      <c r="F466" s="4"/>
      <c r="G466" s="13"/>
      <c r="H466" s="7"/>
    </row>
    <row r="467" spans="4:8" ht="15.75" customHeight="1" x14ac:dyDescent="0.25">
      <c r="D467" s="4"/>
      <c r="E467" s="4"/>
      <c r="F467" s="4"/>
      <c r="G467" s="13"/>
      <c r="H467" s="7"/>
    </row>
    <row r="468" spans="4:8" ht="15.75" customHeight="1" x14ac:dyDescent="0.25">
      <c r="D468" s="4"/>
      <c r="E468" s="4"/>
      <c r="F468" s="4"/>
      <c r="G468" s="13"/>
      <c r="H468" s="7"/>
    </row>
    <row r="469" spans="4:8" ht="15.75" customHeight="1" x14ac:dyDescent="0.25">
      <c r="D469" s="4"/>
      <c r="E469" s="4"/>
      <c r="F469" s="4"/>
      <c r="G469" s="13"/>
      <c r="H469" s="7"/>
    </row>
    <row r="470" spans="4:8" ht="15.75" customHeight="1" x14ac:dyDescent="0.25">
      <c r="D470" s="4"/>
      <c r="E470" s="4"/>
      <c r="F470" s="4"/>
      <c r="G470" s="13"/>
      <c r="H470" s="7"/>
    </row>
    <row r="471" spans="4:8" ht="15.75" customHeight="1" x14ac:dyDescent="0.25">
      <c r="D471" s="4"/>
      <c r="E471" s="4"/>
      <c r="F471" s="4"/>
      <c r="G471" s="13"/>
      <c r="H471" s="7"/>
    </row>
    <row r="472" spans="4:8" ht="15.75" customHeight="1" x14ac:dyDescent="0.25">
      <c r="D472" s="4"/>
      <c r="E472" s="4"/>
      <c r="F472" s="4"/>
      <c r="G472" s="13"/>
      <c r="H472" s="7"/>
    </row>
    <row r="473" spans="4:8" ht="15.75" customHeight="1" x14ac:dyDescent="0.25">
      <c r="D473" s="4"/>
      <c r="E473" s="4"/>
      <c r="F473" s="4"/>
      <c r="G473" s="13"/>
      <c r="H473" s="7"/>
    </row>
    <row r="474" spans="4:8" ht="15.75" customHeight="1" x14ac:dyDescent="0.25">
      <c r="D474" s="4"/>
      <c r="E474" s="4"/>
      <c r="F474" s="4"/>
      <c r="G474" s="13"/>
      <c r="H474" s="7"/>
    </row>
    <row r="475" spans="4:8" ht="15.75" customHeight="1" x14ac:dyDescent="0.25">
      <c r="D475" s="4"/>
      <c r="E475" s="4"/>
      <c r="F475" s="4"/>
      <c r="G475" s="13"/>
      <c r="H475" s="7"/>
    </row>
    <row r="476" spans="4:8" ht="15.75" customHeight="1" x14ac:dyDescent="0.25">
      <c r="D476" s="4"/>
      <c r="E476" s="4"/>
      <c r="F476" s="4"/>
      <c r="G476" s="13"/>
      <c r="H476" s="7"/>
    </row>
    <row r="477" spans="4:8" ht="15.75" customHeight="1" x14ac:dyDescent="0.25">
      <c r="D477" s="4"/>
      <c r="E477" s="4"/>
      <c r="F477" s="4"/>
      <c r="G477" s="13"/>
      <c r="H477" s="7"/>
    </row>
    <row r="478" spans="4:8" ht="15.75" customHeight="1" x14ac:dyDescent="0.25">
      <c r="D478" s="4"/>
      <c r="E478" s="4"/>
      <c r="F478" s="4"/>
      <c r="G478" s="13"/>
      <c r="H478" s="7"/>
    </row>
    <row r="479" spans="4:8" ht="15.75" customHeight="1" x14ac:dyDescent="0.25">
      <c r="D479" s="4"/>
      <c r="E479" s="4"/>
      <c r="F479" s="4"/>
      <c r="G479" s="13"/>
      <c r="H479" s="7"/>
    </row>
    <row r="480" spans="4:8" ht="15.75" customHeight="1" x14ac:dyDescent="0.25">
      <c r="D480" s="4"/>
      <c r="E480" s="4"/>
      <c r="F480" s="4"/>
      <c r="G480" s="13"/>
      <c r="H480" s="7"/>
    </row>
    <row r="481" spans="4:8" ht="15.75" customHeight="1" x14ac:dyDescent="0.25">
      <c r="D481" s="4"/>
      <c r="E481" s="4"/>
      <c r="F481" s="4"/>
      <c r="G481" s="13"/>
      <c r="H481" s="7"/>
    </row>
    <row r="482" spans="4:8" ht="15.75" customHeight="1" x14ac:dyDescent="0.25">
      <c r="D482" s="4"/>
      <c r="E482" s="4"/>
      <c r="F482" s="4"/>
      <c r="G482" s="13"/>
      <c r="H482" s="7"/>
    </row>
    <row r="483" spans="4:8" ht="15.75" customHeight="1" x14ac:dyDescent="0.25">
      <c r="D483" s="4"/>
      <c r="E483" s="4"/>
      <c r="F483" s="4"/>
      <c r="G483" s="13"/>
      <c r="H483" s="7"/>
    </row>
    <row r="484" spans="4:8" ht="15.75" customHeight="1" x14ac:dyDescent="0.25">
      <c r="D484" s="4"/>
      <c r="E484" s="4"/>
      <c r="F484" s="4"/>
      <c r="G484" s="13"/>
      <c r="H484" s="7"/>
    </row>
    <row r="485" spans="4:8" ht="15.75" customHeight="1" x14ac:dyDescent="0.25">
      <c r="D485" s="4"/>
      <c r="E485" s="4"/>
      <c r="F485" s="4"/>
      <c r="G485" s="13"/>
      <c r="H485" s="7"/>
    </row>
    <row r="486" spans="4:8" ht="15.75" customHeight="1" x14ac:dyDescent="0.25">
      <c r="D486" s="4"/>
      <c r="E486" s="4"/>
      <c r="F486" s="4"/>
      <c r="G486" s="13"/>
      <c r="H486" s="7"/>
    </row>
    <row r="487" spans="4:8" ht="15.75" customHeight="1" x14ac:dyDescent="0.25">
      <c r="D487" s="4"/>
      <c r="E487" s="4"/>
      <c r="F487" s="4"/>
      <c r="G487" s="13"/>
      <c r="H487" s="7"/>
    </row>
    <row r="488" spans="4:8" ht="15.75" customHeight="1" x14ac:dyDescent="0.25">
      <c r="D488" s="4"/>
      <c r="E488" s="4"/>
      <c r="F488" s="4"/>
      <c r="G488" s="13"/>
      <c r="H488" s="7"/>
    </row>
    <row r="489" spans="4:8" ht="15.75" customHeight="1" x14ac:dyDescent="0.25">
      <c r="D489" s="4"/>
      <c r="E489" s="4"/>
      <c r="F489" s="4"/>
      <c r="G489" s="13"/>
      <c r="H489" s="7"/>
    </row>
    <row r="490" spans="4:8" ht="15.75" customHeight="1" x14ac:dyDescent="0.25">
      <c r="D490" s="4"/>
      <c r="E490" s="4"/>
      <c r="F490" s="4"/>
      <c r="G490" s="13"/>
      <c r="H490" s="7"/>
    </row>
    <row r="491" spans="4:8" ht="15.75" customHeight="1" x14ac:dyDescent="0.25">
      <c r="D491" s="4"/>
      <c r="E491" s="4"/>
      <c r="F491" s="4"/>
      <c r="G491" s="13"/>
      <c r="H491" s="7"/>
    </row>
    <row r="492" spans="4:8" ht="15.75" customHeight="1" x14ac:dyDescent="0.25">
      <c r="D492" s="4"/>
      <c r="E492" s="4"/>
      <c r="F492" s="4"/>
      <c r="G492" s="13"/>
      <c r="H492" s="7"/>
    </row>
    <row r="493" spans="4:8" ht="15.75" customHeight="1" x14ac:dyDescent="0.25">
      <c r="D493" s="4"/>
      <c r="E493" s="4"/>
      <c r="F493" s="4"/>
      <c r="G493" s="13"/>
      <c r="H493" s="7"/>
    </row>
    <row r="494" spans="4:8" ht="15.75" customHeight="1" x14ac:dyDescent="0.25">
      <c r="D494" s="4"/>
      <c r="E494" s="4"/>
      <c r="F494" s="4"/>
      <c r="G494" s="13"/>
      <c r="H494" s="7"/>
    </row>
    <row r="495" spans="4:8" ht="15.75" customHeight="1" x14ac:dyDescent="0.25">
      <c r="D495" s="4"/>
      <c r="E495" s="4"/>
      <c r="F495" s="4"/>
      <c r="G495" s="13"/>
      <c r="H495" s="7"/>
    </row>
    <row r="496" spans="4:8" ht="15.75" customHeight="1" x14ac:dyDescent="0.25">
      <c r="D496" s="4"/>
      <c r="E496" s="4"/>
      <c r="F496" s="4"/>
      <c r="G496" s="13"/>
      <c r="H496" s="7"/>
    </row>
    <row r="497" spans="4:8" ht="15.75" customHeight="1" x14ac:dyDescent="0.25">
      <c r="D497" s="4"/>
      <c r="E497" s="4"/>
      <c r="F497" s="4"/>
      <c r="G497" s="13"/>
      <c r="H497" s="7"/>
    </row>
    <row r="498" spans="4:8" ht="15.75" customHeight="1" x14ac:dyDescent="0.25">
      <c r="D498" s="4"/>
      <c r="E498" s="4"/>
      <c r="F498" s="4"/>
      <c r="G498" s="13"/>
      <c r="H498" s="7"/>
    </row>
    <row r="499" spans="4:8" ht="15.75" customHeight="1" x14ac:dyDescent="0.25">
      <c r="D499" s="4"/>
      <c r="E499" s="4"/>
      <c r="F499" s="4"/>
      <c r="G499" s="13"/>
      <c r="H499" s="7"/>
    </row>
    <row r="500" spans="4:8" ht="15.75" customHeight="1" x14ac:dyDescent="0.25">
      <c r="D500" s="4"/>
      <c r="E500" s="4"/>
      <c r="F500" s="4"/>
      <c r="G500" s="13"/>
      <c r="H500" s="7"/>
    </row>
    <row r="501" spans="4:8" ht="15.75" customHeight="1" x14ac:dyDescent="0.25">
      <c r="D501" s="4"/>
      <c r="E501" s="4"/>
      <c r="F501" s="4"/>
      <c r="G501" s="13"/>
      <c r="H501" s="7"/>
    </row>
    <row r="502" spans="4:8" ht="15.75" customHeight="1" x14ac:dyDescent="0.25">
      <c r="D502" s="4"/>
      <c r="E502" s="4"/>
      <c r="F502" s="4"/>
      <c r="G502" s="13"/>
      <c r="H502" s="7"/>
    </row>
    <row r="503" spans="4:8" ht="15.75" customHeight="1" x14ac:dyDescent="0.25">
      <c r="D503" s="4"/>
      <c r="E503" s="4"/>
      <c r="F503" s="4"/>
      <c r="G503" s="13"/>
      <c r="H503" s="7"/>
    </row>
    <row r="504" spans="4:8" ht="15.75" customHeight="1" x14ac:dyDescent="0.25">
      <c r="D504" s="4"/>
      <c r="E504" s="4"/>
      <c r="F504" s="4"/>
      <c r="G504" s="13"/>
      <c r="H504" s="7"/>
    </row>
    <row r="505" spans="4:8" ht="15.75" customHeight="1" x14ac:dyDescent="0.25">
      <c r="D505" s="4"/>
      <c r="E505" s="4"/>
      <c r="F505" s="4"/>
      <c r="G505" s="13"/>
      <c r="H505" s="7"/>
    </row>
    <row r="506" spans="4:8" ht="15.75" customHeight="1" x14ac:dyDescent="0.25">
      <c r="D506" s="4"/>
      <c r="E506" s="4"/>
      <c r="F506" s="4"/>
      <c r="G506" s="13"/>
      <c r="H506" s="7"/>
    </row>
    <row r="507" spans="4:8" ht="15.75" customHeight="1" x14ac:dyDescent="0.25">
      <c r="D507" s="4"/>
      <c r="E507" s="4"/>
      <c r="F507" s="4"/>
      <c r="G507" s="13"/>
      <c r="H507" s="7"/>
    </row>
    <row r="508" spans="4:8" ht="15.75" customHeight="1" x14ac:dyDescent="0.25">
      <c r="D508" s="4"/>
      <c r="E508" s="4"/>
      <c r="F508" s="4"/>
      <c r="G508" s="13"/>
      <c r="H508" s="7"/>
    </row>
    <row r="509" spans="4:8" ht="15.75" customHeight="1" x14ac:dyDescent="0.25">
      <c r="D509" s="4"/>
      <c r="E509" s="4"/>
      <c r="F509" s="4"/>
      <c r="G509" s="13"/>
      <c r="H509" s="7"/>
    </row>
    <row r="510" spans="4:8" ht="15.75" customHeight="1" x14ac:dyDescent="0.25">
      <c r="D510" s="4"/>
      <c r="E510" s="4"/>
      <c r="F510" s="4"/>
      <c r="G510" s="13"/>
      <c r="H510" s="7"/>
    </row>
    <row r="511" spans="4:8" ht="15.75" customHeight="1" x14ac:dyDescent="0.25">
      <c r="D511" s="4"/>
      <c r="E511" s="4"/>
      <c r="F511" s="4"/>
      <c r="G511" s="13"/>
      <c r="H511" s="7"/>
    </row>
    <row r="512" spans="4:8" ht="15.75" customHeight="1" x14ac:dyDescent="0.25">
      <c r="D512" s="4"/>
      <c r="E512" s="4"/>
      <c r="F512" s="4"/>
      <c r="G512" s="13"/>
      <c r="H512" s="7"/>
    </row>
    <row r="513" spans="4:8" ht="15.75" customHeight="1" x14ac:dyDescent="0.25">
      <c r="D513" s="4"/>
      <c r="E513" s="4"/>
      <c r="F513" s="4"/>
      <c r="G513" s="13"/>
      <c r="H513" s="7"/>
    </row>
    <row r="514" spans="4:8" ht="15.75" customHeight="1" x14ac:dyDescent="0.25">
      <c r="D514" s="4"/>
      <c r="E514" s="4"/>
      <c r="F514" s="4"/>
      <c r="G514" s="13"/>
      <c r="H514" s="7"/>
    </row>
    <row r="515" spans="4:8" ht="15.75" customHeight="1" x14ac:dyDescent="0.25">
      <c r="D515" s="4"/>
      <c r="E515" s="4"/>
      <c r="F515" s="4"/>
      <c r="G515" s="13"/>
      <c r="H515" s="7"/>
    </row>
    <row r="516" spans="4:8" ht="15.75" customHeight="1" x14ac:dyDescent="0.25">
      <c r="D516" s="4"/>
      <c r="E516" s="4"/>
      <c r="F516" s="4"/>
      <c r="G516" s="13"/>
      <c r="H516" s="7"/>
    </row>
    <row r="517" spans="4:8" ht="15.75" customHeight="1" x14ac:dyDescent="0.25">
      <c r="D517" s="4"/>
      <c r="E517" s="4"/>
      <c r="F517" s="4"/>
      <c r="G517" s="13"/>
      <c r="H517" s="7"/>
    </row>
    <row r="518" spans="4:8" ht="15.75" customHeight="1" x14ac:dyDescent="0.25">
      <c r="D518" s="4"/>
      <c r="E518" s="4"/>
      <c r="F518" s="4"/>
      <c r="G518" s="13"/>
      <c r="H518" s="7"/>
    </row>
    <row r="519" spans="4:8" ht="15.75" customHeight="1" x14ac:dyDescent="0.25">
      <c r="D519" s="4"/>
      <c r="E519" s="4"/>
      <c r="F519" s="4"/>
      <c r="G519" s="13"/>
      <c r="H519" s="7"/>
    </row>
    <row r="520" spans="4:8" ht="15.75" customHeight="1" x14ac:dyDescent="0.25">
      <c r="D520" s="4"/>
      <c r="E520" s="4"/>
      <c r="F520" s="4"/>
      <c r="G520" s="13"/>
      <c r="H520" s="7"/>
    </row>
    <row r="521" spans="4:8" ht="15.75" customHeight="1" x14ac:dyDescent="0.25">
      <c r="D521" s="4"/>
      <c r="E521" s="4"/>
      <c r="F521" s="4"/>
      <c r="G521" s="13"/>
      <c r="H521" s="7"/>
    </row>
    <row r="522" spans="4:8" ht="15.75" customHeight="1" x14ac:dyDescent="0.25">
      <c r="D522" s="4"/>
      <c r="E522" s="4"/>
      <c r="F522" s="4"/>
      <c r="G522" s="13"/>
      <c r="H522" s="7"/>
    </row>
    <row r="523" spans="4:8" ht="15.75" customHeight="1" x14ac:dyDescent="0.25">
      <c r="D523" s="4"/>
      <c r="E523" s="4"/>
      <c r="F523" s="4"/>
      <c r="G523" s="13"/>
      <c r="H523" s="7"/>
    </row>
    <row r="524" spans="4:8" ht="15.75" customHeight="1" x14ac:dyDescent="0.25">
      <c r="D524" s="4"/>
      <c r="E524" s="4"/>
      <c r="F524" s="4"/>
      <c r="G524" s="13"/>
      <c r="H524" s="7"/>
    </row>
    <row r="525" spans="4:8" ht="15.75" customHeight="1" x14ac:dyDescent="0.25">
      <c r="D525" s="4"/>
      <c r="E525" s="4"/>
      <c r="F525" s="4"/>
      <c r="G525" s="13"/>
      <c r="H525" s="7"/>
    </row>
    <row r="526" spans="4:8" ht="15.75" customHeight="1" x14ac:dyDescent="0.25">
      <c r="D526" s="4"/>
      <c r="E526" s="4"/>
      <c r="F526" s="4"/>
      <c r="G526" s="13"/>
      <c r="H526" s="7"/>
    </row>
    <row r="527" spans="4:8" ht="15.75" customHeight="1" x14ac:dyDescent="0.25">
      <c r="D527" s="4"/>
      <c r="E527" s="4"/>
      <c r="F527" s="4"/>
      <c r="G527" s="13"/>
      <c r="H527" s="7"/>
    </row>
    <row r="528" spans="4:8" ht="15.75" customHeight="1" x14ac:dyDescent="0.25">
      <c r="D528" s="4"/>
      <c r="E528" s="4"/>
      <c r="F528" s="4"/>
      <c r="G528" s="13"/>
      <c r="H528" s="7"/>
    </row>
    <row r="529" spans="4:8" ht="15.75" customHeight="1" x14ac:dyDescent="0.25">
      <c r="D529" s="4"/>
      <c r="E529" s="4"/>
      <c r="F529" s="4"/>
      <c r="G529" s="13"/>
      <c r="H529" s="7"/>
    </row>
    <row r="530" spans="4:8" ht="15.75" customHeight="1" x14ac:dyDescent="0.25">
      <c r="D530" s="4"/>
      <c r="E530" s="4"/>
      <c r="F530" s="4"/>
      <c r="G530" s="13"/>
      <c r="H530" s="7"/>
    </row>
    <row r="531" spans="4:8" ht="15.75" customHeight="1" x14ac:dyDescent="0.25">
      <c r="D531" s="4"/>
      <c r="E531" s="4"/>
      <c r="F531" s="4"/>
      <c r="G531" s="13"/>
      <c r="H531" s="7"/>
    </row>
    <row r="532" spans="4:8" ht="15.75" customHeight="1" x14ac:dyDescent="0.25">
      <c r="D532" s="4"/>
      <c r="E532" s="4"/>
      <c r="F532" s="4"/>
      <c r="G532" s="13"/>
      <c r="H532" s="7"/>
    </row>
    <row r="533" spans="4:8" ht="15.75" customHeight="1" x14ac:dyDescent="0.25">
      <c r="D533" s="4"/>
      <c r="E533" s="4"/>
      <c r="F533" s="4"/>
      <c r="G533" s="13"/>
      <c r="H533" s="7"/>
    </row>
    <row r="534" spans="4:8" ht="15.75" customHeight="1" x14ac:dyDescent="0.25">
      <c r="D534" s="4"/>
      <c r="E534" s="4"/>
      <c r="F534" s="4"/>
      <c r="G534" s="13"/>
      <c r="H534" s="7"/>
    </row>
    <row r="535" spans="4:8" ht="15.75" customHeight="1" x14ac:dyDescent="0.25">
      <c r="D535" s="4"/>
      <c r="E535" s="4"/>
      <c r="F535" s="4"/>
      <c r="G535" s="13"/>
      <c r="H535" s="7"/>
    </row>
    <row r="536" spans="4:8" ht="15.75" customHeight="1" x14ac:dyDescent="0.25">
      <c r="D536" s="4"/>
      <c r="E536" s="4"/>
      <c r="F536" s="4"/>
      <c r="G536" s="13"/>
      <c r="H536" s="7"/>
    </row>
    <row r="537" spans="4:8" ht="15.75" customHeight="1" x14ac:dyDescent="0.25">
      <c r="D537" s="4"/>
      <c r="E537" s="4"/>
      <c r="F537" s="4"/>
      <c r="G537" s="13"/>
      <c r="H537" s="7"/>
    </row>
    <row r="538" spans="4:8" ht="15.75" customHeight="1" x14ac:dyDescent="0.25">
      <c r="D538" s="4"/>
      <c r="E538" s="4"/>
      <c r="F538" s="4"/>
      <c r="G538" s="13"/>
      <c r="H538" s="7"/>
    </row>
    <row r="539" spans="4:8" ht="15.75" customHeight="1" x14ac:dyDescent="0.25">
      <c r="D539" s="4"/>
      <c r="E539" s="4"/>
      <c r="F539" s="4"/>
      <c r="G539" s="13"/>
      <c r="H539" s="7"/>
    </row>
    <row r="540" spans="4:8" ht="15.75" customHeight="1" x14ac:dyDescent="0.25">
      <c r="D540" s="4"/>
      <c r="E540" s="4"/>
      <c r="F540" s="4"/>
      <c r="G540" s="13"/>
      <c r="H540" s="7"/>
    </row>
    <row r="541" spans="4:8" ht="15.75" customHeight="1" x14ac:dyDescent="0.25">
      <c r="D541" s="4"/>
      <c r="E541" s="4"/>
      <c r="F541" s="4"/>
      <c r="G541" s="13"/>
      <c r="H541" s="7"/>
    </row>
    <row r="542" spans="4:8" ht="15.75" customHeight="1" x14ac:dyDescent="0.25">
      <c r="D542" s="4"/>
      <c r="E542" s="4"/>
      <c r="F542" s="4"/>
      <c r="G542" s="13"/>
      <c r="H542" s="7"/>
    </row>
    <row r="543" spans="4:8" ht="15.75" customHeight="1" x14ac:dyDescent="0.25">
      <c r="D543" s="4"/>
      <c r="E543" s="4"/>
      <c r="F543" s="4"/>
      <c r="G543" s="13"/>
      <c r="H543" s="7"/>
    </row>
    <row r="544" spans="4:8" ht="15.75" customHeight="1" x14ac:dyDescent="0.25">
      <c r="D544" s="4"/>
      <c r="E544" s="4"/>
      <c r="F544" s="4"/>
      <c r="G544" s="13"/>
      <c r="H544" s="7"/>
    </row>
    <row r="545" spans="4:8" ht="15.75" customHeight="1" x14ac:dyDescent="0.25">
      <c r="D545" s="4"/>
      <c r="E545" s="4"/>
      <c r="F545" s="4"/>
      <c r="G545" s="13"/>
      <c r="H545" s="7"/>
    </row>
    <row r="546" spans="4:8" ht="15.75" customHeight="1" x14ac:dyDescent="0.25">
      <c r="D546" s="4"/>
      <c r="E546" s="4"/>
      <c r="F546" s="4"/>
      <c r="G546" s="13"/>
      <c r="H546" s="7"/>
    </row>
    <row r="547" spans="4:8" ht="15.75" customHeight="1" x14ac:dyDescent="0.25">
      <c r="D547" s="4"/>
      <c r="E547" s="4"/>
      <c r="F547" s="4"/>
      <c r="G547" s="13"/>
      <c r="H547" s="7"/>
    </row>
    <row r="548" spans="4:8" ht="15.75" customHeight="1" x14ac:dyDescent="0.25">
      <c r="D548" s="4"/>
      <c r="E548" s="4"/>
      <c r="F548" s="4"/>
      <c r="G548" s="13"/>
      <c r="H548" s="7"/>
    </row>
    <row r="549" spans="4:8" ht="15.75" customHeight="1" x14ac:dyDescent="0.25">
      <c r="D549" s="4"/>
      <c r="E549" s="4"/>
      <c r="F549" s="4"/>
      <c r="G549" s="13"/>
      <c r="H549" s="7"/>
    </row>
    <row r="550" spans="4:8" ht="15.75" customHeight="1" x14ac:dyDescent="0.25">
      <c r="D550" s="4"/>
      <c r="E550" s="4"/>
      <c r="F550" s="4"/>
      <c r="G550" s="13"/>
      <c r="H550" s="7"/>
    </row>
    <row r="551" spans="4:8" ht="15.75" customHeight="1" x14ac:dyDescent="0.25">
      <c r="D551" s="4"/>
      <c r="E551" s="4"/>
      <c r="F551" s="4"/>
      <c r="G551" s="13"/>
      <c r="H551" s="7"/>
    </row>
    <row r="552" spans="4:8" ht="15.75" customHeight="1" x14ac:dyDescent="0.25">
      <c r="D552" s="4"/>
      <c r="E552" s="4"/>
      <c r="F552" s="4"/>
      <c r="G552" s="13"/>
      <c r="H552" s="7"/>
    </row>
    <row r="553" spans="4:8" ht="15.75" customHeight="1" x14ac:dyDescent="0.25">
      <c r="D553" s="4"/>
      <c r="E553" s="4"/>
      <c r="F553" s="4"/>
      <c r="G553" s="13"/>
      <c r="H553" s="7"/>
    </row>
    <row r="554" spans="4:8" ht="15.75" customHeight="1" x14ac:dyDescent="0.25">
      <c r="D554" s="4"/>
      <c r="E554" s="4"/>
      <c r="F554" s="4"/>
      <c r="G554" s="13"/>
      <c r="H554" s="7"/>
    </row>
    <row r="555" spans="4:8" ht="15.75" customHeight="1" x14ac:dyDescent="0.25">
      <c r="D555" s="4"/>
      <c r="E555" s="4"/>
      <c r="F555" s="4"/>
      <c r="G555" s="13"/>
      <c r="H555" s="7"/>
    </row>
    <row r="556" spans="4:8" ht="15.75" customHeight="1" x14ac:dyDescent="0.25">
      <c r="D556" s="4"/>
      <c r="E556" s="4"/>
      <c r="F556" s="4"/>
      <c r="G556" s="13"/>
      <c r="H556" s="7"/>
    </row>
    <row r="557" spans="4:8" ht="15.75" customHeight="1" x14ac:dyDescent="0.25">
      <c r="D557" s="4"/>
      <c r="E557" s="4"/>
      <c r="F557" s="4"/>
      <c r="G557" s="13"/>
      <c r="H557" s="7"/>
    </row>
    <row r="558" spans="4:8" ht="15.75" customHeight="1" x14ac:dyDescent="0.25">
      <c r="D558" s="4"/>
      <c r="E558" s="4"/>
      <c r="F558" s="4"/>
      <c r="G558" s="13"/>
      <c r="H558" s="7"/>
    </row>
    <row r="559" spans="4:8" ht="15.75" customHeight="1" x14ac:dyDescent="0.25">
      <c r="D559" s="4"/>
      <c r="E559" s="4"/>
      <c r="F559" s="4"/>
      <c r="G559" s="13"/>
      <c r="H559" s="7"/>
    </row>
    <row r="560" spans="4:8" ht="15.75" customHeight="1" x14ac:dyDescent="0.25">
      <c r="D560" s="4"/>
      <c r="E560" s="4"/>
      <c r="F560" s="4"/>
      <c r="G560" s="13"/>
      <c r="H560" s="7"/>
    </row>
    <row r="561" spans="4:8" ht="15.75" customHeight="1" x14ac:dyDescent="0.25">
      <c r="D561" s="4"/>
      <c r="E561" s="4"/>
      <c r="F561" s="4"/>
      <c r="G561" s="13"/>
      <c r="H561" s="7"/>
    </row>
    <row r="562" spans="4:8" ht="15.75" customHeight="1" x14ac:dyDescent="0.25">
      <c r="D562" s="4"/>
      <c r="E562" s="4"/>
      <c r="F562" s="4"/>
      <c r="G562" s="13"/>
      <c r="H562" s="7"/>
    </row>
    <row r="563" spans="4:8" ht="15.75" customHeight="1" x14ac:dyDescent="0.25">
      <c r="D563" s="4"/>
      <c r="E563" s="4"/>
      <c r="F563" s="4"/>
      <c r="G563" s="13"/>
      <c r="H563" s="7"/>
    </row>
    <row r="564" spans="4:8" ht="15.75" customHeight="1" x14ac:dyDescent="0.25">
      <c r="D564" s="4"/>
      <c r="E564" s="4"/>
      <c r="F564" s="4"/>
      <c r="G564" s="13"/>
      <c r="H564" s="7"/>
    </row>
    <row r="565" spans="4:8" ht="15.75" customHeight="1" x14ac:dyDescent="0.25">
      <c r="D565" s="4"/>
      <c r="E565" s="4"/>
      <c r="F565" s="4"/>
      <c r="G565" s="13"/>
      <c r="H565" s="7"/>
    </row>
    <row r="566" spans="4:8" ht="15.75" customHeight="1" x14ac:dyDescent="0.25">
      <c r="D566" s="4"/>
      <c r="E566" s="4"/>
      <c r="F566" s="4"/>
      <c r="G566" s="13"/>
      <c r="H566" s="7"/>
    </row>
    <row r="567" spans="4:8" ht="15.75" customHeight="1" x14ac:dyDescent="0.25">
      <c r="D567" s="4"/>
      <c r="E567" s="4"/>
      <c r="F567" s="4"/>
      <c r="G567" s="13"/>
      <c r="H567" s="7"/>
    </row>
    <row r="568" spans="4:8" ht="15.75" customHeight="1" x14ac:dyDescent="0.25">
      <c r="D568" s="4"/>
      <c r="E568" s="4"/>
      <c r="F568" s="4"/>
      <c r="G568" s="13"/>
      <c r="H568" s="7"/>
    </row>
    <row r="569" spans="4:8" ht="15.75" customHeight="1" x14ac:dyDescent="0.25">
      <c r="D569" s="4"/>
      <c r="E569" s="4"/>
      <c r="F569" s="4"/>
      <c r="G569" s="13"/>
      <c r="H569" s="7"/>
    </row>
    <row r="570" spans="4:8" ht="15.75" customHeight="1" x14ac:dyDescent="0.25">
      <c r="D570" s="4"/>
      <c r="E570" s="4"/>
      <c r="F570" s="4"/>
      <c r="G570" s="13"/>
      <c r="H570" s="7"/>
    </row>
    <row r="571" spans="4:8" ht="15.75" customHeight="1" x14ac:dyDescent="0.25">
      <c r="D571" s="4"/>
      <c r="E571" s="4"/>
      <c r="F571" s="4"/>
      <c r="G571" s="13"/>
      <c r="H571" s="7"/>
    </row>
    <row r="572" spans="4:8" ht="15.75" customHeight="1" x14ac:dyDescent="0.25">
      <c r="D572" s="4"/>
      <c r="E572" s="4"/>
      <c r="F572" s="4"/>
      <c r="G572" s="13"/>
      <c r="H572" s="7"/>
    </row>
    <row r="573" spans="4:8" ht="15.75" customHeight="1" x14ac:dyDescent="0.25">
      <c r="D573" s="4"/>
      <c r="E573" s="4"/>
      <c r="F573" s="4"/>
      <c r="G573" s="13"/>
      <c r="H573" s="7"/>
    </row>
    <row r="574" spans="4:8" ht="15.75" customHeight="1" x14ac:dyDescent="0.25">
      <c r="D574" s="4"/>
      <c r="E574" s="4"/>
      <c r="F574" s="4"/>
      <c r="G574" s="13"/>
      <c r="H574" s="7"/>
    </row>
    <row r="575" spans="4:8" ht="15.75" customHeight="1" x14ac:dyDescent="0.25">
      <c r="D575" s="4"/>
      <c r="E575" s="4"/>
      <c r="F575" s="4"/>
      <c r="G575" s="13"/>
      <c r="H575" s="7"/>
    </row>
    <row r="576" spans="4:8" ht="15.75" customHeight="1" x14ac:dyDescent="0.25">
      <c r="D576" s="4"/>
      <c r="E576" s="4"/>
      <c r="F576" s="4"/>
      <c r="G576" s="13"/>
      <c r="H576" s="7"/>
    </row>
    <row r="577" spans="4:8" ht="15.75" customHeight="1" x14ac:dyDescent="0.25">
      <c r="D577" s="4"/>
      <c r="E577" s="4"/>
      <c r="F577" s="4"/>
      <c r="G577" s="13"/>
      <c r="H577" s="7"/>
    </row>
    <row r="578" spans="4:8" ht="15.75" customHeight="1" x14ac:dyDescent="0.25">
      <c r="D578" s="4"/>
      <c r="E578" s="4"/>
      <c r="F578" s="4"/>
      <c r="G578" s="13"/>
      <c r="H578" s="7"/>
    </row>
    <row r="579" spans="4:8" ht="15.75" customHeight="1" x14ac:dyDescent="0.25">
      <c r="D579" s="4"/>
      <c r="E579" s="4"/>
      <c r="F579" s="4"/>
      <c r="G579" s="13"/>
      <c r="H579" s="7"/>
    </row>
    <row r="580" spans="4:8" ht="15.75" customHeight="1" x14ac:dyDescent="0.25">
      <c r="D580" s="4"/>
      <c r="E580" s="4"/>
      <c r="F580" s="4"/>
      <c r="G580" s="13"/>
      <c r="H580" s="7"/>
    </row>
    <row r="581" spans="4:8" ht="15.75" customHeight="1" x14ac:dyDescent="0.25">
      <c r="D581" s="4"/>
      <c r="E581" s="4"/>
      <c r="F581" s="4"/>
      <c r="G581" s="13"/>
      <c r="H581" s="7"/>
    </row>
    <row r="582" spans="4:8" ht="15.75" customHeight="1" x14ac:dyDescent="0.25">
      <c r="D582" s="4"/>
      <c r="E582" s="4"/>
      <c r="F582" s="4"/>
      <c r="G582" s="13"/>
      <c r="H582" s="7"/>
    </row>
    <row r="583" spans="4:8" ht="15.75" customHeight="1" x14ac:dyDescent="0.25">
      <c r="D583" s="4"/>
      <c r="E583" s="4"/>
      <c r="F583" s="4"/>
      <c r="G583" s="13"/>
      <c r="H583" s="7"/>
    </row>
    <row r="584" spans="4:8" ht="15.75" customHeight="1" x14ac:dyDescent="0.25">
      <c r="D584" s="4"/>
      <c r="E584" s="4"/>
      <c r="F584" s="4"/>
      <c r="G584" s="13"/>
      <c r="H584" s="7"/>
    </row>
    <row r="585" spans="4:8" ht="15.75" customHeight="1" x14ac:dyDescent="0.25">
      <c r="D585" s="4"/>
      <c r="E585" s="4"/>
      <c r="F585" s="4"/>
      <c r="G585" s="13"/>
      <c r="H585" s="7"/>
    </row>
    <row r="586" spans="4:8" ht="15.75" customHeight="1" x14ac:dyDescent="0.25">
      <c r="D586" s="4"/>
      <c r="E586" s="4"/>
      <c r="F586" s="4"/>
      <c r="G586" s="13"/>
      <c r="H586" s="7"/>
    </row>
    <row r="587" spans="4:8" ht="15.75" customHeight="1" x14ac:dyDescent="0.25">
      <c r="D587" s="4"/>
      <c r="E587" s="4"/>
      <c r="F587" s="4"/>
      <c r="G587" s="13"/>
      <c r="H587" s="7"/>
    </row>
    <row r="588" spans="4:8" ht="15.75" customHeight="1" x14ac:dyDescent="0.25">
      <c r="D588" s="4"/>
      <c r="E588" s="4"/>
      <c r="F588" s="4"/>
      <c r="G588" s="13"/>
      <c r="H588" s="7"/>
    </row>
    <row r="589" spans="4:8" ht="15.75" customHeight="1" x14ac:dyDescent="0.25">
      <c r="D589" s="4"/>
      <c r="E589" s="4"/>
      <c r="F589" s="4"/>
      <c r="G589" s="13"/>
      <c r="H589" s="7"/>
    </row>
    <row r="590" spans="4:8" ht="15.75" customHeight="1" x14ac:dyDescent="0.25">
      <c r="D590" s="4"/>
      <c r="E590" s="4"/>
      <c r="F590" s="4"/>
      <c r="G590" s="13"/>
      <c r="H590" s="7"/>
    </row>
    <row r="591" spans="4:8" ht="15.75" customHeight="1" x14ac:dyDescent="0.25">
      <c r="D591" s="4"/>
      <c r="E591" s="4"/>
      <c r="F591" s="4"/>
      <c r="G591" s="13"/>
      <c r="H591" s="7"/>
    </row>
    <row r="592" spans="4:8" ht="15.75" customHeight="1" x14ac:dyDescent="0.25">
      <c r="D592" s="4"/>
      <c r="E592" s="4"/>
      <c r="F592" s="4"/>
      <c r="G592" s="13"/>
      <c r="H592" s="7"/>
    </row>
    <row r="593" spans="4:8" ht="15.75" customHeight="1" x14ac:dyDescent="0.25">
      <c r="D593" s="4"/>
      <c r="E593" s="4"/>
      <c r="F593" s="4"/>
      <c r="G593" s="13"/>
      <c r="H593" s="7"/>
    </row>
    <row r="594" spans="4:8" ht="15.75" customHeight="1" x14ac:dyDescent="0.25">
      <c r="D594" s="4"/>
      <c r="E594" s="4"/>
      <c r="F594" s="4"/>
      <c r="G594" s="13"/>
      <c r="H594" s="7"/>
    </row>
    <row r="595" spans="4:8" ht="15.75" customHeight="1" x14ac:dyDescent="0.25">
      <c r="D595" s="4"/>
      <c r="E595" s="4"/>
      <c r="F595" s="4"/>
      <c r="G595" s="13"/>
      <c r="H595" s="7"/>
    </row>
    <row r="596" spans="4:8" ht="15.75" customHeight="1" x14ac:dyDescent="0.25">
      <c r="D596" s="4"/>
      <c r="E596" s="4"/>
      <c r="F596" s="4"/>
      <c r="G596" s="13"/>
      <c r="H596" s="7"/>
    </row>
    <row r="597" spans="4:8" ht="15.75" customHeight="1" x14ac:dyDescent="0.25">
      <c r="D597" s="4"/>
      <c r="E597" s="4"/>
      <c r="F597" s="4"/>
      <c r="G597" s="13"/>
      <c r="H597" s="7"/>
    </row>
    <row r="598" spans="4:8" ht="15.75" customHeight="1" x14ac:dyDescent="0.25">
      <c r="D598" s="4"/>
      <c r="E598" s="4"/>
      <c r="F598" s="4"/>
      <c r="G598" s="13"/>
      <c r="H598" s="7"/>
    </row>
    <row r="599" spans="4:8" ht="15.75" customHeight="1" x14ac:dyDescent="0.25">
      <c r="D599" s="4"/>
      <c r="E599" s="4"/>
      <c r="F599" s="4"/>
      <c r="G599" s="13"/>
      <c r="H599" s="7"/>
    </row>
    <row r="600" spans="4:8" ht="15.75" customHeight="1" x14ac:dyDescent="0.25">
      <c r="D600" s="4"/>
      <c r="E600" s="4"/>
      <c r="F600" s="4"/>
      <c r="G600" s="13"/>
      <c r="H600" s="7"/>
    </row>
    <row r="601" spans="4:8" ht="15.75" customHeight="1" x14ac:dyDescent="0.25">
      <c r="D601" s="4"/>
      <c r="E601" s="4"/>
      <c r="F601" s="4"/>
      <c r="G601" s="13"/>
      <c r="H601" s="7"/>
    </row>
    <row r="602" spans="4:8" ht="15.75" customHeight="1" x14ac:dyDescent="0.25">
      <c r="D602" s="4"/>
      <c r="E602" s="4"/>
      <c r="F602" s="4"/>
      <c r="G602" s="13"/>
      <c r="H602" s="7"/>
    </row>
    <row r="603" spans="4:8" ht="15.75" customHeight="1" x14ac:dyDescent="0.25">
      <c r="D603" s="4"/>
      <c r="E603" s="4"/>
      <c r="F603" s="4"/>
      <c r="G603" s="13"/>
      <c r="H603" s="7"/>
    </row>
    <row r="604" spans="4:8" ht="15.75" customHeight="1" x14ac:dyDescent="0.25">
      <c r="D604" s="4"/>
      <c r="E604" s="4"/>
      <c r="F604" s="4"/>
      <c r="G604" s="13"/>
      <c r="H604" s="7"/>
    </row>
    <row r="605" spans="4:8" ht="15.75" customHeight="1" x14ac:dyDescent="0.25">
      <c r="D605" s="4"/>
      <c r="E605" s="4"/>
      <c r="F605" s="4"/>
      <c r="G605" s="13"/>
      <c r="H605" s="7"/>
    </row>
    <row r="606" spans="4:8" ht="15.75" customHeight="1" x14ac:dyDescent="0.25">
      <c r="D606" s="4"/>
      <c r="E606" s="4"/>
      <c r="F606" s="4"/>
      <c r="G606" s="13"/>
      <c r="H606" s="7"/>
    </row>
    <row r="607" spans="4:8" ht="15.75" customHeight="1" x14ac:dyDescent="0.25">
      <c r="D607" s="4"/>
      <c r="E607" s="4"/>
      <c r="F607" s="4"/>
      <c r="G607" s="13"/>
      <c r="H607" s="7"/>
    </row>
    <row r="608" spans="4:8" ht="15.75" customHeight="1" x14ac:dyDescent="0.25">
      <c r="D608" s="4"/>
      <c r="E608" s="4"/>
      <c r="F608" s="4"/>
      <c r="G608" s="13"/>
      <c r="H608" s="7"/>
    </row>
    <row r="609" spans="4:8" ht="15.75" customHeight="1" x14ac:dyDescent="0.25">
      <c r="D609" s="4"/>
      <c r="E609" s="4"/>
      <c r="F609" s="4"/>
      <c r="G609" s="13"/>
      <c r="H609" s="7"/>
    </row>
    <row r="610" spans="4:8" ht="15.75" customHeight="1" x14ac:dyDescent="0.25">
      <c r="D610" s="4"/>
      <c r="E610" s="4"/>
      <c r="F610" s="4"/>
      <c r="G610" s="13"/>
      <c r="H610" s="7"/>
    </row>
    <row r="611" spans="4:8" ht="15.75" customHeight="1" x14ac:dyDescent="0.25">
      <c r="D611" s="4"/>
      <c r="E611" s="4"/>
      <c r="F611" s="4"/>
      <c r="G611" s="13"/>
      <c r="H611" s="7"/>
    </row>
    <row r="612" spans="4:8" ht="15.75" customHeight="1" x14ac:dyDescent="0.25">
      <c r="D612" s="4"/>
      <c r="E612" s="4"/>
      <c r="F612" s="4"/>
      <c r="G612" s="13"/>
      <c r="H612" s="7"/>
    </row>
    <row r="613" spans="4:8" ht="15.75" customHeight="1" x14ac:dyDescent="0.25">
      <c r="D613" s="4"/>
      <c r="E613" s="4"/>
      <c r="F613" s="4"/>
      <c r="G613" s="13"/>
      <c r="H613" s="7"/>
    </row>
    <row r="614" spans="4:8" ht="15.75" customHeight="1" x14ac:dyDescent="0.25">
      <c r="D614" s="4"/>
      <c r="E614" s="4"/>
      <c r="F614" s="4"/>
      <c r="G614" s="13"/>
      <c r="H614" s="7"/>
    </row>
    <row r="615" spans="4:8" ht="15.75" customHeight="1" x14ac:dyDescent="0.25">
      <c r="D615" s="4"/>
      <c r="E615" s="4"/>
      <c r="F615" s="4"/>
      <c r="G615" s="13"/>
      <c r="H615" s="7"/>
    </row>
    <row r="616" spans="4:8" ht="15.75" customHeight="1" x14ac:dyDescent="0.25">
      <c r="D616" s="4"/>
      <c r="E616" s="4"/>
      <c r="F616" s="4"/>
      <c r="G616" s="13"/>
      <c r="H616" s="7"/>
    </row>
    <row r="617" spans="4:8" ht="15.75" customHeight="1" x14ac:dyDescent="0.25">
      <c r="D617" s="4"/>
      <c r="E617" s="4"/>
      <c r="F617" s="4"/>
      <c r="G617" s="13"/>
      <c r="H617" s="7"/>
    </row>
    <row r="618" spans="4:8" ht="15.75" customHeight="1" x14ac:dyDescent="0.25">
      <c r="D618" s="4"/>
      <c r="E618" s="4"/>
      <c r="F618" s="4"/>
      <c r="G618" s="13"/>
      <c r="H618" s="7"/>
    </row>
    <row r="619" spans="4:8" ht="15.75" customHeight="1" x14ac:dyDescent="0.25">
      <c r="D619" s="4"/>
      <c r="E619" s="4"/>
      <c r="F619" s="4"/>
      <c r="G619" s="13"/>
      <c r="H619" s="7"/>
    </row>
    <row r="620" spans="4:8" ht="15.75" customHeight="1" x14ac:dyDescent="0.25">
      <c r="D620" s="4"/>
      <c r="E620" s="4"/>
      <c r="F620" s="4"/>
      <c r="G620" s="13"/>
      <c r="H620" s="7"/>
    </row>
    <row r="621" spans="4:8" ht="15.75" customHeight="1" x14ac:dyDescent="0.25">
      <c r="D621" s="4"/>
      <c r="E621" s="4"/>
      <c r="F621" s="4"/>
      <c r="G621" s="13"/>
      <c r="H621" s="7"/>
    </row>
    <row r="622" spans="4:8" ht="15.75" customHeight="1" x14ac:dyDescent="0.25">
      <c r="D622" s="4"/>
      <c r="E622" s="4"/>
      <c r="F622" s="4"/>
      <c r="G622" s="13"/>
      <c r="H622" s="7"/>
    </row>
    <row r="623" spans="4:8" ht="15.75" customHeight="1" x14ac:dyDescent="0.25">
      <c r="D623" s="4"/>
      <c r="E623" s="4"/>
      <c r="F623" s="4"/>
      <c r="G623" s="13"/>
      <c r="H623" s="7"/>
    </row>
    <row r="624" spans="4:8" ht="15.75" customHeight="1" x14ac:dyDescent="0.25">
      <c r="D624" s="4"/>
      <c r="E624" s="4"/>
      <c r="F624" s="4"/>
      <c r="G624" s="13"/>
      <c r="H624" s="7"/>
    </row>
    <row r="625" spans="4:8" ht="15.75" customHeight="1" x14ac:dyDescent="0.25">
      <c r="D625" s="4"/>
      <c r="E625" s="4"/>
      <c r="F625" s="4"/>
      <c r="G625" s="13"/>
      <c r="H625" s="7"/>
    </row>
    <row r="626" spans="4:8" ht="15.75" customHeight="1" x14ac:dyDescent="0.25">
      <c r="D626" s="4"/>
      <c r="E626" s="4"/>
      <c r="F626" s="4"/>
      <c r="G626" s="13"/>
      <c r="H626" s="7"/>
    </row>
    <row r="627" spans="4:8" ht="15.75" customHeight="1" x14ac:dyDescent="0.25">
      <c r="D627" s="4"/>
      <c r="E627" s="4"/>
      <c r="F627" s="4"/>
      <c r="G627" s="13"/>
      <c r="H627" s="7"/>
    </row>
    <row r="628" spans="4:8" ht="15.75" customHeight="1" x14ac:dyDescent="0.25">
      <c r="D628" s="4"/>
      <c r="E628" s="4"/>
      <c r="F628" s="4"/>
      <c r="G628" s="13"/>
      <c r="H628" s="7"/>
    </row>
    <row r="629" spans="4:8" ht="15.75" customHeight="1" x14ac:dyDescent="0.25">
      <c r="D629" s="4"/>
      <c r="E629" s="4"/>
      <c r="F629" s="4"/>
      <c r="G629" s="13"/>
      <c r="H629" s="7"/>
    </row>
    <row r="630" spans="4:8" ht="15.75" customHeight="1" x14ac:dyDescent="0.25">
      <c r="D630" s="4"/>
      <c r="E630" s="4"/>
      <c r="F630" s="4"/>
      <c r="G630" s="13"/>
      <c r="H630" s="7"/>
    </row>
    <row r="631" spans="4:8" ht="15.75" customHeight="1" x14ac:dyDescent="0.25">
      <c r="D631" s="4"/>
      <c r="E631" s="4"/>
      <c r="F631" s="4"/>
      <c r="G631" s="13"/>
      <c r="H631" s="7"/>
    </row>
    <row r="632" spans="4:8" ht="15.75" customHeight="1" x14ac:dyDescent="0.25">
      <c r="D632" s="4"/>
      <c r="E632" s="4"/>
      <c r="F632" s="4"/>
      <c r="G632" s="13"/>
      <c r="H632" s="7"/>
    </row>
    <row r="633" spans="4:8" ht="15.75" customHeight="1" x14ac:dyDescent="0.25">
      <c r="D633" s="4"/>
      <c r="E633" s="4"/>
      <c r="F633" s="4"/>
      <c r="G633" s="13"/>
      <c r="H633" s="7"/>
    </row>
    <row r="634" spans="4:8" ht="15.75" customHeight="1" x14ac:dyDescent="0.25">
      <c r="D634" s="4"/>
      <c r="E634" s="4"/>
      <c r="F634" s="4"/>
      <c r="G634" s="13"/>
      <c r="H634" s="7"/>
    </row>
    <row r="635" spans="4:8" ht="15.75" customHeight="1" x14ac:dyDescent="0.25">
      <c r="D635" s="4"/>
      <c r="E635" s="4"/>
      <c r="F635" s="4"/>
      <c r="G635" s="13"/>
      <c r="H635" s="7"/>
    </row>
    <row r="636" spans="4:8" ht="15.75" customHeight="1" x14ac:dyDescent="0.25">
      <c r="D636" s="4"/>
      <c r="E636" s="4"/>
      <c r="F636" s="4"/>
      <c r="G636" s="13"/>
      <c r="H636" s="7"/>
    </row>
    <row r="637" spans="4:8" ht="15.75" customHeight="1" x14ac:dyDescent="0.25">
      <c r="D637" s="4"/>
      <c r="E637" s="4"/>
      <c r="F637" s="4"/>
      <c r="G637" s="13"/>
      <c r="H637" s="7"/>
    </row>
    <row r="638" spans="4:8" ht="15.75" customHeight="1" x14ac:dyDescent="0.25">
      <c r="D638" s="4"/>
      <c r="E638" s="4"/>
      <c r="F638" s="4"/>
      <c r="G638" s="13"/>
      <c r="H638" s="7"/>
    </row>
    <row r="639" spans="4:8" ht="15.75" customHeight="1" x14ac:dyDescent="0.25">
      <c r="D639" s="4"/>
      <c r="E639" s="4"/>
      <c r="F639" s="4"/>
      <c r="G639" s="13"/>
      <c r="H639" s="7"/>
    </row>
    <row r="640" spans="4:8" ht="15.75" customHeight="1" x14ac:dyDescent="0.25">
      <c r="D640" s="4"/>
      <c r="E640" s="4"/>
      <c r="F640" s="4"/>
      <c r="G640" s="13"/>
      <c r="H640" s="7"/>
    </row>
    <row r="641" spans="4:8" ht="15.75" customHeight="1" x14ac:dyDescent="0.25">
      <c r="D641" s="4"/>
      <c r="E641" s="4"/>
      <c r="F641" s="4"/>
      <c r="G641" s="13"/>
      <c r="H641" s="7"/>
    </row>
    <row r="642" spans="4:8" ht="15.75" customHeight="1" x14ac:dyDescent="0.25">
      <c r="D642" s="4"/>
      <c r="E642" s="4"/>
      <c r="F642" s="4"/>
      <c r="G642" s="13"/>
      <c r="H642" s="7"/>
    </row>
    <row r="643" spans="4:8" ht="15.75" customHeight="1" x14ac:dyDescent="0.25">
      <c r="D643" s="4"/>
      <c r="E643" s="4"/>
      <c r="F643" s="4"/>
      <c r="G643" s="13"/>
      <c r="H643" s="7"/>
    </row>
    <row r="644" spans="4:8" ht="15.75" customHeight="1" x14ac:dyDescent="0.25">
      <c r="D644" s="4"/>
      <c r="E644" s="4"/>
      <c r="F644" s="4"/>
      <c r="G644" s="13"/>
      <c r="H644" s="7"/>
    </row>
    <row r="645" spans="4:8" ht="15.75" customHeight="1" x14ac:dyDescent="0.25">
      <c r="D645" s="4"/>
      <c r="E645" s="4"/>
      <c r="F645" s="4"/>
      <c r="G645" s="13"/>
      <c r="H645" s="7"/>
    </row>
    <row r="646" spans="4:8" ht="15.75" customHeight="1" x14ac:dyDescent="0.25">
      <c r="D646" s="4"/>
      <c r="E646" s="4"/>
      <c r="F646" s="4"/>
      <c r="G646" s="13"/>
      <c r="H646" s="7"/>
    </row>
    <row r="647" spans="4:8" ht="15.75" customHeight="1" x14ac:dyDescent="0.25">
      <c r="D647" s="4"/>
      <c r="E647" s="4"/>
      <c r="F647" s="4"/>
      <c r="G647" s="13"/>
      <c r="H647" s="7"/>
    </row>
    <row r="648" spans="4:8" ht="15.75" customHeight="1" x14ac:dyDescent="0.25">
      <c r="D648" s="4"/>
      <c r="E648" s="4"/>
      <c r="F648" s="4"/>
      <c r="G648" s="13"/>
      <c r="H648" s="7"/>
    </row>
    <row r="649" spans="4:8" ht="15.75" customHeight="1" x14ac:dyDescent="0.25">
      <c r="D649" s="4"/>
      <c r="E649" s="4"/>
      <c r="F649" s="4"/>
      <c r="G649" s="13"/>
      <c r="H649" s="7"/>
    </row>
    <row r="650" spans="4:8" ht="15.75" customHeight="1" x14ac:dyDescent="0.25">
      <c r="D650" s="4"/>
      <c r="E650" s="4"/>
      <c r="F650" s="4"/>
      <c r="G650" s="13"/>
      <c r="H650" s="7"/>
    </row>
    <row r="651" spans="4:8" ht="15.75" customHeight="1" x14ac:dyDescent="0.25">
      <c r="D651" s="4"/>
      <c r="E651" s="4"/>
      <c r="F651" s="4"/>
      <c r="G651" s="13"/>
      <c r="H651" s="7"/>
    </row>
    <row r="652" spans="4:8" ht="15.75" customHeight="1" x14ac:dyDescent="0.25">
      <c r="D652" s="4"/>
      <c r="E652" s="4"/>
      <c r="F652" s="4"/>
      <c r="G652" s="13"/>
      <c r="H652" s="7"/>
    </row>
    <row r="653" spans="4:8" ht="15.75" customHeight="1" x14ac:dyDescent="0.25">
      <c r="D653" s="4"/>
      <c r="E653" s="4"/>
      <c r="F653" s="4"/>
      <c r="G653" s="13"/>
      <c r="H653" s="7"/>
    </row>
    <row r="654" spans="4:8" ht="15.75" customHeight="1" x14ac:dyDescent="0.25">
      <c r="D654" s="4"/>
      <c r="E654" s="4"/>
      <c r="F654" s="4"/>
      <c r="G654" s="13"/>
      <c r="H654" s="7"/>
    </row>
    <row r="655" spans="4:8" ht="15.75" customHeight="1" x14ac:dyDescent="0.25">
      <c r="D655" s="4"/>
      <c r="E655" s="4"/>
      <c r="F655" s="4"/>
      <c r="G655" s="13"/>
      <c r="H655" s="7"/>
    </row>
    <row r="656" spans="4:8" ht="15.75" customHeight="1" x14ac:dyDescent="0.25">
      <c r="D656" s="4"/>
      <c r="E656" s="4"/>
      <c r="F656" s="4"/>
      <c r="G656" s="13"/>
      <c r="H656" s="7"/>
    </row>
    <row r="657" spans="4:8" ht="15.75" customHeight="1" x14ac:dyDescent="0.25">
      <c r="D657" s="4"/>
      <c r="E657" s="4"/>
      <c r="F657" s="4"/>
      <c r="G657" s="13"/>
      <c r="H657" s="7"/>
    </row>
    <row r="658" spans="4:8" ht="15.75" customHeight="1" x14ac:dyDescent="0.25">
      <c r="D658" s="4"/>
      <c r="E658" s="4"/>
      <c r="F658" s="4"/>
      <c r="G658" s="13"/>
      <c r="H658" s="7"/>
    </row>
    <row r="659" spans="4:8" ht="15.75" customHeight="1" x14ac:dyDescent="0.25">
      <c r="D659" s="4"/>
      <c r="E659" s="4"/>
      <c r="F659" s="4"/>
      <c r="G659" s="13"/>
      <c r="H659" s="7"/>
    </row>
    <row r="660" spans="4:8" ht="15.75" customHeight="1" x14ac:dyDescent="0.25">
      <c r="D660" s="4"/>
      <c r="E660" s="4"/>
      <c r="F660" s="4"/>
      <c r="G660" s="13"/>
      <c r="H660" s="7"/>
    </row>
    <row r="661" spans="4:8" ht="15.75" customHeight="1" x14ac:dyDescent="0.25">
      <c r="D661" s="4"/>
      <c r="E661" s="4"/>
      <c r="F661" s="4"/>
      <c r="G661" s="13"/>
      <c r="H661" s="7"/>
    </row>
    <row r="662" spans="4:8" ht="15.75" customHeight="1" x14ac:dyDescent="0.25">
      <c r="D662" s="4"/>
      <c r="E662" s="4"/>
      <c r="F662" s="4"/>
      <c r="G662" s="13"/>
      <c r="H662" s="7"/>
    </row>
    <row r="663" spans="4:8" ht="15.75" customHeight="1" x14ac:dyDescent="0.25">
      <c r="D663" s="4"/>
      <c r="E663" s="4"/>
      <c r="F663" s="4"/>
      <c r="G663" s="13"/>
      <c r="H663" s="7"/>
    </row>
    <row r="664" spans="4:8" ht="15.75" customHeight="1" x14ac:dyDescent="0.25">
      <c r="D664" s="4"/>
      <c r="E664" s="4"/>
      <c r="F664" s="4"/>
      <c r="G664" s="13"/>
      <c r="H664" s="7"/>
    </row>
    <row r="665" spans="4:8" ht="15.75" customHeight="1" x14ac:dyDescent="0.25">
      <c r="D665" s="4"/>
      <c r="E665" s="4"/>
      <c r="F665" s="4"/>
      <c r="G665" s="13"/>
      <c r="H665" s="7"/>
    </row>
    <row r="666" spans="4:8" ht="15.75" customHeight="1" x14ac:dyDescent="0.25">
      <c r="D666" s="4"/>
      <c r="E666" s="4"/>
      <c r="F666" s="4"/>
      <c r="G666" s="13"/>
      <c r="H666" s="7"/>
    </row>
    <row r="667" spans="4:8" ht="15.75" customHeight="1" x14ac:dyDescent="0.25">
      <c r="D667" s="4"/>
      <c r="E667" s="4"/>
      <c r="F667" s="4"/>
      <c r="G667" s="13"/>
      <c r="H667" s="7"/>
    </row>
    <row r="668" spans="4:8" ht="15.75" customHeight="1" x14ac:dyDescent="0.25">
      <c r="D668" s="4"/>
      <c r="E668" s="4"/>
      <c r="F668" s="4"/>
      <c r="G668" s="13"/>
      <c r="H668" s="7"/>
    </row>
    <row r="669" spans="4:8" ht="15.75" customHeight="1" x14ac:dyDescent="0.25">
      <c r="D669" s="4"/>
      <c r="E669" s="4"/>
      <c r="F669" s="4"/>
      <c r="G669" s="13"/>
      <c r="H669" s="7"/>
    </row>
    <row r="670" spans="4:8" ht="15.75" customHeight="1" x14ac:dyDescent="0.25">
      <c r="D670" s="4"/>
      <c r="E670" s="4"/>
      <c r="F670" s="4"/>
      <c r="G670" s="13"/>
      <c r="H670" s="7"/>
    </row>
    <row r="671" spans="4:8" ht="15.75" customHeight="1" x14ac:dyDescent="0.25">
      <c r="D671" s="4"/>
      <c r="E671" s="4"/>
      <c r="F671" s="4"/>
      <c r="G671" s="13"/>
      <c r="H671" s="7"/>
    </row>
    <row r="672" spans="4:8" ht="15.75" customHeight="1" x14ac:dyDescent="0.25">
      <c r="D672" s="4"/>
      <c r="E672" s="4"/>
      <c r="F672" s="4"/>
      <c r="G672" s="13"/>
      <c r="H672" s="7"/>
    </row>
    <row r="673" spans="4:8" ht="15.75" customHeight="1" x14ac:dyDescent="0.25">
      <c r="D673" s="4"/>
      <c r="E673" s="4"/>
      <c r="F673" s="4"/>
      <c r="G673" s="13"/>
      <c r="H673" s="7"/>
    </row>
    <row r="674" spans="4:8" ht="15.75" customHeight="1" x14ac:dyDescent="0.25">
      <c r="D674" s="4"/>
      <c r="E674" s="4"/>
      <c r="F674" s="4"/>
      <c r="G674" s="13"/>
      <c r="H674" s="7"/>
    </row>
    <row r="675" spans="4:8" ht="15.75" customHeight="1" x14ac:dyDescent="0.25">
      <c r="D675" s="4"/>
      <c r="E675" s="4"/>
      <c r="F675" s="4"/>
      <c r="G675" s="13"/>
      <c r="H675" s="7"/>
    </row>
    <row r="676" spans="4:8" ht="15.75" customHeight="1" x14ac:dyDescent="0.25">
      <c r="D676" s="4"/>
      <c r="E676" s="4"/>
      <c r="F676" s="4"/>
      <c r="G676" s="13"/>
      <c r="H676" s="7"/>
    </row>
    <row r="677" spans="4:8" ht="15.75" customHeight="1" x14ac:dyDescent="0.25">
      <c r="D677" s="4"/>
      <c r="E677" s="4"/>
      <c r="F677" s="4"/>
      <c r="G677" s="13"/>
      <c r="H677" s="7"/>
    </row>
    <row r="678" spans="4:8" ht="15.75" customHeight="1" x14ac:dyDescent="0.25">
      <c r="D678" s="4"/>
      <c r="E678" s="4"/>
      <c r="F678" s="4"/>
      <c r="G678" s="13"/>
      <c r="H678" s="7"/>
    </row>
    <row r="679" spans="4:8" ht="15.75" customHeight="1" x14ac:dyDescent="0.25">
      <c r="D679" s="4"/>
      <c r="E679" s="4"/>
      <c r="F679" s="4"/>
      <c r="G679" s="13"/>
      <c r="H679" s="7"/>
    </row>
    <row r="680" spans="4:8" ht="15.75" customHeight="1" x14ac:dyDescent="0.25">
      <c r="D680" s="4"/>
      <c r="E680" s="4"/>
      <c r="F680" s="4"/>
      <c r="G680" s="13"/>
      <c r="H680" s="7"/>
    </row>
    <row r="681" spans="4:8" ht="15.75" customHeight="1" x14ac:dyDescent="0.25">
      <c r="D681" s="4"/>
      <c r="E681" s="4"/>
      <c r="F681" s="4"/>
      <c r="G681" s="13"/>
      <c r="H681" s="7"/>
    </row>
    <row r="682" spans="4:8" ht="15.75" customHeight="1" x14ac:dyDescent="0.25">
      <c r="D682" s="4"/>
      <c r="E682" s="4"/>
      <c r="F682" s="4"/>
      <c r="G682" s="13"/>
      <c r="H682" s="7"/>
    </row>
    <row r="683" spans="4:8" ht="15.75" customHeight="1" x14ac:dyDescent="0.25">
      <c r="D683" s="4"/>
      <c r="E683" s="4"/>
      <c r="F683" s="4"/>
      <c r="G683" s="13"/>
      <c r="H683" s="7"/>
    </row>
    <row r="684" spans="4:8" ht="15.75" customHeight="1" x14ac:dyDescent="0.25">
      <c r="D684" s="4"/>
      <c r="E684" s="4"/>
      <c r="F684" s="4"/>
      <c r="G684" s="13"/>
      <c r="H684" s="7"/>
    </row>
    <row r="685" spans="4:8" ht="15.75" customHeight="1" x14ac:dyDescent="0.25">
      <c r="D685" s="4"/>
      <c r="E685" s="4"/>
      <c r="F685" s="4"/>
      <c r="G685" s="13"/>
      <c r="H685" s="7"/>
    </row>
    <row r="686" spans="4:8" ht="15.75" customHeight="1" x14ac:dyDescent="0.25">
      <c r="D686" s="4"/>
      <c r="E686" s="4"/>
      <c r="F686" s="4"/>
      <c r="G686" s="13"/>
      <c r="H686" s="7"/>
    </row>
    <row r="687" spans="4:8" ht="15.75" customHeight="1" x14ac:dyDescent="0.25">
      <c r="D687" s="4"/>
      <c r="E687" s="4"/>
      <c r="F687" s="4"/>
      <c r="G687" s="13"/>
      <c r="H687" s="7"/>
    </row>
    <row r="688" spans="4:8" ht="15.75" customHeight="1" x14ac:dyDescent="0.25">
      <c r="D688" s="4"/>
      <c r="E688" s="4"/>
      <c r="F688" s="4"/>
      <c r="G688" s="13"/>
      <c r="H688" s="7"/>
    </row>
    <row r="689" spans="4:8" ht="15.75" customHeight="1" x14ac:dyDescent="0.25">
      <c r="D689" s="4"/>
      <c r="E689" s="4"/>
      <c r="F689" s="4"/>
      <c r="G689" s="13"/>
      <c r="H689" s="7"/>
    </row>
    <row r="690" spans="4:8" ht="15.75" customHeight="1" x14ac:dyDescent="0.25">
      <c r="D690" s="4"/>
      <c r="E690" s="4"/>
      <c r="F690" s="4"/>
      <c r="G690" s="13"/>
      <c r="H690" s="7"/>
    </row>
    <row r="691" spans="4:8" ht="15.75" customHeight="1" x14ac:dyDescent="0.25">
      <c r="D691" s="4"/>
      <c r="E691" s="4"/>
      <c r="F691" s="4"/>
      <c r="G691" s="13"/>
      <c r="H691" s="7"/>
    </row>
    <row r="692" spans="4:8" ht="15.75" customHeight="1" x14ac:dyDescent="0.25">
      <c r="D692" s="4"/>
      <c r="E692" s="4"/>
      <c r="F692" s="4"/>
      <c r="G692" s="13"/>
      <c r="H692" s="7"/>
    </row>
    <row r="693" spans="4:8" ht="15.75" customHeight="1" x14ac:dyDescent="0.25">
      <c r="D693" s="4"/>
      <c r="E693" s="4"/>
      <c r="F693" s="4"/>
      <c r="G693" s="13"/>
      <c r="H693" s="7"/>
    </row>
    <row r="694" spans="4:8" ht="15.75" customHeight="1" x14ac:dyDescent="0.25">
      <c r="D694" s="4"/>
      <c r="E694" s="4"/>
      <c r="F694" s="4"/>
      <c r="G694" s="13"/>
      <c r="H694" s="7"/>
    </row>
    <row r="695" spans="4:8" ht="15.75" customHeight="1" x14ac:dyDescent="0.25">
      <c r="D695" s="4"/>
      <c r="E695" s="4"/>
      <c r="F695" s="4"/>
      <c r="G695" s="13"/>
      <c r="H695" s="7"/>
    </row>
    <row r="696" spans="4:8" ht="15.75" customHeight="1" x14ac:dyDescent="0.25">
      <c r="D696" s="4"/>
      <c r="E696" s="4"/>
      <c r="F696" s="4"/>
      <c r="G696" s="13"/>
      <c r="H696" s="7"/>
    </row>
    <row r="697" spans="4:8" ht="15.75" customHeight="1" x14ac:dyDescent="0.25">
      <c r="D697" s="4"/>
      <c r="E697" s="4"/>
      <c r="F697" s="4"/>
      <c r="G697" s="13"/>
      <c r="H697" s="7"/>
    </row>
    <row r="698" spans="4:8" ht="15.75" customHeight="1" x14ac:dyDescent="0.25">
      <c r="D698" s="4"/>
      <c r="E698" s="4"/>
      <c r="F698" s="4"/>
      <c r="G698" s="13"/>
      <c r="H698" s="7"/>
    </row>
    <row r="699" spans="4:8" ht="15.75" customHeight="1" x14ac:dyDescent="0.25">
      <c r="D699" s="4"/>
      <c r="E699" s="4"/>
      <c r="F699" s="4"/>
      <c r="G699" s="13"/>
      <c r="H699" s="7"/>
    </row>
    <row r="700" spans="4:8" ht="15.75" customHeight="1" x14ac:dyDescent="0.25">
      <c r="D700" s="4"/>
      <c r="E700" s="4"/>
      <c r="F700" s="4"/>
      <c r="G700" s="13"/>
      <c r="H700" s="7"/>
    </row>
    <row r="701" spans="4:8" ht="15.75" customHeight="1" x14ac:dyDescent="0.25">
      <c r="D701" s="4"/>
      <c r="E701" s="4"/>
      <c r="F701" s="4"/>
      <c r="G701" s="13"/>
      <c r="H701" s="7"/>
    </row>
    <row r="702" spans="4:8" ht="15.75" customHeight="1" x14ac:dyDescent="0.25">
      <c r="D702" s="4"/>
      <c r="E702" s="4"/>
      <c r="F702" s="4"/>
      <c r="G702" s="13"/>
      <c r="H702" s="7"/>
    </row>
    <row r="703" spans="4:8" ht="15.75" customHeight="1" x14ac:dyDescent="0.25">
      <c r="D703" s="4"/>
      <c r="E703" s="4"/>
      <c r="F703" s="4"/>
      <c r="G703" s="13"/>
      <c r="H703" s="7"/>
    </row>
    <row r="704" spans="4:8" ht="15.75" customHeight="1" x14ac:dyDescent="0.25">
      <c r="D704" s="4"/>
      <c r="E704" s="4"/>
      <c r="F704" s="4"/>
      <c r="G704" s="13"/>
      <c r="H704" s="7"/>
    </row>
    <row r="705" spans="4:8" ht="15.75" customHeight="1" x14ac:dyDescent="0.25">
      <c r="D705" s="4"/>
      <c r="E705" s="4"/>
      <c r="F705" s="4"/>
      <c r="G705" s="13"/>
      <c r="H705" s="7"/>
    </row>
    <row r="706" spans="4:8" ht="15.75" customHeight="1" x14ac:dyDescent="0.25">
      <c r="D706" s="4"/>
      <c r="E706" s="4"/>
      <c r="F706" s="4"/>
      <c r="G706" s="13"/>
      <c r="H706" s="7"/>
    </row>
    <row r="707" spans="4:8" ht="15.75" customHeight="1" x14ac:dyDescent="0.25">
      <c r="D707" s="4"/>
      <c r="E707" s="4"/>
      <c r="F707" s="4"/>
      <c r="G707" s="13"/>
      <c r="H707" s="7"/>
    </row>
    <row r="708" spans="4:8" ht="15.75" customHeight="1" x14ac:dyDescent="0.25">
      <c r="D708" s="4"/>
      <c r="E708" s="4"/>
      <c r="F708" s="4"/>
      <c r="G708" s="13"/>
      <c r="H708" s="7"/>
    </row>
    <row r="709" spans="4:8" ht="15.75" customHeight="1" x14ac:dyDescent="0.25">
      <c r="D709" s="4"/>
      <c r="E709" s="4"/>
      <c r="F709" s="4"/>
      <c r="G709" s="13"/>
      <c r="H709" s="7"/>
    </row>
    <row r="710" spans="4:8" ht="15.75" customHeight="1" x14ac:dyDescent="0.25">
      <c r="D710" s="4"/>
      <c r="E710" s="4"/>
      <c r="F710" s="4"/>
      <c r="G710" s="13"/>
      <c r="H710" s="7"/>
    </row>
    <row r="711" spans="4:8" ht="15.75" customHeight="1" x14ac:dyDescent="0.25">
      <c r="D711" s="4"/>
      <c r="E711" s="4"/>
      <c r="F711" s="4"/>
      <c r="G711" s="13"/>
      <c r="H711" s="7"/>
    </row>
    <row r="712" spans="4:8" ht="15.75" customHeight="1" x14ac:dyDescent="0.25">
      <c r="D712" s="4"/>
      <c r="E712" s="4"/>
      <c r="F712" s="4"/>
      <c r="G712" s="13"/>
      <c r="H712" s="7"/>
    </row>
    <row r="713" spans="4:8" ht="15.75" customHeight="1" x14ac:dyDescent="0.25">
      <c r="D713" s="4"/>
      <c r="E713" s="4"/>
      <c r="F713" s="4"/>
      <c r="G713" s="13"/>
      <c r="H713" s="7"/>
    </row>
    <row r="714" spans="4:8" ht="15.75" customHeight="1" x14ac:dyDescent="0.25">
      <c r="D714" s="4"/>
      <c r="E714" s="4"/>
      <c r="F714" s="4"/>
      <c r="G714" s="13"/>
      <c r="H714" s="7"/>
    </row>
    <row r="715" spans="4:8" ht="15.75" customHeight="1" x14ac:dyDescent="0.25">
      <c r="D715" s="4"/>
      <c r="E715" s="4"/>
      <c r="F715" s="4"/>
      <c r="G715" s="13"/>
      <c r="H715" s="7"/>
    </row>
    <row r="716" spans="4:8" ht="15.75" customHeight="1" x14ac:dyDescent="0.25">
      <c r="D716" s="4"/>
      <c r="E716" s="4"/>
      <c r="F716" s="4"/>
      <c r="G716" s="13"/>
      <c r="H716" s="7"/>
    </row>
    <row r="717" spans="4:8" ht="15.75" customHeight="1" x14ac:dyDescent="0.25">
      <c r="D717" s="4"/>
      <c r="E717" s="4"/>
      <c r="F717" s="4"/>
      <c r="G717" s="13"/>
      <c r="H717" s="7"/>
    </row>
    <row r="718" spans="4:8" ht="15.75" customHeight="1" x14ac:dyDescent="0.25">
      <c r="D718" s="4"/>
      <c r="E718" s="4"/>
      <c r="F718" s="4"/>
      <c r="G718" s="13"/>
      <c r="H718" s="7"/>
    </row>
    <row r="719" spans="4:8" ht="15.75" customHeight="1" x14ac:dyDescent="0.25">
      <c r="D719" s="4"/>
      <c r="E719" s="4"/>
      <c r="F719" s="4"/>
      <c r="G719" s="13"/>
      <c r="H719" s="7"/>
    </row>
    <row r="720" spans="4:8" ht="15.75" customHeight="1" x14ac:dyDescent="0.25">
      <c r="D720" s="4"/>
      <c r="E720" s="4"/>
      <c r="F720" s="4"/>
      <c r="G720" s="13"/>
      <c r="H720" s="7"/>
    </row>
    <row r="721" spans="4:8" ht="15.75" customHeight="1" x14ac:dyDescent="0.25">
      <c r="D721" s="4"/>
      <c r="E721" s="4"/>
      <c r="F721" s="4"/>
      <c r="G721" s="13"/>
      <c r="H721" s="7"/>
    </row>
    <row r="722" spans="4:8" ht="15.75" customHeight="1" x14ac:dyDescent="0.25">
      <c r="D722" s="4"/>
      <c r="E722" s="4"/>
      <c r="F722" s="4"/>
      <c r="G722" s="13"/>
      <c r="H722" s="7"/>
    </row>
    <row r="723" spans="4:8" ht="15.75" customHeight="1" x14ac:dyDescent="0.25">
      <c r="D723" s="4"/>
      <c r="E723" s="4"/>
      <c r="F723" s="4"/>
      <c r="G723" s="13"/>
      <c r="H723" s="7"/>
    </row>
    <row r="724" spans="4:8" ht="15.75" customHeight="1" x14ac:dyDescent="0.25">
      <c r="D724" s="4"/>
      <c r="E724" s="4"/>
      <c r="F724" s="4"/>
      <c r="G724" s="13"/>
      <c r="H724" s="7"/>
    </row>
    <row r="725" spans="4:8" ht="15.75" customHeight="1" x14ac:dyDescent="0.25">
      <c r="D725" s="4"/>
      <c r="E725" s="4"/>
      <c r="F725" s="4"/>
      <c r="G725" s="13"/>
      <c r="H725" s="7"/>
    </row>
    <row r="726" spans="4:8" ht="15.75" customHeight="1" x14ac:dyDescent="0.25">
      <c r="D726" s="4"/>
      <c r="E726" s="4"/>
      <c r="F726" s="4"/>
      <c r="G726" s="13"/>
      <c r="H726" s="7"/>
    </row>
    <row r="727" spans="4:8" ht="15.75" customHeight="1" x14ac:dyDescent="0.25">
      <c r="D727" s="4"/>
      <c r="E727" s="4"/>
      <c r="F727" s="4"/>
      <c r="G727" s="13"/>
      <c r="H727" s="7"/>
    </row>
    <row r="728" spans="4:8" ht="15.75" customHeight="1" x14ac:dyDescent="0.25">
      <c r="D728" s="4"/>
      <c r="E728" s="4"/>
      <c r="F728" s="4"/>
      <c r="G728" s="13"/>
      <c r="H728" s="7"/>
    </row>
    <row r="729" spans="4:8" ht="15.75" customHeight="1" x14ac:dyDescent="0.25">
      <c r="D729" s="4"/>
      <c r="E729" s="4"/>
      <c r="F729" s="4"/>
      <c r="G729" s="13"/>
      <c r="H729" s="7"/>
    </row>
    <row r="730" spans="4:8" ht="15.75" customHeight="1" x14ac:dyDescent="0.25">
      <c r="D730" s="4"/>
      <c r="E730" s="4"/>
      <c r="F730" s="4"/>
      <c r="G730" s="13"/>
      <c r="H730" s="7"/>
    </row>
    <row r="731" spans="4:8" ht="15.75" customHeight="1" x14ac:dyDescent="0.25">
      <c r="D731" s="4"/>
      <c r="E731" s="4"/>
      <c r="F731" s="4"/>
      <c r="G731" s="13"/>
      <c r="H731" s="7"/>
    </row>
    <row r="732" spans="4:8" ht="15.75" customHeight="1" x14ac:dyDescent="0.25">
      <c r="D732" s="4"/>
      <c r="E732" s="4"/>
      <c r="F732" s="4"/>
      <c r="G732" s="13"/>
      <c r="H732" s="7"/>
    </row>
    <row r="733" spans="4:8" ht="15.75" customHeight="1" x14ac:dyDescent="0.25">
      <c r="D733" s="4"/>
      <c r="E733" s="4"/>
      <c r="F733" s="4"/>
      <c r="G733" s="13"/>
      <c r="H733" s="7"/>
    </row>
    <row r="734" spans="4:8" ht="15.75" customHeight="1" x14ac:dyDescent="0.25">
      <c r="D734" s="4"/>
      <c r="E734" s="4"/>
      <c r="F734" s="4"/>
      <c r="G734" s="13"/>
      <c r="H734" s="7"/>
    </row>
    <row r="735" spans="4:8" ht="15.75" customHeight="1" x14ac:dyDescent="0.25">
      <c r="D735" s="4"/>
      <c r="E735" s="4"/>
      <c r="F735" s="4"/>
      <c r="G735" s="13"/>
      <c r="H735" s="7"/>
    </row>
    <row r="736" spans="4:8" ht="15.75" customHeight="1" x14ac:dyDescent="0.25">
      <c r="D736" s="4"/>
      <c r="E736" s="4"/>
      <c r="F736" s="4"/>
      <c r="G736" s="13"/>
      <c r="H736" s="7"/>
    </row>
    <row r="737" spans="4:8" ht="15.75" customHeight="1" x14ac:dyDescent="0.25">
      <c r="D737" s="4"/>
      <c r="E737" s="4"/>
      <c r="F737" s="4"/>
      <c r="G737" s="13"/>
      <c r="H737" s="7"/>
    </row>
    <row r="738" spans="4:8" ht="15.75" customHeight="1" x14ac:dyDescent="0.25">
      <c r="D738" s="4"/>
      <c r="E738" s="4"/>
      <c r="F738" s="4"/>
      <c r="G738" s="13"/>
      <c r="H738" s="7"/>
    </row>
    <row r="739" spans="4:8" ht="15.75" customHeight="1" x14ac:dyDescent="0.25">
      <c r="D739" s="4"/>
      <c r="E739" s="4"/>
      <c r="F739" s="4"/>
      <c r="G739" s="13"/>
      <c r="H739" s="7"/>
    </row>
    <row r="740" spans="4:8" ht="15.75" customHeight="1" x14ac:dyDescent="0.25">
      <c r="D740" s="4"/>
      <c r="E740" s="4"/>
      <c r="F740" s="4"/>
      <c r="G740" s="13"/>
      <c r="H740" s="7"/>
    </row>
    <row r="741" spans="4:8" ht="15.75" customHeight="1" x14ac:dyDescent="0.25">
      <c r="D741" s="4"/>
      <c r="E741" s="4"/>
      <c r="F741" s="4"/>
      <c r="G741" s="13"/>
      <c r="H741" s="7"/>
    </row>
    <row r="742" spans="4:8" ht="15.75" customHeight="1" x14ac:dyDescent="0.25">
      <c r="D742" s="4"/>
      <c r="E742" s="4"/>
      <c r="F742" s="4"/>
      <c r="G742" s="13"/>
      <c r="H742" s="7"/>
    </row>
    <row r="743" spans="4:8" ht="15.75" customHeight="1" x14ac:dyDescent="0.25">
      <c r="D743" s="4"/>
      <c r="E743" s="4"/>
      <c r="F743" s="4"/>
      <c r="G743" s="13"/>
      <c r="H743" s="7"/>
    </row>
    <row r="744" spans="4:8" ht="15.75" customHeight="1" x14ac:dyDescent="0.25">
      <c r="D744" s="4"/>
      <c r="E744" s="4"/>
      <c r="F744" s="4"/>
      <c r="G744" s="13"/>
      <c r="H744" s="7"/>
    </row>
    <row r="745" spans="4:8" ht="15.75" customHeight="1" x14ac:dyDescent="0.25">
      <c r="D745" s="4"/>
      <c r="E745" s="4"/>
      <c r="F745" s="4"/>
      <c r="G745" s="13"/>
      <c r="H745" s="7"/>
    </row>
    <row r="746" spans="4:8" ht="15.75" customHeight="1" x14ac:dyDescent="0.25">
      <c r="D746" s="4"/>
      <c r="E746" s="4"/>
      <c r="F746" s="4"/>
      <c r="G746" s="13"/>
      <c r="H746" s="7"/>
    </row>
    <row r="747" spans="4:8" ht="15.75" customHeight="1" x14ac:dyDescent="0.25">
      <c r="D747" s="4"/>
      <c r="E747" s="4"/>
      <c r="F747" s="4"/>
      <c r="G747" s="13"/>
      <c r="H747" s="7"/>
    </row>
    <row r="748" spans="4:8" ht="15.75" customHeight="1" x14ac:dyDescent="0.25">
      <c r="D748" s="4"/>
      <c r="E748" s="4"/>
      <c r="F748" s="4"/>
      <c r="G748" s="13"/>
      <c r="H748" s="7"/>
    </row>
    <row r="749" spans="4:8" ht="15.75" customHeight="1" x14ac:dyDescent="0.25">
      <c r="D749" s="4"/>
      <c r="E749" s="4"/>
      <c r="F749" s="4"/>
      <c r="G749" s="13"/>
      <c r="H749" s="7"/>
    </row>
    <row r="750" spans="4:8" ht="15.75" customHeight="1" x14ac:dyDescent="0.25">
      <c r="D750" s="4"/>
      <c r="E750" s="4"/>
      <c r="F750" s="4"/>
      <c r="G750" s="13"/>
      <c r="H750" s="7"/>
    </row>
    <row r="751" spans="4:8" ht="15.75" customHeight="1" x14ac:dyDescent="0.25">
      <c r="D751" s="4"/>
      <c r="E751" s="4"/>
      <c r="F751" s="4"/>
      <c r="G751" s="13"/>
      <c r="H751" s="7"/>
    </row>
    <row r="752" spans="4:8" ht="15.75" customHeight="1" x14ac:dyDescent="0.25">
      <c r="D752" s="4"/>
      <c r="E752" s="4"/>
      <c r="F752" s="4"/>
      <c r="G752" s="13"/>
      <c r="H752" s="7"/>
    </row>
    <row r="753" spans="4:8" ht="15.75" customHeight="1" x14ac:dyDescent="0.25">
      <c r="D753" s="4"/>
      <c r="E753" s="4"/>
      <c r="F753" s="4"/>
      <c r="G753" s="13"/>
      <c r="H753" s="7"/>
    </row>
    <row r="754" spans="4:8" ht="15.75" customHeight="1" x14ac:dyDescent="0.25">
      <c r="D754" s="4"/>
      <c r="E754" s="4"/>
      <c r="F754" s="4"/>
      <c r="G754" s="13"/>
      <c r="H754" s="7"/>
    </row>
    <row r="755" spans="4:8" ht="15.75" customHeight="1" x14ac:dyDescent="0.25">
      <c r="D755" s="4"/>
      <c r="E755" s="4"/>
      <c r="F755" s="4"/>
      <c r="G755" s="13"/>
      <c r="H755" s="7"/>
    </row>
    <row r="756" spans="4:8" ht="15.75" customHeight="1" x14ac:dyDescent="0.25">
      <c r="D756" s="4"/>
      <c r="E756" s="4"/>
      <c r="F756" s="4"/>
      <c r="G756" s="13"/>
      <c r="H756" s="7"/>
    </row>
    <row r="757" spans="4:8" ht="15.75" customHeight="1" x14ac:dyDescent="0.25">
      <c r="D757" s="4"/>
      <c r="E757" s="4"/>
      <c r="F757" s="4"/>
      <c r="G757" s="13"/>
      <c r="H757" s="7"/>
    </row>
    <row r="758" spans="4:8" ht="15.75" customHeight="1" x14ac:dyDescent="0.25">
      <c r="D758" s="4"/>
      <c r="E758" s="4"/>
      <c r="F758" s="4"/>
      <c r="G758" s="13"/>
      <c r="H758" s="7"/>
    </row>
    <row r="759" spans="4:8" ht="15.75" customHeight="1" x14ac:dyDescent="0.25">
      <c r="D759" s="4"/>
      <c r="E759" s="4"/>
      <c r="F759" s="4"/>
      <c r="G759" s="13"/>
      <c r="H759" s="7"/>
    </row>
    <row r="760" spans="4:8" ht="15.75" customHeight="1" x14ac:dyDescent="0.25">
      <c r="D760" s="4"/>
      <c r="E760" s="4"/>
      <c r="F760" s="4"/>
      <c r="G760" s="13"/>
      <c r="H760" s="7"/>
    </row>
    <row r="761" spans="4:8" ht="15.75" customHeight="1" x14ac:dyDescent="0.25">
      <c r="D761" s="4"/>
      <c r="E761" s="4"/>
      <c r="F761" s="4"/>
      <c r="G761" s="13"/>
      <c r="H761" s="7"/>
    </row>
    <row r="762" spans="4:8" ht="15.75" customHeight="1" x14ac:dyDescent="0.25">
      <c r="D762" s="4"/>
      <c r="E762" s="4"/>
      <c r="F762" s="4"/>
      <c r="G762" s="13"/>
      <c r="H762" s="7"/>
    </row>
    <row r="763" spans="4:8" ht="15.75" customHeight="1" x14ac:dyDescent="0.25">
      <c r="D763" s="4"/>
      <c r="E763" s="4"/>
      <c r="F763" s="4"/>
      <c r="G763" s="13"/>
      <c r="H763" s="7"/>
    </row>
    <row r="764" spans="4:8" ht="15.75" customHeight="1" x14ac:dyDescent="0.25">
      <c r="D764" s="4"/>
      <c r="E764" s="4"/>
      <c r="F764" s="4"/>
      <c r="G764" s="13"/>
      <c r="H764" s="7"/>
    </row>
    <row r="765" spans="4:8" ht="15.75" customHeight="1" x14ac:dyDescent="0.25">
      <c r="D765" s="4"/>
      <c r="E765" s="4"/>
      <c r="F765" s="4"/>
      <c r="G765" s="13"/>
      <c r="H765" s="7"/>
    </row>
    <row r="766" spans="4:8" ht="15.75" customHeight="1" x14ac:dyDescent="0.25">
      <c r="D766" s="4"/>
      <c r="E766" s="4"/>
      <c r="F766" s="4"/>
      <c r="G766" s="13"/>
      <c r="H766" s="7"/>
    </row>
    <row r="767" spans="4:8" ht="15.75" customHeight="1" x14ac:dyDescent="0.25">
      <c r="D767" s="4"/>
      <c r="E767" s="4"/>
      <c r="F767" s="4"/>
      <c r="G767" s="13"/>
      <c r="H767" s="7"/>
    </row>
    <row r="768" spans="4:8" ht="15.75" customHeight="1" x14ac:dyDescent="0.25">
      <c r="D768" s="4"/>
      <c r="E768" s="4"/>
      <c r="F768" s="4"/>
      <c r="G768" s="13"/>
      <c r="H768" s="7"/>
    </row>
    <row r="769" spans="4:8" ht="15.75" customHeight="1" x14ac:dyDescent="0.25">
      <c r="D769" s="4"/>
      <c r="E769" s="4"/>
      <c r="F769" s="4"/>
      <c r="G769" s="13"/>
      <c r="H769" s="7"/>
    </row>
    <row r="770" spans="4:8" ht="15.75" customHeight="1" x14ac:dyDescent="0.25">
      <c r="D770" s="4"/>
      <c r="E770" s="4"/>
      <c r="F770" s="4"/>
      <c r="G770" s="13"/>
      <c r="H770" s="7"/>
    </row>
    <row r="771" spans="4:8" ht="15.75" customHeight="1" x14ac:dyDescent="0.25">
      <c r="D771" s="4"/>
      <c r="E771" s="4"/>
      <c r="F771" s="4"/>
      <c r="G771" s="13"/>
      <c r="H771" s="7"/>
    </row>
    <row r="772" spans="4:8" ht="15.75" customHeight="1" x14ac:dyDescent="0.25">
      <c r="D772" s="4"/>
      <c r="E772" s="4"/>
      <c r="F772" s="4"/>
      <c r="G772" s="13"/>
      <c r="H772" s="7"/>
    </row>
    <row r="773" spans="4:8" ht="15.75" customHeight="1" x14ac:dyDescent="0.25">
      <c r="D773" s="4"/>
      <c r="E773" s="4"/>
      <c r="F773" s="4"/>
      <c r="G773" s="13"/>
      <c r="H773" s="7"/>
    </row>
    <row r="774" spans="4:8" ht="15.75" customHeight="1" x14ac:dyDescent="0.25">
      <c r="D774" s="4"/>
      <c r="E774" s="4"/>
      <c r="F774" s="4"/>
      <c r="G774" s="13"/>
      <c r="H774" s="7"/>
    </row>
    <row r="775" spans="4:8" ht="15.75" customHeight="1" x14ac:dyDescent="0.25">
      <c r="D775" s="4"/>
      <c r="E775" s="4"/>
      <c r="F775" s="4"/>
      <c r="G775" s="13"/>
      <c r="H775" s="7"/>
    </row>
    <row r="776" spans="4:8" ht="15.75" customHeight="1" x14ac:dyDescent="0.25">
      <c r="D776" s="4"/>
      <c r="E776" s="4"/>
      <c r="F776" s="4"/>
      <c r="G776" s="13"/>
      <c r="H776" s="7"/>
    </row>
    <row r="777" spans="4:8" ht="15.75" customHeight="1" x14ac:dyDescent="0.25">
      <c r="D777" s="4"/>
      <c r="E777" s="4"/>
      <c r="F777" s="4"/>
      <c r="G777" s="13"/>
      <c r="H777" s="7"/>
    </row>
    <row r="778" spans="4:8" ht="15.75" customHeight="1" x14ac:dyDescent="0.25">
      <c r="D778" s="4"/>
      <c r="E778" s="4"/>
      <c r="F778" s="4"/>
      <c r="G778" s="13"/>
      <c r="H778" s="7"/>
    </row>
    <row r="779" spans="4:8" ht="15.75" customHeight="1" x14ac:dyDescent="0.25">
      <c r="D779" s="4"/>
      <c r="E779" s="4"/>
      <c r="F779" s="4"/>
      <c r="G779" s="13"/>
      <c r="H779" s="7"/>
    </row>
    <row r="780" spans="4:8" ht="15.75" customHeight="1" x14ac:dyDescent="0.25">
      <c r="D780" s="4"/>
      <c r="E780" s="4"/>
      <c r="F780" s="4"/>
      <c r="G780" s="13"/>
      <c r="H780" s="7"/>
    </row>
    <row r="781" spans="4:8" ht="15.75" customHeight="1" x14ac:dyDescent="0.25">
      <c r="D781" s="4"/>
      <c r="E781" s="4"/>
      <c r="F781" s="4"/>
      <c r="G781" s="13"/>
      <c r="H781" s="7"/>
    </row>
    <row r="782" spans="4:8" ht="15.75" customHeight="1" x14ac:dyDescent="0.25">
      <c r="D782" s="4"/>
      <c r="E782" s="4"/>
      <c r="F782" s="4"/>
      <c r="G782" s="13"/>
      <c r="H782" s="7"/>
    </row>
    <row r="783" spans="4:8" ht="15.75" customHeight="1" x14ac:dyDescent="0.25">
      <c r="D783" s="4"/>
      <c r="E783" s="4"/>
      <c r="F783" s="4"/>
      <c r="G783" s="13"/>
      <c r="H783" s="7"/>
    </row>
    <row r="784" spans="4:8" ht="15.75" customHeight="1" x14ac:dyDescent="0.25">
      <c r="D784" s="4"/>
      <c r="E784" s="4"/>
      <c r="F784" s="4"/>
      <c r="G784" s="13"/>
      <c r="H784" s="7"/>
    </row>
    <row r="785" spans="4:8" ht="15.75" customHeight="1" x14ac:dyDescent="0.25">
      <c r="D785" s="4"/>
      <c r="E785" s="4"/>
      <c r="F785" s="4"/>
      <c r="G785" s="13"/>
      <c r="H785" s="7"/>
    </row>
    <row r="786" spans="4:8" ht="15.75" customHeight="1" x14ac:dyDescent="0.25">
      <c r="D786" s="4"/>
      <c r="E786" s="4"/>
      <c r="F786" s="4"/>
      <c r="G786" s="13"/>
      <c r="H786" s="7"/>
    </row>
    <row r="787" spans="4:8" ht="15.75" customHeight="1" x14ac:dyDescent="0.25">
      <c r="D787" s="4"/>
      <c r="E787" s="4"/>
      <c r="F787" s="4"/>
      <c r="G787" s="13"/>
      <c r="H787" s="7"/>
    </row>
    <row r="788" spans="4:8" ht="15.75" customHeight="1" x14ac:dyDescent="0.25">
      <c r="D788" s="4"/>
      <c r="E788" s="4"/>
      <c r="F788" s="4"/>
      <c r="G788" s="13"/>
      <c r="H788" s="7"/>
    </row>
    <row r="789" spans="4:8" ht="15.75" customHeight="1" x14ac:dyDescent="0.25">
      <c r="D789" s="4"/>
      <c r="E789" s="4"/>
      <c r="F789" s="4"/>
      <c r="G789" s="13"/>
      <c r="H789" s="7"/>
    </row>
    <row r="790" spans="4:8" ht="15.75" customHeight="1" x14ac:dyDescent="0.25">
      <c r="D790" s="4"/>
      <c r="E790" s="4"/>
      <c r="F790" s="4"/>
      <c r="G790" s="13"/>
      <c r="H790" s="7"/>
    </row>
    <row r="791" spans="4:8" ht="15.75" customHeight="1" x14ac:dyDescent="0.25">
      <c r="D791" s="4"/>
      <c r="E791" s="4"/>
      <c r="F791" s="4"/>
      <c r="G791" s="13"/>
      <c r="H791" s="7"/>
    </row>
    <row r="792" spans="4:8" ht="15.75" customHeight="1" x14ac:dyDescent="0.25">
      <c r="D792" s="4"/>
      <c r="E792" s="4"/>
      <c r="F792" s="4"/>
      <c r="G792" s="13"/>
      <c r="H792" s="7"/>
    </row>
    <row r="793" spans="4:8" ht="15.75" customHeight="1" x14ac:dyDescent="0.25">
      <c r="D793" s="4"/>
      <c r="E793" s="4"/>
      <c r="F793" s="4"/>
      <c r="G793" s="13"/>
      <c r="H793" s="7"/>
    </row>
    <row r="794" spans="4:8" ht="15.75" customHeight="1" x14ac:dyDescent="0.25">
      <c r="D794" s="4"/>
      <c r="E794" s="4"/>
      <c r="F794" s="4"/>
      <c r="G794" s="13"/>
      <c r="H794" s="7"/>
    </row>
    <row r="795" spans="4:8" ht="15.75" customHeight="1" x14ac:dyDescent="0.25">
      <c r="D795" s="4"/>
      <c r="E795" s="4"/>
      <c r="F795" s="4"/>
      <c r="G795" s="13"/>
      <c r="H795" s="7"/>
    </row>
    <row r="796" spans="4:8" ht="15.75" customHeight="1" x14ac:dyDescent="0.25">
      <c r="D796" s="4"/>
      <c r="E796" s="4"/>
      <c r="F796" s="4"/>
      <c r="G796" s="13"/>
      <c r="H796" s="7"/>
    </row>
    <row r="797" spans="4:8" ht="15.75" customHeight="1" x14ac:dyDescent="0.25">
      <c r="D797" s="4"/>
      <c r="E797" s="4"/>
      <c r="F797" s="4"/>
      <c r="G797" s="13"/>
      <c r="H797" s="7"/>
    </row>
    <row r="798" spans="4:8" ht="15.75" customHeight="1" x14ac:dyDescent="0.25">
      <c r="D798" s="4"/>
      <c r="E798" s="4"/>
      <c r="F798" s="4"/>
      <c r="G798" s="13"/>
      <c r="H798" s="7"/>
    </row>
    <row r="799" spans="4:8" ht="15.75" customHeight="1" x14ac:dyDescent="0.25">
      <c r="D799" s="4"/>
      <c r="E799" s="4"/>
      <c r="F799" s="4"/>
      <c r="G799" s="13"/>
      <c r="H799" s="7"/>
    </row>
    <row r="800" spans="4:8" ht="15.75" customHeight="1" x14ac:dyDescent="0.25">
      <c r="D800" s="4"/>
      <c r="E800" s="4"/>
      <c r="F800" s="4"/>
      <c r="G800" s="13"/>
      <c r="H800" s="7"/>
    </row>
    <row r="801" spans="4:8" ht="15.75" customHeight="1" x14ac:dyDescent="0.25">
      <c r="D801" s="4"/>
      <c r="E801" s="4"/>
      <c r="F801" s="4"/>
      <c r="G801" s="13"/>
      <c r="H801" s="7"/>
    </row>
    <row r="802" spans="4:8" ht="15.75" customHeight="1" x14ac:dyDescent="0.25">
      <c r="D802" s="4"/>
      <c r="E802" s="4"/>
      <c r="F802" s="4"/>
      <c r="G802" s="13"/>
      <c r="H802" s="7"/>
    </row>
    <row r="803" spans="4:8" ht="15.75" customHeight="1" x14ac:dyDescent="0.25">
      <c r="D803" s="4"/>
      <c r="E803" s="4"/>
      <c r="F803" s="4"/>
      <c r="G803" s="13"/>
      <c r="H803" s="7"/>
    </row>
    <row r="804" spans="4:8" ht="15.75" customHeight="1" x14ac:dyDescent="0.25">
      <c r="D804" s="4"/>
      <c r="E804" s="4"/>
      <c r="F804" s="4"/>
      <c r="G804" s="13"/>
      <c r="H804" s="7"/>
    </row>
    <row r="805" spans="4:8" ht="15.75" customHeight="1" x14ac:dyDescent="0.25">
      <c r="D805" s="4"/>
      <c r="E805" s="4"/>
      <c r="F805" s="4"/>
      <c r="G805" s="13"/>
      <c r="H805" s="7"/>
    </row>
    <row r="806" spans="4:8" ht="15.75" customHeight="1" x14ac:dyDescent="0.25">
      <c r="D806" s="4"/>
      <c r="E806" s="4"/>
      <c r="F806" s="4"/>
      <c r="G806" s="13"/>
      <c r="H806" s="7"/>
    </row>
    <row r="807" spans="4:8" ht="15.75" customHeight="1" x14ac:dyDescent="0.25">
      <c r="D807" s="4"/>
      <c r="E807" s="4"/>
      <c r="F807" s="4"/>
      <c r="G807" s="13"/>
      <c r="H807" s="7"/>
    </row>
    <row r="808" spans="4:8" ht="15.75" customHeight="1" x14ac:dyDescent="0.25">
      <c r="D808" s="4"/>
      <c r="E808" s="4"/>
      <c r="F808" s="4"/>
      <c r="G808" s="13"/>
      <c r="H808" s="7"/>
    </row>
    <row r="809" spans="4:8" ht="15.75" customHeight="1" x14ac:dyDescent="0.25">
      <c r="D809" s="4"/>
      <c r="E809" s="4"/>
      <c r="F809" s="4"/>
      <c r="G809" s="13"/>
      <c r="H809" s="7"/>
    </row>
    <row r="810" spans="4:8" ht="15.75" customHeight="1" x14ac:dyDescent="0.25">
      <c r="D810" s="4"/>
      <c r="E810" s="4"/>
      <c r="F810" s="4"/>
      <c r="G810" s="13"/>
      <c r="H810" s="7"/>
    </row>
    <row r="811" spans="4:8" ht="15.75" customHeight="1" x14ac:dyDescent="0.25">
      <c r="D811" s="4"/>
      <c r="E811" s="4"/>
      <c r="F811" s="4"/>
      <c r="G811" s="13"/>
      <c r="H811" s="7"/>
    </row>
    <row r="812" spans="4:8" ht="15.75" customHeight="1" x14ac:dyDescent="0.25">
      <c r="D812" s="4"/>
      <c r="E812" s="4"/>
      <c r="F812" s="4"/>
      <c r="G812" s="13"/>
      <c r="H812" s="7"/>
    </row>
    <row r="813" spans="4:8" ht="15.75" customHeight="1" x14ac:dyDescent="0.25">
      <c r="D813" s="4"/>
      <c r="E813" s="4"/>
      <c r="F813" s="4"/>
      <c r="G813" s="13"/>
      <c r="H813" s="7"/>
    </row>
    <row r="814" spans="4:8" ht="15.75" customHeight="1" x14ac:dyDescent="0.25">
      <c r="D814" s="4"/>
      <c r="E814" s="4"/>
      <c r="F814" s="4"/>
      <c r="G814" s="13"/>
      <c r="H814" s="7"/>
    </row>
    <row r="815" spans="4:8" ht="15.75" customHeight="1" x14ac:dyDescent="0.25">
      <c r="D815" s="4"/>
      <c r="E815" s="4"/>
      <c r="F815" s="4"/>
      <c r="G815" s="13"/>
      <c r="H815" s="7"/>
    </row>
    <row r="816" spans="4:8" ht="15.75" customHeight="1" x14ac:dyDescent="0.25">
      <c r="D816" s="4"/>
      <c r="E816" s="4"/>
      <c r="F816" s="4"/>
      <c r="G816" s="13"/>
      <c r="H816" s="7"/>
    </row>
    <row r="817" spans="4:8" ht="15.75" customHeight="1" x14ac:dyDescent="0.25">
      <c r="D817" s="4"/>
      <c r="E817" s="4"/>
      <c r="F817" s="4"/>
      <c r="G817" s="13"/>
      <c r="H817" s="7"/>
    </row>
    <row r="818" spans="4:8" ht="15.75" customHeight="1" x14ac:dyDescent="0.25">
      <c r="D818" s="4"/>
      <c r="E818" s="4"/>
      <c r="F818" s="4"/>
      <c r="G818" s="13"/>
      <c r="H818" s="7"/>
    </row>
    <row r="819" spans="4:8" ht="15.75" customHeight="1" x14ac:dyDescent="0.25">
      <c r="D819" s="4"/>
      <c r="E819" s="4"/>
      <c r="F819" s="4"/>
      <c r="G819" s="13"/>
      <c r="H819" s="7"/>
    </row>
    <row r="820" spans="4:8" ht="15.75" customHeight="1" x14ac:dyDescent="0.25">
      <c r="D820" s="4"/>
      <c r="E820" s="4"/>
      <c r="F820" s="4"/>
      <c r="G820" s="13"/>
      <c r="H820" s="7"/>
    </row>
    <row r="821" spans="4:8" ht="15.75" customHeight="1" x14ac:dyDescent="0.25">
      <c r="D821" s="4"/>
      <c r="E821" s="4"/>
      <c r="F821" s="4"/>
      <c r="G821" s="13"/>
      <c r="H821" s="7"/>
    </row>
    <row r="822" spans="4:8" ht="15.75" customHeight="1" x14ac:dyDescent="0.25">
      <c r="D822" s="4"/>
      <c r="E822" s="4"/>
      <c r="F822" s="4"/>
      <c r="G822" s="13"/>
      <c r="H822" s="7"/>
    </row>
    <row r="823" spans="4:8" ht="15.75" customHeight="1" x14ac:dyDescent="0.25">
      <c r="D823" s="4"/>
      <c r="E823" s="4"/>
      <c r="F823" s="4"/>
      <c r="G823" s="13"/>
      <c r="H823" s="7"/>
    </row>
    <row r="824" spans="4:8" ht="15.75" customHeight="1" x14ac:dyDescent="0.25">
      <c r="D824" s="4"/>
      <c r="E824" s="4"/>
      <c r="F824" s="4"/>
      <c r="G824" s="13"/>
      <c r="H824" s="7"/>
    </row>
    <row r="825" spans="4:8" ht="15.75" customHeight="1" x14ac:dyDescent="0.25">
      <c r="D825" s="4"/>
      <c r="E825" s="4"/>
      <c r="F825" s="4"/>
      <c r="G825" s="13"/>
      <c r="H825" s="7"/>
    </row>
    <row r="826" spans="4:8" ht="15.75" customHeight="1" x14ac:dyDescent="0.25">
      <c r="D826" s="4"/>
      <c r="E826" s="4"/>
      <c r="F826" s="4"/>
      <c r="G826" s="13"/>
      <c r="H826" s="7"/>
    </row>
    <row r="827" spans="4:8" ht="15.75" customHeight="1" x14ac:dyDescent="0.25">
      <c r="D827" s="4"/>
      <c r="E827" s="4"/>
      <c r="F827" s="4"/>
      <c r="G827" s="13"/>
      <c r="H827" s="7"/>
    </row>
    <row r="828" spans="4:8" ht="15.75" customHeight="1" x14ac:dyDescent="0.25">
      <c r="D828" s="4"/>
      <c r="E828" s="4"/>
      <c r="F828" s="4"/>
      <c r="G828" s="13"/>
      <c r="H828" s="7"/>
    </row>
    <row r="829" spans="4:8" ht="15.75" customHeight="1" x14ac:dyDescent="0.25">
      <c r="D829" s="4"/>
      <c r="E829" s="4"/>
      <c r="F829" s="4"/>
      <c r="G829" s="13"/>
      <c r="H829" s="7"/>
    </row>
    <row r="830" spans="4:8" ht="15.75" customHeight="1" x14ac:dyDescent="0.25">
      <c r="D830" s="4"/>
      <c r="E830" s="4"/>
      <c r="F830" s="4"/>
      <c r="G830" s="13"/>
      <c r="H830" s="7"/>
    </row>
    <row r="831" spans="4:8" ht="15.75" customHeight="1" x14ac:dyDescent="0.25">
      <c r="D831" s="4"/>
      <c r="E831" s="4"/>
      <c r="F831" s="4"/>
      <c r="G831" s="13"/>
      <c r="H831" s="7"/>
    </row>
    <row r="832" spans="4:8" ht="15.75" customHeight="1" x14ac:dyDescent="0.25">
      <c r="D832" s="4"/>
      <c r="E832" s="4"/>
      <c r="F832" s="4"/>
      <c r="G832" s="13"/>
      <c r="H832" s="7"/>
    </row>
    <row r="833" spans="4:8" ht="15.75" customHeight="1" x14ac:dyDescent="0.25">
      <c r="D833" s="4"/>
      <c r="E833" s="4"/>
      <c r="F833" s="4"/>
      <c r="G833" s="13"/>
      <c r="H833" s="7"/>
    </row>
    <row r="834" spans="4:8" ht="15.75" customHeight="1" x14ac:dyDescent="0.25">
      <c r="D834" s="4"/>
      <c r="E834" s="4"/>
      <c r="F834" s="4"/>
      <c r="G834" s="13"/>
      <c r="H834" s="7"/>
    </row>
    <row r="835" spans="4:8" ht="15.75" customHeight="1" x14ac:dyDescent="0.25">
      <c r="D835" s="4"/>
      <c r="E835" s="4"/>
      <c r="F835" s="4"/>
      <c r="G835" s="13"/>
      <c r="H835" s="7"/>
    </row>
    <row r="836" spans="4:8" ht="15.75" customHeight="1" x14ac:dyDescent="0.25">
      <c r="D836" s="4"/>
      <c r="E836" s="4"/>
      <c r="F836" s="4"/>
      <c r="G836" s="13"/>
      <c r="H836" s="7"/>
    </row>
    <row r="837" spans="4:8" ht="15.75" customHeight="1" x14ac:dyDescent="0.25">
      <c r="D837" s="4"/>
      <c r="E837" s="4"/>
      <c r="F837" s="4"/>
      <c r="G837" s="13"/>
      <c r="H837" s="7"/>
    </row>
    <row r="838" spans="4:8" ht="15.75" customHeight="1" x14ac:dyDescent="0.25">
      <c r="D838" s="4"/>
      <c r="E838" s="4"/>
      <c r="F838" s="4"/>
      <c r="G838" s="13"/>
      <c r="H838" s="7"/>
    </row>
    <row r="839" spans="4:8" ht="15.75" customHeight="1" x14ac:dyDescent="0.25">
      <c r="D839" s="4"/>
      <c r="E839" s="4"/>
      <c r="F839" s="4"/>
      <c r="G839" s="13"/>
      <c r="H839" s="7"/>
    </row>
    <row r="840" spans="4:8" ht="15.75" customHeight="1" x14ac:dyDescent="0.25">
      <c r="D840" s="4"/>
      <c r="E840" s="4"/>
      <c r="F840" s="4"/>
      <c r="G840" s="13"/>
      <c r="H840" s="7"/>
    </row>
    <row r="841" spans="4:8" ht="15.75" customHeight="1" x14ac:dyDescent="0.25">
      <c r="D841" s="4"/>
      <c r="E841" s="4"/>
      <c r="F841" s="4"/>
      <c r="G841" s="13"/>
      <c r="H841" s="7"/>
    </row>
    <row r="842" spans="4:8" ht="15.75" customHeight="1" x14ac:dyDescent="0.25">
      <c r="D842" s="4"/>
      <c r="E842" s="4"/>
      <c r="F842" s="4"/>
      <c r="G842" s="13"/>
      <c r="H842" s="7"/>
    </row>
    <row r="843" spans="4:8" ht="15.75" customHeight="1" x14ac:dyDescent="0.25">
      <c r="D843" s="4"/>
      <c r="E843" s="4"/>
      <c r="F843" s="4"/>
      <c r="G843" s="13"/>
      <c r="H843" s="7"/>
    </row>
    <row r="844" spans="4:8" ht="15.75" customHeight="1" x14ac:dyDescent="0.25">
      <c r="D844" s="4"/>
      <c r="E844" s="4"/>
      <c r="F844" s="4"/>
      <c r="G844" s="13"/>
      <c r="H844" s="7"/>
    </row>
    <row r="845" spans="4:8" ht="15.75" customHeight="1" x14ac:dyDescent="0.25">
      <c r="D845" s="4"/>
      <c r="E845" s="4"/>
      <c r="F845" s="4"/>
      <c r="G845" s="13"/>
      <c r="H845" s="7"/>
    </row>
    <row r="846" spans="4:8" ht="15.75" customHeight="1" x14ac:dyDescent="0.25">
      <c r="D846" s="4"/>
      <c r="E846" s="4"/>
      <c r="F846" s="4"/>
      <c r="G846" s="13"/>
      <c r="H846" s="7"/>
    </row>
    <row r="847" spans="4:8" ht="15.75" customHeight="1" x14ac:dyDescent="0.25">
      <c r="D847" s="4"/>
      <c r="E847" s="4"/>
      <c r="F847" s="4"/>
      <c r="G847" s="13"/>
      <c r="H847" s="7"/>
    </row>
    <row r="848" spans="4:8" ht="15.75" customHeight="1" x14ac:dyDescent="0.25">
      <c r="D848" s="4"/>
      <c r="E848" s="4"/>
      <c r="F848" s="4"/>
      <c r="G848" s="13"/>
      <c r="H848" s="7"/>
    </row>
    <row r="849" spans="4:8" ht="15.75" customHeight="1" x14ac:dyDescent="0.25">
      <c r="D849" s="4"/>
      <c r="E849" s="4"/>
      <c r="F849" s="4"/>
      <c r="G849" s="13"/>
      <c r="H849" s="7"/>
    </row>
    <row r="850" spans="4:8" ht="15.75" customHeight="1" x14ac:dyDescent="0.25">
      <c r="D850" s="4"/>
      <c r="E850" s="4"/>
      <c r="F850" s="4"/>
      <c r="G850" s="13"/>
      <c r="H850" s="7"/>
    </row>
    <row r="851" spans="4:8" ht="15.75" customHeight="1" x14ac:dyDescent="0.25">
      <c r="D851" s="4"/>
      <c r="E851" s="4"/>
      <c r="F851" s="4"/>
      <c r="G851" s="13"/>
      <c r="H851" s="7"/>
    </row>
    <row r="852" spans="4:8" ht="15.75" customHeight="1" x14ac:dyDescent="0.25">
      <c r="D852" s="4"/>
      <c r="E852" s="4"/>
      <c r="F852" s="4"/>
      <c r="G852" s="13"/>
      <c r="H852" s="7"/>
    </row>
    <row r="853" spans="4:8" ht="15.75" customHeight="1" x14ac:dyDescent="0.25">
      <c r="D853" s="4"/>
      <c r="E853" s="4"/>
      <c r="F853" s="4"/>
      <c r="G853" s="13"/>
      <c r="H853" s="7"/>
    </row>
    <row r="854" spans="4:8" ht="15.75" customHeight="1" x14ac:dyDescent="0.25">
      <c r="D854" s="4"/>
      <c r="E854" s="4"/>
      <c r="F854" s="4"/>
      <c r="G854" s="13"/>
      <c r="H854" s="7"/>
    </row>
    <row r="855" spans="4:8" ht="15.75" customHeight="1" x14ac:dyDescent="0.25">
      <c r="D855" s="4"/>
      <c r="E855" s="4"/>
      <c r="F855" s="4"/>
      <c r="G855" s="13"/>
      <c r="H855" s="7"/>
    </row>
    <row r="856" spans="4:8" ht="15.75" customHeight="1" x14ac:dyDescent="0.25">
      <c r="D856" s="4"/>
      <c r="E856" s="4"/>
      <c r="F856" s="4"/>
      <c r="G856" s="13"/>
      <c r="H856" s="7"/>
    </row>
    <row r="857" spans="4:8" ht="15.75" customHeight="1" x14ac:dyDescent="0.25">
      <c r="D857" s="4"/>
      <c r="E857" s="4"/>
      <c r="F857" s="4"/>
      <c r="G857" s="13"/>
      <c r="H857" s="7"/>
    </row>
    <row r="858" spans="4:8" ht="15.75" customHeight="1" x14ac:dyDescent="0.25">
      <c r="D858" s="4"/>
      <c r="E858" s="4"/>
      <c r="F858" s="4"/>
      <c r="G858" s="13"/>
      <c r="H858" s="7"/>
    </row>
    <row r="859" spans="4:8" ht="15.75" customHeight="1" x14ac:dyDescent="0.25">
      <c r="D859" s="4"/>
      <c r="E859" s="4"/>
      <c r="F859" s="4"/>
      <c r="G859" s="13"/>
      <c r="H859" s="7"/>
    </row>
    <row r="860" spans="4:8" ht="15.75" customHeight="1" x14ac:dyDescent="0.25">
      <c r="D860" s="4"/>
      <c r="E860" s="4"/>
      <c r="F860" s="4"/>
      <c r="G860" s="13"/>
      <c r="H860" s="7"/>
    </row>
    <row r="861" spans="4:8" ht="15.75" customHeight="1" x14ac:dyDescent="0.25">
      <c r="D861" s="4"/>
      <c r="E861" s="4"/>
      <c r="F861" s="4"/>
      <c r="G861" s="13"/>
      <c r="H861" s="7"/>
    </row>
    <row r="862" spans="4:8" ht="15.75" customHeight="1" x14ac:dyDescent="0.25">
      <c r="D862" s="4"/>
      <c r="E862" s="4"/>
      <c r="F862" s="4"/>
      <c r="G862" s="13"/>
      <c r="H862" s="7"/>
    </row>
    <row r="863" spans="4:8" ht="15.75" customHeight="1" x14ac:dyDescent="0.25">
      <c r="D863" s="4"/>
      <c r="E863" s="4"/>
      <c r="F863" s="4"/>
      <c r="G863" s="13"/>
      <c r="H863" s="7"/>
    </row>
    <row r="864" spans="4:8" ht="15.75" customHeight="1" x14ac:dyDescent="0.25">
      <c r="D864" s="4"/>
      <c r="E864" s="4"/>
      <c r="F864" s="4"/>
      <c r="G864" s="13"/>
      <c r="H864" s="7"/>
    </row>
    <row r="865" spans="4:8" ht="15.75" customHeight="1" x14ac:dyDescent="0.25">
      <c r="D865" s="4"/>
      <c r="E865" s="4"/>
      <c r="F865" s="4"/>
      <c r="G865" s="13"/>
      <c r="H865" s="7"/>
    </row>
    <row r="866" spans="4:8" ht="15.75" customHeight="1" x14ac:dyDescent="0.25">
      <c r="D866" s="4"/>
      <c r="E866" s="4"/>
      <c r="F866" s="4"/>
      <c r="G866" s="13"/>
      <c r="H866" s="7"/>
    </row>
    <row r="867" spans="4:8" ht="15.75" customHeight="1" x14ac:dyDescent="0.25">
      <c r="D867" s="4"/>
      <c r="E867" s="4"/>
      <c r="F867" s="4"/>
      <c r="G867" s="13"/>
      <c r="H867" s="7"/>
    </row>
    <row r="868" spans="4:8" ht="15.75" customHeight="1" x14ac:dyDescent="0.25">
      <c r="D868" s="4"/>
      <c r="E868" s="4"/>
      <c r="F868" s="4"/>
      <c r="G868" s="13"/>
      <c r="H868" s="7"/>
    </row>
    <row r="869" spans="4:8" ht="15.75" customHeight="1" x14ac:dyDescent="0.25">
      <c r="D869" s="4"/>
      <c r="E869" s="4"/>
      <c r="F869" s="4"/>
      <c r="G869" s="13"/>
      <c r="H869" s="7"/>
    </row>
    <row r="870" spans="4:8" ht="15.75" customHeight="1" x14ac:dyDescent="0.25">
      <c r="D870" s="4"/>
      <c r="E870" s="4"/>
      <c r="F870" s="4"/>
      <c r="G870" s="13"/>
      <c r="H870" s="7"/>
    </row>
    <row r="871" spans="4:8" ht="15.75" customHeight="1" x14ac:dyDescent="0.25">
      <c r="D871" s="4"/>
      <c r="E871" s="4"/>
      <c r="F871" s="4"/>
      <c r="G871" s="13"/>
      <c r="H871" s="7"/>
    </row>
    <row r="872" spans="4:8" ht="15.75" customHeight="1" x14ac:dyDescent="0.25">
      <c r="D872" s="4"/>
      <c r="E872" s="4"/>
      <c r="F872" s="4"/>
      <c r="G872" s="13"/>
      <c r="H872" s="7"/>
    </row>
    <row r="873" spans="4:8" ht="15.75" customHeight="1" x14ac:dyDescent="0.25">
      <c r="D873" s="4"/>
      <c r="E873" s="4"/>
      <c r="F873" s="4"/>
      <c r="G873" s="13"/>
      <c r="H873" s="7"/>
    </row>
    <row r="874" spans="4:8" ht="15.75" customHeight="1" x14ac:dyDescent="0.25">
      <c r="D874" s="4"/>
      <c r="E874" s="4"/>
      <c r="F874" s="4"/>
      <c r="G874" s="13"/>
      <c r="H874" s="7"/>
    </row>
    <row r="875" spans="4:8" ht="15.75" customHeight="1" x14ac:dyDescent="0.25">
      <c r="D875" s="4"/>
      <c r="E875" s="4"/>
      <c r="F875" s="4"/>
      <c r="G875" s="13"/>
      <c r="H875" s="7"/>
    </row>
    <row r="876" spans="4:8" ht="15.75" customHeight="1" x14ac:dyDescent="0.25">
      <c r="D876" s="4"/>
      <c r="E876" s="4"/>
      <c r="F876" s="4"/>
      <c r="G876" s="13"/>
      <c r="H876" s="7"/>
    </row>
    <row r="877" spans="4:8" ht="15.75" customHeight="1" x14ac:dyDescent="0.25">
      <c r="D877" s="4"/>
      <c r="E877" s="4"/>
      <c r="F877" s="4"/>
      <c r="G877" s="13"/>
      <c r="H877" s="7"/>
    </row>
    <row r="878" spans="4:8" ht="15.75" customHeight="1" x14ac:dyDescent="0.25">
      <c r="D878" s="4"/>
      <c r="E878" s="4"/>
      <c r="F878" s="4"/>
      <c r="G878" s="13"/>
      <c r="H878" s="7"/>
    </row>
    <row r="879" spans="4:8" ht="15.75" customHeight="1" x14ac:dyDescent="0.25">
      <c r="D879" s="4"/>
      <c r="E879" s="4"/>
      <c r="F879" s="4"/>
      <c r="G879" s="13"/>
      <c r="H879" s="7"/>
    </row>
    <row r="880" spans="4:8" ht="15.75" customHeight="1" x14ac:dyDescent="0.25">
      <c r="D880" s="4"/>
      <c r="E880" s="4"/>
      <c r="F880" s="4"/>
      <c r="G880" s="13"/>
      <c r="H880" s="7"/>
    </row>
    <row r="881" spans="4:8" ht="15.75" customHeight="1" x14ac:dyDescent="0.25">
      <c r="D881" s="4"/>
      <c r="E881" s="4"/>
      <c r="F881" s="4"/>
      <c r="G881" s="13"/>
      <c r="H881" s="7"/>
    </row>
    <row r="882" spans="4:8" ht="15.75" customHeight="1" x14ac:dyDescent="0.25">
      <c r="D882" s="4"/>
      <c r="E882" s="4"/>
      <c r="F882" s="4"/>
      <c r="G882" s="13"/>
      <c r="H882" s="7"/>
    </row>
    <row r="883" spans="4:8" ht="15.75" customHeight="1" x14ac:dyDescent="0.25">
      <c r="D883" s="4"/>
      <c r="E883" s="4"/>
      <c r="F883" s="4"/>
      <c r="G883" s="13"/>
      <c r="H883" s="7"/>
    </row>
    <row r="884" spans="4:8" ht="15.75" customHeight="1" x14ac:dyDescent="0.25">
      <c r="D884" s="4"/>
      <c r="E884" s="4"/>
      <c r="F884" s="4"/>
      <c r="G884" s="13"/>
      <c r="H884" s="7"/>
    </row>
    <row r="885" spans="4:8" ht="15.75" customHeight="1" x14ac:dyDescent="0.25">
      <c r="D885" s="4"/>
      <c r="E885" s="4"/>
      <c r="F885" s="4"/>
      <c r="G885" s="13"/>
      <c r="H885" s="7"/>
    </row>
    <row r="886" spans="4:8" ht="15.75" customHeight="1" x14ac:dyDescent="0.25">
      <c r="D886" s="4"/>
      <c r="E886" s="4"/>
      <c r="F886" s="4"/>
      <c r="G886" s="13"/>
      <c r="H886" s="7"/>
    </row>
    <row r="887" spans="4:8" ht="15.75" customHeight="1" x14ac:dyDescent="0.25">
      <c r="D887" s="4"/>
      <c r="E887" s="4"/>
      <c r="F887" s="4"/>
      <c r="G887" s="13"/>
      <c r="H887" s="7"/>
    </row>
    <row r="888" spans="4:8" ht="15.75" customHeight="1" x14ac:dyDescent="0.25">
      <c r="D888" s="4"/>
      <c r="E888" s="4"/>
      <c r="F888" s="4"/>
      <c r="G888" s="13"/>
      <c r="H888" s="7"/>
    </row>
    <row r="889" spans="4:8" ht="15.75" customHeight="1" x14ac:dyDescent="0.25">
      <c r="D889" s="4"/>
      <c r="E889" s="4"/>
      <c r="F889" s="4"/>
      <c r="G889" s="13"/>
      <c r="H889" s="7"/>
    </row>
    <row r="890" spans="4:8" ht="15.75" customHeight="1" x14ac:dyDescent="0.25">
      <c r="D890" s="4"/>
      <c r="E890" s="4"/>
      <c r="F890" s="4"/>
      <c r="G890" s="13"/>
      <c r="H890" s="7"/>
    </row>
    <row r="891" spans="4:8" ht="15.75" customHeight="1" x14ac:dyDescent="0.25">
      <c r="D891" s="4"/>
      <c r="E891" s="4"/>
      <c r="F891" s="4"/>
      <c r="G891" s="13"/>
      <c r="H891" s="7"/>
    </row>
    <row r="892" spans="4:8" ht="15.75" customHeight="1" x14ac:dyDescent="0.25">
      <c r="D892" s="4"/>
      <c r="E892" s="4"/>
      <c r="F892" s="4"/>
      <c r="G892" s="13"/>
      <c r="H892" s="7"/>
    </row>
    <row r="893" spans="4:8" ht="15.75" customHeight="1" x14ac:dyDescent="0.25">
      <c r="D893" s="4"/>
      <c r="E893" s="4"/>
      <c r="F893" s="4"/>
      <c r="G893" s="13"/>
      <c r="H893" s="7"/>
    </row>
    <row r="894" spans="4:8" ht="15.75" customHeight="1" x14ac:dyDescent="0.25">
      <c r="D894" s="4"/>
      <c r="E894" s="4"/>
      <c r="F894" s="4"/>
      <c r="G894" s="13"/>
      <c r="H894" s="7"/>
    </row>
    <row r="895" spans="4:8" ht="15.75" customHeight="1" x14ac:dyDescent="0.25">
      <c r="D895" s="4"/>
      <c r="E895" s="4"/>
      <c r="F895" s="4"/>
      <c r="G895" s="13"/>
      <c r="H895" s="7"/>
    </row>
    <row r="896" spans="4:8" ht="15.75" customHeight="1" x14ac:dyDescent="0.25">
      <c r="D896" s="4"/>
      <c r="E896" s="4"/>
      <c r="F896" s="4"/>
      <c r="G896" s="13"/>
      <c r="H896" s="7"/>
    </row>
    <row r="897" spans="4:8" ht="15.75" customHeight="1" x14ac:dyDescent="0.25">
      <c r="D897" s="4"/>
      <c r="E897" s="4"/>
      <c r="F897" s="4"/>
      <c r="G897" s="13"/>
      <c r="H897" s="7"/>
    </row>
    <row r="898" spans="4:8" ht="15.75" customHeight="1" x14ac:dyDescent="0.25">
      <c r="D898" s="4"/>
      <c r="E898" s="4"/>
      <c r="F898" s="4"/>
      <c r="G898" s="13"/>
      <c r="H898" s="7"/>
    </row>
    <row r="899" spans="4:8" ht="15.75" customHeight="1" x14ac:dyDescent="0.25">
      <c r="D899" s="4"/>
      <c r="E899" s="4"/>
      <c r="F899" s="4"/>
      <c r="G899" s="13"/>
      <c r="H899" s="7"/>
    </row>
    <row r="900" spans="4:8" ht="15.75" customHeight="1" x14ac:dyDescent="0.25">
      <c r="D900" s="4"/>
      <c r="E900" s="4"/>
      <c r="F900" s="4"/>
      <c r="G900" s="13"/>
      <c r="H900" s="7"/>
    </row>
    <row r="901" spans="4:8" ht="15.75" customHeight="1" x14ac:dyDescent="0.25">
      <c r="D901" s="4"/>
      <c r="E901" s="4"/>
      <c r="F901" s="4"/>
      <c r="G901" s="13"/>
      <c r="H901" s="7"/>
    </row>
    <row r="902" spans="4:8" ht="15.75" customHeight="1" x14ac:dyDescent="0.25">
      <c r="D902" s="4"/>
      <c r="E902" s="4"/>
      <c r="F902" s="4"/>
      <c r="G902" s="13"/>
      <c r="H902" s="7"/>
    </row>
    <row r="903" spans="4:8" ht="15.75" customHeight="1" x14ac:dyDescent="0.25">
      <c r="D903" s="4"/>
      <c r="E903" s="4"/>
      <c r="F903" s="4"/>
      <c r="G903" s="13"/>
      <c r="H903" s="7"/>
    </row>
    <row r="904" spans="4:8" ht="15.75" customHeight="1" x14ac:dyDescent="0.25">
      <c r="D904" s="4"/>
      <c r="E904" s="4"/>
      <c r="F904" s="4"/>
      <c r="G904" s="13"/>
      <c r="H904" s="7"/>
    </row>
    <row r="905" spans="4:8" ht="15.75" customHeight="1" x14ac:dyDescent="0.25">
      <c r="D905" s="4"/>
      <c r="E905" s="4"/>
      <c r="F905" s="4"/>
      <c r="G905" s="13"/>
      <c r="H905" s="7"/>
    </row>
    <row r="906" spans="4:8" ht="15.75" customHeight="1" x14ac:dyDescent="0.25">
      <c r="D906" s="4"/>
      <c r="E906" s="4"/>
      <c r="F906" s="4"/>
      <c r="G906" s="13"/>
      <c r="H906" s="7"/>
    </row>
    <row r="907" spans="4:8" ht="15.75" customHeight="1" x14ac:dyDescent="0.25">
      <c r="D907" s="4"/>
      <c r="E907" s="4"/>
      <c r="F907" s="4"/>
      <c r="G907" s="13"/>
      <c r="H907" s="7"/>
    </row>
    <row r="908" spans="4:8" ht="15.75" customHeight="1" x14ac:dyDescent="0.25">
      <c r="D908" s="4"/>
      <c r="E908" s="4"/>
      <c r="F908" s="4"/>
      <c r="G908" s="13"/>
      <c r="H908" s="7"/>
    </row>
    <row r="909" spans="4:8" ht="15.75" customHeight="1" x14ac:dyDescent="0.25">
      <c r="D909" s="4"/>
      <c r="E909" s="4"/>
      <c r="F909" s="4"/>
      <c r="G909" s="13"/>
      <c r="H909" s="7"/>
    </row>
    <row r="910" spans="4:8" ht="15.75" customHeight="1" x14ac:dyDescent="0.25">
      <c r="D910" s="4"/>
      <c r="E910" s="4"/>
      <c r="F910" s="4"/>
      <c r="G910" s="13"/>
      <c r="H910" s="7"/>
    </row>
    <row r="911" spans="4:8" ht="15.75" customHeight="1" x14ac:dyDescent="0.25">
      <c r="D911" s="4"/>
      <c r="E911" s="4"/>
      <c r="F911" s="4"/>
      <c r="G911" s="13"/>
      <c r="H911" s="7"/>
    </row>
    <row r="912" spans="4:8" ht="15.75" customHeight="1" x14ac:dyDescent="0.25">
      <c r="D912" s="4"/>
      <c r="E912" s="4"/>
      <c r="F912" s="4"/>
      <c r="G912" s="13"/>
      <c r="H912" s="7"/>
    </row>
    <row r="913" spans="4:8" ht="15.75" customHeight="1" x14ac:dyDescent="0.25">
      <c r="D913" s="4"/>
      <c r="E913" s="4"/>
      <c r="F913" s="4"/>
      <c r="G913" s="13"/>
      <c r="H913" s="7"/>
    </row>
    <row r="914" spans="4:8" ht="15.75" customHeight="1" x14ac:dyDescent="0.25">
      <c r="D914" s="4"/>
      <c r="E914" s="4"/>
      <c r="F914" s="4"/>
      <c r="G914" s="13"/>
      <c r="H914" s="7"/>
    </row>
    <row r="915" spans="4:8" ht="15.75" customHeight="1" x14ac:dyDescent="0.25">
      <c r="D915" s="4"/>
      <c r="E915" s="4"/>
      <c r="F915" s="4"/>
      <c r="G915" s="13"/>
      <c r="H915" s="7"/>
    </row>
    <row r="916" spans="4:8" ht="15.75" customHeight="1" x14ac:dyDescent="0.25">
      <c r="D916" s="4"/>
      <c r="E916" s="4"/>
      <c r="F916" s="4"/>
      <c r="G916" s="13"/>
      <c r="H916" s="7"/>
    </row>
    <row r="917" spans="4:8" ht="15.75" customHeight="1" x14ac:dyDescent="0.25">
      <c r="D917" s="4"/>
      <c r="E917" s="4"/>
      <c r="F917" s="4"/>
      <c r="G917" s="13"/>
      <c r="H917" s="7"/>
    </row>
    <row r="918" spans="4:8" ht="15.75" customHeight="1" x14ac:dyDescent="0.25">
      <c r="D918" s="4"/>
      <c r="E918" s="4"/>
      <c r="F918" s="4"/>
      <c r="G918" s="13"/>
      <c r="H918" s="7"/>
    </row>
    <row r="919" spans="4:8" ht="15.75" customHeight="1" x14ac:dyDescent="0.25">
      <c r="D919" s="4"/>
      <c r="E919" s="4"/>
      <c r="F919" s="4"/>
      <c r="G919" s="13"/>
      <c r="H919" s="7"/>
    </row>
    <row r="920" spans="4:8" ht="15.75" customHeight="1" x14ac:dyDescent="0.25">
      <c r="D920" s="4"/>
      <c r="E920" s="4"/>
      <c r="F920" s="4"/>
      <c r="G920" s="13"/>
      <c r="H920" s="7"/>
    </row>
    <row r="921" spans="4:8" ht="15.75" customHeight="1" x14ac:dyDescent="0.25">
      <c r="D921" s="4"/>
      <c r="E921" s="4"/>
      <c r="F921" s="4"/>
      <c r="G921" s="13"/>
      <c r="H921" s="7"/>
    </row>
    <row r="922" spans="4:8" ht="15.75" customHeight="1" x14ac:dyDescent="0.25">
      <c r="D922" s="4"/>
      <c r="E922" s="4"/>
      <c r="F922" s="4"/>
      <c r="G922" s="13"/>
      <c r="H922" s="7"/>
    </row>
    <row r="923" spans="4:8" ht="15.75" customHeight="1" x14ac:dyDescent="0.25">
      <c r="D923" s="4"/>
      <c r="E923" s="4"/>
      <c r="F923" s="4"/>
      <c r="G923" s="13"/>
      <c r="H923" s="7"/>
    </row>
    <row r="924" spans="4:8" ht="15.75" customHeight="1" x14ac:dyDescent="0.25">
      <c r="D924" s="4"/>
      <c r="E924" s="4"/>
      <c r="F924" s="4"/>
      <c r="G924" s="13"/>
      <c r="H924" s="7"/>
    </row>
    <row r="925" spans="4:8" ht="15.75" customHeight="1" x14ac:dyDescent="0.25">
      <c r="D925" s="4"/>
      <c r="E925" s="4"/>
      <c r="F925" s="4"/>
      <c r="G925" s="13"/>
      <c r="H925" s="7"/>
    </row>
    <row r="926" spans="4:8" ht="15.75" customHeight="1" x14ac:dyDescent="0.25">
      <c r="D926" s="4"/>
      <c r="E926" s="4"/>
      <c r="F926" s="4"/>
      <c r="G926" s="13"/>
      <c r="H926" s="7"/>
    </row>
    <row r="927" spans="4:8" ht="15.75" customHeight="1" x14ac:dyDescent="0.25">
      <c r="D927" s="4"/>
      <c r="E927" s="4"/>
      <c r="F927" s="4"/>
      <c r="G927" s="13"/>
      <c r="H927" s="7"/>
    </row>
    <row r="928" spans="4:8" ht="15.75" customHeight="1" x14ac:dyDescent="0.25">
      <c r="D928" s="4"/>
      <c r="E928" s="4"/>
      <c r="F928" s="4"/>
      <c r="G928" s="13"/>
      <c r="H928" s="7"/>
    </row>
    <row r="929" spans="4:8" ht="15.75" customHeight="1" x14ac:dyDescent="0.25">
      <c r="D929" s="4"/>
      <c r="E929" s="4"/>
      <c r="F929" s="4"/>
      <c r="G929" s="13"/>
      <c r="H929" s="7"/>
    </row>
    <row r="930" spans="4:8" ht="15.75" customHeight="1" x14ac:dyDescent="0.25">
      <c r="D930" s="4"/>
      <c r="E930" s="4"/>
      <c r="F930" s="4"/>
      <c r="G930" s="13"/>
      <c r="H930" s="7"/>
    </row>
    <row r="931" spans="4:8" ht="15.75" customHeight="1" x14ac:dyDescent="0.25">
      <c r="D931" s="4"/>
      <c r="E931" s="4"/>
      <c r="F931" s="4"/>
      <c r="G931" s="13"/>
      <c r="H931" s="7"/>
    </row>
    <row r="932" spans="4:8" ht="15.75" customHeight="1" x14ac:dyDescent="0.25">
      <c r="D932" s="4"/>
      <c r="E932" s="4"/>
      <c r="F932" s="4"/>
      <c r="G932" s="13"/>
      <c r="H932" s="7"/>
    </row>
    <row r="933" spans="4:8" ht="15.75" customHeight="1" x14ac:dyDescent="0.25">
      <c r="D933" s="4"/>
      <c r="E933" s="4"/>
      <c r="F933" s="4"/>
      <c r="G933" s="13"/>
      <c r="H933" s="7"/>
    </row>
    <row r="934" spans="4:8" ht="15.75" customHeight="1" x14ac:dyDescent="0.25">
      <c r="D934" s="4"/>
      <c r="E934" s="4"/>
      <c r="F934" s="4"/>
      <c r="G934" s="13"/>
      <c r="H934" s="7"/>
    </row>
    <row r="935" spans="4:8" ht="15.75" customHeight="1" x14ac:dyDescent="0.25">
      <c r="D935" s="4"/>
      <c r="E935" s="4"/>
      <c r="F935" s="4"/>
      <c r="G935" s="13"/>
      <c r="H935" s="7"/>
    </row>
    <row r="936" spans="4:8" ht="15.75" customHeight="1" x14ac:dyDescent="0.25">
      <c r="D936" s="4"/>
      <c r="E936" s="4"/>
      <c r="F936" s="4"/>
      <c r="G936" s="13"/>
      <c r="H936" s="7"/>
    </row>
    <row r="937" spans="4:8" ht="15.75" customHeight="1" x14ac:dyDescent="0.25">
      <c r="D937" s="4"/>
      <c r="E937" s="4"/>
      <c r="F937" s="4"/>
      <c r="G937" s="13"/>
      <c r="H937" s="7"/>
    </row>
    <row r="938" spans="4:8" ht="15.75" customHeight="1" x14ac:dyDescent="0.25">
      <c r="D938" s="4"/>
      <c r="E938" s="4"/>
      <c r="F938" s="4"/>
      <c r="G938" s="13"/>
      <c r="H938" s="7"/>
    </row>
    <row r="939" spans="4:8" ht="15.75" customHeight="1" x14ac:dyDescent="0.25">
      <c r="D939" s="4"/>
      <c r="E939" s="4"/>
      <c r="F939" s="4"/>
      <c r="G939" s="13"/>
      <c r="H939" s="7"/>
    </row>
    <row r="940" spans="4:8" ht="15.75" customHeight="1" x14ac:dyDescent="0.25">
      <c r="D940" s="4"/>
      <c r="E940" s="4"/>
      <c r="F940" s="4"/>
      <c r="G940" s="13"/>
      <c r="H940" s="7"/>
    </row>
    <row r="941" spans="4:8" ht="15.75" customHeight="1" x14ac:dyDescent="0.25">
      <c r="D941" s="4"/>
      <c r="E941" s="4"/>
      <c r="F941" s="4"/>
      <c r="G941" s="13"/>
      <c r="H941" s="7"/>
    </row>
    <row r="942" spans="4:8" ht="15.75" customHeight="1" x14ac:dyDescent="0.25">
      <c r="D942" s="4"/>
      <c r="E942" s="4"/>
      <c r="F942" s="4"/>
      <c r="G942" s="13"/>
      <c r="H942" s="7"/>
    </row>
    <row r="943" spans="4:8" ht="15.75" customHeight="1" x14ac:dyDescent="0.25">
      <c r="D943" s="4"/>
      <c r="E943" s="4"/>
      <c r="F943" s="4"/>
      <c r="G943" s="13"/>
      <c r="H943" s="7"/>
    </row>
    <row r="944" spans="4:8" ht="15.75" customHeight="1" x14ac:dyDescent="0.25"/>
  </sheetData>
  <mergeCells count="3">
    <mergeCell ref="A1:H1"/>
    <mergeCell ref="A2:E2"/>
    <mergeCell ref="A3:D3"/>
  </mergeCells>
  <hyperlinks>
    <hyperlink ref="A1" location="'Оглавление'!A1" display="Назад в оглавление" xr:uid="{00000000-0004-0000-0500-000000000000}"/>
  </hyperlinks>
  <pageMargins left="0.7" right="0.7" top="0.75" bottom="0.75" header="0" footer="0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23">
    <tabColor rgb="FFFF0000"/>
  </sheetPr>
  <dimension ref="A1:V611"/>
  <sheetViews>
    <sheetView showGridLines="0" zoomScaleNormal="100" workbookViewId="0">
      <pane ySplit="4" topLeftCell="A5" activePane="bottomLeft" state="frozen"/>
      <selection sqref="A1:I1"/>
      <selection pane="bottomLeft" sqref="A1:F1"/>
    </sheetView>
  </sheetViews>
  <sheetFormatPr defaultColWidth="14.42578125" defaultRowHeight="15" x14ac:dyDescent="0.25"/>
  <cols>
    <col min="1" max="1" width="15.7109375" style="28" customWidth="1"/>
    <col min="2" max="2" width="63.7109375" style="78" customWidth="1"/>
    <col min="3" max="3" width="63.5703125" style="28" customWidth="1"/>
    <col min="4" max="4" width="10.28515625" style="254" bestFit="1" customWidth="1"/>
    <col min="5" max="5" width="10.7109375" style="28" customWidth="1"/>
    <col min="6" max="6" width="15.7109375" style="28" customWidth="1"/>
    <col min="7" max="22" width="9.140625" style="28" customWidth="1"/>
    <col min="23" max="16384" width="14.42578125" style="28"/>
  </cols>
  <sheetData>
    <row r="1" spans="1:22" ht="33" customHeight="1" x14ac:dyDescent="0.25">
      <c r="A1" s="608" t="s">
        <v>2</v>
      </c>
      <c r="B1" s="608"/>
      <c r="C1" s="608"/>
      <c r="D1" s="608"/>
      <c r="E1" s="608"/>
      <c r="F1" s="608"/>
      <c r="G1" s="110"/>
      <c r="H1" s="110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2" ht="21" x14ac:dyDescent="0.25">
      <c r="A2" s="617" t="s">
        <v>126</v>
      </c>
      <c r="B2" s="618"/>
      <c r="C2" s="618"/>
      <c r="D2" s="618"/>
      <c r="E2" s="618"/>
      <c r="F2" s="619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2" ht="21" x14ac:dyDescent="0.25">
      <c r="A3" s="620"/>
      <c r="B3" s="620"/>
      <c r="C3" s="621"/>
      <c r="D3" s="86" t="s">
        <v>3</v>
      </c>
      <c r="E3" s="42">
        <f>SUM(Таблица323[Заказ])</f>
        <v>0</v>
      </c>
      <c r="F3" s="43">
        <f>SUM(Таблица323[Сумма заказа])</f>
        <v>0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</row>
    <row r="4" spans="1:22" ht="15.75" x14ac:dyDescent="0.25">
      <c r="A4" s="29" t="s">
        <v>4</v>
      </c>
      <c r="B4" s="29" t="s">
        <v>5</v>
      </c>
      <c r="C4" s="29" t="s">
        <v>6</v>
      </c>
      <c r="D4" s="83" t="s">
        <v>7</v>
      </c>
      <c r="E4" s="30" t="s">
        <v>8</v>
      </c>
      <c r="F4" s="31" t="s">
        <v>9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</row>
    <row r="5" spans="1:22" ht="15.75" x14ac:dyDescent="0.25">
      <c r="A5" s="418" t="s">
        <v>161</v>
      </c>
      <c r="B5" s="419"/>
      <c r="C5" s="418"/>
      <c r="D5" s="259"/>
      <c r="E5" s="106"/>
      <c r="F5" s="32" t="str">
        <f>IF(Таблица323[[#This Row],[Цена ]]&gt;0,Таблица323[[#This Row],[Цена ]]*Таблица323[[#This Row],[Заказ]],"")</f>
        <v/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</row>
    <row r="6" spans="1:22" ht="15.75" x14ac:dyDescent="0.25">
      <c r="A6" s="418" t="s">
        <v>13820</v>
      </c>
      <c r="B6" s="419" t="s">
        <v>13821</v>
      </c>
      <c r="C6" s="418" t="s">
        <v>13834</v>
      </c>
      <c r="D6" s="259">
        <v>7500</v>
      </c>
      <c r="E6" s="106"/>
      <c r="F6" s="32">
        <f>IF(Таблица323[[#This Row],[Цена ]]&gt;0,Таблица323[[#This Row],[Цена ]]*Таблица323[[#This Row],[Заказ]],"")</f>
        <v>0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</row>
    <row r="7" spans="1:22" ht="15.75" x14ac:dyDescent="0.25">
      <c r="A7" s="418" t="s">
        <v>13822</v>
      </c>
      <c r="B7" s="419" t="s">
        <v>13823</v>
      </c>
      <c r="C7" s="418" t="s">
        <v>13835</v>
      </c>
      <c r="D7" s="259">
        <v>11000</v>
      </c>
      <c r="E7" s="106"/>
      <c r="F7" s="32">
        <f>IF(Таблица323[[#This Row],[Цена ]]&gt;0,Таблица323[[#This Row],[Цена ]]*Таблица323[[#This Row],[Заказ]],"")</f>
        <v>0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</row>
    <row r="8" spans="1:22" ht="15.75" x14ac:dyDescent="0.25">
      <c r="A8" s="418" t="s">
        <v>13824</v>
      </c>
      <c r="B8" s="419" t="s">
        <v>13825</v>
      </c>
      <c r="C8" s="418" t="s">
        <v>13835</v>
      </c>
      <c r="D8" s="259">
        <v>13000</v>
      </c>
      <c r="E8" s="106"/>
      <c r="F8" s="32">
        <f>IF(Таблица323[[#This Row],[Цена ]]&gt;0,Таблица323[[#This Row],[Цена ]]*Таблица323[[#This Row],[Заказ]],"")</f>
        <v>0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</row>
    <row r="9" spans="1:22" ht="15.75" x14ac:dyDescent="0.25">
      <c r="A9" s="418" t="s">
        <v>186</v>
      </c>
      <c r="B9" s="419" t="s">
        <v>187</v>
      </c>
      <c r="C9" s="418" t="s">
        <v>188</v>
      </c>
      <c r="D9" s="259">
        <v>10900</v>
      </c>
      <c r="E9" s="106"/>
      <c r="F9" s="32">
        <f>IF(Таблица323[[#This Row],[Цена ]]&gt;0,Таблица323[[#This Row],[Цена ]]*Таблица323[[#This Row],[Заказ]],"")</f>
        <v>0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</row>
    <row r="10" spans="1:22" ht="15.75" x14ac:dyDescent="0.25">
      <c r="A10" s="507" t="s">
        <v>13826</v>
      </c>
      <c r="B10" s="508" t="s">
        <v>13827</v>
      </c>
      <c r="C10" s="510" t="s">
        <v>13836</v>
      </c>
      <c r="D10" s="512">
        <v>6800</v>
      </c>
      <c r="E10" s="513"/>
      <c r="F10" s="514">
        <f>IF(Таблица323[[#This Row],[Цена ]]&gt;0,Таблица323[[#This Row],[Цена ]]*Таблица323[[#This Row],[Заказ]],"")</f>
        <v>0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</row>
    <row r="11" spans="1:22" ht="15.75" x14ac:dyDescent="0.25">
      <c r="A11" s="507" t="s">
        <v>13828</v>
      </c>
      <c r="B11" s="509" t="s">
        <v>13829</v>
      </c>
      <c r="C11" s="511" t="s">
        <v>13837</v>
      </c>
      <c r="D11" s="512">
        <v>7500</v>
      </c>
      <c r="E11" s="513"/>
      <c r="F11" s="514">
        <f>IF(Таблица323[[#This Row],[Цена ]]&gt;0,Таблица323[[#This Row],[Цена ]]*Таблица323[[#This Row],[Заказ]],"")</f>
        <v>0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</row>
    <row r="12" spans="1:22" ht="15.75" x14ac:dyDescent="0.25">
      <c r="A12" s="507" t="s">
        <v>163</v>
      </c>
      <c r="B12" s="509" t="s">
        <v>164</v>
      </c>
      <c r="C12" s="511" t="s">
        <v>162</v>
      </c>
      <c r="D12" s="512">
        <v>9000</v>
      </c>
      <c r="E12" s="513"/>
      <c r="F12" s="514">
        <f>IF(Таблица323[[#This Row],[Цена ]]&gt;0,Таблица323[[#This Row],[Цена ]]*Таблица323[[#This Row],[Заказ]],"")</f>
        <v>0</v>
      </c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</row>
    <row r="13" spans="1:22" ht="15.75" x14ac:dyDescent="0.25">
      <c r="A13" s="507" t="s">
        <v>13830</v>
      </c>
      <c r="B13" s="509" t="s">
        <v>13831</v>
      </c>
      <c r="C13" s="511" t="s">
        <v>13838</v>
      </c>
      <c r="D13" s="512">
        <v>13200</v>
      </c>
      <c r="E13" s="513"/>
      <c r="F13" s="514">
        <f>IF(Таблица323[[#This Row],[Цена ]]&gt;0,Таблица323[[#This Row],[Цена ]]*Таблица323[[#This Row],[Заказ]],"")</f>
        <v>0</v>
      </c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</row>
    <row r="14" spans="1:22" ht="15.75" x14ac:dyDescent="0.25">
      <c r="A14" s="507" t="s">
        <v>13832</v>
      </c>
      <c r="B14" s="509" t="s">
        <v>13833</v>
      </c>
      <c r="C14" s="511" t="s">
        <v>13838</v>
      </c>
      <c r="D14" s="512">
        <v>16500</v>
      </c>
      <c r="E14" s="513"/>
      <c r="F14" s="514">
        <f>IF(Таблица323[[#This Row],[Цена ]]&gt;0,Таблица323[[#This Row],[Цена ]]*Таблица323[[#This Row],[Заказ]],"")</f>
        <v>0</v>
      </c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</row>
    <row r="15" spans="1:22" ht="15.75" x14ac:dyDescent="0.25">
      <c r="A15" s="515" t="s">
        <v>10</v>
      </c>
      <c r="B15" s="516"/>
      <c r="C15" s="517"/>
      <c r="D15" s="518"/>
      <c r="E15" s="519">
        <f>SUBTOTAL(109,Таблица323[Заказ])</f>
        <v>0</v>
      </c>
      <c r="F15" s="520">
        <f>SUBTOTAL(109,Таблица323[Сумма заказа])</f>
        <v>0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</row>
    <row r="16" spans="1:22" ht="15.75" x14ac:dyDescent="0.25">
      <c r="A16" s="33"/>
      <c r="B16" s="34"/>
      <c r="C16" s="34"/>
      <c r="D16" s="253"/>
      <c r="E16" s="35"/>
      <c r="F16" s="36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</row>
    <row r="17" spans="1:22" ht="15.75" x14ac:dyDescent="0.25">
      <c r="A17" s="33"/>
      <c r="B17" s="34"/>
      <c r="C17" s="34"/>
      <c r="D17" s="253"/>
      <c r="E17" s="35"/>
      <c r="F17" s="36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</row>
    <row r="18" spans="1:22" ht="15.75" x14ac:dyDescent="0.25">
      <c r="A18" s="33"/>
      <c r="B18" s="34"/>
      <c r="C18" s="34"/>
      <c r="D18" s="253"/>
      <c r="E18" s="35"/>
      <c r="F18" s="36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</row>
    <row r="19" spans="1:22" ht="15.75" x14ac:dyDescent="0.25">
      <c r="A19" s="33"/>
      <c r="B19" s="34"/>
      <c r="C19" s="34"/>
      <c r="D19" s="253"/>
      <c r="E19" s="35"/>
      <c r="F19" s="36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</row>
    <row r="20" spans="1:22" ht="15.75" x14ac:dyDescent="0.25">
      <c r="A20" s="33"/>
      <c r="B20" s="34"/>
      <c r="C20" s="34"/>
      <c r="D20" s="253"/>
      <c r="E20" s="35"/>
      <c r="F20" s="36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</row>
    <row r="21" spans="1:22" ht="15.75" x14ac:dyDescent="0.25">
      <c r="A21" s="33"/>
      <c r="B21" s="34"/>
      <c r="C21" s="34"/>
      <c r="D21" s="253"/>
      <c r="E21" s="35"/>
      <c r="F21" s="36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</row>
    <row r="22" spans="1:22" ht="15.75" x14ac:dyDescent="0.25">
      <c r="A22" s="33"/>
      <c r="B22" s="34"/>
      <c r="C22" s="34"/>
      <c r="D22" s="253"/>
      <c r="E22" s="35"/>
      <c r="F22" s="36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</row>
    <row r="23" spans="1:22" ht="15.75" x14ac:dyDescent="0.25">
      <c r="A23" s="33"/>
      <c r="B23" s="34"/>
      <c r="C23" s="34"/>
      <c r="D23" s="253"/>
      <c r="E23" s="35"/>
      <c r="F23" s="36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</row>
    <row r="24" spans="1:22" ht="15.75" x14ac:dyDescent="0.25">
      <c r="A24" s="33"/>
      <c r="B24" s="34"/>
      <c r="C24" s="34"/>
      <c r="D24" s="253"/>
      <c r="E24" s="35"/>
      <c r="F24" s="36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</row>
    <row r="25" spans="1:22" ht="15.75" x14ac:dyDescent="0.25">
      <c r="A25" s="33"/>
      <c r="B25" s="34"/>
      <c r="C25" s="34"/>
      <c r="D25" s="253"/>
      <c r="E25" s="35"/>
      <c r="F25" s="36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</row>
    <row r="26" spans="1:22" ht="15.75" x14ac:dyDescent="0.25">
      <c r="A26" s="33"/>
      <c r="B26" s="34"/>
      <c r="C26" s="34"/>
      <c r="D26" s="253"/>
      <c r="E26" s="35"/>
      <c r="F26" s="36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</row>
    <row r="27" spans="1:22" ht="15.75" x14ac:dyDescent="0.25">
      <c r="A27" s="33"/>
      <c r="B27" s="34"/>
      <c r="C27" s="34"/>
      <c r="D27" s="253"/>
      <c r="E27" s="35"/>
      <c r="F27" s="36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</row>
    <row r="28" spans="1:22" ht="15.75" x14ac:dyDescent="0.25">
      <c r="A28" s="33"/>
      <c r="B28" s="34"/>
      <c r="C28" s="34"/>
      <c r="D28" s="253"/>
      <c r="E28" s="35"/>
      <c r="F28" s="36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</row>
    <row r="29" spans="1:22" ht="15.75" x14ac:dyDescent="0.25">
      <c r="A29" s="33"/>
      <c r="B29" s="34"/>
      <c r="C29" s="34"/>
      <c r="D29" s="253"/>
      <c r="E29" s="35"/>
      <c r="F29" s="36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</row>
    <row r="30" spans="1:22" ht="15.75" x14ac:dyDescent="0.25">
      <c r="A30" s="33"/>
      <c r="B30" s="34"/>
      <c r="C30" s="34"/>
      <c r="D30" s="253"/>
      <c r="E30" s="35"/>
      <c r="F30" s="36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</row>
    <row r="31" spans="1:22" ht="15.75" x14ac:dyDescent="0.25">
      <c r="A31" s="33"/>
      <c r="B31" s="34"/>
      <c r="C31" s="34"/>
      <c r="D31" s="253"/>
      <c r="E31" s="35"/>
      <c r="F31" s="36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</row>
    <row r="32" spans="1:22" ht="15.75" x14ac:dyDescent="0.25">
      <c r="A32" s="33"/>
      <c r="B32" s="34"/>
      <c r="C32" s="34"/>
      <c r="D32" s="253"/>
      <c r="E32" s="35"/>
      <c r="F32" s="36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</row>
    <row r="33" spans="1:22" ht="15.75" x14ac:dyDescent="0.25">
      <c r="A33" s="33"/>
      <c r="B33" s="34"/>
      <c r="C33" s="34"/>
      <c r="D33" s="253"/>
      <c r="E33" s="35"/>
      <c r="F33" s="36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</row>
    <row r="34" spans="1:22" ht="15.75" x14ac:dyDescent="0.25">
      <c r="A34" s="33"/>
      <c r="B34" s="34"/>
      <c r="C34" s="34"/>
      <c r="D34" s="253"/>
      <c r="E34" s="35"/>
      <c r="F34" s="36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</row>
    <row r="35" spans="1:22" ht="15.75" x14ac:dyDescent="0.25">
      <c r="A35" s="33"/>
      <c r="B35" s="34"/>
      <c r="C35" s="34"/>
      <c r="D35" s="253"/>
      <c r="E35" s="35"/>
      <c r="F35" s="36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</row>
    <row r="36" spans="1:22" ht="15.75" x14ac:dyDescent="0.25">
      <c r="A36" s="33"/>
      <c r="B36" s="34"/>
      <c r="C36" s="34"/>
      <c r="D36" s="253"/>
      <c r="E36" s="35"/>
      <c r="F36" s="36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</row>
    <row r="37" spans="1:22" ht="15.75" x14ac:dyDescent="0.25">
      <c r="A37" s="33"/>
      <c r="B37" s="34"/>
      <c r="C37" s="34"/>
      <c r="D37" s="253"/>
      <c r="E37" s="35"/>
      <c r="F37" s="36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</row>
    <row r="38" spans="1:22" ht="15.75" x14ac:dyDescent="0.25">
      <c r="A38" s="33"/>
      <c r="B38" s="34"/>
      <c r="C38" s="34"/>
      <c r="D38" s="253"/>
      <c r="E38" s="35"/>
      <c r="F38" s="36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</row>
    <row r="39" spans="1:22" ht="15.75" x14ac:dyDescent="0.25">
      <c r="A39" s="33"/>
      <c r="B39" s="34"/>
      <c r="C39" s="34"/>
      <c r="D39" s="253"/>
      <c r="E39" s="35"/>
      <c r="F39" s="36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</row>
    <row r="40" spans="1:22" ht="15.75" x14ac:dyDescent="0.25">
      <c r="A40" s="33"/>
      <c r="B40" s="34"/>
      <c r="C40" s="34"/>
      <c r="D40" s="253"/>
      <c r="E40" s="35"/>
      <c r="F40" s="36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</row>
    <row r="41" spans="1:22" ht="15.75" x14ac:dyDescent="0.25">
      <c r="A41" s="33"/>
      <c r="B41" s="34"/>
      <c r="C41" s="34"/>
      <c r="D41" s="253"/>
      <c r="E41" s="35"/>
      <c r="F41" s="36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</row>
    <row r="42" spans="1:22" ht="15.75" x14ac:dyDescent="0.25">
      <c r="A42" s="33"/>
      <c r="B42" s="34"/>
      <c r="C42" s="34"/>
      <c r="D42" s="253"/>
      <c r="E42" s="35"/>
      <c r="F42" s="36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</row>
    <row r="43" spans="1:22" ht="15.75" x14ac:dyDescent="0.25">
      <c r="A43" s="33"/>
      <c r="B43" s="34"/>
      <c r="C43" s="34"/>
      <c r="D43" s="253"/>
      <c r="E43" s="35"/>
      <c r="F43" s="36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</row>
    <row r="44" spans="1:22" ht="15.75" x14ac:dyDescent="0.25">
      <c r="A44" s="33"/>
      <c r="B44" s="34"/>
      <c r="C44" s="34"/>
      <c r="D44" s="253"/>
      <c r="E44" s="35"/>
      <c r="F44" s="36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</row>
    <row r="45" spans="1:22" ht="15.75" x14ac:dyDescent="0.25">
      <c r="A45" s="33"/>
      <c r="B45" s="34"/>
      <c r="C45" s="34"/>
      <c r="D45" s="253"/>
      <c r="E45" s="35"/>
      <c r="F45" s="36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</row>
    <row r="46" spans="1:22" ht="15.75" x14ac:dyDescent="0.25">
      <c r="A46" s="33"/>
      <c r="B46" s="34"/>
      <c r="C46" s="34"/>
      <c r="D46" s="253"/>
      <c r="E46" s="35"/>
      <c r="F46" s="36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</row>
    <row r="47" spans="1:22" ht="15.75" x14ac:dyDescent="0.25">
      <c r="A47" s="33"/>
      <c r="B47" s="34"/>
      <c r="C47" s="34"/>
      <c r="D47" s="253"/>
      <c r="E47" s="35"/>
      <c r="F47" s="36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</row>
    <row r="48" spans="1:22" ht="15.75" x14ac:dyDescent="0.25">
      <c r="A48" s="33"/>
      <c r="B48" s="34"/>
      <c r="C48" s="34"/>
      <c r="D48" s="253"/>
      <c r="E48" s="35"/>
      <c r="F48" s="36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</row>
    <row r="49" spans="1:22" ht="15.75" x14ac:dyDescent="0.25">
      <c r="A49" s="33"/>
      <c r="B49" s="34"/>
      <c r="C49" s="34"/>
      <c r="D49" s="253"/>
      <c r="E49" s="35"/>
      <c r="F49" s="36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</row>
    <row r="50" spans="1:22" ht="15.75" x14ac:dyDescent="0.25">
      <c r="A50" s="33"/>
      <c r="B50" s="34"/>
      <c r="C50" s="34"/>
      <c r="D50" s="253"/>
      <c r="E50" s="35"/>
      <c r="F50" s="36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</row>
    <row r="51" spans="1:22" ht="15.75" x14ac:dyDescent="0.25">
      <c r="A51" s="33"/>
      <c r="B51" s="34"/>
      <c r="C51" s="34"/>
      <c r="D51" s="253"/>
      <c r="E51" s="35"/>
      <c r="F51" s="36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</row>
    <row r="52" spans="1:22" ht="15.75" x14ac:dyDescent="0.25">
      <c r="A52" s="33"/>
      <c r="B52" s="34"/>
      <c r="C52" s="34"/>
      <c r="D52" s="253"/>
      <c r="E52" s="35"/>
      <c r="F52" s="36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</row>
    <row r="53" spans="1:22" ht="15.75" x14ac:dyDescent="0.25">
      <c r="A53" s="33"/>
      <c r="B53" s="34"/>
      <c r="C53" s="34"/>
      <c r="D53" s="253"/>
      <c r="E53" s="35"/>
      <c r="F53" s="36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</row>
    <row r="54" spans="1:22" ht="15.75" x14ac:dyDescent="0.25">
      <c r="A54" s="33"/>
      <c r="B54" s="34"/>
      <c r="C54" s="34"/>
      <c r="D54" s="253"/>
      <c r="E54" s="35"/>
      <c r="F54" s="36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</row>
    <row r="55" spans="1:22" ht="15.75" x14ac:dyDescent="0.25">
      <c r="A55" s="33"/>
      <c r="B55" s="34"/>
      <c r="C55" s="34"/>
      <c r="D55" s="253"/>
      <c r="E55" s="35"/>
      <c r="F55" s="36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</row>
    <row r="56" spans="1:22" ht="15.75" x14ac:dyDescent="0.25">
      <c r="A56" s="33"/>
      <c r="B56" s="34"/>
      <c r="C56" s="34"/>
      <c r="D56" s="253"/>
      <c r="E56" s="35"/>
      <c r="F56" s="36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</row>
    <row r="57" spans="1:22" ht="15.75" x14ac:dyDescent="0.25">
      <c r="A57" s="33"/>
      <c r="B57" s="34"/>
      <c r="C57" s="34"/>
      <c r="D57" s="253"/>
      <c r="E57" s="35"/>
      <c r="F57" s="36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</row>
    <row r="58" spans="1:22" ht="15.75" x14ac:dyDescent="0.25">
      <c r="A58" s="33"/>
      <c r="B58" s="34"/>
      <c r="C58" s="34"/>
      <c r="D58" s="253"/>
      <c r="E58" s="35"/>
      <c r="F58" s="36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</row>
    <row r="59" spans="1:22" ht="15.75" x14ac:dyDescent="0.25">
      <c r="A59" s="33"/>
      <c r="B59" s="34"/>
      <c r="C59" s="34"/>
      <c r="D59" s="253"/>
      <c r="E59" s="35"/>
      <c r="F59" s="36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</row>
    <row r="60" spans="1:22" ht="15.75" x14ac:dyDescent="0.25">
      <c r="A60" s="33"/>
      <c r="B60" s="34"/>
      <c r="C60" s="34"/>
      <c r="D60" s="253"/>
      <c r="E60" s="35"/>
      <c r="F60" s="36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</row>
    <row r="61" spans="1:22" ht="15.75" x14ac:dyDescent="0.25">
      <c r="A61" s="33"/>
      <c r="B61" s="34"/>
      <c r="C61" s="34"/>
      <c r="D61" s="253"/>
      <c r="E61" s="35"/>
      <c r="F61" s="36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</row>
    <row r="62" spans="1:22" ht="15.75" x14ac:dyDescent="0.25">
      <c r="A62" s="33"/>
      <c r="B62" s="34"/>
      <c r="C62" s="34"/>
      <c r="D62" s="253"/>
      <c r="E62" s="35"/>
      <c r="F62" s="36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</row>
    <row r="63" spans="1:22" ht="15.75" x14ac:dyDescent="0.25">
      <c r="A63" s="33"/>
      <c r="B63" s="34"/>
      <c r="C63" s="34"/>
      <c r="D63" s="253"/>
      <c r="E63" s="35"/>
      <c r="F63" s="36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</row>
    <row r="64" spans="1:22" ht="15.75" x14ac:dyDescent="0.25">
      <c r="A64" s="33"/>
      <c r="B64" s="34"/>
      <c r="C64" s="34"/>
      <c r="D64" s="253"/>
      <c r="E64" s="35"/>
      <c r="F64" s="36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</row>
    <row r="65" spans="1:22" ht="15.75" x14ac:dyDescent="0.25">
      <c r="A65" s="33"/>
      <c r="B65" s="34"/>
      <c r="C65" s="34"/>
      <c r="D65" s="253"/>
      <c r="E65" s="35"/>
      <c r="F65" s="36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</row>
    <row r="66" spans="1:22" ht="15.75" x14ac:dyDescent="0.25">
      <c r="A66" s="33"/>
      <c r="B66" s="34"/>
      <c r="C66" s="34"/>
      <c r="D66" s="253"/>
      <c r="E66" s="35"/>
      <c r="F66" s="36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</row>
    <row r="67" spans="1:22" ht="15.75" x14ac:dyDescent="0.25">
      <c r="A67" s="33"/>
      <c r="B67" s="34"/>
      <c r="C67" s="34"/>
      <c r="D67" s="253"/>
      <c r="E67" s="35"/>
      <c r="F67" s="36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</row>
    <row r="68" spans="1:22" ht="15.75" x14ac:dyDescent="0.25">
      <c r="A68" s="33"/>
      <c r="B68" s="34"/>
      <c r="C68" s="34"/>
      <c r="D68" s="253"/>
      <c r="E68" s="35"/>
      <c r="F68" s="36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</row>
    <row r="69" spans="1:22" ht="15.75" x14ac:dyDescent="0.25">
      <c r="A69" s="33"/>
      <c r="B69" s="34"/>
      <c r="C69" s="34"/>
      <c r="D69" s="253"/>
      <c r="E69" s="35"/>
      <c r="F69" s="36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</row>
    <row r="70" spans="1:22" ht="15.75" x14ac:dyDescent="0.25">
      <c r="A70" s="33"/>
      <c r="B70" s="34"/>
      <c r="C70" s="34"/>
      <c r="D70" s="253"/>
      <c r="E70" s="35"/>
      <c r="F70" s="36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</row>
    <row r="71" spans="1:22" ht="15.75" x14ac:dyDescent="0.25">
      <c r="A71" s="33"/>
      <c r="B71" s="34"/>
      <c r="C71" s="34"/>
      <c r="D71" s="253"/>
      <c r="E71" s="35"/>
      <c r="F71" s="36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</row>
    <row r="72" spans="1:22" ht="15.75" x14ac:dyDescent="0.25">
      <c r="A72" s="33"/>
      <c r="B72" s="34"/>
      <c r="C72" s="34"/>
      <c r="D72" s="253"/>
      <c r="E72" s="35"/>
      <c r="F72" s="36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</row>
    <row r="73" spans="1:22" ht="15.75" x14ac:dyDescent="0.25">
      <c r="A73" s="33"/>
      <c r="B73" s="34"/>
      <c r="C73" s="34"/>
      <c r="D73" s="253"/>
      <c r="E73" s="35"/>
      <c r="F73" s="36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</row>
    <row r="74" spans="1:22" ht="15.75" x14ac:dyDescent="0.25">
      <c r="A74" s="33"/>
      <c r="B74" s="34"/>
      <c r="C74" s="34"/>
      <c r="D74" s="253"/>
      <c r="E74" s="35"/>
      <c r="F74" s="36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</row>
    <row r="75" spans="1:22" ht="15.75" x14ac:dyDescent="0.25">
      <c r="A75" s="33"/>
      <c r="B75" s="34"/>
      <c r="C75" s="34"/>
      <c r="D75" s="253"/>
      <c r="E75" s="35"/>
      <c r="F75" s="36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</row>
    <row r="76" spans="1:22" ht="15.75" x14ac:dyDescent="0.25">
      <c r="A76" s="33"/>
      <c r="B76" s="34"/>
      <c r="C76" s="34"/>
      <c r="D76" s="253"/>
      <c r="E76" s="35"/>
      <c r="F76" s="36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</row>
    <row r="77" spans="1:22" ht="15.75" x14ac:dyDescent="0.25">
      <c r="A77" s="33"/>
      <c r="B77" s="34"/>
      <c r="C77" s="34"/>
      <c r="D77" s="253"/>
      <c r="E77" s="35"/>
      <c r="F77" s="36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</row>
    <row r="78" spans="1:22" ht="15.75" x14ac:dyDescent="0.25">
      <c r="A78" s="33"/>
      <c r="B78" s="34"/>
      <c r="C78" s="34"/>
      <c r="D78" s="253"/>
      <c r="E78" s="35"/>
      <c r="F78" s="36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</row>
    <row r="79" spans="1:22" ht="15.75" x14ac:dyDescent="0.25">
      <c r="A79" s="33"/>
      <c r="B79" s="34"/>
      <c r="C79" s="34"/>
      <c r="D79" s="253"/>
      <c r="E79" s="35"/>
      <c r="F79" s="36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</row>
    <row r="80" spans="1:22" ht="15.75" x14ac:dyDescent="0.25">
      <c r="A80" s="33"/>
      <c r="B80" s="34"/>
      <c r="C80" s="34"/>
      <c r="D80" s="253"/>
      <c r="E80" s="35"/>
      <c r="F80" s="36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</row>
    <row r="81" spans="1:22" ht="15.75" x14ac:dyDescent="0.25">
      <c r="A81" s="33"/>
      <c r="B81" s="34"/>
      <c r="C81" s="34"/>
      <c r="D81" s="253"/>
      <c r="E81" s="35"/>
      <c r="F81" s="36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</row>
    <row r="82" spans="1:22" ht="15.75" x14ac:dyDescent="0.25">
      <c r="A82" s="33"/>
      <c r="B82" s="34"/>
      <c r="C82" s="34"/>
      <c r="D82" s="253"/>
      <c r="E82" s="35"/>
      <c r="F82" s="36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</row>
    <row r="83" spans="1:22" ht="15.75" x14ac:dyDescent="0.25">
      <c r="A83" s="33"/>
      <c r="B83" s="34"/>
      <c r="C83" s="34"/>
      <c r="D83" s="253"/>
      <c r="E83" s="35"/>
      <c r="F83" s="36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</row>
    <row r="84" spans="1:22" ht="15.75" x14ac:dyDescent="0.25">
      <c r="A84" s="33"/>
      <c r="B84" s="34"/>
      <c r="C84" s="34"/>
      <c r="D84" s="253"/>
      <c r="E84" s="35"/>
      <c r="F84" s="36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</row>
    <row r="85" spans="1:22" ht="15.75" x14ac:dyDescent="0.25">
      <c r="A85" s="33"/>
      <c r="B85" s="34"/>
      <c r="C85" s="34"/>
      <c r="D85" s="253"/>
      <c r="E85" s="35"/>
      <c r="F85" s="36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</row>
    <row r="86" spans="1:22" ht="15.75" x14ac:dyDescent="0.25">
      <c r="A86" s="33"/>
      <c r="B86" s="34"/>
      <c r="C86" s="34"/>
      <c r="D86" s="253"/>
      <c r="E86" s="35"/>
      <c r="F86" s="36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</row>
    <row r="87" spans="1:22" ht="15.75" x14ac:dyDescent="0.25">
      <c r="A87" s="33"/>
      <c r="B87" s="34"/>
      <c r="C87" s="34"/>
      <c r="D87" s="253"/>
      <c r="E87" s="35"/>
      <c r="F87" s="36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</row>
    <row r="88" spans="1:22" ht="15.75" x14ac:dyDescent="0.25">
      <c r="A88" s="33"/>
      <c r="B88" s="34"/>
      <c r="C88" s="34"/>
      <c r="D88" s="253"/>
      <c r="E88" s="35"/>
      <c r="F88" s="36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</row>
    <row r="89" spans="1:22" ht="15.75" x14ac:dyDescent="0.25">
      <c r="A89" s="33"/>
      <c r="B89" s="34"/>
      <c r="C89" s="34"/>
      <c r="D89" s="253"/>
      <c r="E89" s="35"/>
      <c r="F89" s="36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</row>
    <row r="90" spans="1:22" ht="15.75" x14ac:dyDescent="0.25">
      <c r="A90" s="33"/>
      <c r="B90" s="34"/>
      <c r="C90" s="34"/>
      <c r="D90" s="253"/>
      <c r="E90" s="35"/>
      <c r="F90" s="36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</row>
    <row r="91" spans="1:22" ht="15.75" x14ac:dyDescent="0.25">
      <c r="A91" s="33"/>
      <c r="B91" s="34"/>
      <c r="C91" s="34"/>
      <c r="D91" s="253"/>
      <c r="E91" s="35"/>
      <c r="F91" s="36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</row>
    <row r="92" spans="1:22" ht="15.75" x14ac:dyDescent="0.25">
      <c r="A92" s="33"/>
      <c r="B92" s="34"/>
      <c r="C92" s="34"/>
      <c r="D92" s="253"/>
      <c r="E92" s="35"/>
      <c r="F92" s="36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</row>
    <row r="93" spans="1:22" ht="15.75" x14ac:dyDescent="0.25">
      <c r="A93" s="33"/>
      <c r="B93" s="34"/>
      <c r="C93" s="34"/>
      <c r="D93" s="253"/>
      <c r="E93" s="35"/>
      <c r="F93" s="36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</row>
    <row r="94" spans="1:22" ht="15.75" x14ac:dyDescent="0.25">
      <c r="A94" s="33"/>
      <c r="B94" s="34"/>
      <c r="C94" s="34"/>
      <c r="D94" s="253"/>
      <c r="E94" s="35"/>
      <c r="F94" s="36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</row>
    <row r="95" spans="1:22" ht="15.75" x14ac:dyDescent="0.25">
      <c r="A95" s="33"/>
      <c r="B95" s="34"/>
      <c r="C95" s="34"/>
      <c r="D95" s="253"/>
      <c r="E95" s="35"/>
      <c r="F95" s="36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</row>
    <row r="96" spans="1:22" ht="15.75" x14ac:dyDescent="0.25">
      <c r="A96" s="33"/>
      <c r="B96" s="34"/>
      <c r="C96" s="34"/>
      <c r="D96" s="253"/>
      <c r="E96" s="35"/>
      <c r="F96" s="36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</row>
    <row r="97" spans="1:22" ht="15.75" x14ac:dyDescent="0.25">
      <c r="A97" s="33"/>
      <c r="B97" s="34"/>
      <c r="C97" s="34"/>
      <c r="D97" s="253"/>
      <c r="E97" s="35"/>
      <c r="F97" s="36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</row>
    <row r="98" spans="1:22" ht="15.75" x14ac:dyDescent="0.25">
      <c r="A98" s="33"/>
      <c r="B98" s="34"/>
      <c r="C98" s="34"/>
      <c r="D98" s="253"/>
      <c r="E98" s="35"/>
      <c r="F98" s="36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</row>
    <row r="99" spans="1:22" ht="15.75" x14ac:dyDescent="0.25">
      <c r="A99" s="33"/>
      <c r="B99" s="34"/>
      <c r="C99" s="34"/>
      <c r="D99" s="253"/>
      <c r="E99" s="35"/>
      <c r="F99" s="36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</row>
    <row r="100" spans="1:22" ht="15.75" x14ac:dyDescent="0.25">
      <c r="A100" s="33"/>
      <c r="B100" s="34"/>
      <c r="C100" s="34"/>
      <c r="D100" s="253"/>
      <c r="E100" s="35"/>
      <c r="F100" s="36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</row>
    <row r="101" spans="1:22" ht="15.75" x14ac:dyDescent="0.25">
      <c r="A101" s="33"/>
      <c r="B101" s="34"/>
      <c r="C101" s="34"/>
      <c r="D101" s="253"/>
      <c r="E101" s="35"/>
      <c r="F101" s="36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</row>
    <row r="102" spans="1:22" ht="15.75" x14ac:dyDescent="0.25">
      <c r="A102" s="33"/>
      <c r="B102" s="34"/>
      <c r="C102" s="34"/>
      <c r="D102" s="253"/>
      <c r="E102" s="35"/>
      <c r="F102" s="36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</row>
    <row r="103" spans="1:22" ht="15.75" x14ac:dyDescent="0.25">
      <c r="A103" s="33"/>
      <c r="B103" s="34"/>
      <c r="C103" s="34"/>
      <c r="D103" s="253"/>
      <c r="E103" s="35"/>
      <c r="F103" s="36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</row>
    <row r="104" spans="1:22" ht="15.75" x14ac:dyDescent="0.25">
      <c r="A104" s="33"/>
      <c r="B104" s="34"/>
      <c r="C104" s="34"/>
      <c r="D104" s="253"/>
      <c r="E104" s="35"/>
      <c r="F104" s="36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</row>
    <row r="105" spans="1:22" ht="15.75" x14ac:dyDescent="0.25">
      <c r="A105" s="33"/>
      <c r="B105" s="34"/>
      <c r="C105" s="34"/>
      <c r="D105" s="253"/>
      <c r="E105" s="35"/>
      <c r="F105" s="36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</row>
    <row r="106" spans="1:22" ht="15.75" x14ac:dyDescent="0.25">
      <c r="A106" s="33"/>
      <c r="B106" s="34"/>
      <c r="C106" s="34"/>
      <c r="D106" s="253"/>
      <c r="E106" s="35"/>
      <c r="F106" s="36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</row>
    <row r="107" spans="1:22" ht="15.75" x14ac:dyDescent="0.25">
      <c r="A107" s="33"/>
      <c r="B107" s="34"/>
      <c r="C107" s="34"/>
      <c r="D107" s="253"/>
      <c r="E107" s="35"/>
      <c r="F107" s="36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</row>
    <row r="108" spans="1:22" ht="15.75" x14ac:dyDescent="0.25">
      <c r="A108" s="33"/>
      <c r="B108" s="34"/>
      <c r="C108" s="34"/>
      <c r="D108" s="253"/>
      <c r="E108" s="35"/>
      <c r="F108" s="36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</row>
    <row r="109" spans="1:22" ht="15.75" x14ac:dyDescent="0.25">
      <c r="A109" s="33"/>
      <c r="B109" s="34"/>
      <c r="C109" s="34"/>
      <c r="D109" s="253"/>
      <c r="E109" s="35"/>
      <c r="F109" s="36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</row>
    <row r="110" spans="1:22" ht="15.75" x14ac:dyDescent="0.25">
      <c r="A110" s="33"/>
      <c r="B110" s="34"/>
      <c r="C110" s="34"/>
      <c r="D110" s="253"/>
      <c r="E110" s="35"/>
      <c r="F110" s="36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</row>
    <row r="111" spans="1:22" ht="15.75" x14ac:dyDescent="0.25">
      <c r="A111" s="33"/>
      <c r="B111" s="34"/>
      <c r="C111" s="34"/>
      <c r="D111" s="253"/>
      <c r="E111" s="35"/>
      <c r="F111" s="36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</row>
    <row r="112" spans="1:22" ht="15.75" x14ac:dyDescent="0.25">
      <c r="A112" s="33"/>
      <c r="B112" s="34"/>
      <c r="C112" s="34"/>
      <c r="D112" s="253"/>
      <c r="E112" s="35"/>
      <c r="F112" s="36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</row>
    <row r="113" spans="1:22" ht="15.75" x14ac:dyDescent="0.25">
      <c r="A113" s="33"/>
      <c r="B113" s="34"/>
      <c r="C113" s="34"/>
      <c r="D113" s="253"/>
      <c r="E113" s="35"/>
      <c r="F113" s="36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</row>
    <row r="114" spans="1:22" ht="15.75" x14ac:dyDescent="0.25">
      <c r="A114" s="33"/>
      <c r="B114" s="34"/>
      <c r="C114" s="34"/>
      <c r="D114" s="253"/>
      <c r="E114" s="35"/>
      <c r="F114" s="36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</row>
    <row r="115" spans="1:22" ht="15.75" x14ac:dyDescent="0.25">
      <c r="A115" s="33"/>
      <c r="B115" s="34"/>
      <c r="C115" s="34"/>
      <c r="D115" s="253"/>
      <c r="E115" s="35"/>
      <c r="F115" s="36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</row>
    <row r="116" spans="1:22" ht="15.75" x14ac:dyDescent="0.25">
      <c r="A116" s="33"/>
      <c r="B116" s="34"/>
      <c r="C116" s="34"/>
      <c r="D116" s="253"/>
      <c r="E116" s="35"/>
      <c r="F116" s="36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</row>
    <row r="117" spans="1:22" ht="15.75" x14ac:dyDescent="0.25">
      <c r="A117" s="33"/>
      <c r="B117" s="34"/>
      <c r="C117" s="34"/>
      <c r="D117" s="253"/>
      <c r="E117" s="35"/>
      <c r="F117" s="36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</row>
    <row r="118" spans="1:22" ht="15.75" x14ac:dyDescent="0.25">
      <c r="A118" s="33"/>
      <c r="B118" s="34"/>
      <c r="C118" s="34"/>
      <c r="D118" s="253"/>
      <c r="E118" s="35"/>
      <c r="F118" s="36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</row>
    <row r="119" spans="1:22" ht="15.75" x14ac:dyDescent="0.25">
      <c r="A119" s="33"/>
      <c r="B119" s="34"/>
      <c r="C119" s="34"/>
      <c r="D119" s="253"/>
      <c r="E119" s="35"/>
      <c r="F119" s="36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</row>
    <row r="120" spans="1:22" ht="15.75" x14ac:dyDescent="0.25">
      <c r="A120" s="33"/>
      <c r="B120" s="34"/>
      <c r="C120" s="34"/>
      <c r="D120" s="253"/>
      <c r="E120" s="35"/>
      <c r="F120" s="36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</row>
    <row r="121" spans="1:22" ht="15.75" x14ac:dyDescent="0.25">
      <c r="A121" s="33"/>
      <c r="B121" s="34"/>
      <c r="C121" s="34"/>
      <c r="D121" s="253"/>
      <c r="E121" s="35"/>
      <c r="F121" s="36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</row>
    <row r="122" spans="1:22" ht="15.75" x14ac:dyDescent="0.25">
      <c r="A122" s="33"/>
      <c r="B122" s="34"/>
      <c r="C122" s="34"/>
      <c r="D122" s="253"/>
      <c r="E122" s="35"/>
      <c r="F122" s="36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</row>
    <row r="123" spans="1:22" ht="15.75" x14ac:dyDescent="0.25">
      <c r="A123" s="33"/>
      <c r="B123" s="34"/>
      <c r="C123" s="34"/>
      <c r="D123" s="253"/>
      <c r="E123" s="35"/>
      <c r="F123" s="36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</row>
    <row r="124" spans="1:22" ht="15.75" x14ac:dyDescent="0.25">
      <c r="A124" s="33"/>
      <c r="B124" s="34"/>
      <c r="C124" s="34"/>
      <c r="D124" s="253"/>
      <c r="E124" s="35"/>
      <c r="F124" s="36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</row>
    <row r="125" spans="1:22" ht="15.75" x14ac:dyDescent="0.25">
      <c r="A125" s="33"/>
      <c r="B125" s="34"/>
      <c r="C125" s="34"/>
      <c r="D125" s="253"/>
      <c r="E125" s="35"/>
      <c r="F125" s="36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</row>
    <row r="126" spans="1:22" ht="15.75" x14ac:dyDescent="0.25">
      <c r="A126" s="33"/>
      <c r="B126" s="34"/>
      <c r="C126" s="34"/>
      <c r="D126" s="253"/>
      <c r="E126" s="35"/>
      <c r="F126" s="36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</row>
    <row r="127" spans="1:22" ht="15.75" x14ac:dyDescent="0.25">
      <c r="A127" s="33"/>
      <c r="B127" s="34"/>
      <c r="C127" s="34"/>
      <c r="D127" s="253"/>
      <c r="E127" s="35"/>
      <c r="F127" s="36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</row>
    <row r="128" spans="1:22" ht="15.75" x14ac:dyDescent="0.25">
      <c r="A128" s="33"/>
      <c r="B128" s="34"/>
      <c r="C128" s="34"/>
      <c r="D128" s="253"/>
      <c r="E128" s="35"/>
      <c r="F128" s="36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</row>
    <row r="129" spans="1:22" ht="15.75" x14ac:dyDescent="0.25">
      <c r="A129" s="33"/>
      <c r="B129" s="34"/>
      <c r="C129" s="34"/>
      <c r="D129" s="253"/>
      <c r="E129" s="35"/>
      <c r="F129" s="36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</row>
    <row r="130" spans="1:22" ht="15.75" x14ac:dyDescent="0.25">
      <c r="A130" s="33"/>
      <c r="B130" s="34"/>
      <c r="C130" s="34"/>
      <c r="D130" s="253"/>
      <c r="E130" s="35"/>
      <c r="F130" s="36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</row>
    <row r="131" spans="1:22" ht="15.75" x14ac:dyDescent="0.25">
      <c r="A131" s="33"/>
      <c r="B131" s="34"/>
      <c r="C131" s="34"/>
      <c r="D131" s="253"/>
      <c r="E131" s="35"/>
      <c r="F131" s="36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</row>
    <row r="132" spans="1:22" ht="15.75" x14ac:dyDescent="0.25">
      <c r="A132" s="33"/>
      <c r="B132" s="34"/>
      <c r="C132" s="34"/>
      <c r="D132" s="253"/>
      <c r="E132" s="35"/>
      <c r="F132" s="36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</row>
    <row r="133" spans="1:22" ht="15.75" x14ac:dyDescent="0.25">
      <c r="A133" s="33"/>
      <c r="B133" s="34"/>
      <c r="C133" s="34"/>
      <c r="D133" s="253"/>
      <c r="E133" s="35"/>
      <c r="F133" s="36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</row>
    <row r="134" spans="1:22" ht="15.75" x14ac:dyDescent="0.25">
      <c r="A134" s="33"/>
      <c r="B134" s="34"/>
      <c r="C134" s="34"/>
      <c r="D134" s="253"/>
      <c r="E134" s="35"/>
      <c r="F134" s="36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</row>
    <row r="135" spans="1:22" ht="15.75" x14ac:dyDescent="0.25">
      <c r="A135" s="33"/>
      <c r="B135" s="34"/>
      <c r="C135" s="34"/>
      <c r="D135" s="253"/>
      <c r="E135" s="35"/>
      <c r="F135" s="36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</row>
    <row r="136" spans="1:22" ht="15.75" x14ac:dyDescent="0.25">
      <c r="A136" s="33"/>
      <c r="B136" s="34"/>
      <c r="C136" s="34"/>
      <c r="D136" s="253"/>
      <c r="E136" s="35"/>
      <c r="F136" s="36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</row>
    <row r="137" spans="1:22" ht="15.75" x14ac:dyDescent="0.25">
      <c r="A137" s="33"/>
      <c r="B137" s="34"/>
      <c r="C137" s="34"/>
      <c r="D137" s="253"/>
      <c r="E137" s="35"/>
      <c r="F137" s="36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</row>
    <row r="138" spans="1:22" ht="15.75" x14ac:dyDescent="0.25">
      <c r="A138" s="33"/>
      <c r="B138" s="34"/>
      <c r="C138" s="34"/>
      <c r="D138" s="253"/>
      <c r="E138" s="35"/>
      <c r="F138" s="36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</row>
    <row r="139" spans="1:22" ht="15.75" x14ac:dyDescent="0.25">
      <c r="A139" s="33"/>
      <c r="B139" s="34"/>
      <c r="C139" s="34"/>
      <c r="D139" s="253"/>
      <c r="E139" s="35"/>
      <c r="F139" s="36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</row>
    <row r="140" spans="1:22" ht="15.75" x14ac:dyDescent="0.25">
      <c r="A140" s="33"/>
      <c r="B140" s="34"/>
      <c r="C140" s="34"/>
      <c r="D140" s="253"/>
      <c r="E140" s="35"/>
      <c r="F140" s="36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</row>
    <row r="141" spans="1:22" ht="15.75" x14ac:dyDescent="0.25">
      <c r="A141" s="33"/>
      <c r="B141" s="34"/>
      <c r="C141" s="34"/>
      <c r="D141" s="253"/>
      <c r="E141" s="35"/>
      <c r="F141" s="36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</row>
    <row r="142" spans="1:22" ht="15.75" x14ac:dyDescent="0.25">
      <c r="A142" s="33"/>
      <c r="B142" s="34"/>
      <c r="C142" s="34"/>
      <c r="D142" s="253"/>
      <c r="E142" s="35"/>
      <c r="F142" s="36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</row>
    <row r="143" spans="1:22" ht="15.75" x14ac:dyDescent="0.25">
      <c r="A143" s="33"/>
      <c r="B143" s="34"/>
      <c r="C143" s="34"/>
      <c r="D143" s="253"/>
      <c r="E143" s="35"/>
      <c r="F143" s="36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</row>
    <row r="144" spans="1:22" ht="15.75" x14ac:dyDescent="0.25">
      <c r="A144" s="33"/>
      <c r="B144" s="34"/>
      <c r="C144" s="34"/>
      <c r="D144" s="253"/>
      <c r="E144" s="35"/>
      <c r="F144" s="36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</row>
    <row r="145" spans="1:22" ht="15.75" x14ac:dyDescent="0.25">
      <c r="A145" s="33"/>
      <c r="B145" s="34"/>
      <c r="C145" s="34"/>
      <c r="D145" s="253"/>
      <c r="E145" s="35"/>
      <c r="F145" s="36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</row>
    <row r="146" spans="1:22" ht="15.75" x14ac:dyDescent="0.25">
      <c r="A146" s="33"/>
      <c r="B146" s="34"/>
      <c r="C146" s="34"/>
      <c r="D146" s="253"/>
      <c r="E146" s="35"/>
      <c r="F146" s="36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</row>
    <row r="147" spans="1:22" ht="15.75" x14ac:dyDescent="0.25">
      <c r="A147" s="33"/>
      <c r="B147" s="34"/>
      <c r="C147" s="34"/>
      <c r="D147" s="253"/>
      <c r="E147" s="35"/>
      <c r="F147" s="36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</row>
    <row r="148" spans="1:22" ht="15.75" x14ac:dyDescent="0.25">
      <c r="A148" s="33"/>
      <c r="B148" s="34"/>
      <c r="C148" s="34"/>
      <c r="D148" s="253"/>
      <c r="E148" s="35"/>
      <c r="F148" s="36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</row>
    <row r="149" spans="1:22" ht="15.75" x14ac:dyDescent="0.25">
      <c r="A149" s="33"/>
      <c r="B149" s="34"/>
      <c r="C149" s="34"/>
      <c r="D149" s="253"/>
      <c r="E149" s="35"/>
      <c r="F149" s="36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</row>
    <row r="150" spans="1:22" ht="15.75" x14ac:dyDescent="0.25">
      <c r="A150" s="33"/>
      <c r="B150" s="34"/>
      <c r="C150" s="34"/>
      <c r="D150" s="253"/>
      <c r="E150" s="35"/>
      <c r="F150" s="36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</row>
    <row r="151" spans="1:22" ht="15.75" x14ac:dyDescent="0.25">
      <c r="A151" s="33"/>
      <c r="B151" s="34"/>
      <c r="C151" s="34"/>
      <c r="D151" s="253"/>
      <c r="E151" s="35"/>
      <c r="F151" s="36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</row>
    <row r="152" spans="1:22" ht="15.75" x14ac:dyDescent="0.25">
      <c r="A152" s="33"/>
      <c r="B152" s="34"/>
      <c r="C152" s="34"/>
      <c r="D152" s="253"/>
      <c r="E152" s="35"/>
      <c r="F152" s="36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</row>
    <row r="153" spans="1:22" ht="15.75" x14ac:dyDescent="0.25">
      <c r="A153" s="33"/>
      <c r="B153" s="34"/>
      <c r="C153" s="34"/>
      <c r="D153" s="253"/>
      <c r="E153" s="35"/>
      <c r="F153" s="36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</row>
    <row r="154" spans="1:22" ht="15.75" x14ac:dyDescent="0.25">
      <c r="A154" s="33"/>
      <c r="B154" s="34"/>
      <c r="C154" s="34"/>
      <c r="D154" s="253"/>
      <c r="E154" s="35"/>
      <c r="F154" s="36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</row>
    <row r="155" spans="1:22" ht="15.75" x14ac:dyDescent="0.25">
      <c r="A155" s="33"/>
      <c r="B155" s="34"/>
      <c r="C155" s="34"/>
      <c r="D155" s="253"/>
      <c r="E155" s="35"/>
      <c r="F155" s="36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</row>
    <row r="156" spans="1:22" ht="15.75" x14ac:dyDescent="0.25">
      <c r="A156" s="33"/>
      <c r="B156" s="34"/>
      <c r="C156" s="34"/>
      <c r="D156" s="253"/>
      <c r="E156" s="35"/>
      <c r="F156" s="36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</row>
    <row r="157" spans="1:22" ht="15.75" x14ac:dyDescent="0.25">
      <c r="A157" s="33"/>
      <c r="B157" s="34"/>
      <c r="C157" s="34"/>
      <c r="D157" s="253"/>
      <c r="E157" s="35"/>
      <c r="F157" s="36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</row>
    <row r="158" spans="1:22" ht="15.75" x14ac:dyDescent="0.25">
      <c r="A158" s="33"/>
      <c r="B158" s="34"/>
      <c r="C158" s="34"/>
      <c r="D158" s="253"/>
      <c r="E158" s="35"/>
      <c r="F158" s="36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</row>
    <row r="159" spans="1:22" ht="15.75" x14ac:dyDescent="0.25">
      <c r="A159" s="33"/>
      <c r="B159" s="34"/>
      <c r="C159" s="34"/>
      <c r="D159" s="253"/>
      <c r="E159" s="35"/>
      <c r="F159" s="36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</row>
    <row r="160" spans="1:22" ht="15.75" x14ac:dyDescent="0.25">
      <c r="A160" s="33"/>
      <c r="B160" s="34"/>
      <c r="C160" s="34"/>
      <c r="D160" s="253"/>
      <c r="E160" s="35"/>
      <c r="F160" s="36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</row>
    <row r="161" spans="1:22" ht="15.75" x14ac:dyDescent="0.25">
      <c r="A161" s="33"/>
      <c r="B161" s="34"/>
      <c r="C161" s="34"/>
      <c r="D161" s="253"/>
      <c r="E161" s="35"/>
      <c r="F161" s="36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</row>
    <row r="162" spans="1:22" ht="15.75" x14ac:dyDescent="0.25">
      <c r="A162" s="33"/>
      <c r="B162" s="34"/>
      <c r="C162" s="34"/>
      <c r="D162" s="253"/>
      <c r="E162" s="35"/>
      <c r="F162" s="36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</row>
    <row r="163" spans="1:22" ht="15.75" x14ac:dyDescent="0.25">
      <c r="A163" s="33"/>
      <c r="B163" s="34"/>
      <c r="C163" s="34"/>
      <c r="D163" s="253"/>
      <c r="E163" s="35"/>
      <c r="F163" s="36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</row>
    <row r="164" spans="1:22" ht="15.75" x14ac:dyDescent="0.25">
      <c r="A164" s="33"/>
      <c r="B164" s="34"/>
      <c r="C164" s="34"/>
      <c r="D164" s="253"/>
      <c r="E164" s="35"/>
      <c r="F164" s="36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</row>
    <row r="165" spans="1:22" ht="15.75" x14ac:dyDescent="0.25">
      <c r="A165" s="33"/>
      <c r="B165" s="34"/>
      <c r="C165" s="34"/>
      <c r="D165" s="253"/>
      <c r="E165" s="35"/>
      <c r="F165" s="36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</row>
    <row r="166" spans="1:22" ht="15.75" x14ac:dyDescent="0.25">
      <c r="A166" s="33"/>
      <c r="B166" s="34"/>
      <c r="C166" s="34"/>
      <c r="D166" s="253"/>
      <c r="E166" s="35"/>
      <c r="F166" s="36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</row>
    <row r="167" spans="1:22" ht="15.75" x14ac:dyDescent="0.25">
      <c r="A167" s="33"/>
      <c r="B167" s="34"/>
      <c r="C167" s="34"/>
      <c r="D167" s="253"/>
      <c r="E167" s="35"/>
      <c r="F167" s="36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</row>
    <row r="168" spans="1:22" ht="15.75" x14ac:dyDescent="0.25">
      <c r="A168" s="33"/>
      <c r="B168" s="34"/>
      <c r="C168" s="34"/>
      <c r="D168" s="253"/>
      <c r="E168" s="35"/>
      <c r="F168" s="36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</row>
    <row r="169" spans="1:22" ht="15.75" x14ac:dyDescent="0.25">
      <c r="A169" s="33"/>
      <c r="B169" s="34"/>
      <c r="C169" s="34"/>
      <c r="D169" s="253"/>
      <c r="E169" s="35"/>
      <c r="F169" s="36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</row>
    <row r="170" spans="1:22" ht="15.75" x14ac:dyDescent="0.25">
      <c r="A170" s="33"/>
      <c r="B170" s="34"/>
      <c r="C170" s="34"/>
      <c r="D170" s="253"/>
      <c r="E170" s="35"/>
      <c r="F170" s="36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</row>
    <row r="171" spans="1:22" ht="15.75" x14ac:dyDescent="0.25">
      <c r="A171" s="33"/>
      <c r="B171" s="34"/>
      <c r="C171" s="34"/>
      <c r="D171" s="253"/>
      <c r="E171" s="35"/>
      <c r="F171" s="36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</row>
    <row r="172" spans="1:22" ht="15.75" x14ac:dyDescent="0.25">
      <c r="A172" s="33"/>
      <c r="B172" s="34"/>
      <c r="C172" s="34"/>
      <c r="D172" s="253"/>
      <c r="E172" s="35"/>
      <c r="F172" s="36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</row>
    <row r="173" spans="1:22" ht="15.75" x14ac:dyDescent="0.25">
      <c r="A173" s="33"/>
      <c r="B173" s="34"/>
      <c r="C173" s="34"/>
      <c r="D173" s="253"/>
      <c r="E173" s="35"/>
      <c r="F173" s="36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</row>
    <row r="174" spans="1:22" ht="15.75" x14ac:dyDescent="0.25">
      <c r="A174" s="33"/>
      <c r="B174" s="34"/>
      <c r="C174" s="34"/>
      <c r="D174" s="253"/>
      <c r="E174" s="35"/>
      <c r="F174" s="36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</row>
    <row r="175" spans="1:22" ht="15.75" x14ac:dyDescent="0.25">
      <c r="A175" s="33"/>
      <c r="B175" s="34"/>
      <c r="C175" s="34"/>
      <c r="D175" s="253"/>
      <c r="E175" s="35"/>
      <c r="F175" s="36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</row>
    <row r="176" spans="1:22" ht="15.75" x14ac:dyDescent="0.25">
      <c r="A176" s="33"/>
      <c r="B176" s="34"/>
      <c r="C176" s="34"/>
      <c r="D176" s="253"/>
      <c r="E176" s="35"/>
      <c r="F176" s="36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</row>
    <row r="177" spans="1:22" ht="15.75" x14ac:dyDescent="0.25">
      <c r="A177" s="33"/>
      <c r="B177" s="34"/>
      <c r="C177" s="34"/>
      <c r="D177" s="253"/>
      <c r="E177" s="35"/>
      <c r="F177" s="36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</row>
    <row r="178" spans="1:22" ht="15.75" x14ac:dyDescent="0.25">
      <c r="A178" s="33"/>
      <c r="B178" s="34"/>
      <c r="C178" s="34"/>
      <c r="D178" s="253"/>
      <c r="E178" s="35"/>
      <c r="F178" s="36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</row>
    <row r="179" spans="1:22" ht="15.75" x14ac:dyDescent="0.25">
      <c r="A179" s="33"/>
      <c r="B179" s="34"/>
      <c r="C179" s="34"/>
      <c r="D179" s="253"/>
      <c r="E179" s="35"/>
      <c r="F179" s="36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</row>
    <row r="180" spans="1:22" ht="15.75" x14ac:dyDescent="0.25">
      <c r="A180" s="33"/>
      <c r="B180" s="34"/>
      <c r="C180" s="34"/>
      <c r="D180" s="253"/>
      <c r="E180" s="35"/>
      <c r="F180" s="36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</row>
    <row r="181" spans="1:22" ht="15.75" x14ac:dyDescent="0.25">
      <c r="A181" s="33"/>
      <c r="B181" s="34"/>
      <c r="C181" s="34"/>
      <c r="D181" s="253"/>
      <c r="E181" s="35"/>
      <c r="F181" s="36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</row>
    <row r="182" spans="1:22" ht="15.75" x14ac:dyDescent="0.25">
      <c r="A182" s="33"/>
      <c r="B182" s="34"/>
      <c r="C182" s="34"/>
      <c r="D182" s="253"/>
      <c r="E182" s="35"/>
      <c r="F182" s="36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</row>
    <row r="183" spans="1:22" ht="15.75" x14ac:dyDescent="0.25">
      <c r="A183" s="33"/>
      <c r="B183" s="34"/>
      <c r="C183" s="34"/>
      <c r="D183" s="253"/>
      <c r="E183" s="35"/>
      <c r="F183" s="36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</row>
    <row r="184" spans="1:22" ht="15.75" x14ac:dyDescent="0.25">
      <c r="A184" s="33"/>
      <c r="B184" s="34"/>
      <c r="C184" s="34"/>
      <c r="D184" s="253"/>
      <c r="E184" s="35"/>
      <c r="F184" s="36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</row>
    <row r="185" spans="1:22" ht="15.75" x14ac:dyDescent="0.25">
      <c r="A185" s="33"/>
      <c r="B185" s="34"/>
      <c r="C185" s="34"/>
      <c r="D185" s="253"/>
      <c r="E185" s="35"/>
      <c r="F185" s="36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</row>
    <row r="186" spans="1:22" ht="15.75" x14ac:dyDescent="0.25">
      <c r="A186" s="33"/>
      <c r="B186" s="34"/>
      <c r="C186" s="34"/>
      <c r="D186" s="253"/>
      <c r="E186" s="35"/>
      <c r="F186" s="36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</row>
    <row r="187" spans="1:22" ht="15.75" x14ac:dyDescent="0.25">
      <c r="A187" s="33"/>
      <c r="B187" s="34"/>
      <c r="C187" s="34"/>
      <c r="D187" s="253"/>
      <c r="E187" s="35"/>
      <c r="F187" s="36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</row>
    <row r="188" spans="1:22" ht="15.75" x14ac:dyDescent="0.25">
      <c r="A188" s="33"/>
      <c r="B188" s="34"/>
      <c r="C188" s="34"/>
      <c r="D188" s="253"/>
      <c r="E188" s="35"/>
      <c r="F188" s="36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</row>
    <row r="189" spans="1:22" ht="15.75" x14ac:dyDescent="0.25">
      <c r="A189" s="33"/>
      <c r="B189" s="34"/>
      <c r="C189" s="34"/>
      <c r="D189" s="253"/>
      <c r="E189" s="35"/>
      <c r="F189" s="36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</row>
    <row r="190" spans="1:22" ht="15.75" x14ac:dyDescent="0.25">
      <c r="A190" s="33"/>
      <c r="B190" s="34"/>
      <c r="C190" s="34"/>
      <c r="D190" s="253"/>
      <c r="E190" s="35"/>
      <c r="F190" s="36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</row>
    <row r="191" spans="1:22" ht="15.75" x14ac:dyDescent="0.25">
      <c r="A191" s="33"/>
      <c r="B191" s="34"/>
      <c r="C191" s="34"/>
      <c r="D191" s="253"/>
      <c r="E191" s="35"/>
      <c r="F191" s="36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</row>
    <row r="192" spans="1:22" ht="15.75" x14ac:dyDescent="0.25">
      <c r="A192" s="33"/>
      <c r="B192" s="34"/>
      <c r="C192" s="34"/>
      <c r="D192" s="253"/>
      <c r="E192" s="35"/>
      <c r="F192" s="36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</row>
    <row r="193" spans="1:22" ht="15.75" x14ac:dyDescent="0.25">
      <c r="A193" s="33"/>
      <c r="B193" s="34"/>
      <c r="C193" s="34"/>
      <c r="D193" s="253"/>
      <c r="E193" s="35"/>
      <c r="F193" s="36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</row>
    <row r="194" spans="1:22" ht="15.75" x14ac:dyDescent="0.25">
      <c r="A194" s="33"/>
      <c r="B194" s="34"/>
      <c r="C194" s="34"/>
      <c r="D194" s="253"/>
      <c r="E194" s="35"/>
      <c r="F194" s="36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</row>
    <row r="195" spans="1:22" ht="15.75" x14ac:dyDescent="0.25">
      <c r="A195" s="33"/>
      <c r="B195" s="34"/>
      <c r="C195" s="34"/>
      <c r="D195" s="253"/>
      <c r="E195" s="35"/>
      <c r="F195" s="36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</row>
    <row r="196" spans="1:22" ht="15.75" x14ac:dyDescent="0.25">
      <c r="A196" s="33"/>
      <c r="B196" s="34"/>
      <c r="C196" s="34"/>
      <c r="D196" s="253"/>
      <c r="E196" s="35"/>
      <c r="F196" s="36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</row>
    <row r="197" spans="1:22" ht="15.75" x14ac:dyDescent="0.25">
      <c r="A197" s="33"/>
      <c r="B197" s="34"/>
      <c r="C197" s="34"/>
      <c r="D197" s="253"/>
      <c r="E197" s="35"/>
      <c r="F197" s="36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</row>
    <row r="198" spans="1:22" ht="15.75" x14ac:dyDescent="0.25">
      <c r="A198" s="33"/>
      <c r="B198" s="34"/>
      <c r="C198" s="34"/>
      <c r="D198" s="253"/>
      <c r="E198" s="35"/>
      <c r="F198" s="36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</row>
    <row r="199" spans="1:22" ht="15.75" x14ac:dyDescent="0.25">
      <c r="A199" s="33"/>
      <c r="B199" s="34"/>
      <c r="C199" s="34"/>
      <c r="D199" s="253"/>
      <c r="E199" s="35"/>
      <c r="F199" s="36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</row>
    <row r="200" spans="1:22" ht="15.75" x14ac:dyDescent="0.25">
      <c r="A200" s="33"/>
      <c r="B200" s="34"/>
      <c r="C200" s="34"/>
      <c r="D200" s="253"/>
      <c r="E200" s="35"/>
      <c r="F200" s="36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</row>
    <row r="201" spans="1:22" ht="15.75" x14ac:dyDescent="0.25">
      <c r="A201" s="33"/>
      <c r="B201" s="34"/>
      <c r="C201" s="34"/>
      <c r="D201" s="253"/>
      <c r="E201" s="35"/>
      <c r="F201" s="36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</row>
    <row r="202" spans="1:22" ht="15.75" x14ac:dyDescent="0.25">
      <c r="A202" s="33"/>
      <c r="B202" s="34"/>
      <c r="C202" s="34"/>
      <c r="D202" s="253"/>
      <c r="E202" s="35"/>
      <c r="F202" s="36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</row>
    <row r="203" spans="1:22" ht="15.75" x14ac:dyDescent="0.25">
      <c r="A203" s="33"/>
      <c r="B203" s="34"/>
      <c r="C203" s="34"/>
      <c r="D203" s="253"/>
      <c r="E203" s="35"/>
      <c r="F203" s="36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</row>
    <row r="204" spans="1:22" ht="15.75" x14ac:dyDescent="0.25">
      <c r="A204" s="33"/>
      <c r="B204" s="34"/>
      <c r="C204" s="34"/>
      <c r="D204" s="253"/>
      <c r="E204" s="35"/>
      <c r="F204" s="36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</row>
    <row r="205" spans="1:22" ht="15.75" x14ac:dyDescent="0.25">
      <c r="A205" s="33"/>
      <c r="B205" s="34"/>
      <c r="C205" s="34"/>
      <c r="D205" s="253"/>
      <c r="E205" s="35"/>
      <c r="F205" s="36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</row>
    <row r="206" spans="1:22" ht="15.75" x14ac:dyDescent="0.25">
      <c r="A206" s="33"/>
      <c r="B206" s="34"/>
      <c r="C206" s="34"/>
      <c r="D206" s="253"/>
      <c r="E206" s="35"/>
      <c r="F206" s="36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</row>
    <row r="207" spans="1:22" ht="15.75" x14ac:dyDescent="0.25">
      <c r="A207" s="33"/>
      <c r="B207" s="34"/>
      <c r="C207" s="34"/>
      <c r="D207" s="253"/>
      <c r="E207" s="35"/>
      <c r="F207" s="36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</row>
    <row r="208" spans="1:22" ht="15.75" x14ac:dyDescent="0.25">
      <c r="A208" s="33"/>
      <c r="B208" s="34"/>
      <c r="C208" s="34"/>
      <c r="D208" s="253"/>
      <c r="E208" s="35"/>
      <c r="F208" s="36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</row>
    <row r="209" spans="1:22" ht="15.75" x14ac:dyDescent="0.25">
      <c r="A209" s="33"/>
      <c r="B209" s="34"/>
      <c r="C209" s="34"/>
      <c r="D209" s="253"/>
      <c r="E209" s="35"/>
      <c r="F209" s="36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</row>
    <row r="210" spans="1:22" ht="15.75" x14ac:dyDescent="0.25">
      <c r="A210" s="33"/>
      <c r="B210" s="34"/>
      <c r="C210" s="34"/>
      <c r="D210" s="253"/>
      <c r="E210" s="35"/>
      <c r="F210" s="36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</row>
    <row r="211" spans="1:22" ht="15.75" x14ac:dyDescent="0.25">
      <c r="A211" s="33"/>
      <c r="B211" s="34"/>
      <c r="C211" s="34"/>
      <c r="D211" s="253"/>
      <c r="E211" s="35"/>
      <c r="F211" s="36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</row>
    <row r="212" spans="1:22" ht="15.75" x14ac:dyDescent="0.25">
      <c r="A212" s="33"/>
      <c r="B212" s="34"/>
      <c r="C212" s="34"/>
      <c r="D212" s="253"/>
      <c r="E212" s="35"/>
      <c r="F212" s="36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</row>
    <row r="213" spans="1:22" ht="15.75" x14ac:dyDescent="0.25">
      <c r="A213" s="33"/>
      <c r="B213" s="34"/>
      <c r="C213" s="34"/>
      <c r="D213" s="253"/>
      <c r="E213" s="35"/>
      <c r="F213" s="36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</row>
    <row r="214" spans="1:22" ht="15.75" x14ac:dyDescent="0.25">
      <c r="A214" s="33"/>
      <c r="B214" s="34"/>
      <c r="C214" s="34"/>
      <c r="D214" s="253"/>
      <c r="E214" s="35"/>
      <c r="F214" s="36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</row>
    <row r="215" spans="1:22" ht="15.75" x14ac:dyDescent="0.25">
      <c r="A215" s="33"/>
      <c r="B215" s="34"/>
      <c r="C215" s="34"/>
      <c r="D215" s="253"/>
      <c r="E215" s="35"/>
      <c r="F215" s="36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</row>
    <row r="216" spans="1:22" ht="15.75" x14ac:dyDescent="0.25">
      <c r="A216" s="33"/>
      <c r="B216" s="34"/>
      <c r="C216" s="34"/>
      <c r="D216" s="253"/>
      <c r="E216" s="35"/>
      <c r="F216" s="36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</row>
    <row r="217" spans="1:22" ht="15.75" x14ac:dyDescent="0.25">
      <c r="A217" s="33"/>
      <c r="B217" s="34"/>
      <c r="C217" s="34"/>
      <c r="D217" s="253"/>
      <c r="E217" s="35"/>
      <c r="F217" s="36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</row>
    <row r="218" spans="1:22" ht="15.75" x14ac:dyDescent="0.25">
      <c r="A218" s="33"/>
      <c r="B218" s="34"/>
      <c r="C218" s="34"/>
      <c r="D218" s="253"/>
      <c r="E218" s="35"/>
      <c r="F218" s="36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</row>
    <row r="219" spans="1:22" ht="15.75" x14ac:dyDescent="0.25">
      <c r="A219" s="33"/>
      <c r="B219" s="34"/>
      <c r="C219" s="34"/>
      <c r="D219" s="253"/>
      <c r="E219" s="35"/>
      <c r="F219" s="36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</row>
    <row r="220" spans="1:22" ht="15.75" x14ac:dyDescent="0.25">
      <c r="A220" s="33"/>
      <c r="B220" s="34"/>
      <c r="C220" s="34"/>
      <c r="D220" s="253"/>
      <c r="E220" s="35"/>
      <c r="F220" s="36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</row>
    <row r="221" spans="1:22" ht="15.75" x14ac:dyDescent="0.25">
      <c r="A221" s="33"/>
      <c r="B221" s="34"/>
      <c r="C221" s="34"/>
      <c r="D221" s="253"/>
      <c r="E221" s="35"/>
      <c r="F221" s="36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</row>
    <row r="222" spans="1:22" ht="15.75" x14ac:dyDescent="0.25">
      <c r="A222" s="33"/>
      <c r="B222" s="34"/>
      <c r="C222" s="34"/>
      <c r="D222" s="253"/>
      <c r="E222" s="35"/>
      <c r="F222" s="36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</row>
    <row r="223" spans="1:22" ht="15.75" x14ac:dyDescent="0.25">
      <c r="A223" s="33"/>
      <c r="B223" s="34"/>
      <c r="C223" s="34"/>
      <c r="D223" s="253"/>
      <c r="E223" s="35"/>
      <c r="F223" s="36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</row>
    <row r="224" spans="1:22" ht="15.75" x14ac:dyDescent="0.25">
      <c r="A224" s="33"/>
      <c r="B224" s="34"/>
      <c r="C224" s="34"/>
      <c r="D224" s="253"/>
      <c r="E224" s="35"/>
      <c r="F224" s="36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</row>
    <row r="225" spans="1:22" ht="15.75" x14ac:dyDescent="0.25">
      <c r="A225" s="33"/>
      <c r="B225" s="34"/>
      <c r="C225" s="34"/>
      <c r="D225" s="253"/>
      <c r="E225" s="35"/>
      <c r="F225" s="36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</row>
    <row r="226" spans="1:22" ht="15.75" x14ac:dyDescent="0.25">
      <c r="A226" s="33"/>
      <c r="B226" s="34"/>
      <c r="C226" s="34"/>
      <c r="D226" s="253"/>
      <c r="E226" s="35"/>
      <c r="F226" s="36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</row>
    <row r="227" spans="1:22" ht="15.75" x14ac:dyDescent="0.25">
      <c r="A227" s="33"/>
      <c r="B227" s="34"/>
      <c r="C227" s="34"/>
      <c r="D227" s="253"/>
      <c r="E227" s="35"/>
      <c r="F227" s="36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</row>
    <row r="228" spans="1:22" ht="15.75" x14ac:dyDescent="0.25">
      <c r="A228" s="33"/>
      <c r="B228" s="34"/>
      <c r="C228" s="34"/>
      <c r="D228" s="253"/>
      <c r="E228" s="35"/>
      <c r="F228" s="36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</row>
    <row r="229" spans="1:22" ht="15.75" x14ac:dyDescent="0.25">
      <c r="A229" s="33"/>
      <c r="B229" s="34"/>
      <c r="C229" s="34"/>
      <c r="D229" s="253"/>
      <c r="E229" s="35"/>
      <c r="F229" s="36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</row>
    <row r="230" spans="1:22" ht="15.75" x14ac:dyDescent="0.25">
      <c r="A230" s="33"/>
      <c r="B230" s="34"/>
      <c r="C230" s="34"/>
      <c r="D230" s="253"/>
      <c r="E230" s="35"/>
      <c r="F230" s="36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</row>
    <row r="231" spans="1:22" ht="15.75" x14ac:dyDescent="0.25">
      <c r="A231" s="33"/>
      <c r="B231" s="34"/>
      <c r="C231" s="34"/>
      <c r="D231" s="253"/>
      <c r="E231" s="35"/>
      <c r="F231" s="36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</row>
    <row r="232" spans="1:22" ht="15.75" x14ac:dyDescent="0.25">
      <c r="A232" s="33"/>
      <c r="B232" s="34"/>
      <c r="C232" s="34"/>
      <c r="D232" s="253"/>
      <c r="E232" s="35"/>
      <c r="F232" s="36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</row>
    <row r="233" spans="1:22" ht="15.75" x14ac:dyDescent="0.25">
      <c r="A233" s="33"/>
      <c r="B233" s="34"/>
      <c r="C233" s="34"/>
      <c r="D233" s="253"/>
      <c r="E233" s="35"/>
      <c r="F233" s="36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</row>
    <row r="234" spans="1:22" ht="15.75" x14ac:dyDescent="0.25">
      <c r="A234" s="33"/>
      <c r="B234" s="34"/>
      <c r="C234" s="34"/>
      <c r="D234" s="253"/>
      <c r="E234" s="35"/>
      <c r="F234" s="36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</row>
    <row r="235" spans="1:22" ht="15.75" x14ac:dyDescent="0.25">
      <c r="A235" s="33"/>
      <c r="B235" s="34"/>
      <c r="C235" s="34"/>
      <c r="D235" s="253"/>
      <c r="E235" s="35"/>
      <c r="F235" s="36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</row>
    <row r="236" spans="1:22" ht="15.75" x14ac:dyDescent="0.25">
      <c r="A236" s="33"/>
      <c r="B236" s="34"/>
      <c r="C236" s="34"/>
      <c r="D236" s="253"/>
      <c r="E236" s="35"/>
      <c r="F236" s="36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</row>
    <row r="237" spans="1:22" ht="15.75" x14ac:dyDescent="0.25">
      <c r="A237" s="33"/>
      <c r="B237" s="34"/>
      <c r="C237" s="34"/>
      <c r="D237" s="253"/>
      <c r="E237" s="35"/>
      <c r="F237" s="36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</row>
    <row r="238" spans="1:22" ht="15.75" x14ac:dyDescent="0.25">
      <c r="A238" s="33"/>
      <c r="B238" s="34"/>
      <c r="C238" s="34"/>
      <c r="D238" s="253"/>
      <c r="E238" s="35"/>
      <c r="F238" s="36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</row>
    <row r="239" spans="1:22" ht="15.75" x14ac:dyDescent="0.25">
      <c r="A239" s="33"/>
      <c r="B239" s="34"/>
      <c r="C239" s="34"/>
      <c r="D239" s="253"/>
      <c r="E239" s="35"/>
      <c r="F239" s="36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</row>
    <row r="240" spans="1:22" ht="15.75" x14ac:dyDescent="0.25">
      <c r="A240" s="33"/>
      <c r="B240" s="34"/>
      <c r="C240" s="34"/>
      <c r="D240" s="253"/>
      <c r="E240" s="35"/>
      <c r="F240" s="36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</row>
    <row r="241" spans="1:22" ht="15.75" x14ac:dyDescent="0.25">
      <c r="A241" s="33"/>
      <c r="B241" s="34"/>
      <c r="C241" s="34"/>
      <c r="D241" s="253"/>
      <c r="E241" s="35"/>
      <c r="F241" s="36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</row>
    <row r="242" spans="1:22" ht="15.75" x14ac:dyDescent="0.25">
      <c r="A242" s="33"/>
      <c r="B242" s="34"/>
      <c r="C242" s="34"/>
      <c r="D242" s="253"/>
      <c r="E242" s="35"/>
      <c r="F242" s="36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</row>
    <row r="243" spans="1:22" ht="15.75" x14ac:dyDescent="0.25">
      <c r="A243" s="33"/>
      <c r="B243" s="34"/>
      <c r="C243" s="34"/>
      <c r="D243" s="253"/>
      <c r="E243" s="35"/>
      <c r="F243" s="36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</row>
    <row r="244" spans="1:22" ht="15.75" x14ac:dyDescent="0.25">
      <c r="A244" s="33"/>
      <c r="B244" s="34"/>
      <c r="C244" s="34"/>
      <c r="D244" s="253"/>
      <c r="E244" s="35"/>
      <c r="F244" s="36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</row>
    <row r="245" spans="1:22" ht="15.75" x14ac:dyDescent="0.25">
      <c r="A245" s="33"/>
      <c r="B245" s="34"/>
      <c r="C245" s="34"/>
      <c r="D245" s="253"/>
      <c r="E245" s="35"/>
      <c r="F245" s="36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</row>
    <row r="246" spans="1:22" ht="15.75" x14ac:dyDescent="0.25">
      <c r="A246" s="33"/>
      <c r="B246" s="34"/>
      <c r="C246" s="34"/>
      <c r="D246" s="253"/>
      <c r="E246" s="35"/>
      <c r="F246" s="36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</row>
    <row r="247" spans="1:22" ht="15.75" x14ac:dyDescent="0.25">
      <c r="A247" s="33"/>
      <c r="B247" s="34"/>
      <c r="C247" s="34"/>
      <c r="D247" s="253"/>
      <c r="E247" s="35"/>
      <c r="F247" s="36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</row>
    <row r="248" spans="1:22" ht="15.75" x14ac:dyDescent="0.25">
      <c r="A248" s="33"/>
      <c r="B248" s="34"/>
      <c r="C248" s="34"/>
      <c r="D248" s="253"/>
      <c r="E248" s="35"/>
      <c r="F248" s="36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</row>
    <row r="249" spans="1:22" ht="15.75" x14ac:dyDescent="0.25">
      <c r="A249" s="33"/>
      <c r="B249" s="34"/>
      <c r="C249" s="34"/>
      <c r="D249" s="253"/>
      <c r="E249" s="35"/>
      <c r="F249" s="36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</row>
    <row r="250" spans="1:22" ht="15.75" x14ac:dyDescent="0.25">
      <c r="A250" s="33"/>
      <c r="B250" s="34"/>
      <c r="C250" s="34"/>
      <c r="D250" s="253"/>
      <c r="E250" s="35"/>
      <c r="F250" s="36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</row>
    <row r="251" spans="1:22" ht="15.75" x14ac:dyDescent="0.25">
      <c r="A251" s="33"/>
      <c r="B251" s="34"/>
      <c r="C251" s="34"/>
      <c r="D251" s="253"/>
      <c r="E251" s="35"/>
      <c r="F251" s="36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</row>
    <row r="252" spans="1:22" ht="15.75" x14ac:dyDescent="0.25">
      <c r="A252" s="33"/>
      <c r="B252" s="34"/>
      <c r="C252" s="34"/>
      <c r="D252" s="253"/>
      <c r="E252" s="35"/>
      <c r="F252" s="36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</row>
    <row r="253" spans="1:22" ht="15.75" x14ac:dyDescent="0.25">
      <c r="A253" s="33"/>
      <c r="B253" s="34"/>
      <c r="C253" s="34"/>
      <c r="D253" s="253"/>
      <c r="E253" s="35"/>
      <c r="F253" s="36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</row>
    <row r="254" spans="1:22" ht="15.75" x14ac:dyDescent="0.25">
      <c r="A254" s="33"/>
      <c r="B254" s="34"/>
      <c r="C254" s="34"/>
      <c r="D254" s="253"/>
      <c r="E254" s="35"/>
      <c r="F254" s="36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</row>
    <row r="255" spans="1:22" ht="15.75" x14ac:dyDescent="0.25">
      <c r="A255" s="33"/>
      <c r="B255" s="34"/>
      <c r="C255" s="34"/>
      <c r="D255" s="253"/>
      <c r="E255" s="35"/>
      <c r="F255" s="36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</row>
    <row r="256" spans="1:22" ht="15.75" x14ac:dyDescent="0.25">
      <c r="A256" s="33"/>
      <c r="B256" s="34"/>
      <c r="C256" s="34"/>
      <c r="D256" s="253"/>
      <c r="E256" s="35"/>
      <c r="F256" s="36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</row>
    <row r="257" spans="1:22" ht="15.75" x14ac:dyDescent="0.25">
      <c r="A257" s="33"/>
      <c r="B257" s="34"/>
      <c r="C257" s="34"/>
      <c r="D257" s="253"/>
      <c r="E257" s="35"/>
      <c r="F257" s="36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</row>
    <row r="258" spans="1:22" ht="15.75" x14ac:dyDescent="0.25">
      <c r="A258" s="33"/>
      <c r="B258" s="34"/>
      <c r="C258" s="34"/>
      <c r="D258" s="253"/>
      <c r="E258" s="35"/>
      <c r="F258" s="36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</row>
    <row r="259" spans="1:22" ht="15.75" x14ac:dyDescent="0.25">
      <c r="A259" s="33"/>
      <c r="B259" s="34"/>
      <c r="C259" s="34"/>
      <c r="D259" s="253"/>
      <c r="E259" s="35"/>
      <c r="F259" s="36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</row>
    <row r="260" spans="1:22" ht="15.75" x14ac:dyDescent="0.25">
      <c r="A260" s="33"/>
      <c r="B260" s="34"/>
      <c r="C260" s="34"/>
      <c r="D260" s="253"/>
      <c r="E260" s="35"/>
      <c r="F260" s="36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</row>
    <row r="261" spans="1:22" ht="15.75" x14ac:dyDescent="0.25">
      <c r="A261" s="33"/>
      <c r="B261" s="34"/>
      <c r="C261" s="34"/>
      <c r="D261" s="253"/>
      <c r="E261" s="35"/>
      <c r="F261" s="36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</row>
    <row r="262" spans="1:22" ht="15.75" x14ac:dyDescent="0.25">
      <c r="A262" s="33"/>
      <c r="B262" s="34"/>
      <c r="C262" s="34"/>
      <c r="D262" s="253"/>
      <c r="E262" s="35"/>
      <c r="F262" s="36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</row>
    <row r="263" spans="1:22" ht="15.75" x14ac:dyDescent="0.25">
      <c r="A263" s="33"/>
      <c r="B263" s="34"/>
      <c r="C263" s="34"/>
      <c r="D263" s="253"/>
      <c r="E263" s="35"/>
      <c r="F263" s="36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</row>
    <row r="264" spans="1:22" ht="15.75" x14ac:dyDescent="0.25">
      <c r="A264" s="33"/>
      <c r="B264" s="34"/>
      <c r="C264" s="34"/>
      <c r="D264" s="253"/>
      <c r="E264" s="35"/>
      <c r="F264" s="36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</row>
    <row r="265" spans="1:22" ht="15.75" x14ac:dyDescent="0.25">
      <c r="A265" s="33"/>
      <c r="B265" s="34"/>
      <c r="C265" s="34"/>
      <c r="D265" s="253"/>
      <c r="E265" s="35"/>
      <c r="F265" s="36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</row>
    <row r="266" spans="1:22" ht="15.75" x14ac:dyDescent="0.25">
      <c r="A266" s="33"/>
      <c r="B266" s="34"/>
      <c r="C266" s="34"/>
      <c r="D266" s="253"/>
      <c r="E266" s="35"/>
      <c r="F266" s="36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</row>
    <row r="267" spans="1:22" ht="15.75" x14ac:dyDescent="0.25">
      <c r="A267" s="33"/>
      <c r="B267" s="34"/>
      <c r="C267" s="34"/>
      <c r="D267" s="253"/>
      <c r="E267" s="35"/>
      <c r="F267" s="36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</row>
    <row r="268" spans="1:22" ht="15.75" x14ac:dyDescent="0.25">
      <c r="A268" s="33"/>
      <c r="B268" s="34"/>
      <c r="C268" s="34"/>
      <c r="D268" s="253"/>
      <c r="E268" s="35"/>
      <c r="F268" s="36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</row>
    <row r="269" spans="1:22" ht="15.75" x14ac:dyDescent="0.25">
      <c r="A269" s="33"/>
      <c r="B269" s="34"/>
      <c r="C269" s="34"/>
      <c r="D269" s="253"/>
      <c r="E269" s="35"/>
      <c r="F269" s="36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</row>
    <row r="270" spans="1:22" ht="15.75" x14ac:dyDescent="0.25">
      <c r="A270" s="33"/>
      <c r="B270" s="34"/>
      <c r="C270" s="34"/>
      <c r="D270" s="253"/>
      <c r="E270" s="35"/>
      <c r="F270" s="36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</row>
    <row r="271" spans="1:22" ht="15.75" x14ac:dyDescent="0.25">
      <c r="A271" s="33"/>
      <c r="B271" s="34"/>
      <c r="C271" s="34"/>
      <c r="D271" s="253"/>
      <c r="E271" s="35"/>
      <c r="F271" s="36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</row>
    <row r="272" spans="1:22" ht="15.75" x14ac:dyDescent="0.25">
      <c r="A272" s="33"/>
      <c r="B272" s="34"/>
      <c r="C272" s="34"/>
      <c r="D272" s="253"/>
      <c r="E272" s="35"/>
      <c r="F272" s="36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</row>
    <row r="273" spans="1:22" ht="15.75" x14ac:dyDescent="0.25">
      <c r="A273" s="33"/>
      <c r="B273" s="34"/>
      <c r="C273" s="34"/>
      <c r="D273" s="253"/>
      <c r="E273" s="35"/>
      <c r="F273" s="36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</row>
    <row r="274" spans="1:22" ht="15.75" x14ac:dyDescent="0.25">
      <c r="A274" s="33"/>
      <c r="B274" s="34"/>
      <c r="C274" s="34"/>
      <c r="D274" s="253"/>
      <c r="E274" s="35"/>
      <c r="F274" s="36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</row>
    <row r="275" spans="1:22" ht="15.75" x14ac:dyDescent="0.25">
      <c r="A275" s="33"/>
      <c r="B275" s="34"/>
      <c r="C275" s="34"/>
      <c r="D275" s="253"/>
      <c r="E275" s="35"/>
      <c r="F275" s="36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</row>
    <row r="276" spans="1:22" ht="15.75" x14ac:dyDescent="0.25">
      <c r="A276" s="33"/>
      <c r="B276" s="34"/>
      <c r="C276" s="34"/>
      <c r="D276" s="253"/>
      <c r="E276" s="35"/>
      <c r="F276" s="36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</row>
    <row r="277" spans="1:22" ht="15.75" x14ac:dyDescent="0.25">
      <c r="A277" s="33"/>
      <c r="B277" s="34"/>
      <c r="C277" s="34"/>
      <c r="D277" s="253"/>
      <c r="E277" s="35"/>
      <c r="F277" s="36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</row>
    <row r="278" spans="1:22" ht="15.75" x14ac:dyDescent="0.25">
      <c r="A278" s="33"/>
      <c r="B278" s="34"/>
      <c r="C278" s="34"/>
      <c r="D278" s="253"/>
      <c r="E278" s="35"/>
      <c r="F278" s="36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</row>
    <row r="279" spans="1:22" ht="15.75" x14ac:dyDescent="0.25">
      <c r="A279" s="33"/>
      <c r="B279" s="34"/>
      <c r="C279" s="34"/>
      <c r="D279" s="253"/>
      <c r="E279" s="35"/>
      <c r="F279" s="36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</row>
    <row r="280" spans="1:22" ht="15.75" x14ac:dyDescent="0.25">
      <c r="A280" s="33"/>
      <c r="B280" s="34"/>
      <c r="C280" s="34"/>
      <c r="D280" s="253"/>
      <c r="E280" s="35"/>
      <c r="F280" s="36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</row>
    <row r="281" spans="1:22" ht="15.75" x14ac:dyDescent="0.25">
      <c r="A281" s="33"/>
      <c r="B281" s="34"/>
      <c r="C281" s="34"/>
      <c r="D281" s="253"/>
      <c r="E281" s="35"/>
      <c r="F281" s="36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</row>
    <row r="282" spans="1:22" ht="15.75" x14ac:dyDescent="0.25">
      <c r="A282" s="33"/>
      <c r="B282" s="34"/>
      <c r="C282" s="34"/>
      <c r="D282" s="253"/>
      <c r="E282" s="35"/>
      <c r="F282" s="36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</row>
    <row r="283" spans="1:22" ht="15.75" x14ac:dyDescent="0.25">
      <c r="A283" s="33"/>
      <c r="B283" s="34"/>
      <c r="C283" s="34"/>
      <c r="D283" s="253"/>
      <c r="E283" s="35"/>
      <c r="F283" s="36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</row>
    <row r="284" spans="1:22" ht="15.75" x14ac:dyDescent="0.25">
      <c r="A284" s="33"/>
      <c r="B284" s="34"/>
      <c r="C284" s="34"/>
      <c r="D284" s="253"/>
      <c r="E284" s="35"/>
      <c r="F284" s="36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</row>
    <row r="285" spans="1:22" ht="15.75" x14ac:dyDescent="0.25">
      <c r="A285" s="33"/>
      <c r="B285" s="34"/>
      <c r="C285" s="34"/>
      <c r="D285" s="253"/>
      <c r="E285" s="35"/>
      <c r="F285" s="36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</row>
    <row r="286" spans="1:22" ht="15.75" x14ac:dyDescent="0.25">
      <c r="A286" s="33"/>
      <c r="B286" s="34"/>
      <c r="C286" s="34"/>
      <c r="D286" s="253"/>
      <c r="E286" s="35"/>
      <c r="F286" s="36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</row>
    <row r="287" spans="1:22" ht="15.75" x14ac:dyDescent="0.25">
      <c r="A287" s="33"/>
      <c r="B287" s="34"/>
      <c r="C287" s="34"/>
      <c r="D287" s="253"/>
      <c r="E287" s="35"/>
      <c r="F287" s="36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</row>
    <row r="288" spans="1:22" ht="15.75" x14ac:dyDescent="0.25">
      <c r="A288" s="33"/>
      <c r="B288" s="34"/>
      <c r="C288" s="34"/>
      <c r="D288" s="253"/>
      <c r="E288" s="35"/>
      <c r="F288" s="36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</row>
    <row r="289" spans="1:22" ht="15.75" x14ac:dyDescent="0.25">
      <c r="A289" s="33"/>
      <c r="B289" s="34"/>
      <c r="C289" s="34"/>
      <c r="D289" s="253"/>
      <c r="E289" s="35"/>
      <c r="F289" s="36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</row>
    <row r="290" spans="1:22" ht="15.75" x14ac:dyDescent="0.25">
      <c r="A290" s="33"/>
      <c r="B290" s="34"/>
      <c r="C290" s="34"/>
      <c r="D290" s="253"/>
      <c r="E290" s="35"/>
      <c r="F290" s="36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</row>
    <row r="291" spans="1:22" ht="15.75" x14ac:dyDescent="0.25">
      <c r="A291" s="33"/>
      <c r="B291" s="34"/>
      <c r="C291" s="34"/>
      <c r="D291" s="253"/>
      <c r="E291" s="35"/>
      <c r="F291" s="36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</row>
    <row r="292" spans="1:22" ht="15.75" x14ac:dyDescent="0.25">
      <c r="A292" s="33"/>
      <c r="B292" s="34"/>
      <c r="C292" s="34"/>
      <c r="D292" s="253"/>
      <c r="E292" s="35"/>
      <c r="F292" s="36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</row>
    <row r="293" spans="1:22" ht="15.75" x14ac:dyDescent="0.25">
      <c r="A293" s="33"/>
      <c r="B293" s="34"/>
      <c r="C293" s="34"/>
      <c r="D293" s="253"/>
      <c r="E293" s="35"/>
      <c r="F293" s="36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</row>
    <row r="294" spans="1:22" ht="15.75" x14ac:dyDescent="0.25">
      <c r="A294" s="33"/>
      <c r="B294" s="34"/>
      <c r="C294" s="34"/>
      <c r="D294" s="253"/>
      <c r="E294" s="35"/>
      <c r="F294" s="36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</row>
    <row r="295" spans="1:22" ht="15.75" x14ac:dyDescent="0.25">
      <c r="A295" s="33"/>
      <c r="B295" s="34"/>
      <c r="C295" s="34"/>
      <c r="D295" s="253"/>
      <c r="E295" s="35"/>
      <c r="F295" s="36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</row>
    <row r="296" spans="1:22" ht="15.75" x14ac:dyDescent="0.25">
      <c r="A296" s="33"/>
      <c r="B296" s="34"/>
      <c r="C296" s="34"/>
      <c r="D296" s="253"/>
      <c r="E296" s="35"/>
      <c r="F296" s="36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</row>
    <row r="297" spans="1:22" ht="15.75" x14ac:dyDescent="0.25">
      <c r="A297" s="33"/>
      <c r="B297" s="34"/>
      <c r="C297" s="34"/>
      <c r="D297" s="253"/>
      <c r="E297" s="35"/>
      <c r="F297" s="36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</row>
    <row r="298" spans="1:22" ht="15.75" x14ac:dyDescent="0.25">
      <c r="A298" s="33"/>
      <c r="B298" s="34"/>
      <c r="C298" s="34"/>
      <c r="D298" s="253"/>
      <c r="E298" s="35"/>
      <c r="F298" s="36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</row>
    <row r="299" spans="1:22" ht="15.75" x14ac:dyDescent="0.25">
      <c r="A299" s="33"/>
      <c r="B299" s="34"/>
      <c r="C299" s="34"/>
      <c r="D299" s="253"/>
      <c r="E299" s="35"/>
      <c r="F299" s="36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</row>
    <row r="300" spans="1:22" ht="15.75" x14ac:dyDescent="0.25">
      <c r="A300" s="33"/>
      <c r="B300" s="34"/>
      <c r="C300" s="34"/>
      <c r="D300" s="253"/>
      <c r="E300" s="35"/>
      <c r="F300" s="36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</row>
    <row r="301" spans="1:22" ht="15.75" x14ac:dyDescent="0.25">
      <c r="A301" s="33"/>
      <c r="B301" s="34"/>
      <c r="C301" s="34"/>
      <c r="D301" s="253"/>
      <c r="E301" s="35"/>
      <c r="F301" s="36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</row>
    <row r="302" spans="1:22" ht="15.75" x14ac:dyDescent="0.25">
      <c r="A302" s="33"/>
      <c r="B302" s="34"/>
      <c r="C302" s="34"/>
      <c r="D302" s="253"/>
      <c r="E302" s="35"/>
      <c r="F302" s="36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</row>
    <row r="303" spans="1:22" ht="15.75" x14ac:dyDescent="0.25">
      <c r="A303" s="33"/>
      <c r="B303" s="34"/>
      <c r="C303" s="34"/>
      <c r="D303" s="253"/>
      <c r="E303" s="35"/>
      <c r="F303" s="36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</row>
    <row r="304" spans="1:22" ht="15.75" x14ac:dyDescent="0.25">
      <c r="A304" s="33"/>
      <c r="B304" s="34"/>
      <c r="C304" s="34"/>
      <c r="D304" s="253"/>
      <c r="E304" s="35"/>
      <c r="F304" s="36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</row>
    <row r="305" spans="1:22" ht="15.75" x14ac:dyDescent="0.25">
      <c r="A305" s="33"/>
      <c r="B305" s="34"/>
      <c r="C305" s="34"/>
      <c r="D305" s="253"/>
      <c r="E305" s="35"/>
      <c r="F305" s="36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</row>
    <row r="306" spans="1:22" ht="15.75" x14ac:dyDescent="0.25">
      <c r="A306" s="33"/>
      <c r="B306" s="34"/>
      <c r="C306" s="34"/>
      <c r="D306" s="253"/>
      <c r="E306" s="35"/>
      <c r="F306" s="36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</row>
    <row r="307" spans="1:22" ht="15.75" x14ac:dyDescent="0.25">
      <c r="A307" s="33"/>
      <c r="B307" s="34"/>
      <c r="C307" s="34"/>
      <c r="D307" s="253"/>
      <c r="E307" s="35"/>
      <c r="F307" s="36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</row>
    <row r="308" spans="1:22" ht="15.75" x14ac:dyDescent="0.25">
      <c r="A308" s="33"/>
      <c r="B308" s="34"/>
      <c r="C308" s="34"/>
      <c r="D308" s="253"/>
      <c r="E308" s="35"/>
      <c r="F308" s="36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</row>
    <row r="309" spans="1:22" ht="15.75" x14ac:dyDescent="0.25">
      <c r="A309" s="33"/>
      <c r="B309" s="34"/>
      <c r="C309" s="34"/>
      <c r="D309" s="253"/>
      <c r="E309" s="35"/>
      <c r="F309" s="36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</row>
    <row r="310" spans="1:22" ht="15.75" x14ac:dyDescent="0.25">
      <c r="A310" s="33"/>
      <c r="B310" s="34"/>
      <c r="C310" s="34"/>
      <c r="D310" s="253"/>
      <c r="E310" s="35"/>
      <c r="F310" s="36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</row>
    <row r="311" spans="1:22" ht="15.75" x14ac:dyDescent="0.25">
      <c r="A311" s="33"/>
      <c r="B311" s="34"/>
      <c r="C311" s="34"/>
      <c r="D311" s="253"/>
      <c r="E311" s="35"/>
      <c r="F311" s="36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</row>
    <row r="312" spans="1:22" ht="15.75" x14ac:dyDescent="0.25">
      <c r="A312" s="33"/>
      <c r="B312" s="34"/>
      <c r="C312" s="34"/>
      <c r="D312" s="253"/>
      <c r="E312" s="35"/>
      <c r="F312" s="36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</row>
    <row r="313" spans="1:22" ht="15.75" x14ac:dyDescent="0.25">
      <c r="A313" s="33"/>
      <c r="B313" s="34"/>
      <c r="C313" s="34"/>
      <c r="D313" s="253"/>
      <c r="E313" s="35"/>
      <c r="F313" s="36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</row>
    <row r="314" spans="1:22" ht="15.75" x14ac:dyDescent="0.25">
      <c r="A314" s="33"/>
      <c r="B314" s="34"/>
      <c r="C314" s="34"/>
      <c r="D314" s="253"/>
      <c r="E314" s="35"/>
      <c r="F314" s="36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</row>
    <row r="315" spans="1:22" ht="15.75" x14ac:dyDescent="0.25">
      <c r="A315" s="33"/>
      <c r="B315" s="34"/>
      <c r="C315" s="34"/>
      <c r="D315" s="253"/>
      <c r="E315" s="35"/>
      <c r="F315" s="36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</row>
    <row r="316" spans="1:22" ht="15.75" x14ac:dyDescent="0.25">
      <c r="A316" s="33"/>
      <c r="B316" s="34"/>
      <c r="C316" s="34"/>
      <c r="D316" s="253"/>
      <c r="E316" s="35"/>
      <c r="F316" s="36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</row>
    <row r="317" spans="1:22" ht="15.75" x14ac:dyDescent="0.25">
      <c r="A317" s="33"/>
      <c r="B317" s="34"/>
      <c r="C317" s="34"/>
      <c r="D317" s="253"/>
      <c r="E317" s="35"/>
      <c r="F317" s="36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</row>
    <row r="318" spans="1:22" ht="15.75" x14ac:dyDescent="0.25">
      <c r="A318" s="33"/>
      <c r="B318" s="34"/>
      <c r="C318" s="34"/>
      <c r="D318" s="253"/>
      <c r="E318" s="35"/>
      <c r="F318" s="36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</row>
    <row r="319" spans="1:22" ht="15.75" x14ac:dyDescent="0.25">
      <c r="A319" s="33"/>
      <c r="B319" s="34"/>
      <c r="C319" s="34"/>
      <c r="D319" s="253"/>
      <c r="E319" s="35"/>
      <c r="F319" s="36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</row>
    <row r="320" spans="1:22" ht="15.75" x14ac:dyDescent="0.25">
      <c r="A320" s="33"/>
      <c r="B320" s="34"/>
      <c r="C320" s="34"/>
      <c r="D320" s="253"/>
      <c r="E320" s="35"/>
      <c r="F320" s="36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</row>
    <row r="321" spans="1:22" ht="15.75" x14ac:dyDescent="0.25">
      <c r="A321" s="33"/>
      <c r="B321" s="34"/>
      <c r="C321" s="34"/>
      <c r="D321" s="253"/>
      <c r="E321" s="35"/>
      <c r="F321" s="36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</row>
    <row r="322" spans="1:22" ht="15.75" x14ac:dyDescent="0.25">
      <c r="A322" s="33"/>
      <c r="B322" s="34"/>
      <c r="C322" s="34"/>
      <c r="D322" s="253"/>
      <c r="E322" s="35"/>
      <c r="F322" s="36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</row>
    <row r="323" spans="1:22" ht="15.75" x14ac:dyDescent="0.25">
      <c r="A323" s="33"/>
      <c r="B323" s="34"/>
      <c r="C323" s="34"/>
      <c r="D323" s="253"/>
      <c r="E323" s="35"/>
      <c r="F323" s="36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</row>
    <row r="324" spans="1:22" ht="15.75" x14ac:dyDescent="0.25">
      <c r="A324" s="33"/>
      <c r="B324" s="34"/>
      <c r="C324" s="34"/>
      <c r="D324" s="253"/>
      <c r="E324" s="35"/>
      <c r="F324" s="36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</row>
    <row r="325" spans="1:22" ht="15.75" x14ac:dyDescent="0.25">
      <c r="A325" s="33"/>
      <c r="B325" s="34"/>
      <c r="C325" s="34"/>
      <c r="D325" s="253"/>
      <c r="E325" s="35"/>
      <c r="F325" s="36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</row>
    <row r="326" spans="1:22" ht="15.75" x14ac:dyDescent="0.25">
      <c r="A326" s="33"/>
      <c r="B326" s="34"/>
      <c r="C326" s="34"/>
      <c r="D326" s="253"/>
      <c r="E326" s="35"/>
      <c r="F326" s="36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</row>
    <row r="327" spans="1:22" ht="15.75" x14ac:dyDescent="0.25">
      <c r="A327" s="33"/>
      <c r="B327" s="34"/>
      <c r="C327" s="34"/>
      <c r="D327" s="253"/>
      <c r="E327" s="35"/>
      <c r="F327" s="36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</row>
    <row r="328" spans="1:22" ht="15.75" x14ac:dyDescent="0.25">
      <c r="A328" s="33"/>
      <c r="B328" s="34"/>
      <c r="C328" s="34"/>
      <c r="D328" s="253"/>
      <c r="E328" s="35"/>
      <c r="F328" s="36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</row>
    <row r="329" spans="1:22" ht="15.75" x14ac:dyDescent="0.25">
      <c r="A329" s="33"/>
      <c r="B329" s="34"/>
      <c r="C329" s="34"/>
      <c r="D329" s="253"/>
      <c r="E329" s="35"/>
      <c r="F329" s="36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</row>
    <row r="330" spans="1:22" ht="15.75" x14ac:dyDescent="0.25">
      <c r="A330" s="33"/>
      <c r="B330" s="34"/>
      <c r="C330" s="34"/>
      <c r="D330" s="253"/>
      <c r="E330" s="35"/>
      <c r="F330" s="36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</row>
    <row r="331" spans="1:22" ht="15.75" x14ac:dyDescent="0.25">
      <c r="A331" s="33"/>
      <c r="B331" s="34"/>
      <c r="C331" s="34"/>
      <c r="D331" s="253"/>
      <c r="E331" s="35"/>
      <c r="F331" s="36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</row>
    <row r="332" spans="1:22" ht="15.75" x14ac:dyDescent="0.25">
      <c r="A332" s="33"/>
      <c r="B332" s="34"/>
      <c r="C332" s="34"/>
      <c r="D332" s="253"/>
      <c r="E332" s="35"/>
      <c r="F332" s="36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</row>
    <row r="333" spans="1:22" ht="15.75" x14ac:dyDescent="0.25">
      <c r="A333" s="33"/>
      <c r="B333" s="34"/>
      <c r="C333" s="34"/>
      <c r="D333" s="253"/>
      <c r="E333" s="35"/>
      <c r="F333" s="36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</row>
    <row r="334" spans="1:22" ht="15.75" x14ac:dyDescent="0.25">
      <c r="A334" s="33"/>
      <c r="B334" s="34"/>
      <c r="C334" s="34"/>
      <c r="D334" s="253"/>
      <c r="E334" s="35"/>
      <c r="F334" s="36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</row>
    <row r="335" spans="1:22" ht="15.75" x14ac:dyDescent="0.25">
      <c r="A335" s="33"/>
      <c r="B335" s="34"/>
      <c r="C335" s="34"/>
      <c r="D335" s="253"/>
      <c r="E335" s="35"/>
      <c r="F335" s="36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</row>
    <row r="336" spans="1:22" ht="15.75" x14ac:dyDescent="0.25">
      <c r="A336" s="33"/>
      <c r="B336" s="34"/>
      <c r="C336" s="34"/>
      <c r="D336" s="253"/>
      <c r="E336" s="35"/>
      <c r="F336" s="36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</row>
    <row r="337" spans="1:22" ht="15.75" x14ac:dyDescent="0.25">
      <c r="A337" s="33"/>
      <c r="B337" s="34"/>
      <c r="C337" s="34"/>
      <c r="D337" s="253"/>
      <c r="E337" s="35"/>
      <c r="F337" s="36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</row>
    <row r="338" spans="1:22" ht="15.75" x14ac:dyDescent="0.25">
      <c r="A338" s="33"/>
      <c r="B338" s="34"/>
      <c r="C338" s="34"/>
      <c r="D338" s="253"/>
      <c r="E338" s="35"/>
      <c r="F338" s="36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</row>
    <row r="339" spans="1:22" ht="15.75" x14ac:dyDescent="0.25">
      <c r="A339" s="33"/>
      <c r="B339" s="34"/>
      <c r="C339" s="34"/>
      <c r="D339" s="253"/>
      <c r="E339" s="35"/>
      <c r="F339" s="36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</row>
    <row r="340" spans="1:22" ht="15.75" x14ac:dyDescent="0.25">
      <c r="A340" s="33"/>
      <c r="B340" s="34"/>
      <c r="C340" s="34"/>
      <c r="D340" s="253"/>
      <c r="E340" s="35"/>
      <c r="F340" s="36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</row>
    <row r="341" spans="1:22" ht="15.75" x14ac:dyDescent="0.25">
      <c r="A341" s="33"/>
      <c r="B341" s="34"/>
      <c r="C341" s="34"/>
      <c r="D341" s="253"/>
      <c r="E341" s="35"/>
      <c r="F341" s="36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</row>
    <row r="342" spans="1:22" ht="15.75" x14ac:dyDescent="0.25">
      <c r="A342" s="33"/>
      <c r="B342" s="34"/>
      <c r="C342" s="34"/>
      <c r="D342" s="253"/>
      <c r="E342" s="35"/>
      <c r="F342" s="36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</row>
    <row r="343" spans="1:22" ht="15.75" x14ac:dyDescent="0.25">
      <c r="A343" s="33"/>
      <c r="B343" s="34"/>
      <c r="C343" s="34"/>
      <c r="D343" s="253"/>
      <c r="E343" s="35"/>
      <c r="F343" s="36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</row>
    <row r="344" spans="1:22" ht="15.75" x14ac:dyDescent="0.25">
      <c r="A344" s="33"/>
      <c r="B344" s="34"/>
      <c r="C344" s="34"/>
      <c r="D344" s="253"/>
      <c r="E344" s="35"/>
      <c r="F344" s="36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</row>
    <row r="345" spans="1:22" ht="15.75" x14ac:dyDescent="0.25">
      <c r="A345" s="33"/>
      <c r="B345" s="34"/>
      <c r="C345" s="34"/>
      <c r="D345" s="253"/>
      <c r="E345" s="35"/>
      <c r="F345" s="36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</row>
    <row r="346" spans="1:22" ht="15.75" x14ac:dyDescent="0.25">
      <c r="A346" s="33"/>
      <c r="B346" s="34"/>
      <c r="C346" s="34"/>
      <c r="D346" s="253"/>
      <c r="E346" s="35"/>
      <c r="F346" s="36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</row>
    <row r="347" spans="1:22" ht="15.75" x14ac:dyDescent="0.25">
      <c r="A347" s="33"/>
      <c r="B347" s="34"/>
      <c r="C347" s="34"/>
      <c r="D347" s="253"/>
      <c r="E347" s="35"/>
      <c r="F347" s="36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</row>
    <row r="348" spans="1:22" ht="15.75" x14ac:dyDescent="0.25">
      <c r="A348" s="33"/>
      <c r="B348" s="34"/>
      <c r="C348" s="34"/>
      <c r="D348" s="253"/>
      <c r="E348" s="35"/>
      <c r="F348" s="36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</row>
    <row r="349" spans="1:22" ht="15.75" x14ac:dyDescent="0.25">
      <c r="A349" s="33"/>
      <c r="B349" s="34"/>
      <c r="C349" s="34"/>
      <c r="D349" s="253"/>
      <c r="E349" s="35"/>
      <c r="F349" s="36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</row>
    <row r="350" spans="1:22" ht="15.75" x14ac:dyDescent="0.25">
      <c r="A350" s="33"/>
      <c r="B350" s="34"/>
      <c r="C350" s="34"/>
      <c r="D350" s="253"/>
      <c r="E350" s="35"/>
      <c r="F350" s="36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</row>
    <row r="351" spans="1:22" ht="15.75" x14ac:dyDescent="0.25">
      <c r="A351" s="33"/>
      <c r="B351" s="34"/>
      <c r="C351" s="34"/>
      <c r="D351" s="253"/>
      <c r="E351" s="35"/>
      <c r="F351" s="36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</row>
    <row r="352" spans="1:22" ht="15.75" x14ac:dyDescent="0.25">
      <c r="A352" s="33"/>
      <c r="B352" s="34"/>
      <c r="C352" s="34"/>
      <c r="D352" s="253"/>
      <c r="E352" s="35"/>
      <c r="F352" s="36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</row>
    <row r="353" spans="1:22" ht="15.75" x14ac:dyDescent="0.25">
      <c r="A353" s="33"/>
      <c r="B353" s="34"/>
      <c r="C353" s="34"/>
      <c r="D353" s="253"/>
      <c r="E353" s="35"/>
      <c r="F353" s="36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</row>
    <row r="354" spans="1:22" ht="15.75" x14ac:dyDescent="0.25">
      <c r="A354" s="33"/>
      <c r="B354" s="34"/>
      <c r="C354" s="34"/>
      <c r="D354" s="253"/>
      <c r="E354" s="35"/>
      <c r="F354" s="36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</row>
    <row r="355" spans="1:22" ht="15.75" x14ac:dyDescent="0.25">
      <c r="A355" s="33"/>
      <c r="B355" s="34"/>
      <c r="C355" s="34"/>
      <c r="D355" s="253"/>
      <c r="E355" s="35"/>
      <c r="F355" s="36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</row>
    <row r="356" spans="1:22" ht="15.75" x14ac:dyDescent="0.25">
      <c r="A356" s="33"/>
      <c r="B356" s="34"/>
      <c r="C356" s="34"/>
      <c r="D356" s="253"/>
      <c r="E356" s="35"/>
      <c r="F356" s="36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</row>
    <row r="357" spans="1:22" ht="15.75" x14ac:dyDescent="0.25">
      <c r="A357" s="33"/>
      <c r="B357" s="34"/>
      <c r="C357" s="34"/>
      <c r="D357" s="253"/>
      <c r="E357" s="35"/>
      <c r="F357" s="36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</row>
    <row r="358" spans="1:22" ht="15.75" x14ac:dyDescent="0.25">
      <c r="A358" s="33"/>
      <c r="B358" s="34"/>
      <c r="C358" s="34"/>
      <c r="D358" s="253"/>
      <c r="E358" s="35"/>
      <c r="F358" s="36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</row>
    <row r="359" spans="1:22" ht="15.75" x14ac:dyDescent="0.25">
      <c r="A359" s="33"/>
      <c r="B359" s="34"/>
      <c r="C359" s="34"/>
      <c r="D359" s="253"/>
      <c r="E359" s="35"/>
      <c r="F359" s="36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</row>
    <row r="360" spans="1:22" ht="15.75" x14ac:dyDescent="0.25">
      <c r="A360" s="33"/>
      <c r="B360" s="34"/>
      <c r="C360" s="34"/>
      <c r="D360" s="253"/>
      <c r="E360" s="35"/>
      <c r="F360" s="36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</row>
    <row r="361" spans="1:22" ht="15.75" x14ac:dyDescent="0.25">
      <c r="A361" s="33"/>
      <c r="B361" s="34"/>
      <c r="C361" s="34"/>
      <c r="D361" s="253"/>
      <c r="E361" s="35"/>
      <c r="F361" s="36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</row>
    <row r="362" spans="1:22" ht="15.75" x14ac:dyDescent="0.25">
      <c r="A362" s="33"/>
      <c r="B362" s="34"/>
      <c r="C362" s="34"/>
      <c r="D362" s="253"/>
      <c r="E362" s="35"/>
      <c r="F362" s="36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</row>
    <row r="363" spans="1:22" ht="15.75" x14ac:dyDescent="0.25">
      <c r="A363" s="33"/>
      <c r="B363" s="34"/>
      <c r="C363" s="34"/>
      <c r="D363" s="253"/>
      <c r="E363" s="35"/>
      <c r="F363" s="36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</row>
    <row r="364" spans="1:22" ht="15.75" x14ac:dyDescent="0.25">
      <c r="A364" s="33"/>
      <c r="B364" s="34"/>
      <c r="C364" s="34"/>
      <c r="D364" s="253"/>
      <c r="E364" s="35"/>
      <c r="F364" s="36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</row>
    <row r="365" spans="1:22" ht="15.75" x14ac:dyDescent="0.25">
      <c r="A365" s="33"/>
      <c r="B365" s="34"/>
      <c r="C365" s="34"/>
      <c r="D365" s="253"/>
      <c r="E365" s="35"/>
      <c r="F365" s="36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</row>
    <row r="366" spans="1:22" ht="15.75" x14ac:dyDescent="0.25">
      <c r="A366" s="33"/>
      <c r="B366" s="34"/>
      <c r="C366" s="34"/>
      <c r="D366" s="253"/>
      <c r="E366" s="35"/>
      <c r="F366" s="36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</row>
    <row r="367" spans="1:22" ht="15.75" x14ac:dyDescent="0.25">
      <c r="A367" s="33"/>
      <c r="B367" s="34"/>
      <c r="C367" s="34"/>
      <c r="D367" s="253"/>
      <c r="E367" s="35"/>
      <c r="F367" s="36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</row>
    <row r="368" spans="1:22" ht="15.75" x14ac:dyDescent="0.25">
      <c r="A368" s="33"/>
      <c r="B368" s="34"/>
      <c r="C368" s="34"/>
      <c r="D368" s="253"/>
      <c r="E368" s="35"/>
      <c r="F368" s="36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</row>
    <row r="369" spans="1:22" ht="15.75" x14ac:dyDescent="0.25">
      <c r="A369" s="33"/>
      <c r="B369" s="34"/>
      <c r="C369" s="34"/>
      <c r="D369" s="253"/>
      <c r="E369" s="35"/>
      <c r="F369" s="36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</row>
    <row r="370" spans="1:22" ht="15.75" x14ac:dyDescent="0.25">
      <c r="A370" s="33"/>
      <c r="B370" s="34"/>
      <c r="C370" s="34"/>
      <c r="D370" s="253"/>
      <c r="E370" s="35"/>
      <c r="F370" s="36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</row>
    <row r="371" spans="1:22" ht="15.75" x14ac:dyDescent="0.25">
      <c r="A371" s="33"/>
      <c r="B371" s="34"/>
      <c r="C371" s="34"/>
      <c r="D371" s="253"/>
      <c r="E371" s="35"/>
      <c r="F371" s="36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</row>
    <row r="372" spans="1:22" ht="15.75" x14ac:dyDescent="0.25">
      <c r="A372" s="33"/>
      <c r="B372" s="34"/>
      <c r="C372" s="34"/>
      <c r="D372" s="253"/>
      <c r="E372" s="35"/>
      <c r="F372" s="36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</row>
    <row r="373" spans="1:22" ht="15.75" x14ac:dyDescent="0.25">
      <c r="A373" s="33"/>
      <c r="B373" s="34"/>
      <c r="C373" s="34"/>
      <c r="D373" s="253"/>
      <c r="E373" s="35"/>
      <c r="F373" s="36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</row>
    <row r="374" spans="1:22" ht="15.75" x14ac:dyDescent="0.25">
      <c r="A374" s="33"/>
      <c r="B374" s="34"/>
      <c r="C374" s="34"/>
      <c r="D374" s="253"/>
      <c r="E374" s="35"/>
      <c r="F374" s="36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</row>
    <row r="375" spans="1:22" ht="15.75" x14ac:dyDescent="0.25">
      <c r="A375" s="33"/>
      <c r="B375" s="34"/>
      <c r="C375" s="34"/>
      <c r="D375" s="253"/>
      <c r="E375" s="35"/>
      <c r="F375" s="36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</row>
    <row r="376" spans="1:22" ht="15.75" x14ac:dyDescent="0.25">
      <c r="A376" s="33"/>
      <c r="B376" s="34"/>
      <c r="C376" s="34"/>
      <c r="D376" s="253"/>
      <c r="E376" s="35"/>
      <c r="F376" s="36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</row>
    <row r="377" spans="1:22" ht="15.75" x14ac:dyDescent="0.25">
      <c r="A377" s="33"/>
      <c r="B377" s="34"/>
      <c r="C377" s="34"/>
      <c r="D377" s="253"/>
      <c r="E377" s="35"/>
      <c r="F377" s="36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</row>
    <row r="378" spans="1:22" ht="15.75" x14ac:dyDescent="0.25">
      <c r="A378" s="33"/>
      <c r="B378" s="34"/>
      <c r="C378" s="34"/>
      <c r="D378" s="253"/>
      <c r="E378" s="35"/>
      <c r="F378" s="36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</row>
    <row r="379" spans="1:22" ht="15.75" x14ac:dyDescent="0.25">
      <c r="A379" s="33"/>
      <c r="B379" s="34"/>
      <c r="C379" s="34"/>
      <c r="D379" s="253"/>
      <c r="E379" s="35"/>
      <c r="F379" s="36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</row>
    <row r="380" spans="1:22" ht="15.75" x14ac:dyDescent="0.25">
      <c r="A380" s="33"/>
      <c r="B380" s="34"/>
      <c r="C380" s="34"/>
      <c r="D380" s="253"/>
      <c r="E380" s="35"/>
      <c r="F380" s="36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</row>
    <row r="381" spans="1:22" ht="15.75" x14ac:dyDescent="0.25">
      <c r="A381" s="33"/>
      <c r="B381" s="34"/>
      <c r="C381" s="34"/>
      <c r="D381" s="253"/>
      <c r="E381" s="35"/>
      <c r="F381" s="36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</row>
    <row r="382" spans="1:22" ht="15.75" x14ac:dyDescent="0.25">
      <c r="A382" s="33"/>
      <c r="B382" s="34"/>
      <c r="C382" s="34"/>
      <c r="D382" s="253"/>
      <c r="E382" s="35"/>
      <c r="F382" s="36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</row>
    <row r="383" spans="1:22" ht="15.75" x14ac:dyDescent="0.25">
      <c r="A383" s="33"/>
      <c r="B383" s="34"/>
      <c r="C383" s="34"/>
      <c r="D383" s="253"/>
      <c r="E383" s="35"/>
      <c r="F383" s="36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</row>
    <row r="384" spans="1:22" ht="15.75" x14ac:dyDescent="0.25">
      <c r="A384" s="33"/>
      <c r="B384" s="34"/>
      <c r="C384" s="34"/>
      <c r="D384" s="253"/>
      <c r="E384" s="35"/>
      <c r="F384" s="36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</row>
    <row r="385" spans="1:22" ht="15.75" x14ac:dyDescent="0.25">
      <c r="A385" s="33"/>
      <c r="B385" s="34"/>
      <c r="C385" s="34"/>
      <c r="D385" s="253"/>
      <c r="E385" s="35"/>
      <c r="F385" s="36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</row>
    <row r="386" spans="1:22" ht="15.75" x14ac:dyDescent="0.25">
      <c r="A386" s="33"/>
      <c r="B386" s="34"/>
      <c r="C386" s="34"/>
      <c r="D386" s="253"/>
      <c r="E386" s="35"/>
      <c r="F386" s="36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</row>
    <row r="387" spans="1:22" ht="15.75" x14ac:dyDescent="0.25">
      <c r="A387" s="33"/>
      <c r="B387" s="34"/>
      <c r="C387" s="34"/>
      <c r="D387" s="253"/>
      <c r="E387" s="35"/>
      <c r="F387" s="36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</row>
    <row r="388" spans="1:22" ht="15.75" x14ac:dyDescent="0.25">
      <c r="A388" s="33"/>
      <c r="B388" s="34"/>
      <c r="C388" s="34"/>
      <c r="D388" s="253"/>
      <c r="E388" s="35"/>
      <c r="F388" s="36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</row>
    <row r="389" spans="1:22" ht="15.75" x14ac:dyDescent="0.25">
      <c r="A389" s="33"/>
      <c r="B389" s="34"/>
      <c r="C389" s="34"/>
      <c r="D389" s="253"/>
      <c r="E389" s="35"/>
      <c r="F389" s="36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</row>
    <row r="390" spans="1:22" ht="15.75" x14ac:dyDescent="0.25">
      <c r="A390" s="33"/>
      <c r="B390" s="34"/>
      <c r="C390" s="34"/>
      <c r="D390" s="253"/>
      <c r="E390" s="35"/>
      <c r="F390" s="36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</row>
    <row r="391" spans="1:22" ht="15.75" x14ac:dyDescent="0.25">
      <c r="A391" s="33"/>
      <c r="B391" s="34"/>
      <c r="C391" s="34"/>
      <c r="D391" s="253"/>
      <c r="E391" s="35"/>
      <c r="F391" s="36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</row>
    <row r="392" spans="1:22" ht="15.75" x14ac:dyDescent="0.25">
      <c r="A392" s="33"/>
      <c r="B392" s="34"/>
      <c r="C392" s="34"/>
      <c r="D392" s="253"/>
      <c r="E392" s="35"/>
      <c r="F392" s="36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</row>
    <row r="393" spans="1:22" ht="15.75" x14ac:dyDescent="0.25">
      <c r="A393" s="33"/>
      <c r="B393" s="34"/>
      <c r="C393" s="34"/>
      <c r="D393" s="253"/>
      <c r="E393" s="35"/>
      <c r="F393" s="36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</row>
    <row r="394" spans="1:22" ht="15.75" x14ac:dyDescent="0.25">
      <c r="A394" s="33"/>
      <c r="B394" s="34"/>
      <c r="C394" s="34"/>
      <c r="D394" s="253"/>
      <c r="E394" s="35"/>
      <c r="F394" s="36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</row>
    <row r="395" spans="1:22" ht="15.75" x14ac:dyDescent="0.25">
      <c r="A395" s="33"/>
      <c r="B395" s="34"/>
      <c r="C395" s="34"/>
      <c r="D395" s="253"/>
      <c r="E395" s="35"/>
      <c r="F395" s="36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</row>
    <row r="396" spans="1:22" ht="15.75" x14ac:dyDescent="0.25">
      <c r="A396" s="33"/>
      <c r="B396" s="34"/>
      <c r="C396" s="34"/>
      <c r="D396" s="253"/>
      <c r="E396" s="35"/>
      <c r="F396" s="36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</row>
    <row r="397" spans="1:22" ht="15.75" x14ac:dyDescent="0.25">
      <c r="A397" s="33"/>
      <c r="B397" s="34"/>
      <c r="C397" s="34"/>
      <c r="D397" s="253"/>
      <c r="E397" s="35"/>
      <c r="F397" s="36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</row>
    <row r="398" spans="1:22" ht="15.75" x14ac:dyDescent="0.25">
      <c r="A398" s="33"/>
      <c r="B398" s="34"/>
      <c r="C398" s="34"/>
      <c r="D398" s="253"/>
      <c r="E398" s="35"/>
      <c r="F398" s="36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</row>
    <row r="399" spans="1:22" ht="15.75" x14ac:dyDescent="0.25">
      <c r="A399" s="33"/>
      <c r="B399" s="34"/>
      <c r="C399" s="34"/>
      <c r="D399" s="253"/>
      <c r="E399" s="35"/>
      <c r="F399" s="36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</row>
    <row r="400" spans="1:22" ht="15.75" x14ac:dyDescent="0.25">
      <c r="A400" s="33"/>
      <c r="B400" s="34"/>
      <c r="C400" s="34"/>
      <c r="D400" s="253"/>
      <c r="E400" s="35"/>
      <c r="F400" s="36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</row>
    <row r="401" spans="1:22" ht="15.75" x14ac:dyDescent="0.25">
      <c r="A401" s="33"/>
      <c r="B401" s="34"/>
      <c r="C401" s="34"/>
      <c r="D401" s="253"/>
      <c r="E401" s="35"/>
      <c r="F401" s="36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</row>
    <row r="402" spans="1:22" ht="15.75" x14ac:dyDescent="0.25">
      <c r="A402" s="33"/>
      <c r="B402" s="34"/>
      <c r="C402" s="34"/>
      <c r="D402" s="253"/>
      <c r="E402" s="35"/>
      <c r="F402" s="36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</row>
    <row r="403" spans="1:22" ht="15.75" x14ac:dyDescent="0.25">
      <c r="A403" s="33"/>
      <c r="B403" s="34"/>
      <c r="C403" s="34"/>
      <c r="D403" s="253"/>
      <c r="E403" s="35"/>
      <c r="F403" s="36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</row>
    <row r="404" spans="1:22" ht="15.75" x14ac:dyDescent="0.25">
      <c r="A404" s="33"/>
      <c r="B404" s="34"/>
      <c r="C404" s="34"/>
      <c r="D404" s="253"/>
      <c r="E404" s="35"/>
      <c r="F404" s="36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</row>
    <row r="405" spans="1:22" ht="15.75" x14ac:dyDescent="0.25">
      <c r="A405" s="33"/>
      <c r="B405" s="34"/>
      <c r="C405" s="34"/>
      <c r="D405" s="253"/>
      <c r="E405" s="35"/>
      <c r="F405" s="36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</row>
    <row r="406" spans="1:22" ht="15.75" x14ac:dyDescent="0.25">
      <c r="A406" s="33"/>
      <c r="B406" s="34"/>
      <c r="C406" s="34"/>
      <c r="D406" s="253"/>
      <c r="E406" s="35"/>
      <c r="F406" s="36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</row>
    <row r="407" spans="1:22" ht="15.75" x14ac:dyDescent="0.25">
      <c r="A407" s="33"/>
      <c r="B407" s="34"/>
      <c r="C407" s="34"/>
      <c r="D407" s="253"/>
      <c r="E407" s="35"/>
      <c r="F407" s="36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</row>
    <row r="408" spans="1:22" ht="15.75" x14ac:dyDescent="0.25">
      <c r="A408" s="33"/>
      <c r="B408" s="34"/>
      <c r="C408" s="34"/>
      <c r="D408" s="253"/>
      <c r="E408" s="35"/>
      <c r="F408" s="36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</row>
    <row r="409" spans="1:22" ht="15.75" x14ac:dyDescent="0.25">
      <c r="A409" s="33"/>
      <c r="B409" s="34"/>
      <c r="C409" s="34"/>
      <c r="D409" s="253"/>
      <c r="E409" s="35"/>
      <c r="F409" s="36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</row>
    <row r="410" spans="1:22" ht="15.75" x14ac:dyDescent="0.25">
      <c r="A410" s="33"/>
      <c r="B410" s="34"/>
      <c r="C410" s="34"/>
      <c r="D410" s="253"/>
      <c r="E410" s="35"/>
      <c r="F410" s="36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</row>
    <row r="411" spans="1:22" ht="15.75" x14ac:dyDescent="0.25">
      <c r="A411" s="33"/>
      <c r="B411" s="34"/>
      <c r="C411" s="34"/>
      <c r="D411" s="253"/>
      <c r="E411" s="35"/>
      <c r="F411" s="36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</row>
    <row r="412" spans="1:22" ht="15.75" x14ac:dyDescent="0.25">
      <c r="A412" s="33"/>
      <c r="B412" s="34"/>
      <c r="C412" s="34"/>
      <c r="D412" s="253"/>
      <c r="E412" s="35"/>
      <c r="F412" s="36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</row>
    <row r="413" spans="1:22" ht="15.75" x14ac:dyDescent="0.25">
      <c r="A413" s="33"/>
      <c r="B413" s="34"/>
      <c r="C413" s="34"/>
      <c r="D413" s="253"/>
      <c r="E413" s="35"/>
      <c r="F413" s="36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</row>
    <row r="414" spans="1:22" ht="15.75" x14ac:dyDescent="0.25">
      <c r="A414" s="33"/>
      <c r="B414" s="34"/>
      <c r="C414" s="34"/>
      <c r="D414" s="253"/>
      <c r="E414" s="35"/>
      <c r="F414" s="36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</row>
    <row r="415" spans="1:22" ht="15.75" x14ac:dyDescent="0.25">
      <c r="A415" s="33"/>
      <c r="B415" s="34"/>
      <c r="C415" s="34"/>
      <c r="D415" s="253"/>
      <c r="E415" s="35"/>
      <c r="F415" s="36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</row>
    <row r="416" spans="1:22" ht="15.75" x14ac:dyDescent="0.25">
      <c r="A416" s="33"/>
      <c r="B416" s="34"/>
      <c r="C416" s="34"/>
      <c r="D416" s="253"/>
      <c r="E416" s="35"/>
      <c r="F416" s="36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</row>
    <row r="417" spans="1:22" ht="15.75" x14ac:dyDescent="0.25">
      <c r="A417" s="33"/>
      <c r="B417" s="34"/>
      <c r="C417" s="34"/>
      <c r="D417" s="253"/>
      <c r="E417" s="35"/>
      <c r="F417" s="36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</row>
    <row r="418" spans="1:22" ht="15.75" x14ac:dyDescent="0.25">
      <c r="A418" s="33"/>
      <c r="B418" s="34"/>
      <c r="C418" s="34"/>
      <c r="D418" s="253"/>
      <c r="E418" s="35"/>
      <c r="F418" s="36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</row>
    <row r="419" spans="1:22" ht="15.75" x14ac:dyDescent="0.25">
      <c r="A419" s="33"/>
      <c r="B419" s="34"/>
      <c r="C419" s="34"/>
      <c r="D419" s="253"/>
      <c r="E419" s="35"/>
      <c r="F419" s="36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</row>
    <row r="420" spans="1:22" ht="15.75" x14ac:dyDescent="0.25">
      <c r="A420" s="33"/>
      <c r="B420" s="34"/>
      <c r="C420" s="34"/>
      <c r="D420" s="253"/>
      <c r="E420" s="35"/>
      <c r="F420" s="36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</row>
    <row r="421" spans="1:22" ht="15.75" x14ac:dyDescent="0.25">
      <c r="A421" s="33"/>
      <c r="B421" s="34"/>
      <c r="C421" s="34"/>
      <c r="D421" s="253"/>
      <c r="E421" s="35"/>
      <c r="F421" s="36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</row>
    <row r="422" spans="1:22" ht="15.75" x14ac:dyDescent="0.25">
      <c r="A422" s="33"/>
      <c r="B422" s="34"/>
      <c r="C422" s="34"/>
      <c r="D422" s="253"/>
      <c r="E422" s="35"/>
      <c r="F422" s="36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</row>
    <row r="423" spans="1:22" ht="15.75" x14ac:dyDescent="0.25">
      <c r="A423" s="33"/>
      <c r="B423" s="34"/>
      <c r="C423" s="34"/>
      <c r="D423" s="253"/>
      <c r="E423" s="35"/>
      <c r="F423" s="36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</row>
    <row r="424" spans="1:22" ht="15.75" x14ac:dyDescent="0.25">
      <c r="A424" s="33"/>
      <c r="B424" s="34"/>
      <c r="C424" s="34"/>
      <c r="D424" s="253"/>
      <c r="E424" s="35"/>
      <c r="F424" s="36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</row>
    <row r="425" spans="1:22" ht="15.75" x14ac:dyDescent="0.25">
      <c r="A425" s="33"/>
      <c r="B425" s="34"/>
      <c r="C425" s="34"/>
      <c r="D425" s="253"/>
      <c r="E425" s="35"/>
      <c r="F425" s="36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</row>
    <row r="426" spans="1:22" ht="15.75" x14ac:dyDescent="0.25">
      <c r="A426" s="33"/>
      <c r="B426" s="34"/>
      <c r="C426" s="34"/>
      <c r="D426" s="253"/>
      <c r="E426" s="35"/>
      <c r="F426" s="36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</row>
    <row r="427" spans="1:22" ht="15.75" x14ac:dyDescent="0.25">
      <c r="A427" s="33"/>
      <c r="B427" s="34"/>
      <c r="C427" s="34"/>
      <c r="D427" s="253"/>
      <c r="E427" s="35"/>
      <c r="F427" s="36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</row>
    <row r="428" spans="1:22" ht="15.75" x14ac:dyDescent="0.25">
      <c r="A428" s="33"/>
      <c r="B428" s="34"/>
      <c r="C428" s="34"/>
      <c r="D428" s="253"/>
      <c r="E428" s="35"/>
      <c r="F428" s="36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</row>
    <row r="429" spans="1:22" ht="15.75" x14ac:dyDescent="0.25">
      <c r="A429" s="33"/>
      <c r="B429" s="34"/>
      <c r="C429" s="34"/>
      <c r="D429" s="253"/>
      <c r="E429" s="35"/>
      <c r="F429" s="36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</row>
    <row r="430" spans="1:22" ht="15.75" x14ac:dyDescent="0.25">
      <c r="A430" s="33"/>
      <c r="B430" s="34"/>
      <c r="C430" s="34"/>
      <c r="D430" s="253"/>
      <c r="E430" s="35"/>
      <c r="F430" s="36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</row>
    <row r="431" spans="1:22" ht="15.75" x14ac:dyDescent="0.25">
      <c r="A431" s="33"/>
      <c r="B431" s="34"/>
      <c r="C431" s="34"/>
      <c r="D431" s="253"/>
      <c r="E431" s="35"/>
      <c r="F431" s="36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</row>
    <row r="432" spans="1:22" ht="15.75" x14ac:dyDescent="0.25">
      <c r="A432" s="33"/>
      <c r="B432" s="34"/>
      <c r="C432" s="34"/>
      <c r="D432" s="253"/>
      <c r="E432" s="35"/>
      <c r="F432" s="36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</row>
    <row r="433" spans="1:22" ht="15.75" x14ac:dyDescent="0.25">
      <c r="A433" s="33"/>
      <c r="B433" s="34"/>
      <c r="C433" s="34"/>
      <c r="D433" s="253"/>
      <c r="E433" s="35"/>
      <c r="F433" s="36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</row>
    <row r="434" spans="1:22" ht="15.75" x14ac:dyDescent="0.25">
      <c r="A434" s="33"/>
      <c r="B434" s="34"/>
      <c r="C434" s="34"/>
      <c r="D434" s="253"/>
      <c r="E434" s="35"/>
      <c r="F434" s="36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</row>
    <row r="435" spans="1:22" ht="15.75" x14ac:dyDescent="0.25">
      <c r="A435" s="33"/>
      <c r="B435" s="34"/>
      <c r="C435" s="34"/>
      <c r="D435" s="253"/>
      <c r="E435" s="35"/>
      <c r="F435" s="36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</row>
    <row r="436" spans="1:22" ht="15.75" x14ac:dyDescent="0.25">
      <c r="A436" s="33"/>
      <c r="B436" s="34"/>
      <c r="C436" s="34"/>
      <c r="D436" s="253"/>
      <c r="E436" s="35"/>
      <c r="F436" s="36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</row>
    <row r="437" spans="1:22" ht="15.75" x14ac:dyDescent="0.25">
      <c r="A437" s="33"/>
      <c r="B437" s="34"/>
      <c r="C437" s="34"/>
      <c r="D437" s="253"/>
      <c r="E437" s="35"/>
      <c r="F437" s="36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</row>
    <row r="438" spans="1:22" ht="15.75" x14ac:dyDescent="0.25">
      <c r="A438" s="33"/>
      <c r="B438" s="34"/>
      <c r="C438" s="34"/>
      <c r="D438" s="253"/>
      <c r="E438" s="35"/>
      <c r="F438" s="36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</row>
    <row r="439" spans="1:22" ht="15.75" x14ac:dyDescent="0.25">
      <c r="A439" s="33"/>
      <c r="B439" s="34"/>
      <c r="C439" s="34"/>
      <c r="D439" s="253"/>
      <c r="E439" s="35"/>
      <c r="F439" s="36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</row>
    <row r="440" spans="1:22" ht="15.75" x14ac:dyDescent="0.25">
      <c r="A440" s="33"/>
      <c r="B440" s="34"/>
      <c r="C440" s="34"/>
      <c r="D440" s="253"/>
      <c r="E440" s="35"/>
      <c r="F440" s="36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</row>
    <row r="441" spans="1:22" ht="15.75" x14ac:dyDescent="0.25">
      <c r="A441" s="33"/>
      <c r="B441" s="34"/>
      <c r="C441" s="34"/>
      <c r="D441" s="253"/>
      <c r="E441" s="35"/>
      <c r="F441" s="36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</row>
    <row r="442" spans="1:22" ht="15.75" x14ac:dyDescent="0.25">
      <c r="A442" s="33"/>
      <c r="B442" s="34"/>
      <c r="C442" s="34"/>
      <c r="D442" s="253"/>
      <c r="E442" s="35"/>
      <c r="F442" s="36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</row>
    <row r="443" spans="1:22" ht="15.75" x14ac:dyDescent="0.25">
      <c r="A443" s="33"/>
      <c r="B443" s="34"/>
      <c r="C443" s="34"/>
      <c r="D443" s="253"/>
      <c r="E443" s="35"/>
      <c r="F443" s="36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</row>
    <row r="444" spans="1:22" ht="15.75" x14ac:dyDescent="0.25">
      <c r="A444" s="33"/>
      <c r="B444" s="34"/>
      <c r="C444" s="34"/>
      <c r="D444" s="253"/>
      <c r="E444" s="35"/>
      <c r="F444" s="36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</row>
    <row r="445" spans="1:22" ht="15.75" x14ac:dyDescent="0.25">
      <c r="A445" s="33"/>
      <c r="B445" s="34"/>
      <c r="C445" s="34"/>
      <c r="D445" s="253"/>
      <c r="E445" s="35"/>
      <c r="F445" s="36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</row>
    <row r="446" spans="1:22" ht="15.75" x14ac:dyDescent="0.25">
      <c r="A446" s="33"/>
      <c r="B446" s="34"/>
      <c r="C446" s="34"/>
      <c r="D446" s="253"/>
      <c r="E446" s="35"/>
      <c r="F446" s="36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</row>
    <row r="447" spans="1:22" ht="15.75" x14ac:dyDescent="0.25">
      <c r="A447" s="33"/>
      <c r="B447" s="34"/>
      <c r="C447" s="34"/>
      <c r="D447" s="253"/>
      <c r="E447" s="35"/>
      <c r="F447" s="36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</row>
    <row r="448" spans="1:22" ht="15.75" x14ac:dyDescent="0.25">
      <c r="A448" s="33"/>
      <c r="B448" s="34"/>
      <c r="C448" s="34"/>
      <c r="D448" s="253"/>
      <c r="E448" s="35"/>
      <c r="F448" s="36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</row>
    <row r="449" spans="1:22" ht="15.75" x14ac:dyDescent="0.25">
      <c r="A449" s="33"/>
      <c r="B449" s="34"/>
      <c r="C449" s="34"/>
      <c r="D449" s="253"/>
      <c r="E449" s="35"/>
      <c r="F449" s="36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</row>
    <row r="450" spans="1:22" ht="15.75" x14ac:dyDescent="0.25">
      <c r="A450" s="33"/>
      <c r="B450" s="34"/>
      <c r="C450" s="34"/>
      <c r="D450" s="253"/>
      <c r="E450" s="35"/>
      <c r="F450" s="36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</row>
    <row r="451" spans="1:22" ht="15.75" x14ac:dyDescent="0.25">
      <c r="A451" s="33"/>
      <c r="B451" s="34"/>
      <c r="C451" s="34"/>
      <c r="D451" s="253"/>
      <c r="E451" s="35"/>
      <c r="F451" s="36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</row>
    <row r="452" spans="1:22" ht="15.75" x14ac:dyDescent="0.25">
      <c r="A452" s="33"/>
      <c r="B452" s="34"/>
      <c r="C452" s="34"/>
      <c r="D452" s="253"/>
      <c r="E452" s="35"/>
      <c r="F452" s="36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</row>
    <row r="453" spans="1:22" ht="15.75" x14ac:dyDescent="0.25">
      <c r="A453" s="33"/>
      <c r="B453" s="34"/>
      <c r="C453" s="34"/>
      <c r="D453" s="253"/>
      <c r="E453" s="35"/>
      <c r="F453" s="36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</row>
    <row r="454" spans="1:22" ht="15.75" x14ac:dyDescent="0.25">
      <c r="A454" s="33"/>
      <c r="B454" s="34"/>
      <c r="C454" s="34"/>
      <c r="D454" s="253"/>
      <c r="E454" s="35"/>
      <c r="F454" s="36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</row>
    <row r="455" spans="1:22" ht="15.75" x14ac:dyDescent="0.25">
      <c r="A455" s="33"/>
      <c r="B455" s="34"/>
      <c r="C455" s="34"/>
      <c r="D455" s="253"/>
      <c r="E455" s="35"/>
      <c r="F455" s="36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</row>
    <row r="456" spans="1:22" ht="15.75" x14ac:dyDescent="0.25">
      <c r="A456" s="33"/>
      <c r="B456" s="34"/>
      <c r="C456" s="34"/>
      <c r="D456" s="253"/>
      <c r="E456" s="35"/>
      <c r="F456" s="36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</row>
    <row r="457" spans="1:22" ht="15.75" x14ac:dyDescent="0.25">
      <c r="A457" s="33"/>
      <c r="B457" s="34"/>
      <c r="C457" s="34"/>
      <c r="D457" s="253"/>
      <c r="E457" s="35"/>
      <c r="F457" s="36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</row>
    <row r="458" spans="1:22" ht="15.75" x14ac:dyDescent="0.25">
      <c r="A458" s="33"/>
      <c r="B458" s="34"/>
      <c r="C458" s="34"/>
      <c r="D458" s="253"/>
      <c r="E458" s="35"/>
      <c r="F458" s="36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</row>
    <row r="459" spans="1:22" ht="15.75" x14ac:dyDescent="0.25">
      <c r="A459" s="33"/>
      <c r="B459" s="34"/>
      <c r="C459" s="34"/>
      <c r="D459" s="253"/>
      <c r="E459" s="35"/>
      <c r="F459" s="36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</row>
    <row r="460" spans="1:22" ht="15.75" x14ac:dyDescent="0.25">
      <c r="A460" s="33"/>
      <c r="B460" s="34"/>
      <c r="C460" s="34"/>
      <c r="D460" s="253"/>
      <c r="E460" s="35"/>
      <c r="F460" s="36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</row>
    <row r="461" spans="1:22" ht="15.75" x14ac:dyDescent="0.25">
      <c r="A461" s="33"/>
      <c r="B461" s="34"/>
      <c r="C461" s="34"/>
      <c r="D461" s="253"/>
      <c r="E461" s="35"/>
      <c r="F461" s="36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</row>
    <row r="462" spans="1:22" ht="15.75" x14ac:dyDescent="0.25">
      <c r="A462" s="33"/>
      <c r="B462" s="34"/>
      <c r="C462" s="34"/>
      <c r="D462" s="253"/>
      <c r="E462" s="35"/>
      <c r="F462" s="36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</row>
    <row r="463" spans="1:22" ht="15.75" x14ac:dyDescent="0.25">
      <c r="A463" s="33"/>
      <c r="B463" s="34"/>
      <c r="C463" s="34"/>
      <c r="D463" s="253"/>
      <c r="E463" s="35"/>
      <c r="F463" s="36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</row>
    <row r="464" spans="1:22" ht="15.75" x14ac:dyDescent="0.25">
      <c r="A464" s="33"/>
      <c r="B464" s="34"/>
      <c r="C464" s="34"/>
      <c r="D464" s="253"/>
      <c r="E464" s="35"/>
      <c r="F464" s="36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</row>
    <row r="465" spans="1:22" ht="15.75" x14ac:dyDescent="0.25">
      <c r="A465" s="33"/>
      <c r="B465" s="34"/>
      <c r="C465" s="34"/>
      <c r="D465" s="253"/>
      <c r="E465" s="35"/>
      <c r="F465" s="36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</row>
    <row r="466" spans="1:22" ht="15.75" x14ac:dyDescent="0.25">
      <c r="A466" s="33"/>
      <c r="B466" s="34"/>
      <c r="C466" s="34"/>
      <c r="D466" s="253"/>
      <c r="E466" s="35"/>
      <c r="F466" s="36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</row>
    <row r="467" spans="1:22" ht="15.75" x14ac:dyDescent="0.25">
      <c r="A467" s="33"/>
      <c r="B467" s="34"/>
      <c r="C467" s="34"/>
      <c r="D467" s="253"/>
      <c r="E467" s="35"/>
      <c r="F467" s="36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</row>
    <row r="468" spans="1:22" ht="15.75" x14ac:dyDescent="0.25">
      <c r="A468" s="33"/>
      <c r="B468" s="34"/>
      <c r="C468" s="34"/>
      <c r="D468" s="253"/>
      <c r="E468" s="35"/>
      <c r="F468" s="36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</row>
    <row r="469" spans="1:22" ht="15.75" x14ac:dyDescent="0.25">
      <c r="A469" s="33"/>
      <c r="B469" s="34"/>
      <c r="C469" s="34"/>
      <c r="D469" s="253"/>
      <c r="E469" s="35"/>
      <c r="F469" s="36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</row>
    <row r="470" spans="1:22" ht="15.75" x14ac:dyDescent="0.25">
      <c r="A470" s="33"/>
      <c r="B470" s="34"/>
      <c r="C470" s="34"/>
      <c r="D470" s="253"/>
      <c r="E470" s="35"/>
      <c r="F470" s="36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</row>
    <row r="471" spans="1:22" ht="15.75" x14ac:dyDescent="0.25">
      <c r="A471" s="33"/>
      <c r="B471" s="34"/>
      <c r="C471" s="34"/>
      <c r="D471" s="253"/>
      <c r="E471" s="35"/>
      <c r="F471" s="36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</row>
    <row r="472" spans="1:22" ht="15.75" x14ac:dyDescent="0.25">
      <c r="A472" s="33"/>
      <c r="B472" s="34"/>
      <c r="C472" s="34"/>
      <c r="D472" s="253"/>
      <c r="E472" s="35"/>
      <c r="F472" s="36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</row>
    <row r="473" spans="1:22" ht="15.75" x14ac:dyDescent="0.25">
      <c r="A473" s="33"/>
      <c r="B473" s="34"/>
      <c r="C473" s="34"/>
      <c r="D473" s="253"/>
      <c r="E473" s="35"/>
      <c r="F473" s="36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</row>
    <row r="474" spans="1:22" ht="15.75" x14ac:dyDescent="0.25">
      <c r="A474" s="33"/>
      <c r="B474" s="34"/>
      <c r="C474" s="34"/>
      <c r="D474" s="253"/>
      <c r="E474" s="35"/>
      <c r="F474" s="36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</row>
    <row r="475" spans="1:22" ht="15.75" x14ac:dyDescent="0.25">
      <c r="A475" s="33"/>
      <c r="B475" s="34"/>
      <c r="C475" s="34"/>
      <c r="D475" s="253"/>
      <c r="E475" s="35"/>
      <c r="F475" s="36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</row>
    <row r="476" spans="1:22" ht="15.75" x14ac:dyDescent="0.25">
      <c r="A476" s="33"/>
      <c r="B476" s="34"/>
      <c r="C476" s="34"/>
      <c r="D476" s="253"/>
      <c r="E476" s="35"/>
      <c r="F476" s="36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</row>
    <row r="477" spans="1:22" ht="15.75" x14ac:dyDescent="0.25">
      <c r="A477" s="33"/>
      <c r="B477" s="34"/>
      <c r="C477" s="34"/>
      <c r="D477" s="253"/>
      <c r="E477" s="35"/>
      <c r="F477" s="36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</row>
    <row r="478" spans="1:22" ht="15.75" x14ac:dyDescent="0.25">
      <c r="A478" s="33"/>
      <c r="B478" s="34"/>
      <c r="C478" s="34"/>
      <c r="D478" s="253"/>
      <c r="E478" s="35"/>
      <c r="F478" s="36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</row>
    <row r="479" spans="1:22" ht="15.75" x14ac:dyDescent="0.25">
      <c r="A479" s="33"/>
      <c r="B479" s="34"/>
      <c r="C479" s="34"/>
      <c r="D479" s="253"/>
      <c r="E479" s="35"/>
      <c r="F479" s="36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</row>
    <row r="480" spans="1:22" ht="15.75" x14ac:dyDescent="0.25">
      <c r="A480" s="33"/>
      <c r="B480" s="34"/>
      <c r="C480" s="34"/>
      <c r="D480" s="253"/>
      <c r="E480" s="35"/>
      <c r="F480" s="36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</row>
    <row r="481" spans="1:22" ht="15.75" x14ac:dyDescent="0.25">
      <c r="A481" s="33"/>
      <c r="B481" s="34"/>
      <c r="C481" s="34"/>
      <c r="D481" s="253"/>
      <c r="E481" s="35"/>
      <c r="F481" s="36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</row>
    <row r="482" spans="1:22" ht="15.75" x14ac:dyDescent="0.25">
      <c r="A482" s="33"/>
      <c r="B482" s="34"/>
      <c r="C482" s="34"/>
      <c r="D482" s="253"/>
      <c r="E482" s="35"/>
      <c r="F482" s="36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</row>
    <row r="483" spans="1:22" ht="15.75" x14ac:dyDescent="0.25">
      <c r="A483" s="33"/>
      <c r="B483" s="34"/>
      <c r="C483" s="34"/>
      <c r="D483" s="253"/>
      <c r="E483" s="35"/>
      <c r="F483" s="36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</row>
    <row r="484" spans="1:22" ht="15.75" x14ac:dyDescent="0.25">
      <c r="A484" s="33"/>
      <c r="B484" s="34"/>
      <c r="C484" s="34"/>
      <c r="D484" s="253"/>
      <c r="E484" s="35"/>
      <c r="F484" s="36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</row>
    <row r="485" spans="1:22" ht="15.75" x14ac:dyDescent="0.25">
      <c r="A485" s="33"/>
      <c r="B485" s="34"/>
      <c r="C485" s="34"/>
      <c r="D485" s="253"/>
      <c r="E485" s="35"/>
      <c r="F485" s="36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</row>
    <row r="486" spans="1:22" ht="15.75" x14ac:dyDescent="0.25">
      <c r="A486" s="33"/>
      <c r="B486" s="34"/>
      <c r="C486" s="34"/>
      <c r="D486" s="253"/>
      <c r="E486" s="35"/>
      <c r="F486" s="36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</row>
    <row r="487" spans="1:22" ht="15.75" x14ac:dyDescent="0.25">
      <c r="A487" s="33"/>
      <c r="B487" s="34"/>
      <c r="C487" s="34"/>
      <c r="D487" s="253"/>
      <c r="E487" s="35"/>
      <c r="F487" s="36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</row>
    <row r="488" spans="1:22" ht="15.75" x14ac:dyDescent="0.25">
      <c r="A488" s="33"/>
      <c r="B488" s="34"/>
      <c r="C488" s="34"/>
      <c r="D488" s="253"/>
      <c r="E488" s="35"/>
      <c r="F488" s="36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</row>
    <row r="489" spans="1:22" ht="15.75" x14ac:dyDescent="0.25">
      <c r="A489" s="33"/>
      <c r="B489" s="34"/>
      <c r="C489" s="34"/>
      <c r="D489" s="253"/>
      <c r="E489" s="35"/>
      <c r="F489" s="36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</row>
    <row r="490" spans="1:22" ht="15.75" x14ac:dyDescent="0.25">
      <c r="A490" s="33"/>
      <c r="B490" s="34"/>
      <c r="C490" s="34"/>
      <c r="D490" s="253"/>
      <c r="E490" s="35"/>
      <c r="F490" s="36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</row>
    <row r="491" spans="1:22" ht="15.75" x14ac:dyDescent="0.25">
      <c r="A491" s="33"/>
      <c r="B491" s="34"/>
      <c r="C491" s="34"/>
      <c r="D491" s="253"/>
      <c r="E491" s="35"/>
      <c r="F491" s="36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</row>
    <row r="492" spans="1:22" ht="15.75" x14ac:dyDescent="0.25">
      <c r="A492" s="33"/>
      <c r="B492" s="34"/>
      <c r="C492" s="34"/>
      <c r="D492" s="253"/>
      <c r="E492" s="35"/>
      <c r="F492" s="36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</row>
    <row r="493" spans="1:22" ht="15.75" x14ac:dyDescent="0.25">
      <c r="A493" s="33"/>
      <c r="B493" s="34"/>
      <c r="C493" s="34"/>
      <c r="D493" s="253"/>
      <c r="E493" s="35"/>
      <c r="F493" s="36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</row>
    <row r="494" spans="1:22" ht="15.75" x14ac:dyDescent="0.25">
      <c r="A494" s="33"/>
      <c r="B494" s="34"/>
      <c r="C494" s="34"/>
      <c r="D494" s="253"/>
      <c r="E494" s="35"/>
      <c r="F494" s="36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</row>
    <row r="495" spans="1:22" ht="15.75" x14ac:dyDescent="0.25">
      <c r="A495" s="33"/>
      <c r="B495" s="34"/>
      <c r="C495" s="34"/>
      <c r="D495" s="253"/>
      <c r="E495" s="35"/>
      <c r="F495" s="36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</row>
    <row r="496" spans="1:22" ht="15.75" x14ac:dyDescent="0.25">
      <c r="A496" s="33"/>
      <c r="B496" s="34"/>
      <c r="C496" s="34"/>
      <c r="D496" s="253"/>
      <c r="E496" s="35"/>
      <c r="F496" s="36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</row>
    <row r="497" spans="1:22" ht="15.75" x14ac:dyDescent="0.25">
      <c r="A497" s="33"/>
      <c r="B497" s="34"/>
      <c r="C497" s="34"/>
      <c r="D497" s="253"/>
      <c r="E497" s="35"/>
      <c r="F497" s="36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</row>
    <row r="498" spans="1:22" ht="15.75" x14ac:dyDescent="0.25">
      <c r="A498" s="33"/>
      <c r="B498" s="34"/>
      <c r="C498" s="34"/>
      <c r="D498" s="253"/>
      <c r="E498" s="35"/>
      <c r="F498" s="36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</row>
    <row r="499" spans="1:22" ht="15.75" x14ac:dyDescent="0.25">
      <c r="A499" s="33"/>
      <c r="B499" s="34"/>
      <c r="C499" s="34"/>
      <c r="D499" s="253"/>
      <c r="E499" s="35"/>
      <c r="F499" s="36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</row>
    <row r="500" spans="1:22" ht="15.75" x14ac:dyDescent="0.25">
      <c r="A500" s="33"/>
      <c r="B500" s="34"/>
      <c r="C500" s="34"/>
      <c r="D500" s="253"/>
      <c r="E500" s="35"/>
      <c r="F500" s="36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</row>
    <row r="501" spans="1:22" ht="15.75" x14ac:dyDescent="0.25">
      <c r="A501" s="33"/>
      <c r="B501" s="34"/>
      <c r="C501" s="34"/>
      <c r="D501" s="253"/>
      <c r="E501" s="35"/>
      <c r="F501" s="36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</row>
    <row r="502" spans="1:22" ht="15.75" x14ac:dyDescent="0.25">
      <c r="A502" s="33"/>
      <c r="B502" s="34"/>
      <c r="C502" s="34"/>
      <c r="D502" s="253"/>
      <c r="E502" s="35"/>
      <c r="F502" s="36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</row>
    <row r="503" spans="1:22" ht="15.75" x14ac:dyDescent="0.25">
      <c r="A503" s="33"/>
      <c r="B503" s="34"/>
      <c r="C503" s="34"/>
      <c r="D503" s="253"/>
      <c r="E503" s="35"/>
      <c r="F503" s="36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</row>
    <row r="504" spans="1:22" ht="15.75" x14ac:dyDescent="0.25">
      <c r="A504" s="33"/>
      <c r="B504" s="34"/>
      <c r="C504" s="34"/>
      <c r="D504" s="253"/>
      <c r="E504" s="35"/>
      <c r="F504" s="36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</row>
    <row r="505" spans="1:22" ht="15.75" x14ac:dyDescent="0.25">
      <c r="A505" s="33"/>
      <c r="B505" s="34"/>
      <c r="C505" s="34"/>
      <c r="D505" s="253"/>
      <c r="E505" s="35"/>
      <c r="F505" s="36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</row>
    <row r="506" spans="1:22" ht="15.75" x14ac:dyDescent="0.25">
      <c r="A506" s="33"/>
      <c r="B506" s="34"/>
      <c r="C506" s="34"/>
      <c r="D506" s="253"/>
      <c r="E506" s="35"/>
      <c r="F506" s="36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</row>
    <row r="507" spans="1:22" ht="15.75" x14ac:dyDescent="0.25">
      <c r="A507" s="33"/>
      <c r="B507" s="34"/>
      <c r="C507" s="34"/>
      <c r="D507" s="253"/>
      <c r="E507" s="35"/>
      <c r="F507" s="36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</row>
    <row r="508" spans="1:22" ht="15.75" x14ac:dyDescent="0.25">
      <c r="A508" s="33"/>
      <c r="B508" s="34"/>
      <c r="C508" s="34"/>
      <c r="D508" s="253"/>
      <c r="E508" s="35"/>
      <c r="F508" s="36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</row>
    <row r="509" spans="1:22" ht="15.75" x14ac:dyDescent="0.25">
      <c r="A509" s="33"/>
      <c r="B509" s="34"/>
      <c r="C509" s="34"/>
      <c r="D509" s="253"/>
      <c r="E509" s="35"/>
      <c r="F509" s="36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</row>
    <row r="510" spans="1:22" ht="15.75" x14ac:dyDescent="0.25">
      <c r="A510" s="33"/>
      <c r="B510" s="34"/>
      <c r="C510" s="34"/>
      <c r="D510" s="253"/>
      <c r="E510" s="35"/>
      <c r="F510" s="36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</row>
    <row r="511" spans="1:22" ht="15.75" x14ac:dyDescent="0.25">
      <c r="A511" s="33"/>
      <c r="B511" s="34"/>
      <c r="C511" s="34"/>
      <c r="D511" s="253"/>
      <c r="E511" s="35"/>
      <c r="F511" s="36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</row>
    <row r="512" spans="1:22" ht="15.75" x14ac:dyDescent="0.25">
      <c r="A512" s="33"/>
      <c r="B512" s="34"/>
      <c r="C512" s="34"/>
      <c r="D512" s="253"/>
      <c r="E512" s="35"/>
      <c r="F512" s="36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</row>
    <row r="513" spans="1:22" ht="15.75" x14ac:dyDescent="0.25">
      <c r="A513" s="33"/>
      <c r="B513" s="34"/>
      <c r="C513" s="34"/>
      <c r="D513" s="253"/>
      <c r="E513" s="35"/>
      <c r="F513" s="36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</row>
    <row r="514" spans="1:22" ht="15.75" x14ac:dyDescent="0.25">
      <c r="A514" s="33"/>
      <c r="B514" s="34"/>
      <c r="C514" s="34"/>
      <c r="D514" s="253"/>
      <c r="E514" s="35"/>
      <c r="F514" s="36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</row>
    <row r="515" spans="1:22" ht="15.75" x14ac:dyDescent="0.25">
      <c r="A515" s="33"/>
      <c r="B515" s="34"/>
      <c r="C515" s="34"/>
      <c r="D515" s="253"/>
      <c r="E515" s="35"/>
      <c r="F515" s="36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</row>
    <row r="516" spans="1:22" ht="15.75" x14ac:dyDescent="0.25">
      <c r="A516" s="33"/>
      <c r="B516" s="34"/>
      <c r="C516" s="34"/>
      <c r="D516" s="253"/>
      <c r="E516" s="35"/>
      <c r="F516" s="36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</row>
    <row r="517" spans="1:22" ht="15.75" x14ac:dyDescent="0.25">
      <c r="A517" s="33"/>
      <c r="B517" s="34"/>
      <c r="C517" s="34"/>
      <c r="D517" s="253"/>
      <c r="E517" s="35"/>
      <c r="F517" s="36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</row>
    <row r="518" spans="1:22" ht="15.75" x14ac:dyDescent="0.25">
      <c r="A518" s="33"/>
      <c r="B518" s="34"/>
      <c r="C518" s="34"/>
      <c r="D518" s="253"/>
      <c r="E518" s="35"/>
      <c r="F518" s="36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</row>
    <row r="519" spans="1:22" ht="15.75" x14ac:dyDescent="0.25">
      <c r="A519" s="33"/>
      <c r="B519" s="34"/>
      <c r="C519" s="34"/>
      <c r="D519" s="253"/>
      <c r="E519" s="35"/>
      <c r="F519" s="36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</row>
    <row r="520" spans="1:22" ht="15.75" x14ac:dyDescent="0.25">
      <c r="A520" s="33"/>
      <c r="B520" s="34"/>
      <c r="C520" s="34"/>
      <c r="D520" s="253"/>
      <c r="E520" s="35"/>
      <c r="F520" s="36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</row>
    <row r="521" spans="1:22" ht="15.75" x14ac:dyDescent="0.25">
      <c r="A521" s="33"/>
      <c r="B521" s="34"/>
      <c r="C521" s="34"/>
      <c r="D521" s="253"/>
      <c r="E521" s="35"/>
      <c r="F521" s="36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</row>
    <row r="522" spans="1:22" ht="15.75" x14ac:dyDescent="0.25">
      <c r="A522" s="33"/>
      <c r="B522" s="34"/>
      <c r="C522" s="34"/>
      <c r="D522" s="253"/>
      <c r="E522" s="35"/>
      <c r="F522" s="36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</row>
    <row r="523" spans="1:22" ht="15.75" x14ac:dyDescent="0.25">
      <c r="A523" s="33"/>
      <c r="B523" s="34"/>
      <c r="C523" s="34"/>
      <c r="D523" s="253"/>
      <c r="E523" s="35"/>
      <c r="F523" s="36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</row>
    <row r="524" spans="1:22" ht="15.75" x14ac:dyDescent="0.25">
      <c r="A524" s="33"/>
      <c r="B524" s="34"/>
      <c r="C524" s="34"/>
      <c r="D524" s="253"/>
      <c r="E524" s="35"/>
      <c r="F524" s="36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</row>
    <row r="525" spans="1:22" ht="15.75" x14ac:dyDescent="0.25">
      <c r="A525" s="33"/>
      <c r="B525" s="34"/>
      <c r="C525" s="34"/>
      <c r="D525" s="253"/>
      <c r="E525" s="35"/>
      <c r="F525" s="36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</row>
    <row r="526" spans="1:22" ht="15.75" x14ac:dyDescent="0.25">
      <c r="A526" s="33"/>
      <c r="B526" s="34"/>
      <c r="C526" s="34"/>
      <c r="D526" s="253"/>
      <c r="E526" s="35"/>
      <c r="F526" s="36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</row>
    <row r="527" spans="1:22" ht="15.75" x14ac:dyDescent="0.25">
      <c r="A527" s="33"/>
      <c r="B527" s="34"/>
      <c r="C527" s="34"/>
      <c r="D527" s="253"/>
      <c r="E527" s="35"/>
      <c r="F527" s="36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</row>
    <row r="528" spans="1:22" ht="15.75" x14ac:dyDescent="0.25">
      <c r="A528" s="33"/>
      <c r="B528" s="34"/>
      <c r="C528" s="34"/>
      <c r="D528" s="253"/>
      <c r="E528" s="35"/>
      <c r="F528" s="36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</row>
    <row r="529" spans="1:22" ht="15.75" x14ac:dyDescent="0.25">
      <c r="A529" s="33"/>
      <c r="B529" s="34"/>
      <c r="C529" s="34"/>
      <c r="D529" s="253"/>
      <c r="E529" s="35"/>
      <c r="F529" s="36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</row>
    <row r="530" spans="1:22" ht="15.75" x14ac:dyDescent="0.25">
      <c r="A530" s="33"/>
      <c r="B530" s="34"/>
      <c r="C530" s="34"/>
      <c r="D530" s="253"/>
      <c r="E530" s="35"/>
      <c r="F530" s="36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</row>
    <row r="531" spans="1:22" ht="15.75" x14ac:dyDescent="0.25">
      <c r="A531" s="33"/>
      <c r="B531" s="34"/>
      <c r="C531" s="34"/>
      <c r="D531" s="253"/>
      <c r="E531" s="35"/>
      <c r="F531" s="36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</row>
    <row r="532" spans="1:22" ht="15.75" x14ac:dyDescent="0.25">
      <c r="A532" s="33"/>
      <c r="B532" s="34"/>
      <c r="C532" s="34"/>
      <c r="D532" s="253"/>
      <c r="E532" s="35"/>
      <c r="F532" s="36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</row>
    <row r="533" spans="1:22" ht="15.75" x14ac:dyDescent="0.25">
      <c r="A533" s="33"/>
      <c r="B533" s="34"/>
      <c r="C533" s="34"/>
      <c r="D533" s="253"/>
      <c r="E533" s="35"/>
      <c r="F533" s="36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</row>
    <row r="534" spans="1:22" ht="15.75" x14ac:dyDescent="0.25">
      <c r="A534" s="33"/>
      <c r="B534" s="34"/>
      <c r="C534" s="34"/>
      <c r="D534" s="253"/>
      <c r="E534" s="35"/>
      <c r="F534" s="36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</row>
    <row r="535" spans="1:22" ht="15.75" x14ac:dyDescent="0.25">
      <c r="A535" s="33"/>
      <c r="B535" s="34"/>
      <c r="C535" s="34"/>
      <c r="D535" s="253"/>
      <c r="E535" s="35"/>
      <c r="F535" s="36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</row>
    <row r="536" spans="1:22" ht="15.75" x14ac:dyDescent="0.25">
      <c r="A536" s="33"/>
      <c r="B536" s="34"/>
      <c r="C536" s="34"/>
      <c r="D536" s="253"/>
      <c r="E536" s="35"/>
      <c r="F536" s="36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</row>
    <row r="537" spans="1:22" ht="15.75" x14ac:dyDescent="0.25">
      <c r="A537" s="33"/>
      <c r="B537" s="34"/>
      <c r="C537" s="34"/>
      <c r="D537" s="253"/>
      <c r="E537" s="35"/>
      <c r="F537" s="36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</row>
    <row r="538" spans="1:22" ht="15.75" x14ac:dyDescent="0.25">
      <c r="A538" s="33"/>
      <c r="B538" s="34"/>
      <c r="C538" s="34"/>
      <c r="D538" s="253"/>
      <c r="E538" s="35"/>
      <c r="F538" s="36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</row>
    <row r="539" spans="1:22" ht="15.75" x14ac:dyDescent="0.25">
      <c r="A539" s="33"/>
      <c r="B539" s="34"/>
      <c r="C539" s="34"/>
      <c r="D539" s="253"/>
      <c r="E539" s="35"/>
      <c r="F539" s="36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</row>
    <row r="540" spans="1:22" ht="15.75" x14ac:dyDescent="0.25">
      <c r="A540" s="33"/>
      <c r="B540" s="34"/>
      <c r="C540" s="34"/>
      <c r="D540" s="253"/>
      <c r="E540" s="35"/>
      <c r="F540" s="36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</row>
    <row r="541" spans="1:22" ht="15.75" x14ac:dyDescent="0.25">
      <c r="A541" s="33"/>
      <c r="B541" s="34"/>
      <c r="C541" s="34"/>
      <c r="D541" s="253"/>
      <c r="E541" s="35"/>
      <c r="F541" s="36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</row>
    <row r="542" spans="1:22" ht="15.75" x14ac:dyDescent="0.25">
      <c r="A542" s="33"/>
      <c r="B542" s="34"/>
      <c r="C542" s="34"/>
      <c r="D542" s="253"/>
      <c r="E542" s="35"/>
      <c r="F542" s="36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</row>
    <row r="543" spans="1:22" ht="15.75" x14ac:dyDescent="0.25">
      <c r="A543" s="33"/>
      <c r="B543" s="34"/>
      <c r="C543" s="34"/>
      <c r="D543" s="253"/>
      <c r="E543" s="35"/>
      <c r="F543" s="36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</row>
    <row r="544" spans="1:22" ht="15.75" x14ac:dyDescent="0.25">
      <c r="A544" s="33"/>
      <c r="B544" s="34"/>
      <c r="C544" s="34"/>
      <c r="D544" s="253"/>
      <c r="E544" s="35"/>
      <c r="F544" s="36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</row>
    <row r="545" spans="1:22" ht="15.75" x14ac:dyDescent="0.25">
      <c r="A545" s="33"/>
      <c r="B545" s="34"/>
      <c r="C545" s="34"/>
      <c r="D545" s="253"/>
      <c r="E545" s="35"/>
      <c r="F545" s="36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</row>
    <row r="546" spans="1:22" ht="15.75" x14ac:dyDescent="0.25">
      <c r="A546" s="33"/>
      <c r="B546" s="34"/>
      <c r="C546" s="34"/>
      <c r="D546" s="253"/>
      <c r="E546" s="35"/>
      <c r="F546" s="36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</row>
    <row r="547" spans="1:22" ht="15.75" x14ac:dyDescent="0.25">
      <c r="A547" s="33"/>
      <c r="B547" s="34"/>
      <c r="C547" s="34"/>
      <c r="D547" s="253"/>
      <c r="E547" s="35"/>
      <c r="F547" s="36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</row>
    <row r="548" spans="1:22" ht="15.75" x14ac:dyDescent="0.25">
      <c r="A548" s="33"/>
      <c r="B548" s="34"/>
      <c r="C548" s="34"/>
      <c r="D548" s="253"/>
      <c r="E548" s="35"/>
      <c r="F548" s="36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</row>
    <row r="549" spans="1:22" ht="15.75" x14ac:dyDescent="0.25">
      <c r="A549" s="33"/>
      <c r="B549" s="34"/>
      <c r="C549" s="34"/>
      <c r="D549" s="253"/>
      <c r="E549" s="35"/>
      <c r="F549" s="36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</row>
    <row r="550" spans="1:22" ht="15.75" x14ac:dyDescent="0.25">
      <c r="A550" s="33"/>
      <c r="B550" s="34"/>
      <c r="C550" s="34"/>
      <c r="D550" s="253"/>
      <c r="E550" s="35"/>
      <c r="F550" s="36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</row>
    <row r="551" spans="1:22" ht="15.75" x14ac:dyDescent="0.25">
      <c r="A551" s="33"/>
      <c r="B551" s="34"/>
      <c r="C551" s="34"/>
      <c r="D551" s="253"/>
      <c r="E551" s="35"/>
      <c r="F551" s="36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</row>
    <row r="552" spans="1:22" ht="15.75" x14ac:dyDescent="0.25">
      <c r="A552" s="33"/>
      <c r="B552" s="34"/>
      <c r="C552" s="34"/>
      <c r="D552" s="253"/>
      <c r="E552" s="35"/>
      <c r="F552" s="36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</row>
    <row r="553" spans="1:22" ht="15.75" x14ac:dyDescent="0.25">
      <c r="A553" s="33"/>
      <c r="B553" s="34"/>
      <c r="C553" s="34"/>
      <c r="D553" s="253"/>
      <c r="E553" s="35"/>
      <c r="F553" s="36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</row>
    <row r="554" spans="1:22" ht="15.75" x14ac:dyDescent="0.25">
      <c r="A554" s="33"/>
      <c r="B554" s="34"/>
      <c r="C554" s="34"/>
      <c r="D554" s="253"/>
      <c r="E554" s="35"/>
      <c r="F554" s="36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</row>
    <row r="555" spans="1:22" ht="15.75" x14ac:dyDescent="0.25">
      <c r="A555" s="33"/>
      <c r="B555" s="34"/>
      <c r="C555" s="34"/>
      <c r="D555" s="253"/>
      <c r="E555" s="35"/>
      <c r="F555" s="36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</row>
    <row r="556" spans="1:22" ht="15.75" x14ac:dyDescent="0.25">
      <c r="A556" s="33"/>
      <c r="B556" s="34"/>
      <c r="C556" s="34"/>
      <c r="D556" s="253"/>
      <c r="E556" s="35"/>
      <c r="F556" s="36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</row>
    <row r="557" spans="1:22" ht="15.75" x14ac:dyDescent="0.25">
      <c r="A557" s="33"/>
      <c r="B557" s="34"/>
      <c r="C557" s="34"/>
      <c r="D557" s="253"/>
      <c r="E557" s="35"/>
      <c r="F557" s="36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</row>
    <row r="558" spans="1:22" ht="15.75" x14ac:dyDescent="0.25">
      <c r="A558" s="33"/>
      <c r="B558" s="34"/>
      <c r="C558" s="34"/>
      <c r="D558" s="253"/>
      <c r="E558" s="35"/>
      <c r="F558" s="36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</row>
    <row r="559" spans="1:22" ht="15.75" x14ac:dyDescent="0.25">
      <c r="A559" s="33"/>
      <c r="B559" s="34"/>
      <c r="C559" s="34"/>
      <c r="D559" s="253"/>
      <c r="E559" s="35"/>
      <c r="F559" s="36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</row>
    <row r="560" spans="1:22" ht="15.75" x14ac:dyDescent="0.25">
      <c r="A560" s="33"/>
      <c r="B560" s="34"/>
      <c r="C560" s="34"/>
      <c r="D560" s="253"/>
      <c r="E560" s="35"/>
      <c r="F560" s="36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</row>
    <row r="561" spans="1:22" ht="15.75" x14ac:dyDescent="0.25">
      <c r="A561" s="33"/>
      <c r="B561" s="34"/>
      <c r="C561" s="34"/>
      <c r="D561" s="253"/>
      <c r="E561" s="35"/>
      <c r="F561" s="36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</row>
    <row r="562" spans="1:22" ht="15.75" x14ac:dyDescent="0.25">
      <c r="A562" s="33"/>
      <c r="B562" s="34"/>
      <c r="C562" s="34"/>
      <c r="D562" s="253"/>
      <c r="E562" s="35"/>
      <c r="F562" s="36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</row>
    <row r="563" spans="1:22" ht="15.75" x14ac:dyDescent="0.25">
      <c r="A563" s="33"/>
      <c r="B563" s="34"/>
      <c r="C563" s="34"/>
      <c r="D563" s="253"/>
      <c r="E563" s="35"/>
      <c r="F563" s="36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</row>
    <row r="564" spans="1:22" ht="15.75" x14ac:dyDescent="0.25">
      <c r="A564" s="33"/>
      <c r="B564" s="34"/>
      <c r="C564" s="34"/>
      <c r="D564" s="253"/>
      <c r="E564" s="35"/>
      <c r="F564" s="36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</row>
    <row r="565" spans="1:22" ht="15.75" x14ac:dyDescent="0.25">
      <c r="A565" s="33"/>
      <c r="B565" s="34"/>
      <c r="C565" s="34"/>
      <c r="D565" s="253"/>
      <c r="E565" s="35"/>
      <c r="F565" s="36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</row>
    <row r="566" spans="1:22" ht="15.75" x14ac:dyDescent="0.25">
      <c r="A566" s="33"/>
      <c r="B566" s="34"/>
      <c r="C566" s="34"/>
      <c r="D566" s="253"/>
      <c r="E566" s="35"/>
      <c r="F566" s="36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</row>
    <row r="567" spans="1:22" ht="15.75" x14ac:dyDescent="0.25">
      <c r="A567" s="33"/>
      <c r="B567" s="34"/>
      <c r="C567" s="34"/>
      <c r="D567" s="253"/>
      <c r="E567" s="35"/>
      <c r="F567" s="36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</row>
    <row r="568" spans="1:22" ht="15.75" x14ac:dyDescent="0.25">
      <c r="A568" s="33"/>
      <c r="B568" s="34"/>
      <c r="C568" s="34"/>
      <c r="D568" s="253"/>
      <c r="E568" s="35"/>
      <c r="F568" s="36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</row>
    <row r="569" spans="1:22" ht="15.75" x14ac:dyDescent="0.25">
      <c r="A569" s="33"/>
      <c r="B569" s="34"/>
      <c r="C569" s="34"/>
      <c r="D569" s="253"/>
      <c r="E569" s="35"/>
      <c r="F569" s="36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</row>
    <row r="570" spans="1:22" ht="15.75" x14ac:dyDescent="0.25">
      <c r="A570" s="33"/>
      <c r="B570" s="34"/>
      <c r="C570" s="34"/>
      <c r="D570" s="253"/>
      <c r="E570" s="35"/>
      <c r="F570" s="36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</row>
    <row r="571" spans="1:22" ht="15.75" x14ac:dyDescent="0.25">
      <c r="A571" s="33"/>
      <c r="B571" s="34"/>
      <c r="C571" s="34"/>
      <c r="D571" s="253"/>
      <c r="E571" s="35"/>
      <c r="F571" s="36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</row>
    <row r="572" spans="1:22" ht="15.75" x14ac:dyDescent="0.25">
      <c r="A572" s="33"/>
      <c r="B572" s="34"/>
      <c r="C572" s="34"/>
      <c r="D572" s="253"/>
      <c r="E572" s="35"/>
      <c r="F572" s="36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</row>
    <row r="573" spans="1:22" ht="15.75" x14ac:dyDescent="0.25">
      <c r="A573" s="33"/>
      <c r="B573" s="34"/>
      <c r="C573" s="34"/>
      <c r="D573" s="253"/>
      <c r="E573" s="35"/>
      <c r="F573" s="36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</row>
    <row r="574" spans="1:22" ht="15.75" x14ac:dyDescent="0.25">
      <c r="A574" s="33"/>
      <c r="B574" s="34"/>
      <c r="C574" s="34"/>
      <c r="D574" s="253"/>
      <c r="E574" s="35"/>
      <c r="F574" s="36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</row>
    <row r="575" spans="1:22" ht="15.75" x14ac:dyDescent="0.25">
      <c r="A575" s="33"/>
      <c r="B575" s="34"/>
      <c r="C575" s="34"/>
      <c r="D575" s="253"/>
      <c r="E575" s="35"/>
      <c r="F575" s="36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</row>
    <row r="576" spans="1:22" ht="15.75" x14ac:dyDescent="0.25">
      <c r="A576" s="33"/>
      <c r="B576" s="34"/>
      <c r="C576" s="34"/>
      <c r="D576" s="253"/>
      <c r="E576" s="35"/>
      <c r="F576" s="36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</row>
    <row r="577" spans="1:22" ht="15.75" x14ac:dyDescent="0.25">
      <c r="A577" s="33"/>
      <c r="B577" s="34"/>
      <c r="C577" s="34"/>
      <c r="D577" s="253"/>
      <c r="E577" s="35"/>
      <c r="F577" s="36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</row>
    <row r="578" spans="1:22" ht="15.75" x14ac:dyDescent="0.25">
      <c r="A578" s="33"/>
      <c r="B578" s="34"/>
      <c r="C578" s="34"/>
      <c r="D578" s="253"/>
      <c r="E578" s="35"/>
      <c r="F578" s="36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</row>
    <row r="579" spans="1:22" ht="15.75" x14ac:dyDescent="0.25">
      <c r="A579" s="33"/>
      <c r="B579" s="34"/>
      <c r="C579" s="34"/>
      <c r="D579" s="253"/>
      <c r="E579" s="35"/>
      <c r="F579" s="36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</row>
    <row r="580" spans="1:22" ht="15.75" x14ac:dyDescent="0.25">
      <c r="A580" s="33"/>
      <c r="B580" s="34"/>
      <c r="C580" s="34"/>
      <c r="D580" s="253"/>
      <c r="E580" s="35"/>
      <c r="F580" s="36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</row>
    <row r="581" spans="1:22" ht="15.75" x14ac:dyDescent="0.25">
      <c r="A581" s="33"/>
      <c r="B581" s="34"/>
      <c r="C581" s="34"/>
      <c r="D581" s="253"/>
      <c r="E581" s="35"/>
      <c r="F581" s="36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</row>
    <row r="582" spans="1:22" ht="15.75" x14ac:dyDescent="0.25">
      <c r="A582" s="33"/>
      <c r="B582" s="34"/>
      <c r="C582" s="34"/>
      <c r="D582" s="253"/>
      <c r="E582" s="35"/>
      <c r="F582" s="36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</row>
    <row r="583" spans="1:22" ht="15.75" x14ac:dyDescent="0.25">
      <c r="A583" s="33"/>
      <c r="B583" s="34"/>
      <c r="C583" s="34"/>
      <c r="D583" s="253"/>
      <c r="E583" s="35"/>
      <c r="F583" s="36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</row>
    <row r="584" spans="1:22" ht="15.75" x14ac:dyDescent="0.25">
      <c r="A584" s="33"/>
      <c r="B584" s="34"/>
      <c r="C584" s="34"/>
      <c r="D584" s="253"/>
      <c r="E584" s="35"/>
      <c r="F584" s="36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</row>
    <row r="585" spans="1:22" ht="15.75" x14ac:dyDescent="0.25">
      <c r="A585" s="33"/>
      <c r="B585" s="34"/>
      <c r="C585" s="34"/>
      <c r="D585" s="253"/>
      <c r="E585" s="35"/>
      <c r="F585" s="36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</row>
    <row r="586" spans="1:22" ht="15.75" x14ac:dyDescent="0.25">
      <c r="A586" s="33"/>
      <c r="B586" s="34"/>
      <c r="C586" s="34"/>
      <c r="D586" s="253"/>
      <c r="E586" s="35"/>
      <c r="F586" s="36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</row>
    <row r="587" spans="1:22" ht="15.75" x14ac:dyDescent="0.25">
      <c r="A587" s="33"/>
      <c r="B587" s="34"/>
      <c r="C587" s="34"/>
      <c r="D587" s="253"/>
      <c r="E587" s="35"/>
      <c r="F587" s="36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</row>
    <row r="588" spans="1:22" ht="15.75" x14ac:dyDescent="0.25">
      <c r="A588" s="33"/>
      <c r="B588" s="34"/>
      <c r="C588" s="34"/>
      <c r="D588" s="253"/>
      <c r="E588" s="35"/>
      <c r="F588" s="36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</row>
    <row r="589" spans="1:22" ht="15.75" x14ac:dyDescent="0.25">
      <c r="A589" s="33"/>
      <c r="B589" s="34"/>
      <c r="C589" s="34"/>
      <c r="D589" s="253"/>
      <c r="E589" s="35"/>
      <c r="F589" s="36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</row>
    <row r="590" spans="1:22" ht="15.75" x14ac:dyDescent="0.25">
      <c r="A590" s="33"/>
      <c r="B590" s="34"/>
      <c r="C590" s="34"/>
      <c r="D590" s="253"/>
      <c r="E590" s="35"/>
      <c r="F590" s="36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</row>
    <row r="591" spans="1:22" ht="15.75" x14ac:dyDescent="0.25">
      <c r="A591" s="33"/>
      <c r="B591" s="34"/>
      <c r="C591" s="34"/>
      <c r="D591" s="253"/>
      <c r="E591" s="35"/>
      <c r="F591" s="36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</row>
    <row r="592" spans="1:22" ht="15.75" x14ac:dyDescent="0.25">
      <c r="A592" s="33"/>
      <c r="B592" s="34"/>
      <c r="C592" s="34"/>
      <c r="D592" s="253"/>
      <c r="E592" s="35"/>
      <c r="F592" s="36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</row>
    <row r="593" spans="1:22" ht="15.75" x14ac:dyDescent="0.25">
      <c r="A593" s="33"/>
      <c r="B593" s="34"/>
      <c r="C593" s="34"/>
      <c r="D593" s="253"/>
      <c r="E593" s="35"/>
      <c r="F593" s="36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</row>
    <row r="594" spans="1:22" ht="15.75" x14ac:dyDescent="0.25">
      <c r="A594" s="33"/>
      <c r="B594" s="34"/>
      <c r="C594" s="34"/>
      <c r="D594" s="253"/>
      <c r="E594" s="35"/>
      <c r="F594" s="36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</row>
    <row r="595" spans="1:22" ht="15.75" x14ac:dyDescent="0.25">
      <c r="A595" s="33"/>
      <c r="B595" s="34"/>
      <c r="C595" s="34"/>
      <c r="D595" s="253"/>
      <c r="E595" s="35"/>
      <c r="F595" s="36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</row>
    <row r="596" spans="1:22" ht="15.75" x14ac:dyDescent="0.25">
      <c r="A596" s="33"/>
      <c r="B596" s="34"/>
      <c r="C596" s="34"/>
      <c r="D596" s="253"/>
      <c r="E596" s="35"/>
      <c r="F596" s="36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</row>
    <row r="597" spans="1:22" ht="15.75" x14ac:dyDescent="0.25">
      <c r="A597" s="33"/>
      <c r="B597" s="34"/>
      <c r="C597" s="34"/>
      <c r="D597" s="253"/>
      <c r="E597" s="35"/>
      <c r="F597" s="36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</row>
    <row r="598" spans="1:22" ht="15.75" x14ac:dyDescent="0.25">
      <c r="A598" s="33"/>
      <c r="B598" s="34"/>
      <c r="C598" s="34"/>
      <c r="D598" s="253"/>
      <c r="E598" s="35"/>
      <c r="F598" s="36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</row>
    <row r="599" spans="1:22" ht="15.75" x14ac:dyDescent="0.25">
      <c r="A599" s="33"/>
      <c r="B599" s="34"/>
      <c r="C599" s="34"/>
      <c r="D599" s="253"/>
      <c r="E599" s="35"/>
      <c r="F599" s="36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</row>
    <row r="600" spans="1:22" ht="15.75" x14ac:dyDescent="0.25">
      <c r="A600" s="33"/>
      <c r="B600" s="34"/>
      <c r="C600" s="34"/>
      <c r="D600" s="253"/>
      <c r="E600" s="35"/>
      <c r="F600" s="36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</row>
    <row r="601" spans="1:22" ht="15.75" x14ac:dyDescent="0.25">
      <c r="A601" s="33"/>
      <c r="B601" s="34"/>
      <c r="C601" s="34"/>
      <c r="D601" s="253"/>
      <c r="E601" s="35"/>
      <c r="F601" s="36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</row>
    <row r="602" spans="1:22" ht="15.75" x14ac:dyDescent="0.25">
      <c r="A602" s="33"/>
      <c r="B602" s="34"/>
      <c r="C602" s="34"/>
      <c r="D602" s="253"/>
      <c r="E602" s="35"/>
      <c r="F602" s="36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</row>
    <row r="603" spans="1:22" ht="15.75" x14ac:dyDescent="0.25">
      <c r="A603" s="33"/>
      <c r="B603" s="34"/>
      <c r="C603" s="34"/>
      <c r="D603" s="253"/>
      <c r="E603" s="35"/>
      <c r="F603" s="36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</row>
    <row r="604" spans="1:22" ht="15.75" x14ac:dyDescent="0.25">
      <c r="A604" s="33"/>
      <c r="B604" s="34"/>
      <c r="C604" s="34"/>
      <c r="D604" s="253"/>
      <c r="E604" s="35"/>
      <c r="F604" s="36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</row>
    <row r="605" spans="1:22" ht="15.75" x14ac:dyDescent="0.25">
      <c r="A605" s="33"/>
      <c r="B605" s="34"/>
      <c r="C605" s="34"/>
      <c r="D605" s="253"/>
      <c r="E605" s="35"/>
      <c r="F605" s="36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</row>
    <row r="606" spans="1:22" ht="15.75" x14ac:dyDescent="0.25">
      <c r="A606" s="33"/>
      <c r="B606" s="34"/>
      <c r="C606" s="34"/>
      <c r="D606" s="253"/>
      <c r="E606" s="35"/>
      <c r="F606" s="36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</row>
    <row r="607" spans="1:22" ht="15.75" x14ac:dyDescent="0.25">
      <c r="A607" s="33"/>
      <c r="B607" s="34"/>
      <c r="C607" s="34"/>
      <c r="D607" s="253"/>
      <c r="E607" s="35"/>
      <c r="F607" s="36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</row>
    <row r="608" spans="1:22" ht="15.75" x14ac:dyDescent="0.25">
      <c r="A608" s="33"/>
      <c r="B608" s="34"/>
      <c r="C608" s="34"/>
      <c r="D608" s="253"/>
      <c r="E608" s="35"/>
      <c r="F608" s="36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</row>
    <row r="609" spans="1:22" ht="15.75" x14ac:dyDescent="0.25">
      <c r="A609" s="33"/>
      <c r="B609" s="34"/>
      <c r="C609" s="34"/>
      <c r="D609" s="253"/>
      <c r="E609" s="35"/>
      <c r="F609" s="36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</row>
    <row r="610" spans="1:22" ht="15.75" x14ac:dyDescent="0.25">
      <c r="A610" s="33"/>
      <c r="B610" s="34"/>
      <c r="C610" s="34"/>
      <c r="D610" s="253"/>
      <c r="E610" s="35"/>
      <c r="F610" s="36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</row>
    <row r="611" spans="1:22" ht="15.75" x14ac:dyDescent="0.25">
      <c r="A611" s="33"/>
      <c r="B611" s="34"/>
      <c r="C611" s="34"/>
      <c r="D611" s="253"/>
      <c r="E611" s="35"/>
      <c r="F611" s="36"/>
    </row>
  </sheetData>
  <mergeCells count="3">
    <mergeCell ref="A2:F2"/>
    <mergeCell ref="A3:C3"/>
    <mergeCell ref="A1:F1"/>
  </mergeCells>
  <conditionalFormatting sqref="B5:D14">
    <cfRule type="containsBlanks" dxfId="32" priority="5">
      <formula>LEN(TRIM(B5))=0</formula>
    </cfRule>
  </conditionalFormatting>
  <conditionalFormatting sqref="A5:C14">
    <cfRule type="expression" dxfId="31" priority="6">
      <formula>ISBLANK(B5)</formula>
    </cfRule>
  </conditionalFormatting>
  <hyperlinks>
    <hyperlink ref="A1" location="'Оглавление'!A1" display="Назад в оглавление" xr:uid="{00000000-0004-0000-0600-000000000000}"/>
  </hyperlinks>
  <pageMargins left="0.7" right="0.7" top="0.75" bottom="0.75" header="0" footer="0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6">
    <tabColor theme="9" tint="0.79998168889431442"/>
  </sheetPr>
  <dimension ref="A1:K23"/>
  <sheetViews>
    <sheetView showGridLines="0" zoomScaleNormal="100" workbookViewId="0">
      <pane ySplit="5" topLeftCell="A6" activePane="bottomLeft" state="frozen"/>
      <selection activeCell="A14" sqref="A14:XFD14"/>
      <selection pane="bottomLeft" sqref="A1:I1"/>
    </sheetView>
  </sheetViews>
  <sheetFormatPr defaultColWidth="14.42578125" defaultRowHeight="15.75" x14ac:dyDescent="0.25"/>
  <cols>
    <col min="1" max="1" width="17.7109375" style="28" customWidth="1"/>
    <col min="2" max="2" width="81.7109375" style="28" customWidth="1"/>
    <col min="3" max="3" width="11.140625" style="28" customWidth="1"/>
    <col min="4" max="4" width="14.7109375" style="28" customWidth="1"/>
    <col min="5" max="5" width="17.42578125" style="28" customWidth="1"/>
    <col min="6" max="6" width="14" style="80" customWidth="1"/>
    <col min="7" max="7" width="11.7109375" style="80" customWidth="1"/>
    <col min="8" max="8" width="10.85546875" style="28" customWidth="1"/>
    <col min="9" max="9" width="11.140625" style="28" customWidth="1"/>
    <col min="10" max="11" width="14.85546875" style="28" bestFit="1" customWidth="1"/>
    <col min="12" max="29" width="8.7109375" style="28" customWidth="1"/>
    <col min="30" max="16384" width="14.42578125" style="28"/>
  </cols>
  <sheetData>
    <row r="1" spans="1:11" ht="32.25" customHeight="1" x14ac:dyDescent="0.25">
      <c r="A1" s="622" t="s">
        <v>2</v>
      </c>
      <c r="B1" s="622"/>
      <c r="C1" s="622"/>
      <c r="D1" s="622"/>
      <c r="E1" s="622"/>
      <c r="F1" s="622"/>
      <c r="G1" s="622"/>
      <c r="H1" s="622"/>
      <c r="I1" s="622"/>
      <c r="J1" s="399"/>
      <c r="K1" s="399"/>
    </row>
    <row r="2" spans="1:11" ht="21" x14ac:dyDescent="0.25">
      <c r="A2" s="623" t="s">
        <v>165</v>
      </c>
      <c r="B2" s="624"/>
      <c r="C2" s="624"/>
      <c r="D2" s="624"/>
      <c r="E2" s="624"/>
      <c r="F2" s="624"/>
      <c r="G2" s="44"/>
      <c r="H2" s="44"/>
      <c r="I2" s="57"/>
    </row>
    <row r="3" spans="1:11" ht="21" x14ac:dyDescent="0.25">
      <c r="A3" s="625" t="s">
        <v>177</v>
      </c>
      <c r="B3" s="626"/>
      <c r="C3" s="626"/>
      <c r="D3" s="626"/>
      <c r="E3" s="626"/>
      <c r="F3" s="400"/>
      <c r="G3" s="400"/>
      <c r="H3" s="400"/>
      <c r="I3" s="357"/>
    </row>
    <row r="4" spans="1:11" ht="21" x14ac:dyDescent="0.25">
      <c r="A4" s="627"/>
      <c r="B4" s="628"/>
      <c r="C4" s="628"/>
      <c r="D4" s="629"/>
      <c r="E4" s="45" t="s">
        <v>3</v>
      </c>
      <c r="F4" s="46">
        <f>SUM(Таблица62541616[Заказ наличные])</f>
        <v>0</v>
      </c>
      <c r="G4" s="46">
        <f>SUM(Таблица62541616[заказ б/н])</f>
        <v>0</v>
      </c>
      <c r="H4" s="47">
        <f>SUM(Таблица62541616[сумма заказа наличные])</f>
        <v>0</v>
      </c>
      <c r="I4" s="401">
        <f>SUM(Таблица62541616[Сумма заказа б/н])</f>
        <v>0</v>
      </c>
    </row>
    <row r="5" spans="1:11" s="48" customFormat="1" ht="45" x14ac:dyDescent="0.25">
      <c r="A5" s="402" t="s">
        <v>86</v>
      </c>
      <c r="B5" s="263" t="s">
        <v>14</v>
      </c>
      <c r="C5" s="402" t="s">
        <v>166</v>
      </c>
      <c r="D5" s="403" t="s">
        <v>30</v>
      </c>
      <c r="E5" s="69" t="s">
        <v>31</v>
      </c>
      <c r="F5" s="70" t="s">
        <v>32</v>
      </c>
      <c r="G5" s="70" t="s">
        <v>33</v>
      </c>
      <c r="H5" s="70" t="s">
        <v>35</v>
      </c>
      <c r="I5" s="71" t="s">
        <v>34</v>
      </c>
    </row>
    <row r="6" spans="1:11" x14ac:dyDescent="0.25">
      <c r="A6" s="404" t="s">
        <v>168</v>
      </c>
      <c r="B6" s="404"/>
      <c r="C6" s="434"/>
      <c r="D6" s="405"/>
      <c r="E6" s="405"/>
      <c r="F6" s="406"/>
      <c r="G6" s="406"/>
      <c r="H6" s="407" t="str">
        <f>IF(Таблица62541616[[#This Row],[цена наличные]]&lt;&gt;"",Таблица62541616[[#This Row],[цена наличные]]*Таблица62541616[[#This Row],[Заказ наличные]],"")</f>
        <v/>
      </c>
      <c r="I6" s="407" t="str">
        <f>IF(Таблица62541616[[#This Row],[цена наличные]]&lt;&gt;"",Таблица62541616[[#This Row],[Цена б/н]]*Таблица62541616[[#This Row],[заказ б/н]],"")</f>
        <v/>
      </c>
    </row>
    <row r="7" spans="1:11" x14ac:dyDescent="0.25">
      <c r="A7" s="404" t="s">
        <v>169</v>
      </c>
      <c r="B7" s="404" t="s">
        <v>170</v>
      </c>
      <c r="C7" s="434">
        <v>7</v>
      </c>
      <c r="D7" s="405">
        <v>4500</v>
      </c>
      <c r="E7" s="405">
        <v>5350</v>
      </c>
      <c r="F7" s="406"/>
      <c r="G7" s="406"/>
      <c r="H7" s="407">
        <f>IF(Таблица62541616[[#This Row],[цена наличные]]&lt;&gt;"",Таблица62541616[[#This Row],[цена наличные]]*Таблица62541616[[#This Row],[Заказ наличные]],"")</f>
        <v>0</v>
      </c>
      <c r="I7" s="407">
        <f>IF(Таблица62541616[[#This Row],[цена наличные]]&lt;&gt;"",Таблица62541616[[#This Row],[Цена б/н]]*Таблица62541616[[#This Row],[заказ б/н]],"")</f>
        <v>0</v>
      </c>
    </row>
    <row r="8" spans="1:11" x14ac:dyDescent="0.25">
      <c r="A8" s="404" t="s">
        <v>171</v>
      </c>
      <c r="B8" s="404" t="s">
        <v>172</v>
      </c>
      <c r="C8" s="434">
        <v>13</v>
      </c>
      <c r="D8" s="405">
        <v>4500</v>
      </c>
      <c r="E8" s="405">
        <v>5350</v>
      </c>
      <c r="F8" s="406"/>
      <c r="G8" s="406"/>
      <c r="H8" s="407">
        <f>IF(Таблица62541616[[#This Row],[цена наличные]]&lt;&gt;"",Таблица62541616[[#This Row],[цена наличные]]*Таблица62541616[[#This Row],[Заказ наличные]],"")</f>
        <v>0</v>
      </c>
      <c r="I8" s="407">
        <f>IF(Таблица62541616[[#This Row],[цена наличные]]&lt;&gt;"",Таблица62541616[[#This Row],[Цена б/н]]*Таблица62541616[[#This Row],[заказ б/н]],"")</f>
        <v>0</v>
      </c>
    </row>
    <row r="9" spans="1:11" x14ac:dyDescent="0.25">
      <c r="A9" s="404" t="s">
        <v>137</v>
      </c>
      <c r="B9" s="404"/>
      <c r="C9" s="434"/>
      <c r="D9" s="405"/>
      <c r="E9" s="405"/>
      <c r="F9" s="406"/>
      <c r="G9" s="406"/>
      <c r="H9" s="407" t="str">
        <f>IF(Таблица62541616[[#This Row],[цена наличные]]&lt;&gt;"",Таблица62541616[[#This Row],[цена наличные]]*Таблица62541616[[#This Row],[Заказ наличные]],"")</f>
        <v/>
      </c>
      <c r="I9" s="407" t="str">
        <f>IF(Таблица62541616[[#This Row],[цена наличные]]&lt;&gt;"",Таблица62541616[[#This Row],[Цена б/н]]*Таблица62541616[[#This Row],[заказ б/н]],"")</f>
        <v/>
      </c>
    </row>
    <row r="10" spans="1:11" x14ac:dyDescent="0.25">
      <c r="A10" s="404" t="s">
        <v>173</v>
      </c>
      <c r="B10" s="404" t="s">
        <v>174</v>
      </c>
      <c r="C10" s="434">
        <v>10</v>
      </c>
      <c r="D10" s="405">
        <v>17900</v>
      </c>
      <c r="E10" s="405">
        <v>21910</v>
      </c>
      <c r="F10" s="406"/>
      <c r="G10" s="406"/>
      <c r="H10" s="407">
        <f>IF(Таблица62541616[[#This Row],[цена наличные]]&lt;&gt;"",Таблица62541616[[#This Row],[цена наличные]]*Таблица62541616[[#This Row],[Заказ наличные]],"")</f>
        <v>0</v>
      </c>
      <c r="I10" s="407">
        <f>IF(Таблица62541616[[#This Row],[цена наличные]]&lt;&gt;"",Таблица62541616[[#This Row],[Цена б/н]]*Таблица62541616[[#This Row],[заказ б/н]],"")</f>
        <v>0</v>
      </c>
    </row>
    <row r="11" spans="1:11" x14ac:dyDescent="0.25">
      <c r="A11" s="404" t="s">
        <v>138</v>
      </c>
      <c r="B11" s="404" t="s">
        <v>139</v>
      </c>
      <c r="C11" s="434">
        <v>15</v>
      </c>
      <c r="D11" s="405">
        <v>12400</v>
      </c>
      <c r="E11" s="405">
        <v>14590</v>
      </c>
      <c r="F11" s="406"/>
      <c r="G11" s="406"/>
      <c r="H11" s="407">
        <f>IF(Таблица62541616[[#This Row],[цена наличные]]&lt;&gt;"",Таблица62541616[[#This Row],[цена наличные]]*Таблица62541616[[#This Row],[Заказ наличные]],"")</f>
        <v>0</v>
      </c>
      <c r="I11" s="407">
        <f>IF(Таблица62541616[[#This Row],[цена наличные]]&lt;&gt;"",Таблица62541616[[#This Row],[Цена б/н]]*Таблица62541616[[#This Row],[заказ б/н]],"")</f>
        <v>0</v>
      </c>
    </row>
    <row r="12" spans="1:11" x14ac:dyDescent="0.25">
      <c r="A12" s="404" t="s">
        <v>140</v>
      </c>
      <c r="B12" s="404" t="s">
        <v>141</v>
      </c>
      <c r="C12" s="434">
        <v>10</v>
      </c>
      <c r="D12" s="405">
        <v>18200</v>
      </c>
      <c r="E12" s="405">
        <v>21290</v>
      </c>
      <c r="F12" s="406"/>
      <c r="G12" s="406"/>
      <c r="H12" s="407">
        <f>IF(Таблица62541616[[#This Row],[цена наличные]]&lt;&gt;"",Таблица62541616[[#This Row],[цена наличные]]*Таблица62541616[[#This Row],[Заказ наличные]],"")</f>
        <v>0</v>
      </c>
      <c r="I12" s="407">
        <f>IF(Таблица62541616[[#This Row],[цена наличные]]&lt;&gt;"",Таблица62541616[[#This Row],[Цена б/н]]*Таблица62541616[[#This Row],[заказ б/н]],"")</f>
        <v>0</v>
      </c>
    </row>
    <row r="13" spans="1:11" x14ac:dyDescent="0.25">
      <c r="A13" s="404" t="s">
        <v>142</v>
      </c>
      <c r="B13" s="404" t="s">
        <v>143</v>
      </c>
      <c r="C13" s="434">
        <v>14</v>
      </c>
      <c r="D13" s="405">
        <v>10400</v>
      </c>
      <c r="E13" s="405">
        <v>12240</v>
      </c>
      <c r="F13" s="406"/>
      <c r="G13" s="406"/>
      <c r="H13" s="407">
        <f>IF(Таблица62541616[[#This Row],[цена наличные]]&lt;&gt;"",Таблица62541616[[#This Row],[цена наличные]]*Таблица62541616[[#This Row],[Заказ наличные]],"")</f>
        <v>0</v>
      </c>
      <c r="I13" s="407">
        <f>IF(Таблица62541616[[#This Row],[цена наличные]]&lt;&gt;"",Таблица62541616[[#This Row],[Цена б/н]]*Таблица62541616[[#This Row],[заказ б/н]],"")</f>
        <v>0</v>
      </c>
    </row>
    <row r="14" spans="1:11" x14ac:dyDescent="0.25">
      <c r="A14" s="404" t="s">
        <v>144</v>
      </c>
      <c r="B14" s="404"/>
      <c r="C14" s="434"/>
      <c r="D14" s="405"/>
      <c r="E14" s="405"/>
      <c r="F14" s="406"/>
      <c r="G14" s="406"/>
      <c r="H14" s="407" t="str">
        <f>IF(Таблица62541616[[#This Row],[цена наличные]]&lt;&gt;"",Таблица62541616[[#This Row],[цена наличные]]*Таблица62541616[[#This Row],[Заказ наличные]],"")</f>
        <v/>
      </c>
      <c r="I14" s="407" t="str">
        <f>IF(Таблица62541616[[#This Row],[цена наличные]]&lt;&gt;"",Таблица62541616[[#This Row],[Цена б/н]]*Таблица62541616[[#This Row],[заказ б/н]],"")</f>
        <v/>
      </c>
    </row>
    <row r="15" spans="1:11" x14ac:dyDescent="0.25">
      <c r="A15" s="404" t="s">
        <v>175</v>
      </c>
      <c r="B15" s="404" t="s">
        <v>176</v>
      </c>
      <c r="C15" s="434">
        <v>13</v>
      </c>
      <c r="D15" s="405">
        <v>3000</v>
      </c>
      <c r="E15" s="405">
        <v>3400</v>
      </c>
      <c r="F15" s="406"/>
      <c r="G15" s="406"/>
      <c r="H15" s="407">
        <f>IF(Таблица62541616[[#This Row],[цена наличные]]&lt;&gt;"",Таблица62541616[[#This Row],[цена наличные]]*Таблица62541616[[#This Row],[Заказ наличные]],"")</f>
        <v>0</v>
      </c>
      <c r="I15" s="407">
        <f>IF(Таблица62541616[[#This Row],[цена наличные]]&lt;&gt;"",Таблица62541616[[#This Row],[Цена б/н]]*Таблица62541616[[#This Row],[заказ б/н]],"")</f>
        <v>0</v>
      </c>
    </row>
    <row r="16" spans="1:11" x14ac:dyDescent="0.25">
      <c r="A16" s="404" t="s">
        <v>145</v>
      </c>
      <c r="B16" s="404" t="s">
        <v>146</v>
      </c>
      <c r="C16" s="434">
        <v>10</v>
      </c>
      <c r="D16" s="405">
        <v>3000</v>
      </c>
      <c r="E16" s="405">
        <v>3400</v>
      </c>
      <c r="F16" s="406"/>
      <c r="G16" s="406"/>
      <c r="H16" s="407">
        <f>IF(Таблица62541616[[#This Row],[цена наличные]]&lt;&gt;"",Таблица62541616[[#This Row],[цена наличные]]*Таблица62541616[[#This Row],[Заказ наличные]],"")</f>
        <v>0</v>
      </c>
      <c r="I16" s="407">
        <f>IF(Таблица62541616[[#This Row],[цена наличные]]&lt;&gt;"",Таблица62541616[[#This Row],[Цена б/н]]*Таблица62541616[[#This Row],[заказ б/н]],"")</f>
        <v>0</v>
      </c>
    </row>
    <row r="17" spans="1:9" x14ac:dyDescent="0.25">
      <c r="A17" s="404" t="s">
        <v>147</v>
      </c>
      <c r="B17" s="404" t="s">
        <v>148</v>
      </c>
      <c r="C17" s="434">
        <v>13</v>
      </c>
      <c r="D17" s="405">
        <v>4200</v>
      </c>
      <c r="E17" s="405">
        <v>4700</v>
      </c>
      <c r="F17" s="406"/>
      <c r="G17" s="406"/>
      <c r="H17" s="407">
        <f>IF(Таблица62541616[[#This Row],[цена наличные]]&lt;&gt;"",Таблица62541616[[#This Row],[цена наличные]]*Таблица62541616[[#This Row],[Заказ наличные]],"")</f>
        <v>0</v>
      </c>
      <c r="I17" s="407">
        <f>IF(Таблица62541616[[#This Row],[цена наличные]]&lt;&gt;"",Таблица62541616[[#This Row],[Цена б/н]]*Таблица62541616[[#This Row],[заказ б/н]],"")</f>
        <v>0</v>
      </c>
    </row>
    <row r="18" spans="1:9" x14ac:dyDescent="0.25">
      <c r="A18" s="404" t="s">
        <v>149</v>
      </c>
      <c r="B18" s="404" t="s">
        <v>150</v>
      </c>
      <c r="C18" s="434">
        <v>13</v>
      </c>
      <c r="D18" s="405">
        <v>3000</v>
      </c>
      <c r="E18" s="405">
        <v>3400</v>
      </c>
      <c r="F18" s="406"/>
      <c r="G18" s="406"/>
      <c r="H18" s="407">
        <f>IF(Таблица62541616[[#This Row],[цена наличные]]&lt;&gt;"",Таблица62541616[[#This Row],[цена наличные]]*Таблица62541616[[#This Row],[Заказ наличные]],"")</f>
        <v>0</v>
      </c>
      <c r="I18" s="407">
        <f>IF(Таблица62541616[[#This Row],[цена наличные]]&lt;&gt;"",Таблица62541616[[#This Row],[Цена б/н]]*Таблица62541616[[#This Row],[заказ б/н]],"")</f>
        <v>0</v>
      </c>
    </row>
    <row r="19" spans="1:9" x14ac:dyDescent="0.25">
      <c r="A19" s="404" t="s">
        <v>151</v>
      </c>
      <c r="B19" s="404" t="s">
        <v>152</v>
      </c>
      <c r="C19" s="434">
        <v>10</v>
      </c>
      <c r="D19" s="405">
        <v>1650</v>
      </c>
      <c r="E19" s="405">
        <v>1900</v>
      </c>
      <c r="F19" s="406"/>
      <c r="G19" s="406"/>
      <c r="H19" s="407">
        <f>IF(Таблица62541616[[#This Row],[цена наличные]]&lt;&gt;"",Таблица62541616[[#This Row],[цена наличные]]*Таблица62541616[[#This Row],[Заказ наличные]],"")</f>
        <v>0</v>
      </c>
      <c r="I19" s="407">
        <f>IF(Таблица62541616[[#This Row],[цена наличные]]&lt;&gt;"",Таблица62541616[[#This Row],[Цена б/н]]*Таблица62541616[[#This Row],[заказ б/н]],"")</f>
        <v>0</v>
      </c>
    </row>
    <row r="20" spans="1:9" x14ac:dyDescent="0.25">
      <c r="A20" s="404" t="s">
        <v>153</v>
      </c>
      <c r="B20" s="404" t="s">
        <v>154</v>
      </c>
      <c r="C20" s="434">
        <v>14</v>
      </c>
      <c r="D20" s="405">
        <v>1650</v>
      </c>
      <c r="E20" s="405">
        <v>1900</v>
      </c>
      <c r="F20" s="406"/>
      <c r="G20" s="406"/>
      <c r="H20" s="407">
        <f>IF(Таблица62541616[[#This Row],[цена наличные]]&lt;&gt;"",Таблица62541616[[#This Row],[цена наличные]]*Таблица62541616[[#This Row],[Заказ наличные]],"")</f>
        <v>0</v>
      </c>
      <c r="I20" s="407">
        <f>IF(Таблица62541616[[#This Row],[цена наличные]]&lt;&gt;"",Таблица62541616[[#This Row],[Цена б/н]]*Таблица62541616[[#This Row],[заказ б/н]],"")</f>
        <v>0</v>
      </c>
    </row>
    <row r="21" spans="1:9" x14ac:dyDescent="0.25">
      <c r="A21" s="404" t="s">
        <v>155</v>
      </c>
      <c r="B21" s="404" t="s">
        <v>156</v>
      </c>
      <c r="C21" s="434">
        <v>13</v>
      </c>
      <c r="D21" s="405">
        <v>1650</v>
      </c>
      <c r="E21" s="405">
        <v>1900</v>
      </c>
      <c r="F21" s="406"/>
      <c r="G21" s="406"/>
      <c r="H21" s="407">
        <f>IF(Таблица62541616[[#This Row],[цена наличные]]&lt;&gt;"",Таблица62541616[[#This Row],[цена наличные]]*Таблица62541616[[#This Row],[Заказ наличные]],"")</f>
        <v>0</v>
      </c>
      <c r="I21" s="407">
        <f>IF(Таблица62541616[[#This Row],[цена наличные]]&lt;&gt;"",Таблица62541616[[#This Row],[Цена б/н]]*Таблица62541616[[#This Row],[заказ б/н]],"")</f>
        <v>0</v>
      </c>
    </row>
    <row r="22" spans="1:9" x14ac:dyDescent="0.25">
      <c r="A22" s="404" t="s">
        <v>157</v>
      </c>
      <c r="B22" s="404" t="s">
        <v>158</v>
      </c>
      <c r="C22" s="434">
        <v>11</v>
      </c>
      <c r="D22" s="405">
        <v>5350</v>
      </c>
      <c r="E22" s="405">
        <v>6000</v>
      </c>
      <c r="F22" s="406"/>
      <c r="G22" s="406"/>
      <c r="H22" s="407">
        <f>IF(Таблица62541616[[#This Row],[цена наличные]]&lt;&gt;"",Таблица62541616[[#This Row],[цена наличные]]*Таблица62541616[[#This Row],[Заказ наличные]],"")</f>
        <v>0</v>
      </c>
      <c r="I22" s="407">
        <f>IF(Таблица62541616[[#This Row],[цена наличные]]&lt;&gt;"",Таблица62541616[[#This Row],[Цена б/н]]*Таблица62541616[[#This Row],[заказ б/н]],"")</f>
        <v>0</v>
      </c>
    </row>
    <row r="23" spans="1:9" x14ac:dyDescent="0.25">
      <c r="A23" s="404" t="s">
        <v>159</v>
      </c>
      <c r="B23" s="404" t="s">
        <v>160</v>
      </c>
      <c r="C23" s="434">
        <v>12</v>
      </c>
      <c r="D23" s="405">
        <v>5350</v>
      </c>
      <c r="E23" s="405">
        <v>6000</v>
      </c>
      <c r="F23" s="406"/>
      <c r="G23" s="406"/>
      <c r="H23" s="407">
        <f>IF(Таблица62541616[[#This Row],[цена наличные]]&lt;&gt;"",Таблица62541616[[#This Row],[цена наличные]]*Таблица62541616[[#This Row],[Заказ наличные]],"")</f>
        <v>0</v>
      </c>
      <c r="I23" s="407">
        <f>IF(Таблица62541616[[#This Row],[цена наличные]]&lt;&gt;"",Таблица62541616[[#This Row],[Цена б/н]]*Таблица62541616[[#This Row],[заказ б/н]],"")</f>
        <v>0</v>
      </c>
    </row>
  </sheetData>
  <mergeCells count="4">
    <mergeCell ref="A1:I1"/>
    <mergeCell ref="A2:F2"/>
    <mergeCell ref="A3:E3"/>
    <mergeCell ref="A4:D4"/>
  </mergeCells>
  <conditionalFormatting sqref="A6:G23">
    <cfRule type="expression" dxfId="30" priority="1">
      <formula>$D6=""</formula>
    </cfRule>
  </conditionalFormatting>
  <hyperlinks>
    <hyperlink ref="A1" location="'Оглавление'!A1" display="Назад в оглавление" xr:uid="{00000000-0004-0000-0700-000000000000}"/>
  </hyperlinks>
  <pageMargins left="0.7" right="0.7" top="0.75" bottom="0.75" header="0" footer="0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8">
    <tabColor rgb="FFFBD4B4"/>
  </sheetPr>
  <dimension ref="A1:X972"/>
  <sheetViews>
    <sheetView showGridLines="0" zoomScaleNormal="100" workbookViewId="0">
      <pane ySplit="3" topLeftCell="A4" activePane="bottomLeft" state="frozen"/>
      <selection activeCell="A14" sqref="A14:XFD14"/>
      <selection pane="bottomLeft" sqref="A1:F1"/>
    </sheetView>
  </sheetViews>
  <sheetFormatPr defaultColWidth="14.42578125" defaultRowHeight="15" customHeight="1" zeroHeight="1" x14ac:dyDescent="0.25"/>
  <cols>
    <col min="1" max="1" width="15.7109375" customWidth="1"/>
    <col min="2" max="2" width="101.85546875" bestFit="1" customWidth="1"/>
    <col min="3" max="3" width="14.28515625" style="94" bestFit="1" customWidth="1"/>
    <col min="4" max="4" width="10.7109375" customWidth="1"/>
    <col min="5" max="5" width="15.7109375" customWidth="1"/>
    <col min="6" max="6" width="20.85546875" hidden="1" customWidth="1"/>
    <col min="7" max="7" width="6" hidden="1" customWidth="1"/>
    <col min="8" max="8" width="7" hidden="1" customWidth="1"/>
    <col min="9" max="9" width="14" style="199" customWidth="1"/>
    <col min="10" max="10" width="9.140625" customWidth="1"/>
    <col min="11" max="11" width="21.5703125" customWidth="1"/>
    <col min="12" max="24" width="9.140625" customWidth="1"/>
  </cols>
  <sheetData>
    <row r="1" spans="1:24" ht="32.25" customHeight="1" x14ac:dyDescent="0.25">
      <c r="A1" s="603" t="s">
        <v>2</v>
      </c>
      <c r="B1" s="603"/>
      <c r="C1" s="603"/>
      <c r="D1" s="603"/>
      <c r="E1" s="603"/>
      <c r="F1" s="603"/>
      <c r="G1" s="5"/>
      <c r="H1" s="5"/>
      <c r="I1" s="197"/>
      <c r="J1" s="5"/>
      <c r="K1" s="5"/>
      <c r="L1" s="5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44.25" customHeight="1" x14ac:dyDescent="0.35">
      <c r="A2" s="630" t="s">
        <v>95</v>
      </c>
      <c r="B2" s="631"/>
      <c r="C2" s="179" t="s">
        <v>3</v>
      </c>
      <c r="D2" s="14">
        <f>SUM(Таблица7[Заказ])</f>
        <v>0</v>
      </c>
      <c r="E2" s="131">
        <f>SUM(Таблица7[Сумма заказа])</f>
        <v>0</v>
      </c>
      <c r="F2" s="20"/>
      <c r="G2" s="9"/>
      <c r="H2" s="9"/>
      <c r="I2" s="198"/>
      <c r="J2" s="9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ht="15.75" x14ac:dyDescent="0.25">
      <c r="A3" s="74" t="s">
        <v>4</v>
      </c>
      <c r="B3" s="74" t="s">
        <v>5</v>
      </c>
      <c r="C3" s="60" t="s">
        <v>13</v>
      </c>
      <c r="D3" s="60" t="s">
        <v>8</v>
      </c>
      <c r="E3" s="66" t="s">
        <v>9</v>
      </c>
      <c r="F3" s="52" t="s">
        <v>16</v>
      </c>
      <c r="G3" s="18" t="s">
        <v>24</v>
      </c>
      <c r="H3" s="9"/>
      <c r="I3" s="198"/>
      <c r="J3" s="9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15.75" customHeight="1" x14ac:dyDescent="0.25">
      <c r="A4" s="185" t="s">
        <v>9816</v>
      </c>
      <c r="B4" s="185"/>
      <c r="C4" s="233"/>
      <c r="D4" s="186"/>
      <c r="E4" s="187" t="str">
        <f>IF(Таблица7[[#This Row],[Цена]]&lt;&gt;"",Таблица7[[#This Row],[Цена]]*Таблица7[[#This Row],[Заказ]],"")</f>
        <v/>
      </c>
      <c r="F4" s="188" t="str">
        <f t="shared" ref="F4:F67" si="0">IF(OR(ISBLANK(C4),(I4)&gt;0),"","предзаказ в течение 1-3 рабочих дней")</f>
        <v/>
      </c>
      <c r="G4" s="189">
        <f>IF(IFERROR(VLOOKUP(Таблица7[[#This Row],[Наименование]],#REF!,2,0),-1)&gt;0,1001,IF(IFERROR(VLOOKUP(Таблица7[[#This Row],[Наименование]],#REF!,2,0),-1)&gt;0,50,IF(IFERROR(VLOOKUP(Таблица7[[#This Row],[Наименование]],#REF!,2,0),-1)&gt;0,1002,IF(IFERROR(VLOOKUP(Таблица7[[#This Row],[Наименование]],#REF!,2,0),-1)&gt;0,1003,))))</f>
        <v>0</v>
      </c>
      <c r="H4" s="9"/>
      <c r="I4" s="198"/>
      <c r="J4" s="12"/>
      <c r="K4" s="12"/>
      <c r="L4" s="12"/>
      <c r="M4" s="12"/>
      <c r="N4" s="12"/>
      <c r="O4" s="12"/>
    </row>
    <row r="5" spans="1:24" ht="15.75" customHeight="1" x14ac:dyDescent="0.25">
      <c r="A5" s="190" t="s">
        <v>9817</v>
      </c>
      <c r="B5" s="191" t="s">
        <v>9818</v>
      </c>
      <c r="C5" s="234">
        <v>4300</v>
      </c>
      <c r="D5" s="186"/>
      <c r="E5" s="187">
        <f>IF(Таблица7[[#This Row],[Цена]]&lt;&gt;"",Таблица7[[#This Row],[Цена]]*Таблица7[[#This Row],[Заказ]],"")</f>
        <v>0</v>
      </c>
      <c r="F5" s="188" t="str">
        <f t="shared" si="0"/>
        <v>предзаказ в течение 1-3 рабочих дней</v>
      </c>
      <c r="G5" s="189">
        <f>IF(IFERROR(VLOOKUP(Таблица7[[#This Row],[Наименование]],#REF!,2,0),-1)&gt;0,1001,IF(IFERROR(VLOOKUP(Таблица7[[#This Row],[Наименование]],#REF!,2,0),-1)&gt;0,50,IF(IFERROR(VLOOKUP(Таблица7[[#This Row],[Наименование]],#REF!,2,0),-1)&gt;0,1002,IF(IFERROR(VLOOKUP(Таблица7[[#This Row],[Наименование]],#REF!,2,0),-1)&gt;0,1003,))))</f>
        <v>0</v>
      </c>
      <c r="H5" s="9"/>
      <c r="I5" s="198"/>
      <c r="J5" s="12"/>
      <c r="K5" s="12"/>
      <c r="L5" s="12"/>
      <c r="M5" s="12"/>
      <c r="N5" s="12"/>
      <c r="O5" s="12"/>
    </row>
    <row r="6" spans="1:24" ht="15.75" customHeight="1" x14ac:dyDescent="0.25">
      <c r="A6" s="190" t="s">
        <v>8917</v>
      </c>
      <c r="B6" s="191"/>
      <c r="C6" s="234"/>
      <c r="D6" s="186"/>
      <c r="E6" s="187" t="str">
        <f>IF(Таблица7[[#This Row],[Цена]]&lt;&gt;"",Таблица7[[#This Row],[Цена]]*Таблица7[[#This Row],[Заказ]],"")</f>
        <v/>
      </c>
      <c r="F6" s="188" t="str">
        <f t="shared" si="0"/>
        <v/>
      </c>
      <c r="G6" s="189">
        <f>IF(IFERROR(VLOOKUP(Таблица7[[#This Row],[Наименование]],#REF!,2,0),-1)&gt;0,1001,IF(IFERROR(VLOOKUP(Таблица7[[#This Row],[Наименование]],#REF!,2,0),-1)&gt;0,50,IF(IFERROR(VLOOKUP(Таблица7[[#This Row],[Наименование]],#REF!,2,0),-1)&gt;0,1002,IF(IFERROR(VLOOKUP(Таблица7[[#This Row],[Наименование]],#REF!,2,0),-1)&gt;0,1003,))))</f>
        <v>0</v>
      </c>
      <c r="H6" s="9"/>
      <c r="I6" s="198"/>
      <c r="J6" s="12"/>
      <c r="K6" s="12"/>
      <c r="L6" s="12"/>
      <c r="M6" s="12"/>
      <c r="N6" s="12"/>
      <c r="O6" s="12"/>
    </row>
    <row r="7" spans="1:24" ht="15.75" customHeight="1" x14ac:dyDescent="0.25">
      <c r="A7" s="190" t="s">
        <v>8918</v>
      </c>
      <c r="B7" s="192" t="s">
        <v>8919</v>
      </c>
      <c r="C7" s="235">
        <v>3400</v>
      </c>
      <c r="D7" s="186"/>
      <c r="E7" s="187">
        <f>IF(Таблица7[[#This Row],[Цена]]&lt;&gt;"",Таблица7[[#This Row],[Цена]]*Таблица7[[#This Row],[Заказ]],"")</f>
        <v>0</v>
      </c>
      <c r="F7" s="188" t="str">
        <f t="shared" si="0"/>
        <v>предзаказ в течение 1-3 рабочих дней</v>
      </c>
      <c r="G7" s="189">
        <f>IF(IFERROR(VLOOKUP(Таблица7[[#This Row],[Наименование]],#REF!,2,0),-1)&gt;0,1001,IF(IFERROR(VLOOKUP(Таблица7[[#This Row],[Наименование]],#REF!,2,0),-1)&gt;0,50,IF(IFERROR(VLOOKUP(Таблица7[[#This Row],[Наименование]],#REF!,2,0),-1)&gt;0,1002,IF(IFERROR(VLOOKUP(Таблица7[[#This Row],[Наименование]],#REF!,2,0),-1)&gt;0,1003,))))</f>
        <v>0</v>
      </c>
      <c r="H7" s="9"/>
      <c r="I7" s="198"/>
      <c r="J7" s="12"/>
      <c r="K7" s="12"/>
      <c r="L7" s="12"/>
      <c r="M7" s="12"/>
      <c r="N7" s="12"/>
      <c r="O7" s="12"/>
    </row>
    <row r="8" spans="1:24" ht="15.75" customHeight="1" x14ac:dyDescent="0.25">
      <c r="A8" s="190" t="s">
        <v>8920</v>
      </c>
      <c r="B8" s="193" t="s">
        <v>8921</v>
      </c>
      <c r="C8" s="236">
        <v>1000</v>
      </c>
      <c r="D8" s="186"/>
      <c r="E8" s="187">
        <f>IF(Таблица7[[#This Row],[Цена]]&lt;&gt;"",Таблица7[[#This Row],[Цена]]*Таблица7[[#This Row],[Заказ]],"")</f>
        <v>0</v>
      </c>
      <c r="F8" s="188" t="str">
        <f t="shared" si="0"/>
        <v>предзаказ в течение 1-3 рабочих дней</v>
      </c>
      <c r="G8" s="189">
        <f>IF(IFERROR(VLOOKUP(Таблица7[[#This Row],[Наименование]],#REF!,2,0),-1)&gt;0,1001,IF(IFERROR(VLOOKUP(Таблица7[[#This Row],[Наименование]],#REF!,2,0),-1)&gt;0,50,IF(IFERROR(VLOOKUP(Таблица7[[#This Row],[Наименование]],#REF!,2,0),-1)&gt;0,1002,IF(IFERROR(VLOOKUP(Таблица7[[#This Row],[Наименование]],#REF!,2,0),-1)&gt;0,1003,))))</f>
        <v>0</v>
      </c>
      <c r="H8" s="9"/>
      <c r="I8" s="198"/>
      <c r="J8" s="12"/>
      <c r="K8" s="12"/>
      <c r="L8" s="12"/>
      <c r="M8" s="12"/>
      <c r="N8" s="12"/>
      <c r="O8" s="12"/>
    </row>
    <row r="9" spans="1:24" ht="15.75" customHeight="1" x14ac:dyDescent="0.25">
      <c r="A9" s="190" t="s">
        <v>12080</v>
      </c>
      <c r="B9" s="193"/>
      <c r="C9" s="236"/>
      <c r="D9" s="186"/>
      <c r="E9" s="187" t="str">
        <f>IF(Таблица7[[#This Row],[Цена]]&lt;&gt;"",Таблица7[[#This Row],[Цена]]*Таблица7[[#This Row],[Заказ]],"")</f>
        <v/>
      </c>
      <c r="F9" s="188" t="str">
        <f t="shared" si="0"/>
        <v/>
      </c>
      <c r="G9" s="189">
        <f>IF(IFERROR(VLOOKUP(Таблица7[[#This Row],[Наименование]],#REF!,2,0),-1)&gt;0,1001,IF(IFERROR(VLOOKUP(Таблица7[[#This Row],[Наименование]],#REF!,2,0),-1)&gt;0,50,IF(IFERROR(VLOOKUP(Таблица7[[#This Row],[Наименование]],#REF!,2,0),-1)&gt;0,1002,IF(IFERROR(VLOOKUP(Таблица7[[#This Row],[Наименование]],#REF!,2,0),-1)&gt;0,1003,))))</f>
        <v>0</v>
      </c>
      <c r="H9" s="9"/>
      <c r="I9" s="198"/>
      <c r="J9" s="12"/>
      <c r="K9" s="12"/>
      <c r="L9" s="12"/>
      <c r="M9" s="12"/>
      <c r="N9" s="12"/>
      <c r="O9" s="12"/>
    </row>
    <row r="10" spans="1:24" ht="15.75" customHeight="1" x14ac:dyDescent="0.25">
      <c r="A10" s="190" t="s">
        <v>12081</v>
      </c>
      <c r="B10" s="192" t="s">
        <v>12082</v>
      </c>
      <c r="C10" s="235">
        <v>20500</v>
      </c>
      <c r="D10" s="186"/>
      <c r="E10" s="187">
        <f>IF(Таблица7[[#This Row],[Цена]]&lt;&gt;"",Таблица7[[#This Row],[Цена]]*Таблица7[[#This Row],[Заказ]],"")</f>
        <v>0</v>
      </c>
      <c r="F10" s="188" t="str">
        <f t="shared" si="0"/>
        <v>предзаказ в течение 1-3 рабочих дней</v>
      </c>
      <c r="G10" s="189">
        <f>IF(IFERROR(VLOOKUP(Таблица7[[#This Row],[Наименование]],#REF!,2,0),-1)&gt;0,1001,IF(IFERROR(VLOOKUP(Таблица7[[#This Row],[Наименование]],#REF!,2,0),-1)&gt;0,50,IF(IFERROR(VLOOKUP(Таблица7[[#This Row],[Наименование]],#REF!,2,0),-1)&gt;0,1002,IF(IFERROR(VLOOKUP(Таблица7[[#This Row],[Наименование]],#REF!,2,0),-1)&gt;0,1003,))))</f>
        <v>0</v>
      </c>
      <c r="H10" s="9"/>
      <c r="I10" s="198"/>
      <c r="J10" s="12"/>
      <c r="K10" s="12"/>
      <c r="L10" s="12"/>
      <c r="M10" s="12"/>
      <c r="N10" s="12"/>
      <c r="O10" s="12"/>
    </row>
    <row r="11" spans="1:24" ht="15.75" customHeight="1" x14ac:dyDescent="0.25">
      <c r="A11" s="190" t="s">
        <v>12083</v>
      </c>
      <c r="B11" s="191"/>
      <c r="C11" s="234"/>
      <c r="D11" s="186"/>
      <c r="E11" s="187" t="str">
        <f>IF(Таблица7[[#This Row],[Цена]]&lt;&gt;"",Таблица7[[#This Row],[Цена]]*Таблица7[[#This Row],[Заказ]],"")</f>
        <v/>
      </c>
      <c r="F11" s="188" t="str">
        <f t="shared" si="0"/>
        <v/>
      </c>
      <c r="G11" s="189">
        <f>IF(IFERROR(VLOOKUP(Таблица7[[#This Row],[Наименование]],#REF!,2,0),-1)&gt;0,1001,IF(IFERROR(VLOOKUP(Таблица7[[#This Row],[Наименование]],#REF!,2,0),-1)&gt;0,50,IF(IFERROR(VLOOKUP(Таблица7[[#This Row],[Наименование]],#REF!,2,0),-1)&gt;0,1002,IF(IFERROR(VLOOKUP(Таблица7[[#This Row],[Наименование]],#REF!,2,0),-1)&gt;0,1003,))))</f>
        <v>0</v>
      </c>
      <c r="H11" s="9"/>
      <c r="I11" s="198"/>
      <c r="J11" s="12"/>
      <c r="K11" s="12"/>
      <c r="L11" s="12"/>
      <c r="M11" s="12"/>
      <c r="N11" s="12"/>
      <c r="O11" s="12"/>
    </row>
    <row r="12" spans="1:24" ht="15.75" customHeight="1" x14ac:dyDescent="0.25">
      <c r="A12" s="190" t="s">
        <v>13971</v>
      </c>
      <c r="B12" s="191" t="s">
        <v>13972</v>
      </c>
      <c r="C12" s="234">
        <v>15400</v>
      </c>
      <c r="D12" s="186"/>
      <c r="E12" s="187">
        <f>IF(Таблица7[[#This Row],[Цена]]&lt;&gt;"",Таблица7[[#This Row],[Цена]]*Таблица7[[#This Row],[Заказ]],"")</f>
        <v>0</v>
      </c>
      <c r="F12" s="188" t="str">
        <f t="shared" si="0"/>
        <v>предзаказ в течение 1-3 рабочих дней</v>
      </c>
      <c r="G12" s="189">
        <f>IF(IFERROR(VLOOKUP(Таблица7[[#This Row],[Наименование]],#REF!,2,0),-1)&gt;0,1001,IF(IFERROR(VLOOKUP(Таблица7[[#This Row],[Наименование]],#REF!,2,0),-1)&gt;0,50,IF(IFERROR(VLOOKUP(Таблица7[[#This Row],[Наименование]],#REF!,2,0),-1)&gt;0,1002,IF(IFERROR(VLOOKUP(Таблица7[[#This Row],[Наименование]],#REF!,2,0),-1)&gt;0,1003,))))</f>
        <v>0</v>
      </c>
      <c r="H12" s="9"/>
      <c r="I12" s="198"/>
      <c r="J12" s="12"/>
      <c r="K12" s="12"/>
      <c r="L12" s="12"/>
      <c r="M12" s="12"/>
      <c r="N12" s="12"/>
      <c r="O12" s="12"/>
    </row>
    <row r="13" spans="1:24" ht="15.75" customHeight="1" x14ac:dyDescent="0.25">
      <c r="A13" s="190" t="s">
        <v>13973</v>
      </c>
      <c r="B13" s="191" t="s">
        <v>13974</v>
      </c>
      <c r="C13" s="235">
        <v>15400</v>
      </c>
      <c r="D13" s="186"/>
      <c r="E13" s="187">
        <f>IF(Таблица7[[#This Row],[Цена]]&lt;&gt;"",Таблица7[[#This Row],[Цена]]*Таблица7[[#This Row],[Заказ]],"")</f>
        <v>0</v>
      </c>
      <c r="F13" s="188" t="str">
        <f t="shared" si="0"/>
        <v>предзаказ в течение 1-3 рабочих дней</v>
      </c>
      <c r="G13" s="189">
        <f>IF(IFERROR(VLOOKUP(Таблица7[[#This Row],[Наименование]],#REF!,2,0),-1)&gt;0,1001,IF(IFERROR(VLOOKUP(Таблица7[[#This Row],[Наименование]],#REF!,2,0),-1)&gt;0,50,IF(IFERROR(VLOOKUP(Таблица7[[#This Row],[Наименование]],#REF!,2,0),-1)&gt;0,1002,IF(IFERROR(VLOOKUP(Таблица7[[#This Row],[Наименование]],#REF!,2,0),-1)&gt;0,1003,))))</f>
        <v>0</v>
      </c>
      <c r="H13" s="9"/>
      <c r="I13" s="198"/>
      <c r="J13" s="12"/>
      <c r="K13" s="12"/>
      <c r="L13" s="12"/>
      <c r="M13" s="12"/>
      <c r="N13" s="12"/>
      <c r="O13" s="12"/>
    </row>
    <row r="14" spans="1:24" ht="15.75" customHeight="1" x14ac:dyDescent="0.25">
      <c r="A14" s="190" t="s">
        <v>13975</v>
      </c>
      <c r="B14" s="191" t="s">
        <v>13976</v>
      </c>
      <c r="C14" s="235">
        <v>29400</v>
      </c>
      <c r="D14" s="186"/>
      <c r="E14" s="187">
        <f>IF(Таблица7[[#This Row],[Цена]]&lt;&gt;"",Таблица7[[#This Row],[Цена]]*Таблица7[[#This Row],[Заказ]],"")</f>
        <v>0</v>
      </c>
      <c r="F14" s="188" t="str">
        <f t="shared" si="0"/>
        <v>предзаказ в течение 1-3 рабочих дней</v>
      </c>
      <c r="G14" s="189">
        <f>IF(IFERROR(VLOOKUP(Таблица7[[#This Row],[Наименование]],#REF!,2,0),-1)&gt;0,1001,IF(IFERROR(VLOOKUP(Таблица7[[#This Row],[Наименование]],#REF!,2,0),-1)&gt;0,50,IF(IFERROR(VLOOKUP(Таблица7[[#This Row],[Наименование]],#REF!,2,0),-1)&gt;0,1002,IF(IFERROR(VLOOKUP(Таблица7[[#This Row],[Наименование]],#REF!,2,0),-1)&gt;0,1003,))))</f>
        <v>0</v>
      </c>
      <c r="H14" s="9"/>
      <c r="I14" s="198"/>
      <c r="J14" s="12"/>
      <c r="K14" s="12"/>
      <c r="L14" s="12"/>
      <c r="M14" s="12"/>
      <c r="N14" s="12"/>
      <c r="O14" s="12"/>
    </row>
    <row r="15" spans="1:24" ht="15.75" customHeight="1" x14ac:dyDescent="0.25">
      <c r="A15" s="190" t="s">
        <v>12084</v>
      </c>
      <c r="B15" s="191" t="s">
        <v>12085</v>
      </c>
      <c r="C15" s="235">
        <v>28100</v>
      </c>
      <c r="D15" s="186"/>
      <c r="E15" s="187">
        <f>IF(Таблица7[[#This Row],[Цена]]&lt;&gt;"",Таблица7[[#This Row],[Цена]]*Таблица7[[#This Row],[Заказ]],"")</f>
        <v>0</v>
      </c>
      <c r="F15" s="188" t="str">
        <f t="shared" si="0"/>
        <v>предзаказ в течение 1-3 рабочих дней</v>
      </c>
      <c r="G15" s="189">
        <f>IF(IFERROR(VLOOKUP(Таблица7[[#This Row],[Наименование]],#REF!,2,0),-1)&gt;0,1001,IF(IFERROR(VLOOKUP(Таблица7[[#This Row],[Наименование]],#REF!,2,0),-1)&gt;0,50,IF(IFERROR(VLOOKUP(Таблица7[[#This Row],[Наименование]],#REF!,2,0),-1)&gt;0,1002,IF(IFERROR(VLOOKUP(Таблица7[[#This Row],[Наименование]],#REF!,2,0),-1)&gt;0,1003,))))</f>
        <v>0</v>
      </c>
      <c r="H15" s="9"/>
      <c r="I15" s="198"/>
      <c r="J15" s="12"/>
      <c r="K15" s="12"/>
      <c r="L15" s="12"/>
      <c r="M15" s="12"/>
      <c r="N15" s="12"/>
      <c r="O15" s="12"/>
    </row>
    <row r="16" spans="1:24" ht="15.75" customHeight="1" x14ac:dyDescent="0.25">
      <c r="A16" s="190" t="s">
        <v>15983</v>
      </c>
      <c r="B16" s="191"/>
      <c r="C16" s="235"/>
      <c r="D16" s="186"/>
      <c r="E16" s="187" t="str">
        <f>IF(Таблица7[[#This Row],[Цена]]&lt;&gt;"",Таблица7[[#This Row],[Цена]]*Таблица7[[#This Row],[Заказ]],"")</f>
        <v/>
      </c>
      <c r="F16" s="188" t="str">
        <f t="shared" si="0"/>
        <v/>
      </c>
      <c r="G16" s="189">
        <f>IF(IFERROR(VLOOKUP(Таблица7[[#This Row],[Наименование]],#REF!,2,0),-1)&gt;0,1001,IF(IFERROR(VLOOKUP(Таблица7[[#This Row],[Наименование]],#REF!,2,0),-1)&gt;0,50,IF(IFERROR(VLOOKUP(Таблица7[[#This Row],[Наименование]],#REF!,2,0),-1)&gt;0,1002,IF(IFERROR(VLOOKUP(Таблица7[[#This Row],[Наименование]],#REF!,2,0),-1)&gt;0,1003,))))</f>
        <v>0</v>
      </c>
      <c r="H16" s="9"/>
      <c r="I16" s="198"/>
      <c r="J16" s="12"/>
      <c r="K16" s="12"/>
      <c r="L16" s="12"/>
      <c r="M16" s="12"/>
      <c r="N16" s="12"/>
      <c r="O16" s="12"/>
    </row>
    <row r="17" spans="1:15" ht="15.75" customHeight="1" x14ac:dyDescent="0.25">
      <c r="A17" s="190" t="s">
        <v>15984</v>
      </c>
      <c r="B17" s="191" t="s">
        <v>15985</v>
      </c>
      <c r="C17" s="235">
        <v>30900</v>
      </c>
      <c r="D17" s="186"/>
      <c r="E17" s="187">
        <f>IF(Таблица7[[#This Row],[Цена]]&lt;&gt;"",Таблица7[[#This Row],[Цена]]*Таблица7[[#This Row],[Заказ]],"")</f>
        <v>0</v>
      </c>
      <c r="F17" s="188" t="str">
        <f t="shared" si="0"/>
        <v>предзаказ в течение 1-3 рабочих дней</v>
      </c>
      <c r="G17" s="189">
        <f>IF(IFERROR(VLOOKUP(Таблица7[[#This Row],[Наименование]],#REF!,2,0),-1)&gt;0,1001,IF(IFERROR(VLOOKUP(Таблица7[[#This Row],[Наименование]],#REF!,2,0),-1)&gt;0,50,IF(IFERROR(VLOOKUP(Таблица7[[#This Row],[Наименование]],#REF!,2,0),-1)&gt;0,1002,IF(IFERROR(VLOOKUP(Таблица7[[#This Row],[Наименование]],#REF!,2,0),-1)&gt;0,1003,))))</f>
        <v>0</v>
      </c>
      <c r="H17" s="9"/>
      <c r="I17" s="198"/>
      <c r="J17" s="12"/>
      <c r="K17" s="12"/>
      <c r="L17" s="12"/>
      <c r="M17" s="12"/>
      <c r="N17" s="12"/>
      <c r="O17" s="12"/>
    </row>
    <row r="18" spans="1:15" ht="15.75" customHeight="1" x14ac:dyDescent="0.25">
      <c r="A18" s="190" t="s">
        <v>15986</v>
      </c>
      <c r="B18" s="191" t="s">
        <v>15987</v>
      </c>
      <c r="C18" s="235">
        <v>23100</v>
      </c>
      <c r="D18" s="186"/>
      <c r="E18" s="187">
        <f>IF(Таблица7[[#This Row],[Цена]]&lt;&gt;"",Таблица7[[#This Row],[Цена]]*Таблица7[[#This Row],[Заказ]],"")</f>
        <v>0</v>
      </c>
      <c r="F18" s="188" t="str">
        <f t="shared" si="0"/>
        <v>предзаказ в течение 1-3 рабочих дней</v>
      </c>
      <c r="G18" s="189">
        <f>IF(IFERROR(VLOOKUP(Таблица7[[#This Row],[Наименование]],#REF!,2,0),-1)&gt;0,1001,IF(IFERROR(VLOOKUP(Таблица7[[#This Row],[Наименование]],#REF!,2,0),-1)&gt;0,50,IF(IFERROR(VLOOKUP(Таблица7[[#This Row],[Наименование]],#REF!,2,0),-1)&gt;0,1002,IF(IFERROR(VLOOKUP(Таблица7[[#This Row],[Наименование]],#REF!,2,0),-1)&gt;0,1003,))))</f>
        <v>0</v>
      </c>
      <c r="H18" s="9"/>
      <c r="I18" s="198"/>
      <c r="J18" s="12"/>
      <c r="K18" s="12"/>
      <c r="L18" s="12"/>
      <c r="M18" s="12"/>
      <c r="N18" s="12"/>
      <c r="O18" s="12"/>
    </row>
    <row r="19" spans="1:15" ht="15.75" customHeight="1" x14ac:dyDescent="0.25">
      <c r="A19" s="190" t="s">
        <v>11239</v>
      </c>
      <c r="B19" s="191"/>
      <c r="C19" s="235"/>
      <c r="D19" s="186"/>
      <c r="E19" s="187" t="str">
        <f>IF(Таблица7[[#This Row],[Цена]]&lt;&gt;"",Таблица7[[#This Row],[Цена]]*Таблица7[[#This Row],[Заказ]],"")</f>
        <v/>
      </c>
      <c r="F19" s="188" t="str">
        <f t="shared" si="0"/>
        <v/>
      </c>
      <c r="G19" s="189">
        <f>IF(IFERROR(VLOOKUP(Таблица7[[#This Row],[Наименование]],#REF!,2,0),-1)&gt;0,1001,IF(IFERROR(VLOOKUP(Таблица7[[#This Row],[Наименование]],#REF!,2,0),-1)&gt;0,50,IF(IFERROR(VLOOKUP(Таблица7[[#This Row],[Наименование]],#REF!,2,0),-1)&gt;0,1002,IF(IFERROR(VLOOKUP(Таблица7[[#This Row],[Наименование]],#REF!,2,0),-1)&gt;0,1003,))))</f>
        <v>0</v>
      </c>
      <c r="H19" s="9"/>
      <c r="I19" s="198"/>
      <c r="J19" s="12"/>
      <c r="K19" s="12"/>
      <c r="L19" s="12"/>
      <c r="M19" s="12"/>
      <c r="N19" s="12"/>
      <c r="O19" s="12"/>
    </row>
    <row r="20" spans="1:15" ht="15.75" customHeight="1" x14ac:dyDescent="0.25">
      <c r="A20" s="190" t="s">
        <v>11240</v>
      </c>
      <c r="B20" s="191" t="s">
        <v>11241</v>
      </c>
      <c r="C20" s="235">
        <v>17000</v>
      </c>
      <c r="D20" s="186"/>
      <c r="E20" s="187">
        <f>IF(Таблица7[[#This Row],[Цена]]&lt;&gt;"",Таблица7[[#This Row],[Цена]]*Таблица7[[#This Row],[Заказ]],"")</f>
        <v>0</v>
      </c>
      <c r="F20" s="188" t="str">
        <f t="shared" si="0"/>
        <v>предзаказ в течение 1-3 рабочих дней</v>
      </c>
      <c r="G20" s="189">
        <f>IF(IFERROR(VLOOKUP(Таблица7[[#This Row],[Наименование]],#REF!,2,0),-1)&gt;0,1001,IF(IFERROR(VLOOKUP(Таблица7[[#This Row],[Наименование]],#REF!,2,0),-1)&gt;0,50,IF(IFERROR(VLOOKUP(Таблица7[[#This Row],[Наименование]],#REF!,2,0),-1)&gt;0,1002,IF(IFERROR(VLOOKUP(Таблица7[[#This Row],[Наименование]],#REF!,2,0),-1)&gt;0,1003,))))</f>
        <v>0</v>
      </c>
      <c r="H20" s="9"/>
      <c r="I20" s="198"/>
      <c r="J20" s="12"/>
      <c r="K20" s="12"/>
      <c r="L20" s="12"/>
      <c r="M20" s="12"/>
      <c r="N20" s="12"/>
      <c r="O20" s="12"/>
    </row>
    <row r="21" spans="1:15" ht="15.75" customHeight="1" x14ac:dyDescent="0.25">
      <c r="A21" s="190" t="s">
        <v>11242</v>
      </c>
      <c r="B21" s="191" t="s">
        <v>11243</v>
      </c>
      <c r="C21" s="234">
        <v>17000</v>
      </c>
      <c r="D21" s="186"/>
      <c r="E21" s="187">
        <f>IF(Таблица7[[#This Row],[Цена]]&lt;&gt;"",Таблица7[[#This Row],[Цена]]*Таблица7[[#This Row],[Заказ]],"")</f>
        <v>0</v>
      </c>
      <c r="F21" s="188" t="str">
        <f t="shared" si="0"/>
        <v>предзаказ в течение 1-3 рабочих дней</v>
      </c>
      <c r="G21" s="189">
        <f>IF(IFERROR(VLOOKUP(Таблица7[[#This Row],[Наименование]],#REF!,2,0),-1)&gt;0,1001,IF(IFERROR(VLOOKUP(Таблица7[[#This Row],[Наименование]],#REF!,2,0),-1)&gt;0,50,IF(IFERROR(VLOOKUP(Таблица7[[#This Row],[Наименование]],#REF!,2,0),-1)&gt;0,1002,IF(IFERROR(VLOOKUP(Таблица7[[#This Row],[Наименование]],#REF!,2,0),-1)&gt;0,1003,))))</f>
        <v>0</v>
      </c>
      <c r="H21" s="9"/>
      <c r="I21" s="198"/>
      <c r="J21" s="12"/>
      <c r="K21" s="12"/>
      <c r="L21" s="12"/>
      <c r="M21" s="12"/>
      <c r="N21" s="12"/>
      <c r="O21" s="12"/>
    </row>
    <row r="22" spans="1:15" ht="15.75" customHeight="1" x14ac:dyDescent="0.25">
      <c r="A22" s="190" t="s">
        <v>8922</v>
      </c>
      <c r="B22" s="191"/>
      <c r="C22" s="234"/>
      <c r="D22" s="186"/>
      <c r="E22" s="187" t="str">
        <f>IF(Таблица7[[#This Row],[Цена]]&lt;&gt;"",Таблица7[[#This Row],[Цена]]*Таблица7[[#This Row],[Заказ]],"")</f>
        <v/>
      </c>
      <c r="F22" s="188" t="str">
        <f t="shared" si="0"/>
        <v/>
      </c>
      <c r="G22" s="189">
        <f>IF(IFERROR(VLOOKUP(Таблица7[[#This Row],[Наименование]],#REF!,2,0),-1)&gt;0,1001,IF(IFERROR(VLOOKUP(Таблица7[[#This Row],[Наименование]],#REF!,2,0),-1)&gt;0,50,IF(IFERROR(VLOOKUP(Таблица7[[#This Row],[Наименование]],#REF!,2,0),-1)&gt;0,1002,IF(IFERROR(VLOOKUP(Таблица7[[#This Row],[Наименование]],#REF!,2,0),-1)&gt;0,1003,))))</f>
        <v>0</v>
      </c>
      <c r="H22" s="9"/>
      <c r="I22" s="198"/>
      <c r="J22" s="12"/>
      <c r="K22" s="12"/>
      <c r="L22" s="12"/>
      <c r="M22" s="12"/>
      <c r="N22" s="12"/>
      <c r="O22" s="12"/>
    </row>
    <row r="23" spans="1:15" ht="15.75" customHeight="1" x14ac:dyDescent="0.25">
      <c r="A23" s="190" t="s">
        <v>11678</v>
      </c>
      <c r="B23" s="192" t="s">
        <v>11679</v>
      </c>
      <c r="C23" s="235">
        <v>22500</v>
      </c>
      <c r="D23" s="186"/>
      <c r="E23" s="187">
        <f>IF(Таблица7[[#This Row],[Цена]]&lt;&gt;"",Таблица7[[#This Row],[Цена]]*Таблица7[[#This Row],[Заказ]],"")</f>
        <v>0</v>
      </c>
      <c r="F23" s="188" t="str">
        <f t="shared" si="0"/>
        <v>предзаказ в течение 1-3 рабочих дней</v>
      </c>
      <c r="G23" s="189">
        <f>IF(IFERROR(VLOOKUP(Таблица7[[#This Row],[Наименование]],#REF!,2,0),-1)&gt;0,1001,IF(IFERROR(VLOOKUP(Таблица7[[#This Row],[Наименование]],#REF!,2,0),-1)&gt;0,50,IF(IFERROR(VLOOKUP(Таблица7[[#This Row],[Наименование]],#REF!,2,0),-1)&gt;0,1002,IF(IFERROR(VLOOKUP(Таблица7[[#This Row],[Наименование]],#REF!,2,0),-1)&gt;0,1003,))))</f>
        <v>0</v>
      </c>
      <c r="H23" s="9"/>
      <c r="I23" s="198"/>
      <c r="J23" s="12"/>
      <c r="K23" s="12"/>
      <c r="L23" s="12"/>
      <c r="M23" s="12"/>
      <c r="N23" s="12"/>
      <c r="O23" s="12"/>
    </row>
    <row r="24" spans="1:15" ht="15.75" customHeight="1" x14ac:dyDescent="0.25">
      <c r="A24" s="190" t="s">
        <v>14695</v>
      </c>
      <c r="B24" s="191" t="s">
        <v>14696</v>
      </c>
      <c r="C24" s="234">
        <v>27300</v>
      </c>
      <c r="D24" s="186"/>
      <c r="E24" s="187">
        <f>IF(Таблица7[[#This Row],[Цена]]&lt;&gt;"",Таблица7[[#This Row],[Цена]]*Таблица7[[#This Row],[Заказ]],"")</f>
        <v>0</v>
      </c>
      <c r="F24" s="188" t="str">
        <f t="shared" si="0"/>
        <v>предзаказ в течение 1-3 рабочих дней</v>
      </c>
      <c r="G24" s="189">
        <f>IF(IFERROR(VLOOKUP(Таблица7[[#This Row],[Наименование]],#REF!,2,0),-1)&gt;0,1001,IF(IFERROR(VLOOKUP(Таблица7[[#This Row],[Наименование]],#REF!,2,0),-1)&gt;0,50,IF(IFERROR(VLOOKUP(Таблица7[[#This Row],[Наименование]],#REF!,2,0),-1)&gt;0,1002,IF(IFERROR(VLOOKUP(Таблица7[[#This Row],[Наименование]],#REF!,2,0),-1)&gt;0,1003,))))</f>
        <v>0</v>
      </c>
      <c r="H24" s="9"/>
      <c r="I24" s="198"/>
      <c r="J24" s="12"/>
      <c r="K24" s="12"/>
      <c r="L24" s="12"/>
      <c r="M24" s="12"/>
      <c r="N24" s="12"/>
      <c r="O24" s="12"/>
    </row>
    <row r="25" spans="1:15" ht="15.75" customHeight="1" x14ac:dyDescent="0.25">
      <c r="A25" s="190" t="s">
        <v>14697</v>
      </c>
      <c r="B25" s="192" t="s">
        <v>14698</v>
      </c>
      <c r="C25" s="235">
        <v>20900</v>
      </c>
      <c r="D25" s="186"/>
      <c r="E25" s="187">
        <f>IF(Таблица7[[#This Row],[Цена]]&lt;&gt;"",Таблица7[[#This Row],[Цена]]*Таблица7[[#This Row],[Заказ]],"")</f>
        <v>0</v>
      </c>
      <c r="F25" s="188" t="str">
        <f t="shared" si="0"/>
        <v>предзаказ в течение 1-3 рабочих дней</v>
      </c>
      <c r="G25" s="189">
        <f>IF(IFERROR(VLOOKUP(Таблица7[[#This Row],[Наименование]],#REF!,2,0),-1)&gt;0,1001,IF(IFERROR(VLOOKUP(Таблица7[[#This Row],[Наименование]],#REF!,2,0),-1)&gt;0,50,IF(IFERROR(VLOOKUP(Таблица7[[#This Row],[Наименование]],#REF!,2,0),-1)&gt;0,1002,IF(IFERROR(VLOOKUP(Таблица7[[#This Row],[Наименование]],#REF!,2,0),-1)&gt;0,1003,))))</f>
        <v>0</v>
      </c>
      <c r="H25" s="9"/>
      <c r="I25" s="198"/>
      <c r="J25" s="12"/>
      <c r="K25" s="12"/>
      <c r="L25" s="12"/>
      <c r="M25" s="12"/>
      <c r="N25" s="12"/>
      <c r="O25" s="12"/>
    </row>
    <row r="26" spans="1:15" ht="15.75" customHeight="1" x14ac:dyDescent="0.25">
      <c r="A26" s="190" t="s">
        <v>8923</v>
      </c>
      <c r="B26" s="191" t="s">
        <v>11244</v>
      </c>
      <c r="C26" s="234">
        <v>31400</v>
      </c>
      <c r="D26" s="186"/>
      <c r="E26" s="187">
        <f>IF(Таблица7[[#This Row],[Цена]]&lt;&gt;"",Таблица7[[#This Row],[Цена]]*Таблица7[[#This Row],[Заказ]],"")</f>
        <v>0</v>
      </c>
      <c r="F26" s="188" t="str">
        <f t="shared" si="0"/>
        <v>предзаказ в течение 1-3 рабочих дней</v>
      </c>
      <c r="G26" s="189">
        <f>IF(IFERROR(VLOOKUP(Таблица7[[#This Row],[Наименование]],#REF!,2,0),-1)&gt;0,1001,IF(IFERROR(VLOOKUP(Таблица7[[#This Row],[Наименование]],#REF!,2,0),-1)&gt;0,50,IF(IFERROR(VLOOKUP(Таблица7[[#This Row],[Наименование]],#REF!,2,0),-1)&gt;0,1002,IF(IFERROR(VLOOKUP(Таблица7[[#This Row],[Наименование]],#REF!,2,0),-1)&gt;0,1003,))))</f>
        <v>0</v>
      </c>
      <c r="H26" s="9"/>
      <c r="I26" s="198"/>
      <c r="J26" s="12"/>
      <c r="K26" s="12"/>
      <c r="L26" s="12"/>
      <c r="M26" s="12"/>
      <c r="N26" s="12"/>
      <c r="O26" s="12"/>
    </row>
    <row r="27" spans="1:15" ht="15.75" customHeight="1" x14ac:dyDescent="0.25">
      <c r="A27" s="190" t="s">
        <v>8924</v>
      </c>
      <c r="B27" s="192" t="s">
        <v>11680</v>
      </c>
      <c r="C27" s="235">
        <v>43800</v>
      </c>
      <c r="D27" s="186"/>
      <c r="E27" s="187">
        <f>IF(Таблица7[[#This Row],[Цена]]&lt;&gt;"",Таблица7[[#This Row],[Цена]]*Таблица7[[#This Row],[Заказ]],"")</f>
        <v>0</v>
      </c>
      <c r="F27" s="188" t="str">
        <f t="shared" si="0"/>
        <v>предзаказ в течение 1-3 рабочих дней</v>
      </c>
      <c r="G27" s="189">
        <f>IF(IFERROR(VLOOKUP(Таблица7[[#This Row],[Наименование]],#REF!,2,0),-1)&gt;0,1001,IF(IFERROR(VLOOKUP(Таблица7[[#This Row],[Наименование]],#REF!,2,0),-1)&gt;0,50,IF(IFERROR(VLOOKUP(Таблица7[[#This Row],[Наименование]],#REF!,2,0),-1)&gt;0,1002,IF(IFERROR(VLOOKUP(Таблица7[[#This Row],[Наименование]],#REF!,2,0),-1)&gt;0,1003,))))</f>
        <v>0</v>
      </c>
      <c r="H27" s="9"/>
      <c r="I27" s="198"/>
      <c r="J27" s="12"/>
      <c r="K27" s="12"/>
      <c r="L27" s="12"/>
      <c r="M27" s="12"/>
      <c r="N27" s="12"/>
      <c r="O27" s="12"/>
    </row>
    <row r="28" spans="1:15" ht="15.75" customHeight="1" x14ac:dyDescent="0.25">
      <c r="A28" s="190" t="s">
        <v>8925</v>
      </c>
      <c r="B28" s="191"/>
      <c r="C28" s="234"/>
      <c r="D28" s="186"/>
      <c r="E28" s="187" t="str">
        <f>IF(Таблица7[[#This Row],[Цена]]&lt;&gt;"",Таблица7[[#This Row],[Цена]]*Таблица7[[#This Row],[Заказ]],"")</f>
        <v/>
      </c>
      <c r="F28" s="188" t="str">
        <f t="shared" si="0"/>
        <v/>
      </c>
      <c r="G28" s="189">
        <f>IF(IFERROR(VLOOKUP(Таблица7[[#This Row],[Наименование]],#REF!,2,0),-1)&gt;0,1001,IF(IFERROR(VLOOKUP(Таблица7[[#This Row],[Наименование]],#REF!,2,0),-1)&gt;0,50,IF(IFERROR(VLOOKUP(Таблица7[[#This Row],[Наименование]],#REF!,2,0),-1)&gt;0,1002,IF(IFERROR(VLOOKUP(Таблица7[[#This Row],[Наименование]],#REF!,2,0),-1)&gt;0,1003,))))</f>
        <v>0</v>
      </c>
      <c r="H28" s="9"/>
      <c r="I28" s="198"/>
      <c r="J28" s="12"/>
      <c r="K28" s="12"/>
      <c r="L28" s="12"/>
      <c r="M28" s="12"/>
      <c r="N28" s="12"/>
      <c r="O28" s="12"/>
    </row>
    <row r="29" spans="1:15" ht="15" customHeight="1" x14ac:dyDescent="0.25">
      <c r="A29" s="190" t="s">
        <v>8926</v>
      </c>
      <c r="B29" s="191" t="s">
        <v>8927</v>
      </c>
      <c r="C29" s="234">
        <v>7500</v>
      </c>
      <c r="D29" s="194"/>
      <c r="E29" s="187">
        <f>IF(Таблица7[[#This Row],[Цена]]&lt;&gt;"",Таблица7[[#This Row],[Цена]]*Таблица7[[#This Row],[Заказ]],"")</f>
        <v>0</v>
      </c>
      <c r="F29" s="188" t="str">
        <f t="shared" si="0"/>
        <v>предзаказ в течение 1-3 рабочих дней</v>
      </c>
      <c r="G2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0" spans="1:15" ht="15" customHeight="1" x14ac:dyDescent="0.25">
      <c r="A30" s="190" t="s">
        <v>11681</v>
      </c>
      <c r="B30" s="192" t="s">
        <v>11682</v>
      </c>
      <c r="C30" s="235">
        <v>26800</v>
      </c>
      <c r="D30" s="194"/>
      <c r="E30" s="187">
        <f>IF(Таблица7[[#This Row],[Цена]]&lt;&gt;"",Таблица7[[#This Row],[Цена]]*Таблица7[[#This Row],[Заказ]],"")</f>
        <v>0</v>
      </c>
      <c r="F30" s="188" t="str">
        <f t="shared" si="0"/>
        <v>предзаказ в течение 1-3 рабочих дней</v>
      </c>
      <c r="G3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1" spans="1:15" ht="15" customHeight="1" x14ac:dyDescent="0.25">
      <c r="A31" s="190" t="s">
        <v>8928</v>
      </c>
      <c r="B31" s="191"/>
      <c r="C31" s="234"/>
      <c r="D31" s="194"/>
      <c r="E31" s="187" t="str">
        <f>IF(Таблица7[[#This Row],[Цена]]&lt;&gt;"",Таблица7[[#This Row],[Цена]]*Таблица7[[#This Row],[Заказ]],"")</f>
        <v/>
      </c>
      <c r="F31" s="188" t="str">
        <f t="shared" si="0"/>
        <v/>
      </c>
      <c r="G3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2" spans="1:15" ht="15" customHeight="1" x14ac:dyDescent="0.25">
      <c r="A32" s="190" t="s">
        <v>8929</v>
      </c>
      <c r="B32" s="192" t="s">
        <v>8930</v>
      </c>
      <c r="C32" s="235">
        <v>7000</v>
      </c>
      <c r="D32" s="194"/>
      <c r="E32" s="187">
        <f>IF(Таблица7[[#This Row],[Цена]]&lt;&gt;"",Таблица7[[#This Row],[Цена]]*Таблица7[[#This Row],[Заказ]],"")</f>
        <v>0</v>
      </c>
      <c r="F32" s="188" t="str">
        <f t="shared" si="0"/>
        <v>предзаказ в течение 1-3 рабочих дней</v>
      </c>
      <c r="G3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3" spans="1:7" ht="15" customHeight="1" x14ac:dyDescent="0.25">
      <c r="A33" s="190" t="s">
        <v>8931</v>
      </c>
      <c r="B33" s="191" t="s">
        <v>8932</v>
      </c>
      <c r="C33" s="234">
        <v>5200</v>
      </c>
      <c r="D33" s="194"/>
      <c r="E33" s="187">
        <f>IF(Таблица7[[#This Row],[Цена]]&lt;&gt;"",Таблица7[[#This Row],[Цена]]*Таблица7[[#This Row],[Заказ]],"")</f>
        <v>0</v>
      </c>
      <c r="F33" s="188" t="str">
        <f t="shared" si="0"/>
        <v>предзаказ в течение 1-3 рабочих дней</v>
      </c>
      <c r="G3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4" spans="1:7" ht="15" customHeight="1" x14ac:dyDescent="0.25">
      <c r="A34" s="190" t="s">
        <v>8933</v>
      </c>
      <c r="B34" s="192" t="s">
        <v>8934</v>
      </c>
      <c r="C34" s="235">
        <v>2600</v>
      </c>
      <c r="D34" s="194"/>
      <c r="E34" s="187">
        <f>IF(Таблица7[[#This Row],[Цена]]&lt;&gt;"",Таблица7[[#This Row],[Цена]]*Таблица7[[#This Row],[Заказ]],"")</f>
        <v>0</v>
      </c>
      <c r="F34" s="188" t="str">
        <f t="shared" si="0"/>
        <v>предзаказ в течение 1-3 рабочих дней</v>
      </c>
      <c r="G3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5" spans="1:7" ht="15" customHeight="1" x14ac:dyDescent="0.25">
      <c r="A35" s="190" t="s">
        <v>8935</v>
      </c>
      <c r="B35" s="191" t="s">
        <v>8936</v>
      </c>
      <c r="C35" s="234">
        <v>4100</v>
      </c>
      <c r="D35" s="194"/>
      <c r="E35" s="187">
        <f>IF(Таблица7[[#This Row],[Цена]]&lt;&gt;"",Таблица7[[#This Row],[Цена]]*Таблица7[[#This Row],[Заказ]],"")</f>
        <v>0</v>
      </c>
      <c r="F35" s="188" t="str">
        <f t="shared" si="0"/>
        <v>предзаказ в течение 1-3 рабочих дней</v>
      </c>
      <c r="G3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6" spans="1:7" ht="15" customHeight="1" x14ac:dyDescent="0.25">
      <c r="A36" s="190" t="s">
        <v>8937</v>
      </c>
      <c r="B36" s="191" t="s">
        <v>8938</v>
      </c>
      <c r="C36" s="234">
        <v>9500</v>
      </c>
      <c r="D36" s="194"/>
      <c r="E36" s="187">
        <f>IF(Таблица7[[#This Row],[Цена]]&lt;&gt;"",Таблица7[[#This Row],[Цена]]*Таблица7[[#This Row],[Заказ]],"")</f>
        <v>0</v>
      </c>
      <c r="F36" s="188" t="str">
        <f t="shared" si="0"/>
        <v>предзаказ в течение 1-3 рабочих дней</v>
      </c>
      <c r="G3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7" spans="1:7" ht="15" customHeight="1" x14ac:dyDescent="0.25">
      <c r="A37" s="190" t="s">
        <v>8939</v>
      </c>
      <c r="B37" s="191" t="s">
        <v>8940</v>
      </c>
      <c r="C37" s="234">
        <v>2200</v>
      </c>
      <c r="D37" s="194"/>
      <c r="E37" s="187">
        <f>IF(Таблица7[[#This Row],[Цена]]&lt;&gt;"",Таблица7[[#This Row],[Цена]]*Таблица7[[#This Row],[Заказ]],"")</f>
        <v>0</v>
      </c>
      <c r="F37" s="188" t="str">
        <f t="shared" si="0"/>
        <v>предзаказ в течение 1-3 рабочих дней</v>
      </c>
      <c r="G3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8" spans="1:7" ht="15" customHeight="1" x14ac:dyDescent="0.25">
      <c r="A38" s="190" t="s">
        <v>15988</v>
      </c>
      <c r="B38" s="191" t="s">
        <v>15989</v>
      </c>
      <c r="C38" s="234">
        <v>6400</v>
      </c>
      <c r="D38" s="194"/>
      <c r="E38" s="187">
        <f>IF(Таблица7[[#This Row],[Цена]]&lt;&gt;"",Таблица7[[#This Row],[Цена]]*Таблица7[[#This Row],[Заказ]],"")</f>
        <v>0</v>
      </c>
      <c r="F38" s="188" t="str">
        <f t="shared" si="0"/>
        <v>предзаказ в течение 1-3 рабочих дней</v>
      </c>
      <c r="G3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9" spans="1:7" ht="15" customHeight="1" x14ac:dyDescent="0.25">
      <c r="A39" s="190" t="s">
        <v>8941</v>
      </c>
      <c r="B39" s="191" t="s">
        <v>8942</v>
      </c>
      <c r="C39" s="234">
        <v>8700</v>
      </c>
      <c r="D39" s="194"/>
      <c r="E39" s="187">
        <f>IF(Таблица7[[#This Row],[Цена]]&lt;&gt;"",Таблица7[[#This Row],[Цена]]*Таблица7[[#This Row],[Заказ]],"")</f>
        <v>0</v>
      </c>
      <c r="F39" s="188" t="str">
        <f t="shared" si="0"/>
        <v>предзаказ в течение 1-3 рабочих дней</v>
      </c>
      <c r="G3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0" spans="1:7" ht="15" customHeight="1" x14ac:dyDescent="0.25">
      <c r="A40" s="190" t="s">
        <v>12086</v>
      </c>
      <c r="B40" s="192"/>
      <c r="C40" s="235"/>
      <c r="D40" s="194"/>
      <c r="E40" s="187" t="str">
        <f>IF(Таблица7[[#This Row],[Цена]]&lt;&gt;"",Таблица7[[#This Row],[Цена]]*Таблица7[[#This Row],[Заказ]],"")</f>
        <v/>
      </c>
      <c r="F40" s="188" t="str">
        <f t="shared" si="0"/>
        <v/>
      </c>
      <c r="G4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1" spans="1:7" ht="15" customHeight="1" x14ac:dyDescent="0.25">
      <c r="A41" s="190" t="s">
        <v>13390</v>
      </c>
      <c r="B41" s="191" t="s">
        <v>13391</v>
      </c>
      <c r="C41" s="234">
        <v>3600</v>
      </c>
      <c r="D41" s="194"/>
      <c r="E41" s="187">
        <f>IF(Таблица7[[#This Row],[Цена]]&lt;&gt;"",Таблица7[[#This Row],[Цена]]*Таблица7[[#This Row],[Заказ]],"")</f>
        <v>0</v>
      </c>
      <c r="F41" s="188" t="str">
        <f t="shared" si="0"/>
        <v>предзаказ в течение 1-3 рабочих дней</v>
      </c>
      <c r="G4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2" spans="1:7" ht="15" customHeight="1" x14ac:dyDescent="0.25">
      <c r="A42" s="190" t="s">
        <v>8943</v>
      </c>
      <c r="B42" s="191"/>
      <c r="C42" s="234"/>
      <c r="D42" s="194"/>
      <c r="E42" s="187" t="str">
        <f>IF(Таблица7[[#This Row],[Цена]]&lt;&gt;"",Таблица7[[#This Row],[Цена]]*Таблица7[[#This Row],[Заказ]],"")</f>
        <v/>
      </c>
      <c r="F42" s="188" t="str">
        <f t="shared" si="0"/>
        <v/>
      </c>
      <c r="G4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3" spans="1:7" ht="15" customHeight="1" x14ac:dyDescent="0.25">
      <c r="A43" s="190" t="s">
        <v>8944</v>
      </c>
      <c r="B43" s="191" t="s">
        <v>8945</v>
      </c>
      <c r="C43" s="234">
        <v>200</v>
      </c>
      <c r="D43" s="194"/>
      <c r="E43" s="187">
        <f>IF(Таблица7[[#This Row],[Цена]]&lt;&gt;"",Таблица7[[#This Row],[Цена]]*Таблица7[[#This Row],[Заказ]],"")</f>
        <v>0</v>
      </c>
      <c r="F43" s="188" t="str">
        <f t="shared" si="0"/>
        <v>предзаказ в течение 1-3 рабочих дней</v>
      </c>
      <c r="G4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4" spans="1:7" ht="15" customHeight="1" x14ac:dyDescent="0.25">
      <c r="A44" s="190" t="s">
        <v>8946</v>
      </c>
      <c r="B44" s="191" t="s">
        <v>8947</v>
      </c>
      <c r="C44" s="234">
        <v>200</v>
      </c>
      <c r="D44" s="194"/>
      <c r="E44" s="187">
        <f>IF(Таблица7[[#This Row],[Цена]]&lt;&gt;"",Таблица7[[#This Row],[Цена]]*Таблица7[[#This Row],[Заказ]],"")</f>
        <v>0</v>
      </c>
      <c r="F44" s="188" t="str">
        <f t="shared" si="0"/>
        <v>предзаказ в течение 1-3 рабочих дней</v>
      </c>
      <c r="G4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5" spans="1:7" ht="15" customHeight="1" x14ac:dyDescent="0.25">
      <c r="A45" s="190" t="s">
        <v>8948</v>
      </c>
      <c r="B45" s="191" t="s">
        <v>8949</v>
      </c>
      <c r="C45" s="234">
        <v>200</v>
      </c>
      <c r="D45" s="194"/>
      <c r="E45" s="187">
        <f>IF(Таблица7[[#This Row],[Цена]]&lt;&gt;"",Таблица7[[#This Row],[Цена]]*Таблица7[[#This Row],[Заказ]],"")</f>
        <v>0</v>
      </c>
      <c r="F45" s="188" t="str">
        <f t="shared" si="0"/>
        <v>предзаказ в течение 1-3 рабочих дней</v>
      </c>
      <c r="G4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6" spans="1:7" ht="15" customHeight="1" x14ac:dyDescent="0.25">
      <c r="A46" s="190" t="s">
        <v>8950</v>
      </c>
      <c r="B46" s="191" t="s">
        <v>8951</v>
      </c>
      <c r="C46" s="234">
        <v>300</v>
      </c>
      <c r="D46" s="194"/>
      <c r="E46" s="187">
        <f>IF(Таблица7[[#This Row],[Цена]]&lt;&gt;"",Таблица7[[#This Row],[Цена]]*Таблица7[[#This Row],[Заказ]],"")</f>
        <v>0</v>
      </c>
      <c r="F46" s="188" t="str">
        <f t="shared" si="0"/>
        <v>предзаказ в течение 1-3 рабочих дней</v>
      </c>
      <c r="G4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7" spans="1:7" ht="15" customHeight="1" x14ac:dyDescent="0.25">
      <c r="A47" s="190" t="s">
        <v>8952</v>
      </c>
      <c r="B47" s="191" t="s">
        <v>8953</v>
      </c>
      <c r="C47" s="234">
        <v>300</v>
      </c>
      <c r="D47" s="194"/>
      <c r="E47" s="187">
        <f>IF(Таблица7[[#This Row],[Цена]]&lt;&gt;"",Таблица7[[#This Row],[Цена]]*Таблица7[[#This Row],[Заказ]],"")</f>
        <v>0</v>
      </c>
      <c r="F47" s="188" t="str">
        <f t="shared" si="0"/>
        <v>предзаказ в течение 1-3 рабочих дней</v>
      </c>
      <c r="G4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8" spans="1:7" ht="15" customHeight="1" x14ac:dyDescent="0.25">
      <c r="A48" s="190" t="s">
        <v>8954</v>
      </c>
      <c r="B48" s="191" t="s">
        <v>8955</v>
      </c>
      <c r="C48" s="234">
        <v>300</v>
      </c>
      <c r="D48" s="194"/>
      <c r="E48" s="187">
        <f>IF(Таблица7[[#This Row],[Цена]]&lt;&gt;"",Таблица7[[#This Row],[Цена]]*Таблица7[[#This Row],[Заказ]],"")</f>
        <v>0</v>
      </c>
      <c r="F48" s="188" t="str">
        <f t="shared" si="0"/>
        <v>предзаказ в течение 1-3 рабочих дней</v>
      </c>
      <c r="G4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9" spans="1:7" ht="15" customHeight="1" x14ac:dyDescent="0.25">
      <c r="A49" s="190" t="s">
        <v>8956</v>
      </c>
      <c r="B49" s="191" t="s">
        <v>8957</v>
      </c>
      <c r="C49" s="234">
        <v>300</v>
      </c>
      <c r="D49" s="194"/>
      <c r="E49" s="187">
        <f>IF(Таблица7[[#This Row],[Цена]]&lt;&gt;"",Таблица7[[#This Row],[Цена]]*Таблица7[[#This Row],[Заказ]],"")</f>
        <v>0</v>
      </c>
      <c r="F49" s="188" t="str">
        <f t="shared" si="0"/>
        <v>предзаказ в течение 1-3 рабочих дней</v>
      </c>
      <c r="G4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0" spans="1:7" ht="15" customHeight="1" x14ac:dyDescent="0.25">
      <c r="A50" s="190" t="s">
        <v>8958</v>
      </c>
      <c r="B50" s="191" t="s">
        <v>8959</v>
      </c>
      <c r="C50" s="234">
        <v>400</v>
      </c>
      <c r="D50" s="194"/>
      <c r="E50" s="187">
        <f>IF(Таблица7[[#This Row],[Цена]]&lt;&gt;"",Таблица7[[#This Row],[Цена]]*Таблица7[[#This Row],[Заказ]],"")</f>
        <v>0</v>
      </c>
      <c r="F50" s="188" t="str">
        <f t="shared" si="0"/>
        <v>предзаказ в течение 1-3 рабочих дней</v>
      </c>
      <c r="G5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1" spans="1:7" ht="15" customHeight="1" x14ac:dyDescent="0.25">
      <c r="A51" s="190" t="s">
        <v>8960</v>
      </c>
      <c r="B51" s="191" t="s">
        <v>8961</v>
      </c>
      <c r="C51" s="234">
        <v>400</v>
      </c>
      <c r="D51" s="194"/>
      <c r="E51" s="187">
        <f>IF(Таблица7[[#This Row],[Цена]]&lt;&gt;"",Таблица7[[#This Row],[Цена]]*Таблица7[[#This Row],[Заказ]],"")</f>
        <v>0</v>
      </c>
      <c r="F51" s="188" t="str">
        <f t="shared" si="0"/>
        <v>предзаказ в течение 1-3 рабочих дней</v>
      </c>
      <c r="G5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2" spans="1:7" ht="15" customHeight="1" x14ac:dyDescent="0.25">
      <c r="A52" s="190" t="s">
        <v>8962</v>
      </c>
      <c r="B52" s="191" t="s">
        <v>8963</v>
      </c>
      <c r="C52" s="234">
        <v>400</v>
      </c>
      <c r="D52" s="194"/>
      <c r="E52" s="187">
        <f>IF(Таблица7[[#This Row],[Цена]]&lt;&gt;"",Таблица7[[#This Row],[Цена]]*Таблица7[[#This Row],[Заказ]],"")</f>
        <v>0</v>
      </c>
      <c r="F52" s="188" t="str">
        <f t="shared" si="0"/>
        <v>предзаказ в течение 1-3 рабочих дней</v>
      </c>
      <c r="G5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3" spans="1:7" ht="15" customHeight="1" x14ac:dyDescent="0.25">
      <c r="A53" s="190" t="s">
        <v>8964</v>
      </c>
      <c r="B53" s="191" t="s">
        <v>8965</v>
      </c>
      <c r="C53" s="234">
        <v>400</v>
      </c>
      <c r="D53" s="194"/>
      <c r="E53" s="187">
        <f>IF(Таблица7[[#This Row],[Цена]]&lt;&gt;"",Таблица7[[#This Row],[Цена]]*Таблица7[[#This Row],[Заказ]],"")</f>
        <v>0</v>
      </c>
      <c r="F53" s="188" t="str">
        <f t="shared" si="0"/>
        <v>предзаказ в течение 1-3 рабочих дней</v>
      </c>
      <c r="G5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4" spans="1:7" ht="15" customHeight="1" x14ac:dyDescent="0.25">
      <c r="A54" s="190" t="s">
        <v>8966</v>
      </c>
      <c r="B54" s="192"/>
      <c r="C54" s="235"/>
      <c r="D54" s="194"/>
      <c r="E54" s="187" t="str">
        <f>IF(Таблица7[[#This Row],[Цена]]&lt;&gt;"",Таблица7[[#This Row],[Цена]]*Таблица7[[#This Row],[Заказ]],"")</f>
        <v/>
      </c>
      <c r="F54" s="188" t="str">
        <f t="shared" si="0"/>
        <v/>
      </c>
      <c r="G5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5" spans="1:7" ht="15" customHeight="1" x14ac:dyDescent="0.25">
      <c r="A55" s="190" t="s">
        <v>13777</v>
      </c>
      <c r="B55" s="191" t="s">
        <v>13778</v>
      </c>
      <c r="C55" s="234">
        <v>7900</v>
      </c>
      <c r="D55" s="194"/>
      <c r="E55" s="187">
        <f>IF(Таблица7[[#This Row],[Цена]]&lt;&gt;"",Таблица7[[#This Row],[Цена]]*Таблица7[[#This Row],[Заказ]],"")</f>
        <v>0</v>
      </c>
      <c r="F55" s="188" t="str">
        <f t="shared" si="0"/>
        <v>предзаказ в течение 1-3 рабочих дней</v>
      </c>
      <c r="G5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6" spans="1:7" ht="15" customHeight="1" x14ac:dyDescent="0.25">
      <c r="A56" s="190" t="s">
        <v>15990</v>
      </c>
      <c r="B56" s="191"/>
      <c r="C56" s="234"/>
      <c r="D56" s="194"/>
      <c r="E56" s="187" t="str">
        <f>IF(Таблица7[[#This Row],[Цена]]&lt;&gt;"",Таблица7[[#This Row],[Цена]]*Таблица7[[#This Row],[Заказ]],"")</f>
        <v/>
      </c>
      <c r="F56" s="188" t="str">
        <f t="shared" si="0"/>
        <v/>
      </c>
      <c r="G5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7" spans="1:7" ht="15" customHeight="1" x14ac:dyDescent="0.25">
      <c r="A57" s="190" t="s">
        <v>15991</v>
      </c>
      <c r="B57" s="191" t="s">
        <v>15992</v>
      </c>
      <c r="C57" s="234">
        <v>45400</v>
      </c>
      <c r="D57" s="194"/>
      <c r="E57" s="187">
        <f>IF(Таблица7[[#This Row],[Цена]]&lt;&gt;"",Таблица7[[#This Row],[Цена]]*Таблица7[[#This Row],[Заказ]],"")</f>
        <v>0</v>
      </c>
      <c r="F57" s="188" t="str">
        <f t="shared" si="0"/>
        <v>предзаказ в течение 1-3 рабочих дней</v>
      </c>
      <c r="G5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8" spans="1:7" ht="15" customHeight="1" x14ac:dyDescent="0.25">
      <c r="A58" s="190" t="s">
        <v>15993</v>
      </c>
      <c r="B58" s="191" t="s">
        <v>15994</v>
      </c>
      <c r="C58" s="234">
        <v>30000</v>
      </c>
      <c r="D58" s="194"/>
      <c r="E58" s="187">
        <f>IF(Таблица7[[#This Row],[Цена]]&lt;&gt;"",Таблица7[[#This Row],[Цена]]*Таблица7[[#This Row],[Заказ]],"")</f>
        <v>0</v>
      </c>
      <c r="F58" s="188" t="str">
        <f t="shared" si="0"/>
        <v>предзаказ в течение 1-3 рабочих дней</v>
      </c>
      <c r="G5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9" spans="1:7" ht="15" customHeight="1" x14ac:dyDescent="0.25">
      <c r="A59" s="190" t="s">
        <v>8967</v>
      </c>
      <c r="B59" s="191"/>
      <c r="C59" s="234"/>
      <c r="D59" s="194"/>
      <c r="E59" s="187" t="str">
        <f>IF(Таблица7[[#This Row],[Цена]]&lt;&gt;"",Таблица7[[#This Row],[Цена]]*Таблица7[[#This Row],[Заказ]],"")</f>
        <v/>
      </c>
      <c r="F59" s="188" t="str">
        <f t="shared" si="0"/>
        <v/>
      </c>
      <c r="G5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60" spans="1:7" ht="15" customHeight="1" x14ac:dyDescent="0.25">
      <c r="A60" s="190" t="s">
        <v>8968</v>
      </c>
      <c r="B60" s="191" t="s">
        <v>8969</v>
      </c>
      <c r="C60" s="234">
        <v>1500</v>
      </c>
      <c r="D60" s="194"/>
      <c r="E60" s="187">
        <f>IF(Таблица7[[#This Row],[Цена]]&lt;&gt;"",Таблица7[[#This Row],[Цена]]*Таблица7[[#This Row],[Заказ]],"")</f>
        <v>0</v>
      </c>
      <c r="F60" s="188" t="str">
        <f t="shared" si="0"/>
        <v>предзаказ в течение 1-3 рабочих дней</v>
      </c>
      <c r="G6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61" spans="1:7" ht="15" customHeight="1" x14ac:dyDescent="0.25">
      <c r="A61" s="190" t="s">
        <v>9691</v>
      </c>
      <c r="B61" s="191"/>
      <c r="C61" s="234"/>
      <c r="D61" s="194"/>
      <c r="E61" s="187" t="str">
        <f>IF(Таблица7[[#This Row],[Цена]]&lt;&gt;"",Таблица7[[#This Row],[Цена]]*Таблица7[[#This Row],[Заказ]],"")</f>
        <v/>
      </c>
      <c r="F61" s="188" t="str">
        <f t="shared" si="0"/>
        <v/>
      </c>
      <c r="G6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62" spans="1:7" ht="15" customHeight="1" x14ac:dyDescent="0.25">
      <c r="A62" s="190" t="s">
        <v>9694</v>
      </c>
      <c r="B62" s="191" t="s">
        <v>11245</v>
      </c>
      <c r="C62" s="234">
        <v>1700</v>
      </c>
      <c r="D62" s="194"/>
      <c r="E62" s="187">
        <f>IF(Таблица7[[#This Row],[Цена]]&lt;&gt;"",Таблица7[[#This Row],[Цена]]*Таблица7[[#This Row],[Заказ]],"")</f>
        <v>0</v>
      </c>
      <c r="F62" s="188" t="str">
        <f t="shared" si="0"/>
        <v>предзаказ в течение 1-3 рабочих дней</v>
      </c>
      <c r="G6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63" spans="1:7" ht="15" customHeight="1" x14ac:dyDescent="0.25">
      <c r="A63" s="190" t="s">
        <v>9695</v>
      </c>
      <c r="B63" s="191" t="s">
        <v>11246</v>
      </c>
      <c r="C63" s="234">
        <v>1700</v>
      </c>
      <c r="D63" s="194"/>
      <c r="E63" s="187">
        <f>IF(Таблица7[[#This Row],[Цена]]&lt;&gt;"",Таблица7[[#This Row],[Цена]]*Таблица7[[#This Row],[Заказ]],"")</f>
        <v>0</v>
      </c>
      <c r="F63" s="188" t="str">
        <f t="shared" si="0"/>
        <v>предзаказ в течение 1-3 рабочих дней</v>
      </c>
      <c r="G6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64" spans="1:7" ht="15" customHeight="1" x14ac:dyDescent="0.25">
      <c r="A64" s="190" t="s">
        <v>9696</v>
      </c>
      <c r="B64" s="191" t="s">
        <v>10012</v>
      </c>
      <c r="C64" s="234">
        <v>1100</v>
      </c>
      <c r="D64" s="194"/>
      <c r="E64" s="187">
        <f>IF(Таблица7[[#This Row],[Цена]]&lt;&gt;"",Таблица7[[#This Row],[Цена]]*Таблица7[[#This Row],[Заказ]],"")</f>
        <v>0</v>
      </c>
      <c r="F64" s="188" t="str">
        <f t="shared" si="0"/>
        <v>предзаказ в течение 1-3 рабочих дней</v>
      </c>
      <c r="G6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65" spans="1:7" ht="15" customHeight="1" x14ac:dyDescent="0.25">
      <c r="A65" s="190" t="s">
        <v>9697</v>
      </c>
      <c r="B65" s="191" t="s">
        <v>10013</v>
      </c>
      <c r="C65" s="234">
        <v>1100</v>
      </c>
      <c r="D65" s="194"/>
      <c r="E65" s="187">
        <f>IF(Таблица7[[#This Row],[Цена]]&lt;&gt;"",Таблица7[[#This Row],[Цена]]*Таблица7[[#This Row],[Заказ]],"")</f>
        <v>0</v>
      </c>
      <c r="F65" s="188" t="str">
        <f t="shared" si="0"/>
        <v>предзаказ в течение 1-3 рабочих дней</v>
      </c>
      <c r="G6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66" spans="1:7" ht="15" customHeight="1" x14ac:dyDescent="0.25">
      <c r="A66" s="190" t="s">
        <v>9698</v>
      </c>
      <c r="B66" s="191" t="s">
        <v>10014</v>
      </c>
      <c r="C66" s="234">
        <v>1000</v>
      </c>
      <c r="D66" s="194"/>
      <c r="E66" s="187">
        <f>IF(Таблица7[[#This Row],[Цена]]&lt;&gt;"",Таблица7[[#This Row],[Цена]]*Таблица7[[#This Row],[Заказ]],"")</f>
        <v>0</v>
      </c>
      <c r="F66" s="188" t="str">
        <f t="shared" si="0"/>
        <v>предзаказ в течение 1-3 рабочих дней</v>
      </c>
      <c r="G6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67" spans="1:7" ht="15" customHeight="1" x14ac:dyDescent="0.25">
      <c r="A67" s="190" t="s">
        <v>9699</v>
      </c>
      <c r="B67" s="192" t="s">
        <v>10015</v>
      </c>
      <c r="C67" s="235">
        <v>1000</v>
      </c>
      <c r="D67" s="194"/>
      <c r="E67" s="187">
        <f>IF(Таблица7[[#This Row],[Цена]]&lt;&gt;"",Таблица7[[#This Row],[Цена]]*Таблица7[[#This Row],[Заказ]],"")</f>
        <v>0</v>
      </c>
      <c r="F67" s="188" t="str">
        <f t="shared" si="0"/>
        <v>предзаказ в течение 1-3 рабочих дней</v>
      </c>
      <c r="G6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68" spans="1:7" ht="15" customHeight="1" x14ac:dyDescent="0.25">
      <c r="A68" s="190" t="s">
        <v>9819</v>
      </c>
      <c r="B68" s="191" t="s">
        <v>9820</v>
      </c>
      <c r="C68" s="234">
        <v>1600</v>
      </c>
      <c r="D68" s="194"/>
      <c r="E68" s="187">
        <f>IF(Таблица7[[#This Row],[Цена]]&lt;&gt;"",Таблица7[[#This Row],[Цена]]*Таблица7[[#This Row],[Заказ]],"")</f>
        <v>0</v>
      </c>
      <c r="F68" s="188" t="str">
        <f t="shared" ref="F68:F131" si="1">IF(OR(ISBLANK(C68),(I68)&gt;0),"","предзаказ в течение 1-3 рабочих дней")</f>
        <v>предзаказ в течение 1-3 рабочих дней</v>
      </c>
      <c r="G6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69" spans="1:7" ht="15" customHeight="1" x14ac:dyDescent="0.25">
      <c r="A69" s="190" t="s">
        <v>13392</v>
      </c>
      <c r="B69" s="191" t="s">
        <v>13393</v>
      </c>
      <c r="C69" s="234">
        <v>1600</v>
      </c>
      <c r="D69" s="194"/>
      <c r="E69" s="187">
        <f>IF(Таблица7[[#This Row],[Цена]]&lt;&gt;"",Таблица7[[#This Row],[Цена]]*Таблица7[[#This Row],[Заказ]],"")</f>
        <v>0</v>
      </c>
      <c r="F69" s="188" t="str">
        <f t="shared" si="1"/>
        <v>предзаказ в течение 1-3 рабочих дней</v>
      </c>
      <c r="G6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70" spans="1:7" ht="15" customHeight="1" x14ac:dyDescent="0.25">
      <c r="A70" s="190" t="s">
        <v>9700</v>
      </c>
      <c r="B70" s="191" t="s">
        <v>9701</v>
      </c>
      <c r="C70" s="234">
        <v>1600</v>
      </c>
      <c r="D70" s="194"/>
      <c r="E70" s="187">
        <f>IF(Таблица7[[#This Row],[Цена]]&lt;&gt;"",Таблица7[[#This Row],[Цена]]*Таблица7[[#This Row],[Заказ]],"")</f>
        <v>0</v>
      </c>
      <c r="F70" s="188" t="str">
        <f t="shared" si="1"/>
        <v>предзаказ в течение 1-3 рабочих дней</v>
      </c>
      <c r="G7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71" spans="1:7" ht="15" customHeight="1" x14ac:dyDescent="0.25">
      <c r="A71" s="190" t="s">
        <v>13394</v>
      </c>
      <c r="B71" s="191" t="s">
        <v>13395</v>
      </c>
      <c r="C71" s="234">
        <v>1500</v>
      </c>
      <c r="D71" s="194"/>
      <c r="E71" s="187">
        <f>IF(Таблица7[[#This Row],[Цена]]&lt;&gt;"",Таблица7[[#This Row],[Цена]]*Таблица7[[#This Row],[Заказ]],"")</f>
        <v>0</v>
      </c>
      <c r="F71" s="188" t="str">
        <f t="shared" si="1"/>
        <v>предзаказ в течение 1-3 рабочих дней</v>
      </c>
      <c r="G7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72" spans="1:7" ht="15" customHeight="1" x14ac:dyDescent="0.25">
      <c r="A72" s="190" t="s">
        <v>9702</v>
      </c>
      <c r="B72" s="191" t="s">
        <v>9703</v>
      </c>
      <c r="C72" s="234">
        <v>1500</v>
      </c>
      <c r="D72" s="194"/>
      <c r="E72" s="187">
        <f>IF(Таблица7[[#This Row],[Цена]]&lt;&gt;"",Таблица7[[#This Row],[Цена]]*Таблица7[[#This Row],[Заказ]],"")</f>
        <v>0</v>
      </c>
      <c r="F72" s="188" t="str">
        <f t="shared" si="1"/>
        <v>предзаказ в течение 1-3 рабочих дней</v>
      </c>
      <c r="G7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73" spans="1:7" ht="15" customHeight="1" x14ac:dyDescent="0.25">
      <c r="A73" s="190" t="s">
        <v>10232</v>
      </c>
      <c r="B73" s="191" t="s">
        <v>11247</v>
      </c>
      <c r="C73" s="234">
        <v>2200</v>
      </c>
      <c r="D73" s="194"/>
      <c r="E73" s="187">
        <f>IF(Таблица7[[#This Row],[Цена]]&lt;&gt;"",Таблица7[[#This Row],[Цена]]*Таблица7[[#This Row],[Заказ]],"")</f>
        <v>0</v>
      </c>
      <c r="F73" s="188" t="str">
        <f t="shared" si="1"/>
        <v>предзаказ в течение 1-3 рабочих дней</v>
      </c>
      <c r="G7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74" spans="1:7" ht="15" customHeight="1" x14ac:dyDescent="0.25">
      <c r="A74" s="190" t="s">
        <v>10233</v>
      </c>
      <c r="B74" s="191" t="s">
        <v>11248</v>
      </c>
      <c r="C74" s="234">
        <v>2200</v>
      </c>
      <c r="D74" s="194"/>
      <c r="E74" s="187">
        <f>IF(Таблица7[[#This Row],[Цена]]&lt;&gt;"",Таблица7[[#This Row],[Цена]]*Таблица7[[#This Row],[Заказ]],"")</f>
        <v>0</v>
      </c>
      <c r="F74" s="188" t="str">
        <f t="shared" si="1"/>
        <v>предзаказ в течение 1-3 рабочих дней</v>
      </c>
      <c r="G7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75" spans="1:7" ht="15" customHeight="1" x14ac:dyDescent="0.25">
      <c r="A75" s="190" t="s">
        <v>10234</v>
      </c>
      <c r="B75" s="191" t="s">
        <v>11249</v>
      </c>
      <c r="C75" s="234">
        <v>2000</v>
      </c>
      <c r="D75" s="194"/>
      <c r="E75" s="187">
        <f>IF(Таблица7[[#This Row],[Цена]]&lt;&gt;"",Таблица7[[#This Row],[Цена]]*Таблица7[[#This Row],[Заказ]],"")</f>
        <v>0</v>
      </c>
      <c r="F75" s="188" t="str">
        <f t="shared" si="1"/>
        <v>предзаказ в течение 1-3 рабочих дней</v>
      </c>
      <c r="G7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76" spans="1:7" ht="15" customHeight="1" x14ac:dyDescent="0.25">
      <c r="A76" s="190" t="s">
        <v>10235</v>
      </c>
      <c r="B76" s="191" t="s">
        <v>11250</v>
      </c>
      <c r="C76" s="234">
        <v>2000</v>
      </c>
      <c r="D76" s="194"/>
      <c r="E76" s="187">
        <f>IF(Таблица7[[#This Row],[Цена]]&lt;&gt;"",Таблица7[[#This Row],[Цена]]*Таблица7[[#This Row],[Заказ]],"")</f>
        <v>0</v>
      </c>
      <c r="F76" s="188" t="str">
        <f t="shared" si="1"/>
        <v>предзаказ в течение 1-3 рабочих дней</v>
      </c>
      <c r="G7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77" spans="1:7" ht="15" customHeight="1" x14ac:dyDescent="0.25">
      <c r="A77" s="190" t="s">
        <v>9692</v>
      </c>
      <c r="B77" s="191" t="s">
        <v>10016</v>
      </c>
      <c r="C77" s="234">
        <v>1100</v>
      </c>
      <c r="D77" s="194"/>
      <c r="E77" s="187">
        <f>IF(Таблица7[[#This Row],[Цена]]&lt;&gt;"",Таблица7[[#This Row],[Цена]]*Таблица7[[#This Row],[Заказ]],"")</f>
        <v>0</v>
      </c>
      <c r="F77" s="188" t="str">
        <f t="shared" si="1"/>
        <v>предзаказ в течение 1-3 рабочих дней</v>
      </c>
      <c r="G7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78" spans="1:7" ht="15" customHeight="1" x14ac:dyDescent="0.25">
      <c r="A78" s="190" t="s">
        <v>9693</v>
      </c>
      <c r="B78" s="191" t="s">
        <v>10017</v>
      </c>
      <c r="C78" s="234">
        <v>1100</v>
      </c>
      <c r="D78" s="194"/>
      <c r="E78" s="187">
        <f>IF(Таблица7[[#This Row],[Цена]]&lt;&gt;"",Таблица7[[#This Row],[Цена]]*Таблица7[[#This Row],[Заказ]],"")</f>
        <v>0</v>
      </c>
      <c r="F78" s="188" t="str">
        <f t="shared" si="1"/>
        <v>предзаказ в течение 1-3 рабочих дней</v>
      </c>
      <c r="G7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79" spans="1:7" ht="15" customHeight="1" x14ac:dyDescent="0.25">
      <c r="A79" s="190" t="s">
        <v>13396</v>
      </c>
      <c r="B79" s="192"/>
      <c r="C79" s="235"/>
      <c r="D79" s="194"/>
      <c r="E79" s="187" t="str">
        <f>IF(Таблица7[[#This Row],[Цена]]&lt;&gt;"",Таблица7[[#This Row],[Цена]]*Таблица7[[#This Row],[Заказ]],"")</f>
        <v/>
      </c>
      <c r="F79" s="188" t="str">
        <f t="shared" si="1"/>
        <v/>
      </c>
      <c r="G7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80" spans="1:7" ht="15" customHeight="1" x14ac:dyDescent="0.25">
      <c r="A80" s="190" t="s">
        <v>13397</v>
      </c>
      <c r="B80" s="191" t="s">
        <v>13398</v>
      </c>
      <c r="C80" s="234">
        <v>18400</v>
      </c>
      <c r="D80" s="194"/>
      <c r="E80" s="187">
        <f>IF(Таблица7[[#This Row],[Цена]]&lt;&gt;"",Таблица7[[#This Row],[Цена]]*Таблица7[[#This Row],[Заказ]],"")</f>
        <v>0</v>
      </c>
      <c r="F80" s="188" t="str">
        <f t="shared" si="1"/>
        <v>предзаказ в течение 1-3 рабочих дней</v>
      </c>
      <c r="G8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81" spans="1:7" ht="15" customHeight="1" x14ac:dyDescent="0.25">
      <c r="A81" s="190" t="s">
        <v>8970</v>
      </c>
      <c r="B81" s="191"/>
      <c r="C81" s="234"/>
      <c r="D81" s="194"/>
      <c r="E81" s="187" t="str">
        <f>IF(Таблица7[[#This Row],[Цена]]&lt;&gt;"",Таблица7[[#This Row],[Цена]]*Таблица7[[#This Row],[Заказ]],"")</f>
        <v/>
      </c>
      <c r="F81" s="188" t="str">
        <f t="shared" si="1"/>
        <v/>
      </c>
      <c r="G8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82" spans="1:7" ht="15" customHeight="1" x14ac:dyDescent="0.25">
      <c r="A82" s="190" t="s">
        <v>8971</v>
      </c>
      <c r="B82" s="191" t="s">
        <v>8972</v>
      </c>
      <c r="C82" s="234">
        <v>3900</v>
      </c>
      <c r="D82" s="194"/>
      <c r="E82" s="187">
        <f>IF(Таблица7[[#This Row],[Цена]]&lt;&gt;"",Таблица7[[#This Row],[Цена]]*Таблица7[[#This Row],[Заказ]],"")</f>
        <v>0</v>
      </c>
      <c r="F82" s="188" t="str">
        <f t="shared" si="1"/>
        <v>предзаказ в течение 1-3 рабочих дней</v>
      </c>
      <c r="G8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83" spans="1:7" ht="15" customHeight="1" x14ac:dyDescent="0.25">
      <c r="A83" s="190" t="s">
        <v>8973</v>
      </c>
      <c r="B83" s="191" t="s">
        <v>8974</v>
      </c>
      <c r="C83" s="234">
        <v>3900</v>
      </c>
      <c r="D83" s="194"/>
      <c r="E83" s="187">
        <f>IF(Таблица7[[#This Row],[Цена]]&lt;&gt;"",Таблица7[[#This Row],[Цена]]*Таблица7[[#This Row],[Заказ]],"")</f>
        <v>0</v>
      </c>
      <c r="F83" s="188" t="str">
        <f t="shared" si="1"/>
        <v>предзаказ в течение 1-3 рабочих дней</v>
      </c>
      <c r="G8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84" spans="1:7" ht="15" customHeight="1" x14ac:dyDescent="0.25">
      <c r="A84" s="190" t="s">
        <v>8975</v>
      </c>
      <c r="B84" s="192" t="s">
        <v>8976</v>
      </c>
      <c r="C84" s="235">
        <v>1200</v>
      </c>
      <c r="D84" s="194"/>
      <c r="E84" s="187">
        <f>IF(Таблица7[[#This Row],[Цена]]&lt;&gt;"",Таблица7[[#This Row],[Цена]]*Таблица7[[#This Row],[Заказ]],"")</f>
        <v>0</v>
      </c>
      <c r="F84" s="188" t="str">
        <f t="shared" si="1"/>
        <v>предзаказ в течение 1-3 рабочих дней</v>
      </c>
      <c r="G8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85" spans="1:7" ht="15" customHeight="1" x14ac:dyDescent="0.25">
      <c r="A85" s="190" t="s">
        <v>8977</v>
      </c>
      <c r="B85" s="191" t="s">
        <v>8978</v>
      </c>
      <c r="C85" s="234">
        <v>1200</v>
      </c>
      <c r="D85" s="194"/>
      <c r="E85" s="187">
        <f>IF(Таблица7[[#This Row],[Цена]]&lt;&gt;"",Таблица7[[#This Row],[Цена]]*Таблица7[[#This Row],[Заказ]],"")</f>
        <v>0</v>
      </c>
      <c r="F85" s="188" t="str">
        <f t="shared" si="1"/>
        <v>предзаказ в течение 1-3 рабочих дней</v>
      </c>
      <c r="G8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86" spans="1:7" ht="15" customHeight="1" x14ac:dyDescent="0.25">
      <c r="A86" s="190" t="s">
        <v>8979</v>
      </c>
      <c r="B86" s="192"/>
      <c r="C86" s="235"/>
      <c r="D86" s="194"/>
      <c r="E86" s="187" t="str">
        <f>IF(Таблица7[[#This Row],[Цена]]&lt;&gt;"",Таблица7[[#This Row],[Цена]]*Таблица7[[#This Row],[Заказ]],"")</f>
        <v/>
      </c>
      <c r="F86" s="188" t="str">
        <f t="shared" si="1"/>
        <v/>
      </c>
      <c r="G8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87" spans="1:7" ht="15" customHeight="1" x14ac:dyDescent="0.25">
      <c r="A87" s="190" t="s">
        <v>8980</v>
      </c>
      <c r="B87" s="191" t="s">
        <v>8981</v>
      </c>
      <c r="C87" s="234">
        <v>1200</v>
      </c>
      <c r="D87" s="194"/>
      <c r="E87" s="187">
        <f>IF(Таблица7[[#This Row],[Цена]]&lt;&gt;"",Таблица7[[#This Row],[Цена]]*Таблица7[[#This Row],[Заказ]],"")</f>
        <v>0</v>
      </c>
      <c r="F87" s="188" t="str">
        <f t="shared" si="1"/>
        <v>предзаказ в течение 1-3 рабочих дней</v>
      </c>
      <c r="G8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88" spans="1:7" ht="15" customHeight="1" x14ac:dyDescent="0.25">
      <c r="A88" s="190" t="s">
        <v>8982</v>
      </c>
      <c r="B88" s="191"/>
      <c r="C88" s="234"/>
      <c r="D88" s="194"/>
      <c r="E88" s="187" t="str">
        <f>IF(Таблица7[[#This Row],[Цена]]&lt;&gt;"",Таблица7[[#This Row],[Цена]]*Таблица7[[#This Row],[Заказ]],"")</f>
        <v/>
      </c>
      <c r="F88" s="188" t="str">
        <f t="shared" si="1"/>
        <v/>
      </c>
      <c r="G8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89" spans="1:7" ht="15" customHeight="1" x14ac:dyDescent="0.25">
      <c r="A89" s="190" t="s">
        <v>8983</v>
      </c>
      <c r="B89" s="191" t="s">
        <v>8984</v>
      </c>
      <c r="C89" s="234">
        <v>300</v>
      </c>
      <c r="D89" s="194"/>
      <c r="E89" s="187">
        <f>IF(Таблица7[[#This Row],[Цена]]&lt;&gt;"",Таблица7[[#This Row],[Цена]]*Таблица7[[#This Row],[Заказ]],"")</f>
        <v>0</v>
      </c>
      <c r="F89" s="188" t="str">
        <f t="shared" si="1"/>
        <v>предзаказ в течение 1-3 рабочих дней</v>
      </c>
      <c r="G8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90" spans="1:7" ht="15" customHeight="1" x14ac:dyDescent="0.25">
      <c r="A90" s="190" t="s">
        <v>8985</v>
      </c>
      <c r="B90" s="191" t="s">
        <v>8986</v>
      </c>
      <c r="C90" s="234">
        <v>300</v>
      </c>
      <c r="D90" s="194"/>
      <c r="E90" s="187">
        <f>IF(Таблица7[[#This Row],[Цена]]&lt;&gt;"",Таблица7[[#This Row],[Цена]]*Таблица7[[#This Row],[Заказ]],"")</f>
        <v>0</v>
      </c>
      <c r="F90" s="188" t="str">
        <f t="shared" si="1"/>
        <v>предзаказ в течение 1-3 рабочих дней</v>
      </c>
      <c r="G9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91" spans="1:7" ht="15" customHeight="1" x14ac:dyDescent="0.25">
      <c r="A91" s="190" t="s">
        <v>8987</v>
      </c>
      <c r="B91" s="191" t="s">
        <v>8988</v>
      </c>
      <c r="C91" s="234">
        <v>200</v>
      </c>
      <c r="D91" s="194"/>
      <c r="E91" s="187">
        <f>IF(Таблица7[[#This Row],[Цена]]&lt;&gt;"",Таблица7[[#This Row],[Цена]]*Таблица7[[#This Row],[Заказ]],"")</f>
        <v>0</v>
      </c>
      <c r="F91" s="188" t="str">
        <f t="shared" si="1"/>
        <v>предзаказ в течение 1-3 рабочих дней</v>
      </c>
      <c r="G9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92" spans="1:7" ht="15" customHeight="1" x14ac:dyDescent="0.25">
      <c r="A92" s="190" t="s">
        <v>8989</v>
      </c>
      <c r="B92" s="191" t="s">
        <v>8990</v>
      </c>
      <c r="C92" s="234">
        <v>300</v>
      </c>
      <c r="D92" s="194"/>
      <c r="E92" s="187">
        <f>IF(Таблица7[[#This Row],[Цена]]&lt;&gt;"",Таблица7[[#This Row],[Цена]]*Таблица7[[#This Row],[Заказ]],"")</f>
        <v>0</v>
      </c>
      <c r="F92" s="188" t="str">
        <f t="shared" si="1"/>
        <v>предзаказ в течение 1-3 рабочих дней</v>
      </c>
      <c r="G9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93" spans="1:7" ht="15" customHeight="1" x14ac:dyDescent="0.25">
      <c r="A93" s="190" t="s">
        <v>8991</v>
      </c>
      <c r="B93" s="191" t="s">
        <v>8992</v>
      </c>
      <c r="C93" s="234">
        <v>800</v>
      </c>
      <c r="D93" s="194"/>
      <c r="E93" s="187">
        <f>IF(Таблица7[[#This Row],[Цена]]&lt;&gt;"",Таблица7[[#This Row],[Цена]]*Таблица7[[#This Row],[Заказ]],"")</f>
        <v>0</v>
      </c>
      <c r="F93" s="188" t="str">
        <f t="shared" si="1"/>
        <v>предзаказ в течение 1-3 рабочих дней</v>
      </c>
      <c r="G9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94" spans="1:7" ht="15" customHeight="1" x14ac:dyDescent="0.25">
      <c r="A94" s="190" t="s">
        <v>9704</v>
      </c>
      <c r="B94" s="191" t="s">
        <v>9705</v>
      </c>
      <c r="C94" s="234">
        <v>1000</v>
      </c>
      <c r="D94" s="194"/>
      <c r="E94" s="187">
        <f>IF(Таблица7[[#This Row],[Цена]]&lt;&gt;"",Таблица7[[#This Row],[Цена]]*Таблица7[[#This Row],[Заказ]],"")</f>
        <v>0</v>
      </c>
      <c r="F94" s="188" t="str">
        <f t="shared" si="1"/>
        <v>предзаказ в течение 1-3 рабочих дней</v>
      </c>
      <c r="G9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95" spans="1:7" ht="15" customHeight="1" x14ac:dyDescent="0.25">
      <c r="A95" s="190" t="s">
        <v>8993</v>
      </c>
      <c r="B95" s="192"/>
      <c r="C95" s="235"/>
      <c r="D95" s="194"/>
      <c r="E95" s="187" t="str">
        <f>IF(Таблица7[[#This Row],[Цена]]&lt;&gt;"",Таблица7[[#This Row],[Цена]]*Таблица7[[#This Row],[Заказ]],"")</f>
        <v/>
      </c>
      <c r="F95" s="188" t="str">
        <f t="shared" si="1"/>
        <v/>
      </c>
      <c r="G9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96" spans="1:7" ht="15" customHeight="1" x14ac:dyDescent="0.25">
      <c r="A96" s="190" t="s">
        <v>8994</v>
      </c>
      <c r="B96" s="191" t="s">
        <v>8995</v>
      </c>
      <c r="C96" s="234">
        <v>300</v>
      </c>
      <c r="D96" s="194"/>
      <c r="E96" s="187">
        <f>IF(Таблица7[[#This Row],[Цена]]&lt;&gt;"",Таблица7[[#This Row],[Цена]]*Таблица7[[#This Row],[Заказ]],"")</f>
        <v>0</v>
      </c>
      <c r="F96" s="188" t="str">
        <f t="shared" si="1"/>
        <v>предзаказ в течение 1-3 рабочих дней</v>
      </c>
      <c r="G9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97" spans="1:7" ht="15" customHeight="1" x14ac:dyDescent="0.25">
      <c r="A97" s="190" t="s">
        <v>8996</v>
      </c>
      <c r="B97" s="191" t="s">
        <v>8997</v>
      </c>
      <c r="C97" s="234">
        <v>300</v>
      </c>
      <c r="D97" s="194"/>
      <c r="E97" s="187">
        <f>IF(Таблица7[[#This Row],[Цена]]&lt;&gt;"",Таблица7[[#This Row],[Цена]]*Таблица7[[#This Row],[Заказ]],"")</f>
        <v>0</v>
      </c>
      <c r="F97" s="188" t="str">
        <f t="shared" si="1"/>
        <v>предзаказ в течение 1-3 рабочих дней</v>
      </c>
      <c r="G9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98" spans="1:7" ht="15" customHeight="1" x14ac:dyDescent="0.25">
      <c r="A98" s="190" t="s">
        <v>8998</v>
      </c>
      <c r="B98" s="192"/>
      <c r="C98" s="235"/>
      <c r="D98" s="194"/>
      <c r="E98" s="187" t="str">
        <f>IF(Таблица7[[#This Row],[Цена]]&lt;&gt;"",Таблица7[[#This Row],[Цена]]*Таблица7[[#This Row],[Заказ]],"")</f>
        <v/>
      </c>
      <c r="F98" s="188" t="str">
        <f t="shared" si="1"/>
        <v/>
      </c>
      <c r="G9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99" spans="1:7" ht="15" customHeight="1" x14ac:dyDescent="0.25">
      <c r="A99" s="190" t="s">
        <v>8999</v>
      </c>
      <c r="B99" s="191" t="s">
        <v>9000</v>
      </c>
      <c r="C99" s="234">
        <v>200</v>
      </c>
      <c r="D99" s="194"/>
      <c r="E99" s="187">
        <f>IF(Таблица7[[#This Row],[Цена]]&lt;&gt;"",Таблица7[[#This Row],[Цена]]*Таблица7[[#This Row],[Заказ]],"")</f>
        <v>0</v>
      </c>
      <c r="F99" s="188" t="str">
        <f t="shared" si="1"/>
        <v>предзаказ в течение 1-3 рабочих дней</v>
      </c>
      <c r="G9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00" spans="1:7" ht="15" customHeight="1" x14ac:dyDescent="0.25">
      <c r="A100" s="190" t="s">
        <v>9001</v>
      </c>
      <c r="B100" s="192" t="s">
        <v>9002</v>
      </c>
      <c r="C100" s="235">
        <v>200</v>
      </c>
      <c r="D100" s="194"/>
      <c r="E100" s="187">
        <f>IF(Таблица7[[#This Row],[Цена]]&lt;&gt;"",Таблица7[[#This Row],[Цена]]*Таблица7[[#This Row],[Заказ]],"")</f>
        <v>0</v>
      </c>
      <c r="F100" s="188" t="str">
        <f t="shared" si="1"/>
        <v>предзаказ в течение 1-3 рабочих дней</v>
      </c>
      <c r="G10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01" spans="1:7" ht="15" customHeight="1" x14ac:dyDescent="0.25">
      <c r="A101" s="190" t="s">
        <v>9003</v>
      </c>
      <c r="B101" s="191" t="s">
        <v>9004</v>
      </c>
      <c r="C101" s="234">
        <v>200</v>
      </c>
      <c r="D101" s="194"/>
      <c r="E101" s="187">
        <f>IF(Таблица7[[#This Row],[Цена]]&lt;&gt;"",Таблица7[[#This Row],[Цена]]*Таблица7[[#This Row],[Заказ]],"")</f>
        <v>0</v>
      </c>
      <c r="F101" s="188" t="str">
        <f t="shared" si="1"/>
        <v>предзаказ в течение 1-3 рабочих дней</v>
      </c>
      <c r="G10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02" spans="1:7" ht="15" customHeight="1" x14ac:dyDescent="0.25">
      <c r="A102" s="190" t="s">
        <v>9005</v>
      </c>
      <c r="B102" s="191" t="s">
        <v>9006</v>
      </c>
      <c r="C102" s="234">
        <v>200</v>
      </c>
      <c r="D102" s="194"/>
      <c r="E102" s="187">
        <f>IF(Таблица7[[#This Row],[Цена]]&lt;&gt;"",Таблица7[[#This Row],[Цена]]*Таблица7[[#This Row],[Заказ]],"")</f>
        <v>0</v>
      </c>
      <c r="F102" s="188" t="str">
        <f t="shared" si="1"/>
        <v>предзаказ в течение 1-3 рабочих дней</v>
      </c>
      <c r="G10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03" spans="1:7" ht="15" customHeight="1" x14ac:dyDescent="0.25">
      <c r="A103" s="190" t="s">
        <v>15995</v>
      </c>
      <c r="B103" s="191" t="s">
        <v>15996</v>
      </c>
      <c r="C103" s="234">
        <v>15400</v>
      </c>
      <c r="D103" s="194"/>
      <c r="E103" s="187">
        <f>IF(Таблица7[[#This Row],[Цена]]&lt;&gt;"",Таблица7[[#This Row],[Цена]]*Таблица7[[#This Row],[Заказ]],"")</f>
        <v>0</v>
      </c>
      <c r="F103" s="188" t="str">
        <f t="shared" si="1"/>
        <v>предзаказ в течение 1-3 рабочих дней</v>
      </c>
      <c r="G10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04" spans="1:7" ht="15" customHeight="1" x14ac:dyDescent="0.25">
      <c r="A104" s="190" t="s">
        <v>15997</v>
      </c>
      <c r="B104" s="191" t="s">
        <v>15998</v>
      </c>
      <c r="C104" s="234">
        <v>15400</v>
      </c>
      <c r="D104" s="194"/>
      <c r="E104" s="187">
        <f>IF(Таблица7[[#This Row],[Цена]]&lt;&gt;"",Таблица7[[#This Row],[Цена]]*Таблица7[[#This Row],[Заказ]],"")</f>
        <v>0</v>
      </c>
      <c r="F104" s="188" t="str">
        <f t="shared" si="1"/>
        <v>предзаказ в течение 1-3 рабочих дней</v>
      </c>
      <c r="G10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05" spans="1:7" ht="15" customHeight="1" x14ac:dyDescent="0.25">
      <c r="A105" s="190" t="s">
        <v>13779</v>
      </c>
      <c r="B105" s="191"/>
      <c r="C105" s="234"/>
      <c r="D105" s="194"/>
      <c r="E105" s="187" t="str">
        <f>IF(Таблица7[[#This Row],[Цена]]&lt;&gt;"",Таблица7[[#This Row],[Цена]]*Таблица7[[#This Row],[Заказ]],"")</f>
        <v/>
      </c>
      <c r="F105" s="188" t="str">
        <f t="shared" si="1"/>
        <v/>
      </c>
      <c r="G10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06" spans="1:7" ht="15" customHeight="1" x14ac:dyDescent="0.25">
      <c r="A106" s="190" t="s">
        <v>13780</v>
      </c>
      <c r="B106" s="192" t="s">
        <v>13781</v>
      </c>
      <c r="C106" s="235">
        <v>1800</v>
      </c>
      <c r="D106" s="194"/>
      <c r="E106" s="187">
        <f>IF(Таблица7[[#This Row],[Цена]]&lt;&gt;"",Таблица7[[#This Row],[Цена]]*Таблица7[[#This Row],[Заказ]],"")</f>
        <v>0</v>
      </c>
      <c r="F106" s="188" t="str">
        <f t="shared" si="1"/>
        <v>предзаказ в течение 1-3 рабочих дней</v>
      </c>
      <c r="G10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07" spans="1:7" ht="15" customHeight="1" x14ac:dyDescent="0.25">
      <c r="A107" s="190" t="s">
        <v>13782</v>
      </c>
      <c r="B107" s="191" t="s">
        <v>13783</v>
      </c>
      <c r="C107" s="234">
        <v>1400</v>
      </c>
      <c r="D107" s="194"/>
      <c r="E107" s="187">
        <f>IF(Таблица7[[#This Row],[Цена]]&lt;&gt;"",Таблица7[[#This Row],[Цена]]*Таблица7[[#This Row],[Заказ]],"")</f>
        <v>0</v>
      </c>
      <c r="F107" s="188" t="str">
        <f t="shared" si="1"/>
        <v>предзаказ в течение 1-3 рабочих дней</v>
      </c>
      <c r="G10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08" spans="1:7" ht="15" customHeight="1" x14ac:dyDescent="0.25">
      <c r="A108" s="190" t="s">
        <v>9706</v>
      </c>
      <c r="B108" s="191"/>
      <c r="C108" s="234"/>
      <c r="D108" s="194"/>
      <c r="E108" s="187" t="str">
        <f>IF(Таблица7[[#This Row],[Цена]]&lt;&gt;"",Таблица7[[#This Row],[Цена]]*Таблица7[[#This Row],[Заказ]],"")</f>
        <v/>
      </c>
      <c r="F108" s="188" t="str">
        <f t="shared" si="1"/>
        <v/>
      </c>
      <c r="G10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09" spans="1:7" ht="15" customHeight="1" x14ac:dyDescent="0.25">
      <c r="A109" s="190" t="s">
        <v>9707</v>
      </c>
      <c r="B109" s="191" t="s">
        <v>9821</v>
      </c>
      <c r="C109" s="234">
        <v>2300</v>
      </c>
      <c r="D109" s="194"/>
      <c r="E109" s="187">
        <f>IF(Таблица7[[#This Row],[Цена]]&lt;&gt;"",Таблица7[[#This Row],[Цена]]*Таблица7[[#This Row],[Заказ]],"")</f>
        <v>0</v>
      </c>
      <c r="F109" s="188" t="str">
        <f t="shared" si="1"/>
        <v>предзаказ в течение 1-3 рабочих дней</v>
      </c>
      <c r="G10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10" spans="1:7" ht="15" customHeight="1" x14ac:dyDescent="0.25">
      <c r="A110" s="190" t="s">
        <v>9822</v>
      </c>
      <c r="B110" s="192" t="s">
        <v>9823</v>
      </c>
      <c r="C110" s="235">
        <v>1800</v>
      </c>
      <c r="D110" s="194"/>
      <c r="E110" s="187">
        <f>IF(Таблица7[[#This Row],[Цена]]&lt;&gt;"",Таблица7[[#This Row],[Цена]]*Таблица7[[#This Row],[Заказ]],"")</f>
        <v>0</v>
      </c>
      <c r="F110" s="188" t="str">
        <f t="shared" si="1"/>
        <v>предзаказ в течение 1-3 рабочих дней</v>
      </c>
      <c r="G11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11" spans="1:7" ht="15" customHeight="1" x14ac:dyDescent="0.25">
      <c r="A111" s="190" t="s">
        <v>9007</v>
      </c>
      <c r="B111" s="191"/>
      <c r="C111" s="234"/>
      <c r="D111" s="194"/>
      <c r="E111" s="187" t="str">
        <f>IF(Таблица7[[#This Row],[Цена]]&lt;&gt;"",Таблица7[[#This Row],[Цена]]*Таблица7[[#This Row],[Заказ]],"")</f>
        <v/>
      </c>
      <c r="F111" s="188" t="str">
        <f t="shared" si="1"/>
        <v/>
      </c>
      <c r="G11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12" spans="1:7" ht="15" customHeight="1" x14ac:dyDescent="0.25">
      <c r="A112" s="190" t="s">
        <v>9008</v>
      </c>
      <c r="B112" s="191" t="s">
        <v>9009</v>
      </c>
      <c r="C112" s="234">
        <v>900</v>
      </c>
      <c r="D112" s="194"/>
      <c r="E112" s="187">
        <f>IF(Таблица7[[#This Row],[Цена]]&lt;&gt;"",Таблица7[[#This Row],[Цена]]*Таблица7[[#This Row],[Заказ]],"")</f>
        <v>0</v>
      </c>
      <c r="F112" s="188" t="str">
        <f t="shared" si="1"/>
        <v>предзаказ в течение 1-3 рабочих дней</v>
      </c>
      <c r="G11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13" spans="1:7" ht="15" customHeight="1" x14ac:dyDescent="0.25">
      <c r="A113" s="190" t="s">
        <v>9010</v>
      </c>
      <c r="B113" s="191"/>
      <c r="C113" s="234"/>
      <c r="D113" s="194"/>
      <c r="E113" s="187" t="str">
        <f>IF(Таблица7[[#This Row],[Цена]]&lt;&gt;"",Таблица7[[#This Row],[Цена]]*Таблица7[[#This Row],[Заказ]],"")</f>
        <v/>
      </c>
      <c r="F113" s="188" t="str">
        <f t="shared" si="1"/>
        <v/>
      </c>
      <c r="G11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14" spans="1:7" ht="15" customHeight="1" x14ac:dyDescent="0.25">
      <c r="A114" s="190" t="s">
        <v>13784</v>
      </c>
      <c r="B114" s="191" t="s">
        <v>13785</v>
      </c>
      <c r="C114" s="234">
        <v>12800</v>
      </c>
      <c r="D114" s="194"/>
      <c r="E114" s="187">
        <f>IF(Таблица7[[#This Row],[Цена]]&lt;&gt;"",Таблица7[[#This Row],[Цена]]*Таблица7[[#This Row],[Заказ]],"")</f>
        <v>0</v>
      </c>
      <c r="F114" s="188" t="str">
        <f t="shared" si="1"/>
        <v>предзаказ в течение 1-3 рабочих дней</v>
      </c>
      <c r="G11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15" spans="1:7" ht="15" customHeight="1" x14ac:dyDescent="0.25">
      <c r="A115" s="190" t="s">
        <v>9011</v>
      </c>
      <c r="B115" s="191" t="s">
        <v>9012</v>
      </c>
      <c r="C115" s="234">
        <v>18500</v>
      </c>
      <c r="D115" s="194"/>
      <c r="E115" s="187">
        <f>IF(Таблица7[[#This Row],[Цена]]&lt;&gt;"",Таблица7[[#This Row],[Цена]]*Таблица7[[#This Row],[Заказ]],"")</f>
        <v>0</v>
      </c>
      <c r="F115" s="188" t="str">
        <f t="shared" si="1"/>
        <v>предзаказ в течение 1-3 рабочих дней</v>
      </c>
      <c r="G11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16" spans="1:7" ht="15" customHeight="1" x14ac:dyDescent="0.25">
      <c r="A116" s="190" t="s">
        <v>9013</v>
      </c>
      <c r="B116" s="191" t="s">
        <v>9014</v>
      </c>
      <c r="C116" s="234">
        <v>29300</v>
      </c>
      <c r="D116" s="194"/>
      <c r="E116" s="187">
        <f>IF(Таблица7[[#This Row],[Цена]]&lt;&gt;"",Таблица7[[#This Row],[Цена]]*Таблица7[[#This Row],[Заказ]],"")</f>
        <v>0</v>
      </c>
      <c r="F116" s="188" t="str">
        <f t="shared" si="1"/>
        <v>предзаказ в течение 1-3 рабочих дней</v>
      </c>
      <c r="G11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17" spans="1:7" ht="15" customHeight="1" x14ac:dyDescent="0.25">
      <c r="A117" s="190" t="s">
        <v>9015</v>
      </c>
      <c r="B117" s="191"/>
      <c r="C117" s="234"/>
      <c r="D117" s="194"/>
      <c r="E117" s="187" t="str">
        <f>IF(Таблица7[[#This Row],[Цена]]&lt;&gt;"",Таблица7[[#This Row],[Цена]]*Таблица7[[#This Row],[Заказ]],"")</f>
        <v/>
      </c>
      <c r="F117" s="188" t="str">
        <f t="shared" si="1"/>
        <v/>
      </c>
      <c r="G11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18" spans="1:7" ht="15" customHeight="1" x14ac:dyDescent="0.25">
      <c r="A118" s="190" t="s">
        <v>9016</v>
      </c>
      <c r="B118" s="191" t="s">
        <v>11251</v>
      </c>
      <c r="C118" s="234">
        <v>20600</v>
      </c>
      <c r="D118" s="194"/>
      <c r="E118" s="187">
        <f>IF(Таблица7[[#This Row],[Цена]]&lt;&gt;"",Таблица7[[#This Row],[Цена]]*Таблица7[[#This Row],[Заказ]],"")</f>
        <v>0</v>
      </c>
      <c r="F118" s="188" t="str">
        <f t="shared" si="1"/>
        <v>предзаказ в течение 1-3 рабочих дней</v>
      </c>
      <c r="G11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19" spans="1:7" ht="15" customHeight="1" x14ac:dyDescent="0.25">
      <c r="A119" s="190" t="s">
        <v>9017</v>
      </c>
      <c r="B119" s="191" t="s">
        <v>11252</v>
      </c>
      <c r="C119" s="234">
        <v>20600</v>
      </c>
      <c r="D119" s="194"/>
      <c r="E119" s="187">
        <f>IF(Таблица7[[#This Row],[Цена]]&lt;&gt;"",Таблица7[[#This Row],[Цена]]*Таблица7[[#This Row],[Заказ]],"")</f>
        <v>0</v>
      </c>
      <c r="F119" s="188" t="str">
        <f t="shared" si="1"/>
        <v>предзаказ в течение 1-3 рабочих дней</v>
      </c>
      <c r="G11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20" spans="1:7" ht="15" customHeight="1" x14ac:dyDescent="0.25">
      <c r="A120" s="190" t="s">
        <v>9018</v>
      </c>
      <c r="B120" s="191" t="s">
        <v>11253</v>
      </c>
      <c r="C120" s="234">
        <v>20600</v>
      </c>
      <c r="D120" s="194"/>
      <c r="E120" s="187">
        <f>IF(Таблица7[[#This Row],[Цена]]&lt;&gt;"",Таблица7[[#This Row],[Цена]]*Таблица7[[#This Row],[Заказ]],"")</f>
        <v>0</v>
      </c>
      <c r="F120" s="188" t="str">
        <f t="shared" si="1"/>
        <v>предзаказ в течение 1-3 рабочих дней</v>
      </c>
      <c r="G12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21" spans="1:7" ht="15" customHeight="1" x14ac:dyDescent="0.25">
      <c r="A121" s="190" t="s">
        <v>11353</v>
      </c>
      <c r="B121" s="191" t="s">
        <v>11683</v>
      </c>
      <c r="C121" s="234">
        <v>12200</v>
      </c>
      <c r="D121" s="194"/>
      <c r="E121" s="187">
        <f>IF(Таблица7[[#This Row],[Цена]]&lt;&gt;"",Таблица7[[#This Row],[Цена]]*Таблица7[[#This Row],[Заказ]],"")</f>
        <v>0</v>
      </c>
      <c r="F121" s="188" t="str">
        <f t="shared" si="1"/>
        <v>предзаказ в течение 1-3 рабочих дней</v>
      </c>
      <c r="G12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22" spans="1:7" ht="15" customHeight="1" x14ac:dyDescent="0.25">
      <c r="A122" s="190" t="s">
        <v>11352</v>
      </c>
      <c r="B122" s="192" t="s">
        <v>11684</v>
      </c>
      <c r="C122" s="235">
        <v>12200</v>
      </c>
      <c r="D122" s="194"/>
      <c r="E122" s="187">
        <f>IF(Таблица7[[#This Row],[Цена]]&lt;&gt;"",Таблица7[[#This Row],[Цена]]*Таблица7[[#This Row],[Заказ]],"")</f>
        <v>0</v>
      </c>
      <c r="F122" s="188" t="str">
        <f t="shared" si="1"/>
        <v>предзаказ в течение 1-3 рабочих дней</v>
      </c>
      <c r="G12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23" spans="1:7" ht="15" customHeight="1" x14ac:dyDescent="0.25">
      <c r="A123" s="190" t="s">
        <v>11685</v>
      </c>
      <c r="B123" s="191" t="s">
        <v>11686</v>
      </c>
      <c r="C123" s="234">
        <v>12200</v>
      </c>
      <c r="D123" s="194"/>
      <c r="E123" s="187">
        <f>IF(Таблица7[[#This Row],[Цена]]&lt;&gt;"",Таблица7[[#This Row],[Цена]]*Таблица7[[#This Row],[Заказ]],"")</f>
        <v>0</v>
      </c>
      <c r="F123" s="188" t="str">
        <f t="shared" si="1"/>
        <v>предзаказ в течение 1-3 рабочих дней</v>
      </c>
      <c r="G12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24" spans="1:7" ht="15" customHeight="1" x14ac:dyDescent="0.25">
      <c r="A124" s="190" t="s">
        <v>13977</v>
      </c>
      <c r="B124" s="192" t="s">
        <v>13978</v>
      </c>
      <c r="C124" s="235">
        <v>34800</v>
      </c>
      <c r="D124" s="194"/>
      <c r="E124" s="187">
        <f>IF(Таблица7[[#This Row],[Цена]]&lt;&gt;"",Таблица7[[#This Row],[Цена]]*Таблица7[[#This Row],[Заказ]],"")</f>
        <v>0</v>
      </c>
      <c r="F124" s="188" t="str">
        <f t="shared" si="1"/>
        <v>предзаказ в течение 1-3 рабочих дней</v>
      </c>
      <c r="G12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25" spans="1:7" ht="15" customHeight="1" x14ac:dyDescent="0.25">
      <c r="A125" s="190" t="s">
        <v>13979</v>
      </c>
      <c r="B125" s="191" t="s">
        <v>13980</v>
      </c>
      <c r="C125" s="234">
        <v>34800</v>
      </c>
      <c r="D125" s="194"/>
      <c r="E125" s="187">
        <f>IF(Таблица7[[#This Row],[Цена]]&lt;&gt;"",Таблица7[[#This Row],[Цена]]*Таблица7[[#This Row],[Заказ]],"")</f>
        <v>0</v>
      </c>
      <c r="F125" s="188" t="str">
        <f t="shared" si="1"/>
        <v>предзаказ в течение 1-3 рабочих дней</v>
      </c>
      <c r="G12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26" spans="1:7" ht="15" customHeight="1" x14ac:dyDescent="0.25">
      <c r="A126" s="190" t="s">
        <v>9019</v>
      </c>
      <c r="B126" s="191" t="s">
        <v>9020</v>
      </c>
      <c r="C126" s="234">
        <v>4900</v>
      </c>
      <c r="D126" s="194"/>
      <c r="E126" s="187">
        <f>IF(Таблица7[[#This Row],[Цена]]&lt;&gt;"",Таблица7[[#This Row],[Цена]]*Таблица7[[#This Row],[Заказ]],"")</f>
        <v>0</v>
      </c>
      <c r="F126" s="188" t="str">
        <f t="shared" si="1"/>
        <v>предзаказ в течение 1-3 рабочих дней</v>
      </c>
      <c r="G12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27" spans="1:7" ht="15" customHeight="1" x14ac:dyDescent="0.25">
      <c r="A127" s="190" t="s">
        <v>9021</v>
      </c>
      <c r="B127" s="192" t="s">
        <v>9022</v>
      </c>
      <c r="C127" s="235">
        <v>4900</v>
      </c>
      <c r="D127" s="194"/>
      <c r="E127" s="187">
        <f>IF(Таблица7[[#This Row],[Цена]]&lt;&gt;"",Таблица7[[#This Row],[Цена]]*Таблица7[[#This Row],[Заказ]],"")</f>
        <v>0</v>
      </c>
      <c r="F127" s="188" t="str">
        <f t="shared" si="1"/>
        <v>предзаказ в течение 1-3 рабочих дней</v>
      </c>
      <c r="G12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28" spans="1:7" ht="15" customHeight="1" x14ac:dyDescent="0.25">
      <c r="A128" s="190" t="s">
        <v>11254</v>
      </c>
      <c r="B128" s="191" t="s">
        <v>11255</v>
      </c>
      <c r="C128" s="234">
        <v>4300</v>
      </c>
      <c r="D128" s="194"/>
      <c r="E128" s="187">
        <f>IF(Таблица7[[#This Row],[Цена]]&lt;&gt;"",Таблица7[[#This Row],[Цена]]*Таблица7[[#This Row],[Заказ]],"")</f>
        <v>0</v>
      </c>
      <c r="F128" s="188" t="str">
        <f t="shared" si="1"/>
        <v>предзаказ в течение 1-3 рабочих дней</v>
      </c>
      <c r="G12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29" spans="1:7" ht="15" customHeight="1" x14ac:dyDescent="0.25">
      <c r="A129" s="190" t="s">
        <v>9023</v>
      </c>
      <c r="B129" s="191" t="s">
        <v>9024</v>
      </c>
      <c r="C129" s="234">
        <v>4300</v>
      </c>
      <c r="D129" s="194"/>
      <c r="E129" s="187">
        <f>IF(Таблица7[[#This Row],[Цена]]&lt;&gt;"",Таблица7[[#This Row],[Цена]]*Таблица7[[#This Row],[Заказ]],"")</f>
        <v>0</v>
      </c>
      <c r="F129" s="188" t="str">
        <f t="shared" si="1"/>
        <v>предзаказ в течение 1-3 рабочих дней</v>
      </c>
      <c r="G12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30" spans="1:7" ht="15" customHeight="1" x14ac:dyDescent="0.25">
      <c r="A130" s="190" t="s">
        <v>13981</v>
      </c>
      <c r="B130" s="192" t="s">
        <v>13982</v>
      </c>
      <c r="C130" s="235">
        <v>27900</v>
      </c>
      <c r="D130" s="194"/>
      <c r="E130" s="187">
        <f>IF(Таблица7[[#This Row],[Цена]]&lt;&gt;"",Таблица7[[#This Row],[Цена]]*Таблица7[[#This Row],[Заказ]],"")</f>
        <v>0</v>
      </c>
      <c r="F130" s="188" t="str">
        <f t="shared" si="1"/>
        <v>предзаказ в течение 1-3 рабочих дней</v>
      </c>
      <c r="G13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31" spans="1:7" ht="15" customHeight="1" x14ac:dyDescent="0.25">
      <c r="A131" s="190" t="s">
        <v>13983</v>
      </c>
      <c r="B131" s="191" t="s">
        <v>13984</v>
      </c>
      <c r="C131" s="234">
        <v>27900</v>
      </c>
      <c r="D131" s="194"/>
      <c r="E131" s="187">
        <f>IF(Таблица7[[#This Row],[Цена]]&lt;&gt;"",Таблица7[[#This Row],[Цена]]*Таблица7[[#This Row],[Заказ]],"")</f>
        <v>0</v>
      </c>
      <c r="F131" s="188" t="str">
        <f t="shared" si="1"/>
        <v>предзаказ в течение 1-3 рабочих дней</v>
      </c>
      <c r="G13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32" spans="1:7" ht="15" customHeight="1" x14ac:dyDescent="0.25">
      <c r="A132" s="190" t="s">
        <v>13985</v>
      </c>
      <c r="B132" s="191" t="s">
        <v>13986</v>
      </c>
      <c r="C132" s="234">
        <v>27900</v>
      </c>
      <c r="D132" s="194"/>
      <c r="E132" s="187">
        <f>IF(Таблица7[[#This Row],[Цена]]&lt;&gt;"",Таблица7[[#This Row],[Цена]]*Таблица7[[#This Row],[Заказ]],"")</f>
        <v>0</v>
      </c>
      <c r="F132" s="188" t="str">
        <f t="shared" ref="F132:F144" si="2">IF(OR(ISBLANK(C132),(I132)&gt;0),"","предзаказ в течение 1-3 рабочих дней")</f>
        <v>предзаказ в течение 1-3 рабочих дней</v>
      </c>
      <c r="G13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33" spans="1:7" ht="15" customHeight="1" x14ac:dyDescent="0.25">
      <c r="A133" s="190" t="s">
        <v>14699</v>
      </c>
      <c r="B133" s="192" t="s">
        <v>14700</v>
      </c>
      <c r="C133" s="235">
        <v>7400</v>
      </c>
      <c r="D133" s="194"/>
      <c r="E133" s="187">
        <f>IF(Таблица7[[#This Row],[Цена]]&lt;&gt;"",Таблица7[[#This Row],[Цена]]*Таблица7[[#This Row],[Заказ]],"")</f>
        <v>0</v>
      </c>
      <c r="F133" s="188" t="str">
        <f t="shared" si="2"/>
        <v>предзаказ в течение 1-3 рабочих дней</v>
      </c>
      <c r="G13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34" spans="1:7" ht="15" customHeight="1" x14ac:dyDescent="0.25">
      <c r="A134" s="190" t="s">
        <v>11256</v>
      </c>
      <c r="B134" s="191" t="s">
        <v>11257</v>
      </c>
      <c r="C134" s="234">
        <v>9500</v>
      </c>
      <c r="D134" s="194"/>
      <c r="E134" s="187">
        <f>IF(Таблица7[[#This Row],[Цена]]&lt;&gt;"",Таблица7[[#This Row],[Цена]]*Таблица7[[#This Row],[Заказ]],"")</f>
        <v>0</v>
      </c>
      <c r="F134" s="188" t="str">
        <f t="shared" si="2"/>
        <v>предзаказ в течение 1-3 рабочих дней</v>
      </c>
      <c r="G13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35" spans="1:7" ht="15" customHeight="1" x14ac:dyDescent="0.25">
      <c r="A135" s="190" t="s">
        <v>13399</v>
      </c>
      <c r="B135" s="191" t="s">
        <v>13400</v>
      </c>
      <c r="C135" s="234">
        <v>9500</v>
      </c>
      <c r="D135" s="194"/>
      <c r="E135" s="187">
        <f>IF(Таблица7[[#This Row],[Цена]]&lt;&gt;"",Таблица7[[#This Row],[Цена]]*Таблица7[[#This Row],[Заказ]],"")</f>
        <v>0</v>
      </c>
      <c r="F135" s="188" t="str">
        <f t="shared" si="2"/>
        <v>предзаказ в течение 1-3 рабочих дней</v>
      </c>
      <c r="G13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36" spans="1:7" ht="15" customHeight="1" x14ac:dyDescent="0.25">
      <c r="A136" s="190" t="s">
        <v>9025</v>
      </c>
      <c r="B136" s="191" t="s">
        <v>9026</v>
      </c>
      <c r="C136" s="234">
        <v>8100</v>
      </c>
      <c r="D136" s="194"/>
      <c r="E136" s="187">
        <f>IF(Таблица7[[#This Row],[Цена]]&lt;&gt;"",Таблица7[[#This Row],[Цена]]*Таблица7[[#This Row],[Заказ]],"")</f>
        <v>0</v>
      </c>
      <c r="F136" s="188" t="str">
        <f t="shared" si="2"/>
        <v>предзаказ в течение 1-3 рабочих дней</v>
      </c>
      <c r="G13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37" spans="1:7" ht="15" customHeight="1" x14ac:dyDescent="0.25">
      <c r="A137" s="190" t="s">
        <v>9027</v>
      </c>
      <c r="B137" s="192" t="s">
        <v>9028</v>
      </c>
      <c r="C137" s="235">
        <v>8100</v>
      </c>
      <c r="D137" s="194"/>
      <c r="E137" s="187">
        <f>IF(Таблица7[[#This Row],[Цена]]&lt;&gt;"",Таблица7[[#This Row],[Цена]]*Таблица7[[#This Row],[Заказ]],"")</f>
        <v>0</v>
      </c>
      <c r="F137" s="188" t="str">
        <f t="shared" si="2"/>
        <v>предзаказ в течение 1-3 рабочих дней</v>
      </c>
      <c r="G13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38" spans="1:7" ht="15" customHeight="1" x14ac:dyDescent="0.25">
      <c r="A138" s="190" t="s">
        <v>9029</v>
      </c>
      <c r="B138" s="191" t="s">
        <v>9030</v>
      </c>
      <c r="C138" s="234">
        <v>8100</v>
      </c>
      <c r="D138" s="194"/>
      <c r="E138" s="187">
        <f>IF(Таблица7[[#This Row],[Цена]]&lt;&gt;"",Таблица7[[#This Row],[Цена]]*Таблица7[[#This Row],[Заказ]],"")</f>
        <v>0</v>
      </c>
      <c r="F138" s="188" t="str">
        <f t="shared" si="2"/>
        <v>предзаказ в течение 1-3 рабочих дней</v>
      </c>
      <c r="G13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39" spans="1:7" ht="15" customHeight="1" x14ac:dyDescent="0.25">
      <c r="A139" s="190" t="s">
        <v>9031</v>
      </c>
      <c r="B139" s="192" t="s">
        <v>9032</v>
      </c>
      <c r="C139" s="235">
        <v>8100</v>
      </c>
      <c r="D139" s="194"/>
      <c r="E139" s="187">
        <f>IF(Таблица7[[#This Row],[Цена]]&lt;&gt;"",Таблица7[[#This Row],[Цена]]*Таблица7[[#This Row],[Заказ]],"")</f>
        <v>0</v>
      </c>
      <c r="F139" s="188" t="str">
        <f t="shared" si="2"/>
        <v>предзаказ в течение 1-3 рабочих дней</v>
      </c>
      <c r="G13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40" spans="1:7" ht="15" customHeight="1" x14ac:dyDescent="0.25">
      <c r="A140" s="190" t="s">
        <v>15999</v>
      </c>
      <c r="B140" s="191"/>
      <c r="C140" s="234"/>
      <c r="D140" s="194"/>
      <c r="E140" s="187" t="str">
        <f>IF(Таблица7[[#This Row],[Цена]]&lt;&gt;"",Таблица7[[#This Row],[Цена]]*Таблица7[[#This Row],[Заказ]],"")</f>
        <v/>
      </c>
      <c r="F140" s="188" t="str">
        <f t="shared" si="2"/>
        <v/>
      </c>
      <c r="G14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41" spans="1:7" ht="15" customHeight="1" x14ac:dyDescent="0.25">
      <c r="A141" s="190" t="s">
        <v>13485</v>
      </c>
      <c r="B141" s="191" t="s">
        <v>13486</v>
      </c>
      <c r="C141" s="234">
        <v>20800</v>
      </c>
      <c r="D141" s="194"/>
      <c r="E141" s="187">
        <f>IF(Таблица7[[#This Row],[Цена]]&lt;&gt;"",Таблица7[[#This Row],[Цена]]*Таблица7[[#This Row],[Заказ]],"")</f>
        <v>0</v>
      </c>
      <c r="F141" s="188" t="str">
        <f t="shared" si="2"/>
        <v>предзаказ в течение 1-3 рабочих дней</v>
      </c>
      <c r="G14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42" spans="1:7" ht="15" customHeight="1" x14ac:dyDescent="0.25">
      <c r="A142" s="190" t="s">
        <v>13487</v>
      </c>
      <c r="B142" s="191" t="s">
        <v>13488</v>
      </c>
      <c r="C142" s="234">
        <v>6900</v>
      </c>
      <c r="D142" s="194"/>
      <c r="E142" s="187">
        <f>IF(Таблица7[[#This Row],[Цена]]&lt;&gt;"",Таблица7[[#This Row],[Цена]]*Таблица7[[#This Row],[Заказ]],"")</f>
        <v>0</v>
      </c>
      <c r="F142" s="188" t="str">
        <f t="shared" si="2"/>
        <v>предзаказ в течение 1-3 рабочих дней</v>
      </c>
      <c r="G14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43" spans="1:7" ht="15" customHeight="1" x14ac:dyDescent="0.25">
      <c r="A143" s="190" t="s">
        <v>13489</v>
      </c>
      <c r="B143" s="191" t="s">
        <v>13490</v>
      </c>
      <c r="C143" s="234">
        <v>8700</v>
      </c>
      <c r="D143" s="194"/>
      <c r="E143" s="187">
        <f>IF(Таблица7[[#This Row],[Цена]]&lt;&gt;"",Таблица7[[#This Row],[Цена]]*Таблица7[[#This Row],[Заказ]],"")</f>
        <v>0</v>
      </c>
      <c r="F143" s="188" t="str">
        <f t="shared" si="2"/>
        <v>предзаказ в течение 1-3 рабочих дней</v>
      </c>
      <c r="G14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44" spans="1:7" ht="15" customHeight="1" x14ac:dyDescent="0.25">
      <c r="A144" s="190" t="s">
        <v>13491</v>
      </c>
      <c r="B144" s="191" t="s">
        <v>13492</v>
      </c>
      <c r="C144" s="234">
        <v>7700</v>
      </c>
      <c r="D144" s="194"/>
      <c r="E144" s="187">
        <f>IF(Таблица7[[#This Row],[Цена]]&lt;&gt;"",Таблица7[[#This Row],[Цена]]*Таблица7[[#This Row],[Заказ]],"")</f>
        <v>0</v>
      </c>
      <c r="F144" s="188" t="str">
        <f t="shared" si="2"/>
        <v>предзаказ в течение 1-3 рабочих дней</v>
      </c>
      <c r="G14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45" spans="1:7" ht="15" customHeight="1" x14ac:dyDescent="0.25">
      <c r="A145" s="191" t="s">
        <v>13493</v>
      </c>
      <c r="B145" s="191" t="s">
        <v>13494</v>
      </c>
      <c r="C145" s="234">
        <v>9300</v>
      </c>
      <c r="D145" s="194"/>
      <c r="E145" s="187">
        <f>IF(Таблица7[[#This Row],[Цена]]&lt;&gt;"",Таблица7[[#This Row],[Цена]]*Таблица7[[#This Row],[Заказ]],"")</f>
        <v>0</v>
      </c>
      <c r="F145" s="188" t="str">
        <f t="shared" ref="F145:F151" si="3">IF(OR(ISBLANK(C145),(I145)&gt;0),"","предзаказ в течение 1-3 рабочих дней")</f>
        <v>предзаказ в течение 1-3 рабочих дней</v>
      </c>
      <c r="G14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46" spans="1:7" ht="15" customHeight="1" x14ac:dyDescent="0.25">
      <c r="A146" s="191" t="s">
        <v>16000</v>
      </c>
      <c r="B146" s="191"/>
      <c r="C146" s="234"/>
      <c r="D146" s="194"/>
      <c r="E146" s="187" t="str">
        <f>IF(Таблица7[[#This Row],[Цена]]&lt;&gt;"",Таблица7[[#This Row],[Цена]]*Таблица7[[#This Row],[Заказ]],"")</f>
        <v/>
      </c>
      <c r="F146" s="188" t="str">
        <f t="shared" si="3"/>
        <v/>
      </c>
      <c r="G14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47" spans="1:7" ht="15" customHeight="1" x14ac:dyDescent="0.25">
      <c r="A147" s="191" t="s">
        <v>13495</v>
      </c>
      <c r="B147" s="191" t="s">
        <v>13496</v>
      </c>
      <c r="C147" s="234">
        <v>7200</v>
      </c>
      <c r="D147" s="194"/>
      <c r="E147" s="187">
        <f>IF(Таблица7[[#This Row],[Цена]]&lt;&gt;"",Таблица7[[#This Row],[Цена]]*Таблица7[[#This Row],[Заказ]],"")</f>
        <v>0</v>
      </c>
      <c r="F147" s="188" t="str">
        <f t="shared" si="3"/>
        <v>предзаказ в течение 1-3 рабочих дней</v>
      </c>
      <c r="G14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48" spans="1:7" ht="15" customHeight="1" x14ac:dyDescent="0.25">
      <c r="A148" s="191" t="s">
        <v>13497</v>
      </c>
      <c r="B148" s="191" t="s">
        <v>13498</v>
      </c>
      <c r="C148" s="234">
        <v>7000</v>
      </c>
      <c r="D148" s="194"/>
      <c r="E148" s="187">
        <f>IF(Таблица7[[#This Row],[Цена]]&lt;&gt;"",Таблица7[[#This Row],[Цена]]*Таблица7[[#This Row],[Заказ]],"")</f>
        <v>0</v>
      </c>
      <c r="F148" s="188" t="str">
        <f t="shared" si="3"/>
        <v>предзаказ в течение 1-3 рабочих дней</v>
      </c>
      <c r="G14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49" spans="1:7" ht="15" customHeight="1" x14ac:dyDescent="0.25">
      <c r="A149" s="191" t="s">
        <v>13499</v>
      </c>
      <c r="B149" s="191" t="s">
        <v>13500</v>
      </c>
      <c r="C149" s="234">
        <v>7000</v>
      </c>
      <c r="D149" s="194"/>
      <c r="E149" s="187">
        <f>IF(Таблица7[[#This Row],[Цена]]&lt;&gt;"",Таблица7[[#This Row],[Цена]]*Таблица7[[#This Row],[Заказ]],"")</f>
        <v>0</v>
      </c>
      <c r="F149" s="188" t="str">
        <f t="shared" si="3"/>
        <v>предзаказ в течение 1-3 рабочих дней</v>
      </c>
      <c r="G14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50" spans="1:7" ht="15" customHeight="1" x14ac:dyDescent="0.25">
      <c r="A150" s="191" t="s">
        <v>13501</v>
      </c>
      <c r="B150" s="191" t="s">
        <v>13502</v>
      </c>
      <c r="C150" s="234">
        <v>7800</v>
      </c>
      <c r="D150" s="194"/>
      <c r="E150" s="187">
        <f>IF(Таблица7[[#This Row],[Цена]]&lt;&gt;"",Таблица7[[#This Row],[Цена]]*Таблица7[[#This Row],[Заказ]],"")</f>
        <v>0</v>
      </c>
      <c r="F150" s="188" t="str">
        <f t="shared" si="3"/>
        <v>предзаказ в течение 1-3 рабочих дней</v>
      </c>
      <c r="G15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51" spans="1:7" ht="15" customHeight="1" x14ac:dyDescent="0.25">
      <c r="A151" s="191" t="s">
        <v>13503</v>
      </c>
      <c r="B151" s="191" t="s">
        <v>13504</v>
      </c>
      <c r="C151" s="234">
        <v>8200</v>
      </c>
      <c r="D151" s="194"/>
      <c r="E151" s="187">
        <f>IF(Таблица7[[#This Row],[Цена]]&lt;&gt;"",Таблица7[[#This Row],[Цена]]*Таблица7[[#This Row],[Заказ]],"")</f>
        <v>0</v>
      </c>
      <c r="F151" s="188" t="str">
        <f t="shared" si="3"/>
        <v>предзаказ в течение 1-3 рабочих дней</v>
      </c>
      <c r="G15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52" spans="1:7" ht="15" customHeight="1" x14ac:dyDescent="0.25">
      <c r="A152" s="344" t="s">
        <v>13505</v>
      </c>
      <c r="B152" s="344" t="s">
        <v>13506</v>
      </c>
      <c r="C152" s="345">
        <v>13400</v>
      </c>
      <c r="D152" s="346"/>
      <c r="E152" s="347">
        <f>IF(Таблица7[[#This Row],[Цена]]&lt;&gt;"",Таблица7[[#This Row],[Цена]]*Таблица7[[#This Row],[Заказ]],"")</f>
        <v>0</v>
      </c>
      <c r="F152" s="348" t="str">
        <f t="shared" ref="F152:F187" si="4">IF(OR(ISBLANK(C152),(I152)&gt;0),"","предзаказ в течение 1-3 рабочих дней")</f>
        <v>предзаказ в течение 1-3 рабочих дней</v>
      </c>
      <c r="G15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53" spans="1:7" ht="15" customHeight="1" x14ac:dyDescent="0.25">
      <c r="A153" s="344" t="s">
        <v>13507</v>
      </c>
      <c r="B153" s="344" t="s">
        <v>13508</v>
      </c>
      <c r="C153" s="345">
        <v>8600</v>
      </c>
      <c r="D153" s="346"/>
      <c r="E153" s="347">
        <f>IF(Таблица7[[#This Row],[Цена]]&lt;&gt;"",Таблица7[[#This Row],[Цена]]*Таблица7[[#This Row],[Заказ]],"")</f>
        <v>0</v>
      </c>
      <c r="F153" s="348" t="str">
        <f t="shared" si="4"/>
        <v>предзаказ в течение 1-3 рабочих дней</v>
      </c>
      <c r="G15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54" spans="1:7" ht="15" customHeight="1" x14ac:dyDescent="0.25">
      <c r="A154" s="344" t="s">
        <v>13509</v>
      </c>
      <c r="B154" s="344" t="s">
        <v>13510</v>
      </c>
      <c r="C154" s="345">
        <v>7700</v>
      </c>
      <c r="D154" s="346"/>
      <c r="E154" s="347">
        <f>IF(Таблица7[[#This Row],[Цена]]&lt;&gt;"",Таблица7[[#This Row],[Цена]]*Таблица7[[#This Row],[Заказ]],"")</f>
        <v>0</v>
      </c>
      <c r="F154" s="348" t="str">
        <f t="shared" si="4"/>
        <v>предзаказ в течение 1-3 рабочих дней</v>
      </c>
      <c r="G15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55" spans="1:7" ht="15" customHeight="1" x14ac:dyDescent="0.25">
      <c r="A155" s="344" t="s">
        <v>13511</v>
      </c>
      <c r="B155" s="344" t="s">
        <v>13512</v>
      </c>
      <c r="C155" s="345">
        <v>8600</v>
      </c>
      <c r="D155" s="346"/>
      <c r="E155" s="347">
        <f>IF(Таблица7[[#This Row],[Цена]]&lt;&gt;"",Таблица7[[#This Row],[Цена]]*Таблица7[[#This Row],[Заказ]],"")</f>
        <v>0</v>
      </c>
      <c r="F155" s="348" t="str">
        <f t="shared" si="4"/>
        <v>предзаказ в течение 1-3 рабочих дней</v>
      </c>
      <c r="G15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56" spans="1:7" ht="15" customHeight="1" x14ac:dyDescent="0.25">
      <c r="A156" s="344" t="s">
        <v>13513</v>
      </c>
      <c r="B156" s="344" t="s">
        <v>13514</v>
      </c>
      <c r="C156" s="345">
        <v>13500</v>
      </c>
      <c r="D156" s="346"/>
      <c r="E156" s="347">
        <f>IF(Таблица7[[#This Row],[Цена]]&lt;&gt;"",Таблица7[[#This Row],[Цена]]*Таблица7[[#This Row],[Заказ]],"")</f>
        <v>0</v>
      </c>
      <c r="F156" s="348" t="str">
        <f t="shared" si="4"/>
        <v>предзаказ в течение 1-3 рабочих дней</v>
      </c>
      <c r="G15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57" spans="1:7" ht="15" customHeight="1" x14ac:dyDescent="0.25">
      <c r="A157" s="344" t="s">
        <v>13515</v>
      </c>
      <c r="B157" s="344" t="s">
        <v>13516</v>
      </c>
      <c r="C157" s="345">
        <v>9400</v>
      </c>
      <c r="D157" s="346"/>
      <c r="E157" s="347">
        <f>IF(Таблица7[[#This Row],[Цена]]&lt;&gt;"",Таблица7[[#This Row],[Цена]]*Таблица7[[#This Row],[Заказ]],"")</f>
        <v>0</v>
      </c>
      <c r="F157" s="348" t="str">
        <f t="shared" si="4"/>
        <v>предзаказ в течение 1-3 рабочих дней</v>
      </c>
      <c r="G15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58" spans="1:7" ht="15" customHeight="1" x14ac:dyDescent="0.25">
      <c r="A158" s="344" t="s">
        <v>13517</v>
      </c>
      <c r="B158" s="344" t="s">
        <v>13518</v>
      </c>
      <c r="C158" s="345">
        <v>11800</v>
      </c>
      <c r="D158" s="346"/>
      <c r="E158" s="347">
        <f>IF(Таблица7[[#This Row],[Цена]]&lt;&gt;"",Таблица7[[#This Row],[Цена]]*Таблица7[[#This Row],[Заказ]],"")</f>
        <v>0</v>
      </c>
      <c r="F158" s="348" t="str">
        <f t="shared" si="4"/>
        <v>предзаказ в течение 1-3 рабочих дней</v>
      </c>
      <c r="G15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59" spans="1:7" ht="15" customHeight="1" x14ac:dyDescent="0.25">
      <c r="A159" s="344" t="s">
        <v>13519</v>
      </c>
      <c r="B159" s="344" t="s">
        <v>13520</v>
      </c>
      <c r="C159" s="345">
        <v>11100</v>
      </c>
      <c r="D159" s="346"/>
      <c r="E159" s="347">
        <f>IF(Таблица7[[#This Row],[Цена]]&lt;&gt;"",Таблица7[[#This Row],[Цена]]*Таблица7[[#This Row],[Заказ]],"")</f>
        <v>0</v>
      </c>
      <c r="F159" s="348" t="str">
        <f t="shared" si="4"/>
        <v>предзаказ в течение 1-3 рабочих дней</v>
      </c>
      <c r="G15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60" spans="1:7" ht="15" customHeight="1" x14ac:dyDescent="0.25">
      <c r="A160" s="344" t="s">
        <v>13521</v>
      </c>
      <c r="B160" s="344" t="s">
        <v>13522</v>
      </c>
      <c r="C160" s="345">
        <v>1700</v>
      </c>
      <c r="D160" s="346"/>
      <c r="E160" s="347">
        <f>IF(Таблица7[[#This Row],[Цена]]&lt;&gt;"",Таблица7[[#This Row],[Цена]]*Таблица7[[#This Row],[Заказ]],"")</f>
        <v>0</v>
      </c>
      <c r="F160" s="348" t="str">
        <f t="shared" si="4"/>
        <v>предзаказ в течение 1-3 рабочих дней</v>
      </c>
      <c r="G16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61" spans="1:7" ht="15" customHeight="1" x14ac:dyDescent="0.25">
      <c r="A161" s="344" t="s">
        <v>13523</v>
      </c>
      <c r="B161" s="344" t="s">
        <v>13524</v>
      </c>
      <c r="C161" s="345">
        <v>21200</v>
      </c>
      <c r="D161" s="346"/>
      <c r="E161" s="347">
        <f>IF(Таблица7[[#This Row],[Цена]]&lt;&gt;"",Таблица7[[#This Row],[Цена]]*Таблица7[[#This Row],[Заказ]],"")</f>
        <v>0</v>
      </c>
      <c r="F161" s="348" t="str">
        <f t="shared" si="4"/>
        <v>предзаказ в течение 1-3 рабочих дней</v>
      </c>
      <c r="G16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62" spans="1:7" ht="15" customHeight="1" x14ac:dyDescent="0.25">
      <c r="A162" s="344" t="s">
        <v>13525</v>
      </c>
      <c r="B162" s="344" t="s">
        <v>13526</v>
      </c>
      <c r="C162" s="345">
        <v>12200</v>
      </c>
      <c r="D162" s="346"/>
      <c r="E162" s="347">
        <f>IF(Таблица7[[#This Row],[Цена]]&lt;&gt;"",Таблица7[[#This Row],[Цена]]*Таблица7[[#This Row],[Заказ]],"")</f>
        <v>0</v>
      </c>
      <c r="F162" s="348" t="str">
        <f t="shared" si="4"/>
        <v>предзаказ в течение 1-3 рабочих дней</v>
      </c>
      <c r="G16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63" spans="1:7" ht="15" customHeight="1" x14ac:dyDescent="0.25">
      <c r="A163" s="344" t="s">
        <v>13527</v>
      </c>
      <c r="B163" s="344" t="s">
        <v>13528</v>
      </c>
      <c r="C163" s="345">
        <v>10100</v>
      </c>
      <c r="D163" s="346"/>
      <c r="E163" s="347">
        <f>IF(Таблица7[[#This Row],[Цена]]&lt;&gt;"",Таблица7[[#This Row],[Цена]]*Таблица7[[#This Row],[Заказ]],"")</f>
        <v>0</v>
      </c>
      <c r="F163" s="348" t="str">
        <f t="shared" si="4"/>
        <v>предзаказ в течение 1-3 рабочих дней</v>
      </c>
      <c r="G16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64" spans="1:7" ht="15" customHeight="1" x14ac:dyDescent="0.25">
      <c r="A164" s="344" t="s">
        <v>13529</v>
      </c>
      <c r="B164" s="344" t="s">
        <v>13530</v>
      </c>
      <c r="C164" s="345">
        <v>12500</v>
      </c>
      <c r="D164" s="346"/>
      <c r="E164" s="347">
        <f>IF(Таблица7[[#This Row],[Цена]]&lt;&gt;"",Таблица7[[#This Row],[Цена]]*Таблица7[[#This Row],[Заказ]],"")</f>
        <v>0</v>
      </c>
      <c r="F164" s="348" t="str">
        <f t="shared" si="4"/>
        <v>предзаказ в течение 1-3 рабочих дней</v>
      </c>
      <c r="G16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65" spans="1:7" ht="15" customHeight="1" x14ac:dyDescent="0.25">
      <c r="A165" s="344" t="s">
        <v>13531</v>
      </c>
      <c r="B165" s="344" t="s">
        <v>13532</v>
      </c>
      <c r="C165" s="345">
        <v>19500</v>
      </c>
      <c r="D165" s="346"/>
      <c r="E165" s="347">
        <f>IF(Таблица7[[#This Row],[Цена]]&lt;&gt;"",Таблица7[[#This Row],[Цена]]*Таблица7[[#This Row],[Заказ]],"")</f>
        <v>0</v>
      </c>
      <c r="F165" s="348" t="str">
        <f t="shared" si="4"/>
        <v>предзаказ в течение 1-3 рабочих дней</v>
      </c>
      <c r="G16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66" spans="1:7" ht="15" customHeight="1" x14ac:dyDescent="0.25">
      <c r="A166" s="344" t="s">
        <v>13533</v>
      </c>
      <c r="B166" s="344" t="s">
        <v>13534</v>
      </c>
      <c r="C166" s="345">
        <v>17100</v>
      </c>
      <c r="D166" s="346"/>
      <c r="E166" s="347">
        <f>IF(Таблица7[[#This Row],[Цена]]&lt;&gt;"",Таблица7[[#This Row],[Цена]]*Таблица7[[#This Row],[Заказ]],"")</f>
        <v>0</v>
      </c>
      <c r="F166" s="348" t="str">
        <f t="shared" si="4"/>
        <v>предзаказ в течение 1-3 рабочих дней</v>
      </c>
      <c r="G16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67" spans="1:7" ht="15" customHeight="1" x14ac:dyDescent="0.25">
      <c r="A167" s="344" t="s">
        <v>13535</v>
      </c>
      <c r="B167" s="344" t="s">
        <v>13536</v>
      </c>
      <c r="C167" s="345">
        <v>16900</v>
      </c>
      <c r="D167" s="346"/>
      <c r="E167" s="347">
        <f>IF(Таблица7[[#This Row],[Цена]]&lt;&gt;"",Таблица7[[#This Row],[Цена]]*Таблица7[[#This Row],[Заказ]],"")</f>
        <v>0</v>
      </c>
      <c r="F167" s="348" t="str">
        <f t="shared" si="4"/>
        <v>предзаказ в течение 1-3 рабочих дней</v>
      </c>
      <c r="G16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68" spans="1:7" ht="15" customHeight="1" x14ac:dyDescent="0.25">
      <c r="A168" s="344" t="s">
        <v>16001</v>
      </c>
      <c r="B168" s="344"/>
      <c r="C168" s="345"/>
      <c r="D168" s="346"/>
      <c r="E168" s="347" t="str">
        <f>IF(Таблица7[[#This Row],[Цена]]&lt;&gt;"",Таблица7[[#This Row],[Цена]]*Таблица7[[#This Row],[Заказ]],"")</f>
        <v/>
      </c>
      <c r="F168" s="348" t="str">
        <f t="shared" si="4"/>
        <v/>
      </c>
      <c r="G16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69" spans="1:7" ht="15" customHeight="1" x14ac:dyDescent="0.25">
      <c r="A169" s="344" t="s">
        <v>13537</v>
      </c>
      <c r="B169" s="344" t="s">
        <v>13538</v>
      </c>
      <c r="C169" s="345">
        <v>11000</v>
      </c>
      <c r="D169" s="346"/>
      <c r="E169" s="347">
        <f>IF(Таблица7[[#This Row],[Цена]]&lt;&gt;"",Таблица7[[#This Row],[Цена]]*Таблица7[[#This Row],[Заказ]],"")</f>
        <v>0</v>
      </c>
      <c r="F169" s="348" t="str">
        <f t="shared" si="4"/>
        <v>предзаказ в течение 1-3 рабочих дней</v>
      </c>
      <c r="G16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70" spans="1:7" ht="15" customHeight="1" x14ac:dyDescent="0.25">
      <c r="A170" s="344" t="s">
        <v>13539</v>
      </c>
      <c r="B170" s="344" t="s">
        <v>13540</v>
      </c>
      <c r="C170" s="345">
        <v>11600</v>
      </c>
      <c r="D170" s="346"/>
      <c r="E170" s="347">
        <f>IF(Таблица7[[#This Row],[Цена]]&lt;&gt;"",Таблица7[[#This Row],[Цена]]*Таблица7[[#This Row],[Заказ]],"")</f>
        <v>0</v>
      </c>
      <c r="F170" s="348" t="str">
        <f t="shared" si="4"/>
        <v>предзаказ в течение 1-3 рабочих дней</v>
      </c>
      <c r="G17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71" spans="1:7" ht="15" customHeight="1" x14ac:dyDescent="0.25">
      <c r="A171" s="344" t="s">
        <v>13541</v>
      </c>
      <c r="B171" s="344" t="s">
        <v>13542</v>
      </c>
      <c r="C171" s="345">
        <v>18500</v>
      </c>
      <c r="D171" s="346"/>
      <c r="E171" s="347">
        <f>IF(Таблица7[[#This Row],[Цена]]&lt;&gt;"",Таблица7[[#This Row],[Цена]]*Таблица7[[#This Row],[Заказ]],"")</f>
        <v>0</v>
      </c>
      <c r="F171" s="348" t="str">
        <f t="shared" si="4"/>
        <v>предзаказ в течение 1-3 рабочих дней</v>
      </c>
      <c r="G17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72" spans="1:7" ht="15" customHeight="1" x14ac:dyDescent="0.25">
      <c r="A172" s="344" t="s">
        <v>13950</v>
      </c>
      <c r="B172" s="344" t="s">
        <v>13951</v>
      </c>
      <c r="C172" s="345">
        <v>12700</v>
      </c>
      <c r="D172" s="346"/>
      <c r="E172" s="347">
        <f>IF(Таблица7[[#This Row],[Цена]]&lt;&gt;"",Таблица7[[#This Row],[Цена]]*Таблица7[[#This Row],[Заказ]],"")</f>
        <v>0</v>
      </c>
      <c r="F172" s="348" t="str">
        <f t="shared" si="4"/>
        <v>предзаказ в течение 1-3 рабочих дней</v>
      </c>
      <c r="G17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73" spans="1:7" ht="15" customHeight="1" x14ac:dyDescent="0.25">
      <c r="A173" s="344" t="s">
        <v>13543</v>
      </c>
      <c r="B173" s="344" t="s">
        <v>13544</v>
      </c>
      <c r="C173" s="345">
        <v>31000</v>
      </c>
      <c r="D173" s="346"/>
      <c r="E173" s="347">
        <f>IF(Таблица7[[#This Row],[Цена]]&lt;&gt;"",Таблица7[[#This Row],[Цена]]*Таблица7[[#This Row],[Заказ]],"")</f>
        <v>0</v>
      </c>
      <c r="F173" s="348" t="str">
        <f t="shared" si="4"/>
        <v>предзаказ в течение 1-3 рабочих дней</v>
      </c>
      <c r="G17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74" spans="1:7" ht="15" customHeight="1" x14ac:dyDescent="0.25">
      <c r="A174" s="344" t="s">
        <v>16002</v>
      </c>
      <c r="B174" s="344"/>
      <c r="C174" s="345"/>
      <c r="D174" s="346"/>
      <c r="E174" s="347" t="str">
        <f>IF(Таблица7[[#This Row],[Цена]]&lt;&gt;"",Таблица7[[#This Row],[Цена]]*Таблица7[[#This Row],[Заказ]],"")</f>
        <v/>
      </c>
      <c r="F174" s="348" t="str">
        <f t="shared" si="4"/>
        <v/>
      </c>
      <c r="G17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75" spans="1:7" ht="15" customHeight="1" x14ac:dyDescent="0.25">
      <c r="A175" s="344" t="s">
        <v>13545</v>
      </c>
      <c r="B175" s="344" t="s">
        <v>13546</v>
      </c>
      <c r="C175" s="345">
        <v>12200</v>
      </c>
      <c r="D175" s="346"/>
      <c r="E175" s="347">
        <f>IF(Таблица7[[#This Row],[Цена]]&lt;&gt;"",Таблица7[[#This Row],[Цена]]*Таблица7[[#This Row],[Заказ]],"")</f>
        <v>0</v>
      </c>
      <c r="F175" s="348" t="str">
        <f t="shared" si="4"/>
        <v>предзаказ в течение 1-3 рабочих дней</v>
      </c>
      <c r="G17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76" spans="1:7" ht="15" customHeight="1" x14ac:dyDescent="0.25">
      <c r="A176" s="344" t="s">
        <v>16003</v>
      </c>
      <c r="B176" s="344"/>
      <c r="C176" s="345"/>
      <c r="D176" s="346"/>
      <c r="E176" s="347" t="str">
        <f>IF(Таблица7[[#This Row],[Цена]]&lt;&gt;"",Таблица7[[#This Row],[Цена]]*Таблица7[[#This Row],[Заказ]],"")</f>
        <v/>
      </c>
      <c r="F176" s="348" t="str">
        <f t="shared" si="4"/>
        <v/>
      </c>
      <c r="G17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77" spans="1:7" ht="15" customHeight="1" x14ac:dyDescent="0.25">
      <c r="A177" s="344" t="s">
        <v>16004</v>
      </c>
      <c r="B177" s="344" t="s">
        <v>16005</v>
      </c>
      <c r="C177" s="345">
        <v>64600</v>
      </c>
      <c r="D177" s="346"/>
      <c r="E177" s="347">
        <f>IF(Таблица7[[#This Row],[Цена]]&lt;&gt;"",Таблица7[[#This Row],[Цена]]*Таблица7[[#This Row],[Заказ]],"")</f>
        <v>0</v>
      </c>
      <c r="F177" s="348" t="str">
        <f t="shared" si="4"/>
        <v>предзаказ в течение 1-3 рабочих дней</v>
      </c>
      <c r="G17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78" spans="1:7" ht="15" customHeight="1" x14ac:dyDescent="0.25">
      <c r="A178" s="344" t="s">
        <v>16006</v>
      </c>
      <c r="B178" s="344"/>
      <c r="C178" s="345"/>
      <c r="D178" s="346"/>
      <c r="E178" s="347" t="str">
        <f>IF(Таблица7[[#This Row],[Цена]]&lt;&gt;"",Таблица7[[#This Row],[Цена]]*Таблица7[[#This Row],[Заказ]],"")</f>
        <v/>
      </c>
      <c r="F178" s="348" t="str">
        <f t="shared" si="4"/>
        <v/>
      </c>
      <c r="G17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79" spans="1:7" ht="15" customHeight="1" x14ac:dyDescent="0.25">
      <c r="A179" s="344" t="s">
        <v>13547</v>
      </c>
      <c r="B179" s="344" t="s">
        <v>13548</v>
      </c>
      <c r="C179" s="345">
        <v>8800</v>
      </c>
      <c r="D179" s="346"/>
      <c r="E179" s="347">
        <f>IF(Таблица7[[#This Row],[Цена]]&lt;&gt;"",Таблица7[[#This Row],[Цена]]*Таблица7[[#This Row],[Заказ]],"")</f>
        <v>0</v>
      </c>
      <c r="F179" s="348" t="str">
        <f t="shared" si="4"/>
        <v>предзаказ в течение 1-3 рабочих дней</v>
      </c>
      <c r="G17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80" spans="1:7" ht="15" customHeight="1" x14ac:dyDescent="0.25">
      <c r="A180" s="344" t="s">
        <v>13549</v>
      </c>
      <c r="B180" s="344" t="s">
        <v>13550</v>
      </c>
      <c r="C180" s="345">
        <v>6400</v>
      </c>
      <c r="D180" s="346"/>
      <c r="E180" s="347">
        <f>IF(Таблица7[[#This Row],[Цена]]&lt;&gt;"",Таблица7[[#This Row],[Цена]]*Таблица7[[#This Row],[Заказ]],"")</f>
        <v>0</v>
      </c>
      <c r="F180" s="348" t="str">
        <f t="shared" si="4"/>
        <v>предзаказ в течение 1-3 рабочих дней</v>
      </c>
      <c r="G18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81" spans="1:7" ht="15" customHeight="1" x14ac:dyDescent="0.25">
      <c r="A181" s="344" t="s">
        <v>13551</v>
      </c>
      <c r="B181" s="344" t="s">
        <v>13552</v>
      </c>
      <c r="C181" s="345">
        <v>7300</v>
      </c>
      <c r="D181" s="346"/>
      <c r="E181" s="347">
        <f>IF(Таблица7[[#This Row],[Цена]]&lt;&gt;"",Таблица7[[#This Row],[Цена]]*Таблица7[[#This Row],[Заказ]],"")</f>
        <v>0</v>
      </c>
      <c r="F181" s="348" t="str">
        <f t="shared" si="4"/>
        <v>предзаказ в течение 1-3 рабочих дней</v>
      </c>
      <c r="G18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82" spans="1:7" ht="15" customHeight="1" x14ac:dyDescent="0.25">
      <c r="A182" s="344" t="s">
        <v>13553</v>
      </c>
      <c r="B182" s="344" t="s">
        <v>13554</v>
      </c>
      <c r="C182" s="345">
        <v>10400</v>
      </c>
      <c r="D182" s="346"/>
      <c r="E182" s="347">
        <f>IF(Таблица7[[#This Row],[Цена]]&lt;&gt;"",Таблица7[[#This Row],[Цена]]*Таблица7[[#This Row],[Заказ]],"")</f>
        <v>0</v>
      </c>
      <c r="F182" s="348" t="str">
        <f t="shared" si="4"/>
        <v>предзаказ в течение 1-3 рабочих дней</v>
      </c>
      <c r="G18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83" spans="1:7" ht="15" customHeight="1" x14ac:dyDescent="0.25">
      <c r="A183" s="344" t="s">
        <v>13555</v>
      </c>
      <c r="B183" s="344" t="s">
        <v>13556</v>
      </c>
      <c r="C183" s="345">
        <v>17500</v>
      </c>
      <c r="D183" s="346"/>
      <c r="E183" s="347">
        <f>IF(Таблица7[[#This Row],[Цена]]&lt;&gt;"",Таблица7[[#This Row],[Цена]]*Таблица7[[#This Row],[Заказ]],"")</f>
        <v>0</v>
      </c>
      <c r="F183" s="348" t="str">
        <f t="shared" si="4"/>
        <v>предзаказ в течение 1-3 рабочих дней</v>
      </c>
      <c r="G18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84" spans="1:7" ht="15" customHeight="1" x14ac:dyDescent="0.25">
      <c r="A184" s="344" t="s">
        <v>13557</v>
      </c>
      <c r="B184" s="344" t="s">
        <v>13558</v>
      </c>
      <c r="C184" s="345">
        <v>18400</v>
      </c>
      <c r="D184" s="346"/>
      <c r="E184" s="347">
        <f>IF(Таблица7[[#This Row],[Цена]]&lt;&gt;"",Таблица7[[#This Row],[Цена]]*Таблица7[[#This Row],[Заказ]],"")</f>
        <v>0</v>
      </c>
      <c r="F184" s="348" t="str">
        <f t="shared" si="4"/>
        <v>предзаказ в течение 1-3 рабочих дней</v>
      </c>
      <c r="G18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85" spans="1:7" ht="15" customHeight="1" x14ac:dyDescent="0.25">
      <c r="A185" s="344" t="s">
        <v>13559</v>
      </c>
      <c r="B185" s="344" t="s">
        <v>13560</v>
      </c>
      <c r="C185" s="345">
        <v>34900</v>
      </c>
      <c r="D185" s="346"/>
      <c r="E185" s="347">
        <f>IF(Таблица7[[#This Row],[Цена]]&lt;&gt;"",Таблица7[[#This Row],[Цена]]*Таблица7[[#This Row],[Заказ]],"")</f>
        <v>0</v>
      </c>
      <c r="F185" s="348" t="str">
        <f t="shared" si="4"/>
        <v>предзаказ в течение 1-3 рабочих дней</v>
      </c>
      <c r="G18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86" spans="1:7" ht="15" customHeight="1" x14ac:dyDescent="0.25">
      <c r="A186" s="344" t="s">
        <v>13561</v>
      </c>
      <c r="B186" s="344" t="s">
        <v>13562</v>
      </c>
      <c r="C186" s="345">
        <v>7400</v>
      </c>
      <c r="D186" s="346"/>
      <c r="E186" s="347">
        <f>IF(Таблица7[[#This Row],[Цена]]&lt;&gt;"",Таблица7[[#This Row],[Цена]]*Таблица7[[#This Row],[Заказ]],"")</f>
        <v>0</v>
      </c>
      <c r="F186" s="348" t="str">
        <f t="shared" si="4"/>
        <v>предзаказ в течение 1-3 рабочих дней</v>
      </c>
      <c r="G18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87" spans="1:7" ht="15" customHeight="1" x14ac:dyDescent="0.25">
      <c r="A187" s="344" t="s">
        <v>13563</v>
      </c>
      <c r="B187" s="344" t="s">
        <v>13564</v>
      </c>
      <c r="C187" s="345">
        <v>9300</v>
      </c>
      <c r="D187" s="346"/>
      <c r="E187" s="347">
        <f>IF(Таблица7[[#This Row],[Цена]]&lt;&gt;"",Таблица7[[#This Row],[Цена]]*Таблица7[[#This Row],[Заказ]],"")</f>
        <v>0</v>
      </c>
      <c r="F187" s="348" t="str">
        <f t="shared" si="4"/>
        <v>предзаказ в течение 1-3 рабочих дней</v>
      </c>
      <c r="G18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88" spans="1:7" ht="15" customHeight="1" x14ac:dyDescent="0.25">
      <c r="A188" s="344" t="s">
        <v>16007</v>
      </c>
      <c r="B188" s="344"/>
      <c r="C188" s="345"/>
      <c r="D188" s="346"/>
      <c r="E188" s="347" t="str">
        <f>IF(Таблица7[[#This Row],[Цена]]&lt;&gt;"",Таблица7[[#This Row],[Цена]]*Таблица7[[#This Row],[Заказ]],"")</f>
        <v/>
      </c>
      <c r="F188" s="348" t="str">
        <f>IF(OR(ISBLANK(C188),(I188)&gt;0),"","предзаказ в течение 1-3 рабочих дней")</f>
        <v/>
      </c>
      <c r="G18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89" spans="1:7" ht="15" customHeight="1" x14ac:dyDescent="0.25">
      <c r="A189" s="344" t="s">
        <v>13565</v>
      </c>
      <c r="B189" s="344" t="s">
        <v>13566</v>
      </c>
      <c r="C189" s="345">
        <v>12100</v>
      </c>
      <c r="D189" s="346"/>
      <c r="E189" s="347">
        <f>IF(Таблица7[[#This Row],[Цена]]&lt;&gt;"",Таблица7[[#This Row],[Цена]]*Таблица7[[#This Row],[Заказ]],"")</f>
        <v>0</v>
      </c>
      <c r="F189" s="348" t="str">
        <f>IF(OR(ISBLANK(C189),(I189)&gt;0),"","предзаказ в течение 1-3 рабочих дней")</f>
        <v>предзаказ в течение 1-3 рабочих дней</v>
      </c>
      <c r="G18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90" spans="1:7" ht="15" customHeight="1" x14ac:dyDescent="0.25">
      <c r="A190" s="344" t="s">
        <v>13567</v>
      </c>
      <c r="B190" s="344" t="s">
        <v>13568</v>
      </c>
      <c r="C190" s="345">
        <v>8100</v>
      </c>
      <c r="D190" s="346"/>
      <c r="E190" s="347">
        <f>IF(Таблица7[[#This Row],[Цена]]&lt;&gt;"",Таблица7[[#This Row],[Цена]]*Таблица7[[#This Row],[Заказ]],"")</f>
        <v>0</v>
      </c>
      <c r="F190" s="348" t="str">
        <f>IF(OR(ISBLANK(C190),(I190)&gt;0),"","предзаказ в течение 1-3 рабочих дней")</f>
        <v>предзаказ в течение 1-3 рабочих дней</v>
      </c>
      <c r="G19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91" spans="1:7" ht="15" customHeight="1" x14ac:dyDescent="0.25">
      <c r="A191" s="191" t="s">
        <v>13569</v>
      </c>
      <c r="B191" s="191" t="s">
        <v>13570</v>
      </c>
      <c r="C191" s="234">
        <v>23100</v>
      </c>
      <c r="D191" s="194"/>
      <c r="E191" s="187">
        <f>IF(Таблица7[[#This Row],[Цена]]&lt;&gt;"",Таблица7[[#This Row],[Цена]]*Таблица7[[#This Row],[Заказ]],"")</f>
        <v>0</v>
      </c>
      <c r="F191" s="188" t="str">
        <f t="shared" ref="F191:F201" si="5">IF(OR(ISBLANK(C191),(I191)&gt;0),"","предзаказ в течение 1-3 рабочих дней")</f>
        <v>предзаказ в течение 1-3 рабочих дней</v>
      </c>
      <c r="G19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92" spans="1:7" ht="15" customHeight="1" x14ac:dyDescent="0.25">
      <c r="A192" s="191" t="s">
        <v>13571</v>
      </c>
      <c r="B192" s="191" t="s">
        <v>13572</v>
      </c>
      <c r="C192" s="234">
        <v>7900</v>
      </c>
      <c r="D192" s="194"/>
      <c r="E192" s="187">
        <f>IF(Таблица7[[#This Row],[Цена]]&lt;&gt;"",Таблица7[[#This Row],[Цена]]*Таблица7[[#This Row],[Заказ]],"")</f>
        <v>0</v>
      </c>
      <c r="F192" s="188" t="str">
        <f t="shared" si="5"/>
        <v>предзаказ в течение 1-3 рабочих дней</v>
      </c>
      <c r="G19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93" spans="1:7" ht="15" customHeight="1" x14ac:dyDescent="0.25">
      <c r="A193" s="191" t="s">
        <v>13573</v>
      </c>
      <c r="B193" s="191" t="s">
        <v>13574</v>
      </c>
      <c r="C193" s="234">
        <v>8300</v>
      </c>
      <c r="D193" s="194"/>
      <c r="E193" s="187">
        <f>IF(Таблица7[[#This Row],[Цена]]&lt;&gt;"",Таблица7[[#This Row],[Цена]]*Таблица7[[#This Row],[Заказ]],"")</f>
        <v>0</v>
      </c>
      <c r="F193" s="188" t="str">
        <f t="shared" si="5"/>
        <v>предзаказ в течение 1-3 рабочих дней</v>
      </c>
      <c r="G19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94" spans="1:7" ht="15" customHeight="1" x14ac:dyDescent="0.25">
      <c r="A194" s="191" t="s">
        <v>13575</v>
      </c>
      <c r="B194" s="191" t="s">
        <v>13576</v>
      </c>
      <c r="C194" s="234">
        <v>13000</v>
      </c>
      <c r="D194" s="194"/>
      <c r="E194" s="187">
        <f>IF(Таблица7[[#This Row],[Цена]]&lt;&gt;"",Таблица7[[#This Row],[Цена]]*Таблица7[[#This Row],[Заказ]],"")</f>
        <v>0</v>
      </c>
      <c r="F194" s="188" t="str">
        <f t="shared" si="5"/>
        <v>предзаказ в течение 1-3 рабочих дней</v>
      </c>
      <c r="G19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95" spans="1:7" ht="15" customHeight="1" x14ac:dyDescent="0.25">
      <c r="A195" s="191" t="s">
        <v>13577</v>
      </c>
      <c r="B195" s="191" t="s">
        <v>13578</v>
      </c>
      <c r="C195" s="234">
        <v>26200</v>
      </c>
      <c r="D195" s="194"/>
      <c r="E195" s="187">
        <f>IF(Таблица7[[#This Row],[Цена]]&lt;&gt;"",Таблица7[[#This Row],[Цена]]*Таблица7[[#This Row],[Заказ]],"")</f>
        <v>0</v>
      </c>
      <c r="F195" s="188" t="str">
        <f t="shared" si="5"/>
        <v>предзаказ в течение 1-3 рабочих дней</v>
      </c>
      <c r="G19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96" spans="1:7" ht="15" customHeight="1" x14ac:dyDescent="0.25">
      <c r="A196" s="191" t="s">
        <v>15108</v>
      </c>
      <c r="B196" s="191" t="s">
        <v>15109</v>
      </c>
      <c r="C196" s="234">
        <v>25500</v>
      </c>
      <c r="D196" s="194"/>
      <c r="E196" s="187">
        <f>IF(Таблица7[[#This Row],[Цена]]&lt;&gt;"",Таблица7[[#This Row],[Цена]]*Таблица7[[#This Row],[Заказ]],"")</f>
        <v>0</v>
      </c>
      <c r="F196" s="188" t="str">
        <f t="shared" si="5"/>
        <v>предзаказ в течение 1-3 рабочих дней</v>
      </c>
      <c r="G19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97" spans="1:7" ht="15" customHeight="1" x14ac:dyDescent="0.25">
      <c r="A197" s="191" t="s">
        <v>13579</v>
      </c>
      <c r="B197" s="191" t="s">
        <v>13580</v>
      </c>
      <c r="C197" s="234">
        <v>21500</v>
      </c>
      <c r="D197" s="194"/>
      <c r="E197" s="187">
        <f>IF(Таблица7[[#This Row],[Цена]]&lt;&gt;"",Таблица7[[#This Row],[Цена]]*Таблица7[[#This Row],[Заказ]],"")</f>
        <v>0</v>
      </c>
      <c r="F197" s="188" t="str">
        <f t="shared" si="5"/>
        <v>предзаказ в течение 1-3 рабочих дней</v>
      </c>
      <c r="G19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98" spans="1:7" ht="15" customHeight="1" x14ac:dyDescent="0.25">
      <c r="A198" s="191" t="s">
        <v>13581</v>
      </c>
      <c r="B198" s="191" t="s">
        <v>13582</v>
      </c>
      <c r="C198" s="234">
        <v>29800</v>
      </c>
      <c r="D198" s="194"/>
      <c r="E198" s="187">
        <f>IF(Таблица7[[#This Row],[Цена]]&lt;&gt;"",Таблица7[[#This Row],[Цена]]*Таблица7[[#This Row],[Заказ]],"")</f>
        <v>0</v>
      </c>
      <c r="F198" s="188" t="str">
        <f t="shared" si="5"/>
        <v>предзаказ в течение 1-3 рабочих дней</v>
      </c>
      <c r="G19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199" spans="1:7" ht="15" customHeight="1" x14ac:dyDescent="0.25">
      <c r="A199" s="191" t="s">
        <v>13583</v>
      </c>
      <c r="B199" s="191" t="s">
        <v>13584</v>
      </c>
      <c r="C199" s="234">
        <v>17300</v>
      </c>
      <c r="D199" s="194"/>
      <c r="E199" s="187">
        <f>IF(Таблица7[[#This Row],[Цена]]&lt;&gt;"",Таблица7[[#This Row],[Цена]]*Таблица7[[#This Row],[Заказ]],"")</f>
        <v>0</v>
      </c>
      <c r="F199" s="188" t="str">
        <f t="shared" si="5"/>
        <v>предзаказ в течение 1-3 рабочих дней</v>
      </c>
      <c r="G19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00" spans="1:7" ht="15" customHeight="1" x14ac:dyDescent="0.25">
      <c r="A200" s="191" t="s">
        <v>16008</v>
      </c>
      <c r="B200" s="191" t="s">
        <v>16009</v>
      </c>
      <c r="C200" s="234">
        <v>31000</v>
      </c>
      <c r="D200" s="194"/>
      <c r="E200" s="187">
        <f>IF(Таблица7[[#This Row],[Цена]]&lt;&gt;"",Таблица7[[#This Row],[Цена]]*Таблица7[[#This Row],[Заказ]],"")</f>
        <v>0</v>
      </c>
      <c r="F200" s="188" t="str">
        <f t="shared" si="5"/>
        <v>предзаказ в течение 1-3 рабочих дней</v>
      </c>
      <c r="G20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01" spans="1:7" ht="15" customHeight="1" x14ac:dyDescent="0.25">
      <c r="A201" s="191" t="s">
        <v>13585</v>
      </c>
      <c r="B201" s="191" t="s">
        <v>13586</v>
      </c>
      <c r="C201" s="234">
        <v>8400</v>
      </c>
      <c r="D201" s="194"/>
      <c r="E201" s="187">
        <f>IF(Таблица7[[#This Row],[Цена]]&lt;&gt;"",Таблица7[[#This Row],[Цена]]*Таблица7[[#This Row],[Заказ]],"")</f>
        <v>0</v>
      </c>
      <c r="F201" s="188" t="str">
        <f t="shared" si="5"/>
        <v>предзаказ в течение 1-3 рабочих дней</v>
      </c>
      <c r="G20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02" spans="1:7" ht="15" customHeight="1" x14ac:dyDescent="0.25">
      <c r="A202" s="344" t="s">
        <v>13587</v>
      </c>
      <c r="B202" s="344" t="s">
        <v>13588</v>
      </c>
      <c r="C202" s="345">
        <v>11100</v>
      </c>
      <c r="D202" s="346"/>
      <c r="E202" s="347">
        <f>IF(Таблица7[[#This Row],[Цена]]&lt;&gt;"",Таблица7[[#This Row],[Цена]]*Таблица7[[#This Row],[Заказ]],"")</f>
        <v>0</v>
      </c>
      <c r="F202" s="348" t="str">
        <f>IF(OR(ISBLANK(C202),(I202)&gt;0),"","предзаказ в течение 1-3 рабочих дней")</f>
        <v>предзаказ в течение 1-3 рабочих дней</v>
      </c>
      <c r="G20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03" spans="1:7" ht="15" customHeight="1" x14ac:dyDescent="0.25">
      <c r="A203" s="344" t="s">
        <v>13589</v>
      </c>
      <c r="B203" s="344" t="s">
        <v>13590</v>
      </c>
      <c r="C203" s="345">
        <v>9400</v>
      </c>
      <c r="D203" s="346"/>
      <c r="E203" s="347">
        <f>IF(Таблица7[[#This Row],[Цена]]&lt;&gt;"",Таблица7[[#This Row],[Цена]]*Таблица7[[#This Row],[Заказ]],"")</f>
        <v>0</v>
      </c>
      <c r="F203" s="348" t="str">
        <f>IF(OR(ISBLANK(C203),(I203)&gt;0),"","предзаказ в течение 1-3 рабочих дней")</f>
        <v>предзаказ в течение 1-3 рабочих дней</v>
      </c>
      <c r="G20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04" spans="1:7" ht="15" customHeight="1" x14ac:dyDescent="0.25">
      <c r="A204" s="344" t="s">
        <v>13591</v>
      </c>
      <c r="B204" s="344" t="s">
        <v>13592</v>
      </c>
      <c r="C204" s="345">
        <v>17800</v>
      </c>
      <c r="D204" s="346"/>
      <c r="E204" s="347">
        <f>IF(Таблица7[[#This Row],[Цена]]&lt;&gt;"",Таблица7[[#This Row],[Цена]]*Таблица7[[#This Row],[Заказ]],"")</f>
        <v>0</v>
      </c>
      <c r="F204" s="348" t="str">
        <f>IF(OR(ISBLANK(C204),(I204)&gt;0),"","предзаказ в течение 1-3 рабочих дней")</f>
        <v>предзаказ в течение 1-3 рабочих дней</v>
      </c>
      <c r="G20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05" spans="1:7" ht="15" customHeight="1" x14ac:dyDescent="0.25">
      <c r="A205" s="344" t="s">
        <v>13593</v>
      </c>
      <c r="B205" s="344" t="s">
        <v>13594</v>
      </c>
      <c r="C205" s="345">
        <v>15100</v>
      </c>
      <c r="D205" s="346"/>
      <c r="E205" s="347">
        <f>IF(Таблица7[[#This Row],[Цена]]&lt;&gt;"",Таблица7[[#This Row],[Цена]]*Таблица7[[#This Row],[Заказ]],"")</f>
        <v>0</v>
      </c>
      <c r="F205" s="348" t="str">
        <f>IF(OR(ISBLANK(C205),(I205)&gt;0),"","предзаказ в течение 1-3 рабочих дней")</f>
        <v>предзаказ в течение 1-3 рабочих дней</v>
      </c>
      <c r="G20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06" spans="1:7" ht="15" customHeight="1" x14ac:dyDescent="0.25">
      <c r="A206" s="344" t="s">
        <v>13595</v>
      </c>
      <c r="B206" s="344" t="s">
        <v>13596</v>
      </c>
      <c r="C206" s="345">
        <v>16900</v>
      </c>
      <c r="D206" s="346"/>
      <c r="E206" s="347">
        <f>IF(Таблица7[[#This Row],[Цена]]&lt;&gt;"",Таблица7[[#This Row],[Цена]]*Таблица7[[#This Row],[Заказ]],"")</f>
        <v>0</v>
      </c>
      <c r="F206" s="348" t="str">
        <f t="shared" ref="F206:F214" si="6">IF(OR(ISBLANK(C206),(I206)&gt;0),"","предзаказ в течение 1-3 рабочих дней")</f>
        <v>предзаказ в течение 1-3 рабочих дней</v>
      </c>
      <c r="G20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07" spans="1:7" ht="15" customHeight="1" x14ac:dyDescent="0.25">
      <c r="A207" s="344" t="s">
        <v>13597</v>
      </c>
      <c r="B207" s="344" t="s">
        <v>13598</v>
      </c>
      <c r="C207" s="345">
        <v>15400</v>
      </c>
      <c r="D207" s="346"/>
      <c r="E207" s="347">
        <f>IF(Таблица7[[#This Row],[Цена]]&lt;&gt;"",Таблица7[[#This Row],[Цена]]*Таблица7[[#This Row],[Заказ]],"")</f>
        <v>0</v>
      </c>
      <c r="F207" s="348" t="str">
        <f t="shared" si="6"/>
        <v>предзаказ в течение 1-3 рабочих дней</v>
      </c>
      <c r="G20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08" spans="1:7" ht="15" customHeight="1" x14ac:dyDescent="0.25">
      <c r="A208" s="344" t="s">
        <v>13599</v>
      </c>
      <c r="B208" s="344" t="s">
        <v>13600</v>
      </c>
      <c r="C208" s="345">
        <v>15900</v>
      </c>
      <c r="D208" s="346"/>
      <c r="E208" s="347">
        <f>IF(Таблица7[[#This Row],[Цена]]&lt;&gt;"",Таблица7[[#This Row],[Цена]]*Таблица7[[#This Row],[Заказ]],"")</f>
        <v>0</v>
      </c>
      <c r="F208" s="348" t="str">
        <f t="shared" si="6"/>
        <v>предзаказ в течение 1-3 рабочих дней</v>
      </c>
      <c r="G20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09" spans="1:7" ht="15" customHeight="1" x14ac:dyDescent="0.25">
      <c r="A209" s="344" t="s">
        <v>16010</v>
      </c>
      <c r="B209" s="344"/>
      <c r="C209" s="345"/>
      <c r="D209" s="346"/>
      <c r="E209" s="347" t="str">
        <f>IF(Таблица7[[#This Row],[Цена]]&lt;&gt;"",Таблица7[[#This Row],[Цена]]*Таблица7[[#This Row],[Заказ]],"")</f>
        <v/>
      </c>
      <c r="F209" s="348" t="str">
        <f t="shared" si="6"/>
        <v/>
      </c>
      <c r="G20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10" spans="1:7" ht="15" customHeight="1" x14ac:dyDescent="0.25">
      <c r="A210" s="344" t="s">
        <v>13601</v>
      </c>
      <c r="B210" s="344" t="s">
        <v>13602</v>
      </c>
      <c r="C210" s="345">
        <v>20100</v>
      </c>
      <c r="D210" s="346"/>
      <c r="E210" s="347">
        <f>IF(Таблица7[[#This Row],[Цена]]&lt;&gt;"",Таблица7[[#This Row],[Цена]]*Таблица7[[#This Row],[Заказ]],"")</f>
        <v>0</v>
      </c>
      <c r="F210" s="348" t="str">
        <f t="shared" si="6"/>
        <v>предзаказ в течение 1-3 рабочих дней</v>
      </c>
      <c r="G21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11" spans="1:7" ht="15" customHeight="1" x14ac:dyDescent="0.25">
      <c r="A211" s="344" t="s">
        <v>13603</v>
      </c>
      <c r="B211" s="344" t="s">
        <v>13604</v>
      </c>
      <c r="C211" s="345">
        <v>11800</v>
      </c>
      <c r="D211" s="346"/>
      <c r="E211" s="347">
        <f>IF(Таблица7[[#This Row],[Цена]]&lt;&gt;"",Таблица7[[#This Row],[Цена]]*Таблица7[[#This Row],[Заказ]],"")</f>
        <v>0</v>
      </c>
      <c r="F211" s="348" t="str">
        <f t="shared" si="6"/>
        <v>предзаказ в течение 1-3 рабочих дней</v>
      </c>
      <c r="G21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12" spans="1:7" ht="15" customHeight="1" x14ac:dyDescent="0.25">
      <c r="A212" s="344" t="s">
        <v>13605</v>
      </c>
      <c r="B212" s="344" t="s">
        <v>13606</v>
      </c>
      <c r="C212" s="345">
        <v>6800</v>
      </c>
      <c r="D212" s="346"/>
      <c r="E212" s="347">
        <f>IF(Таблица7[[#This Row],[Цена]]&lt;&gt;"",Таблица7[[#This Row],[Цена]]*Таблица7[[#This Row],[Заказ]],"")</f>
        <v>0</v>
      </c>
      <c r="F212" s="348" t="str">
        <f t="shared" si="6"/>
        <v>предзаказ в течение 1-3 рабочих дней</v>
      </c>
      <c r="G21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13" spans="1:7" ht="15" customHeight="1" x14ac:dyDescent="0.25">
      <c r="A213" s="344" t="s">
        <v>13607</v>
      </c>
      <c r="B213" s="344" t="s">
        <v>13608</v>
      </c>
      <c r="C213" s="345">
        <v>5800</v>
      </c>
      <c r="D213" s="346"/>
      <c r="E213" s="347">
        <f>IF(Таблица7[[#This Row],[Цена]]&lt;&gt;"",Таблица7[[#This Row],[Цена]]*Таблица7[[#This Row],[Заказ]],"")</f>
        <v>0</v>
      </c>
      <c r="F213" s="348" t="str">
        <f t="shared" si="6"/>
        <v>предзаказ в течение 1-3 рабочих дней</v>
      </c>
      <c r="G21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14" spans="1:7" ht="15" customHeight="1" x14ac:dyDescent="0.25">
      <c r="A214" s="344" t="s">
        <v>13609</v>
      </c>
      <c r="B214" s="344" t="s">
        <v>13610</v>
      </c>
      <c r="C214" s="345">
        <v>8500</v>
      </c>
      <c r="D214" s="346"/>
      <c r="E214" s="347">
        <f>IF(Таблица7[[#This Row],[Цена]]&lt;&gt;"",Таблица7[[#This Row],[Цена]]*Таблица7[[#This Row],[Заказ]],"")</f>
        <v>0</v>
      </c>
      <c r="F214" s="348" t="str">
        <f t="shared" si="6"/>
        <v>предзаказ в течение 1-3 рабочих дней</v>
      </c>
      <c r="G21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15" spans="1:7" ht="15" customHeight="1" x14ac:dyDescent="0.25">
      <c r="A215" s="344" t="s">
        <v>13611</v>
      </c>
      <c r="B215" s="344" t="s">
        <v>13612</v>
      </c>
      <c r="C215" s="345">
        <v>10600</v>
      </c>
      <c r="D215" s="346"/>
      <c r="E215" s="347">
        <f>IF(Таблица7[[#This Row],[Цена]]&lt;&gt;"",Таблица7[[#This Row],[Цена]]*Таблица7[[#This Row],[Заказ]],"")</f>
        <v>0</v>
      </c>
      <c r="F215" s="348" t="str">
        <f t="shared" ref="F215:F246" si="7">IF(OR(ISBLANK(C215),(I215)&gt;0),"","предзаказ в течение 1-3 рабочих дней")</f>
        <v>предзаказ в течение 1-3 рабочих дней</v>
      </c>
      <c r="G21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16" spans="1:7" ht="15" customHeight="1" x14ac:dyDescent="0.25">
      <c r="A216" s="344" t="s">
        <v>13613</v>
      </c>
      <c r="B216" s="344" t="s">
        <v>13614</v>
      </c>
      <c r="C216" s="345">
        <v>7500</v>
      </c>
      <c r="D216" s="346"/>
      <c r="E216" s="347">
        <f>IF(Таблица7[[#This Row],[Цена]]&lt;&gt;"",Таблица7[[#This Row],[Цена]]*Таблица7[[#This Row],[Заказ]],"")</f>
        <v>0</v>
      </c>
      <c r="F216" s="348" t="str">
        <f t="shared" si="7"/>
        <v>предзаказ в течение 1-3 рабочих дней</v>
      </c>
      <c r="G21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17" spans="1:7" ht="15" customHeight="1" x14ac:dyDescent="0.25">
      <c r="A217" s="344" t="s">
        <v>13615</v>
      </c>
      <c r="B217" s="344" t="s">
        <v>13616</v>
      </c>
      <c r="C217" s="345">
        <v>9100</v>
      </c>
      <c r="D217" s="346"/>
      <c r="E217" s="347">
        <f>IF(Таблица7[[#This Row],[Цена]]&lt;&gt;"",Таблица7[[#This Row],[Цена]]*Таблица7[[#This Row],[Заказ]],"")</f>
        <v>0</v>
      </c>
      <c r="F217" s="348" t="str">
        <f t="shared" si="7"/>
        <v>предзаказ в течение 1-3 рабочих дней</v>
      </c>
      <c r="G21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18" spans="1:7" ht="15" customHeight="1" x14ac:dyDescent="0.25">
      <c r="A218" s="344" t="s">
        <v>13617</v>
      </c>
      <c r="B218" s="344" t="s">
        <v>13618</v>
      </c>
      <c r="C218" s="345">
        <v>7300</v>
      </c>
      <c r="D218" s="346"/>
      <c r="E218" s="347">
        <f>IF(Таблица7[[#This Row],[Цена]]&lt;&gt;"",Таблица7[[#This Row],[Цена]]*Таблица7[[#This Row],[Заказ]],"")</f>
        <v>0</v>
      </c>
      <c r="F218" s="348" t="str">
        <f t="shared" si="7"/>
        <v>предзаказ в течение 1-3 рабочих дней</v>
      </c>
      <c r="G21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19" spans="1:7" ht="15" customHeight="1" x14ac:dyDescent="0.25">
      <c r="A219" s="344" t="s">
        <v>13619</v>
      </c>
      <c r="B219" s="344" t="s">
        <v>13620</v>
      </c>
      <c r="C219" s="345">
        <v>7600</v>
      </c>
      <c r="D219" s="346"/>
      <c r="E219" s="347">
        <f>IF(Таблица7[[#This Row],[Цена]]&lt;&gt;"",Таблица7[[#This Row],[Цена]]*Таблица7[[#This Row],[Заказ]],"")</f>
        <v>0</v>
      </c>
      <c r="F219" s="348" t="str">
        <f t="shared" si="7"/>
        <v>предзаказ в течение 1-3 рабочих дней</v>
      </c>
      <c r="G21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20" spans="1:7" ht="15" customHeight="1" x14ac:dyDescent="0.25">
      <c r="A220" s="344" t="s">
        <v>13621</v>
      </c>
      <c r="B220" s="344" t="s">
        <v>13622</v>
      </c>
      <c r="C220" s="345">
        <v>7400</v>
      </c>
      <c r="D220" s="346"/>
      <c r="E220" s="347">
        <f>IF(Таблица7[[#This Row],[Цена]]&lt;&gt;"",Таблица7[[#This Row],[Цена]]*Таблица7[[#This Row],[Заказ]],"")</f>
        <v>0</v>
      </c>
      <c r="F220" s="348" t="str">
        <f t="shared" si="7"/>
        <v>предзаказ в течение 1-3 рабочих дней</v>
      </c>
      <c r="G22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21" spans="1:7" ht="15" customHeight="1" x14ac:dyDescent="0.25">
      <c r="A221" s="344" t="s">
        <v>13623</v>
      </c>
      <c r="B221" s="344" t="s">
        <v>13624</v>
      </c>
      <c r="C221" s="345">
        <v>12100</v>
      </c>
      <c r="D221" s="346"/>
      <c r="E221" s="347">
        <f>IF(Таблица7[[#This Row],[Цена]]&lt;&gt;"",Таблица7[[#This Row],[Цена]]*Таблица7[[#This Row],[Заказ]],"")</f>
        <v>0</v>
      </c>
      <c r="F221" s="348" t="str">
        <f t="shared" si="7"/>
        <v>предзаказ в течение 1-3 рабочих дней</v>
      </c>
      <c r="G22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22" spans="1:7" ht="15" customHeight="1" x14ac:dyDescent="0.25">
      <c r="A222" s="344" t="s">
        <v>13625</v>
      </c>
      <c r="B222" s="344" t="s">
        <v>13626</v>
      </c>
      <c r="C222" s="345">
        <v>8700</v>
      </c>
      <c r="D222" s="346"/>
      <c r="E222" s="347">
        <f>IF(Таблица7[[#This Row],[Цена]]&lt;&gt;"",Таблица7[[#This Row],[Цена]]*Таблица7[[#This Row],[Заказ]],"")</f>
        <v>0</v>
      </c>
      <c r="F222" s="348" t="str">
        <f t="shared" si="7"/>
        <v>предзаказ в течение 1-3 рабочих дней</v>
      </c>
      <c r="G22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23" spans="1:7" ht="15" customHeight="1" x14ac:dyDescent="0.25">
      <c r="A223" s="344" t="s">
        <v>13627</v>
      </c>
      <c r="B223" s="344" t="s">
        <v>13628</v>
      </c>
      <c r="C223" s="345">
        <v>22100</v>
      </c>
      <c r="D223" s="346"/>
      <c r="E223" s="347">
        <f>IF(Таблица7[[#This Row],[Цена]]&lt;&gt;"",Таблица7[[#This Row],[Цена]]*Таблица7[[#This Row],[Заказ]],"")</f>
        <v>0</v>
      </c>
      <c r="F223" s="348" t="str">
        <f t="shared" si="7"/>
        <v>предзаказ в течение 1-3 рабочих дней</v>
      </c>
      <c r="G22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24" spans="1:7" ht="15" customHeight="1" x14ac:dyDescent="0.25">
      <c r="A224" s="344" t="s">
        <v>16011</v>
      </c>
      <c r="B224" s="344"/>
      <c r="C224" s="345"/>
      <c r="D224" s="346"/>
      <c r="E224" s="347" t="str">
        <f>IF(Таблица7[[#This Row],[Цена]]&lt;&gt;"",Таблица7[[#This Row],[Цена]]*Таблица7[[#This Row],[Заказ]],"")</f>
        <v/>
      </c>
      <c r="F224" s="348" t="str">
        <f t="shared" si="7"/>
        <v/>
      </c>
      <c r="G22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25" spans="1:7" ht="15" customHeight="1" x14ac:dyDescent="0.25">
      <c r="A225" s="344" t="s">
        <v>13629</v>
      </c>
      <c r="B225" s="344" t="s">
        <v>13630</v>
      </c>
      <c r="C225" s="345">
        <v>11900</v>
      </c>
      <c r="D225" s="346"/>
      <c r="E225" s="347">
        <f>IF(Таблица7[[#This Row],[Цена]]&lt;&gt;"",Таблица7[[#This Row],[Цена]]*Таблица7[[#This Row],[Заказ]],"")</f>
        <v>0</v>
      </c>
      <c r="F225" s="348" t="str">
        <f t="shared" si="7"/>
        <v>предзаказ в течение 1-3 рабочих дней</v>
      </c>
      <c r="G22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26" spans="1:7" ht="15" customHeight="1" x14ac:dyDescent="0.25">
      <c r="A226" s="344" t="s">
        <v>13631</v>
      </c>
      <c r="B226" s="344" t="s">
        <v>13632</v>
      </c>
      <c r="C226" s="345">
        <v>9900</v>
      </c>
      <c r="D226" s="346"/>
      <c r="E226" s="347">
        <f>IF(Таблица7[[#This Row],[Цена]]&lt;&gt;"",Таблица7[[#This Row],[Цена]]*Таблица7[[#This Row],[Заказ]],"")</f>
        <v>0</v>
      </c>
      <c r="F226" s="348" t="str">
        <f t="shared" si="7"/>
        <v>предзаказ в течение 1-3 рабочих дней</v>
      </c>
      <c r="G22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27" spans="1:7" ht="15" customHeight="1" x14ac:dyDescent="0.25">
      <c r="A227" s="344" t="s">
        <v>13633</v>
      </c>
      <c r="B227" s="344" t="s">
        <v>13634</v>
      </c>
      <c r="C227" s="345">
        <v>8800</v>
      </c>
      <c r="D227" s="346"/>
      <c r="E227" s="347">
        <f>IF(Таблица7[[#This Row],[Цена]]&lt;&gt;"",Таблица7[[#This Row],[Цена]]*Таблица7[[#This Row],[Заказ]],"")</f>
        <v>0</v>
      </c>
      <c r="F227" s="348" t="str">
        <f t="shared" si="7"/>
        <v>предзаказ в течение 1-3 рабочих дней</v>
      </c>
      <c r="G22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28" spans="1:7" ht="15" customHeight="1" x14ac:dyDescent="0.25">
      <c r="A228" s="344" t="s">
        <v>13635</v>
      </c>
      <c r="B228" s="344" t="s">
        <v>13636</v>
      </c>
      <c r="C228" s="345">
        <v>13100</v>
      </c>
      <c r="D228" s="346"/>
      <c r="E228" s="347">
        <f>IF(Таблица7[[#This Row],[Цена]]&lt;&gt;"",Таблица7[[#This Row],[Цена]]*Таблица7[[#This Row],[Заказ]],"")</f>
        <v>0</v>
      </c>
      <c r="F228" s="348" t="str">
        <f t="shared" si="7"/>
        <v>предзаказ в течение 1-3 рабочих дней</v>
      </c>
      <c r="G22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29" spans="1:7" ht="15" customHeight="1" x14ac:dyDescent="0.25">
      <c r="A229" s="344" t="s">
        <v>13637</v>
      </c>
      <c r="B229" s="344" t="s">
        <v>13638</v>
      </c>
      <c r="C229" s="345">
        <v>12600</v>
      </c>
      <c r="D229" s="346"/>
      <c r="E229" s="347">
        <f>IF(Таблица7[[#This Row],[Цена]]&lt;&gt;"",Таблица7[[#This Row],[Цена]]*Таблица7[[#This Row],[Заказ]],"")</f>
        <v>0</v>
      </c>
      <c r="F229" s="348" t="str">
        <f t="shared" si="7"/>
        <v>предзаказ в течение 1-3 рабочих дней</v>
      </c>
      <c r="G22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30" spans="1:7" ht="15" customHeight="1" x14ac:dyDescent="0.25">
      <c r="A230" s="344" t="s">
        <v>13639</v>
      </c>
      <c r="B230" s="344" t="s">
        <v>13640</v>
      </c>
      <c r="C230" s="345">
        <v>9700</v>
      </c>
      <c r="D230" s="346"/>
      <c r="E230" s="347">
        <f>IF(Таблица7[[#This Row],[Цена]]&lt;&gt;"",Таблица7[[#This Row],[Цена]]*Таблица7[[#This Row],[Заказ]],"")</f>
        <v>0</v>
      </c>
      <c r="F230" s="348" t="str">
        <f t="shared" si="7"/>
        <v>предзаказ в течение 1-3 рабочих дней</v>
      </c>
      <c r="G23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31" spans="1:7" ht="15" customHeight="1" x14ac:dyDescent="0.25">
      <c r="A231" s="344" t="s">
        <v>16012</v>
      </c>
      <c r="B231" s="344"/>
      <c r="C231" s="345"/>
      <c r="D231" s="346"/>
      <c r="E231" s="347" t="str">
        <f>IF(Таблица7[[#This Row],[Цена]]&lt;&gt;"",Таблица7[[#This Row],[Цена]]*Таблица7[[#This Row],[Заказ]],"")</f>
        <v/>
      </c>
      <c r="F231" s="348" t="str">
        <f t="shared" si="7"/>
        <v/>
      </c>
      <c r="G23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32" spans="1:7" ht="15" customHeight="1" x14ac:dyDescent="0.25">
      <c r="A232" s="344" t="s">
        <v>13641</v>
      </c>
      <c r="B232" s="344" t="s">
        <v>13642</v>
      </c>
      <c r="C232" s="345">
        <v>7900</v>
      </c>
      <c r="D232" s="346"/>
      <c r="E232" s="347">
        <f>IF(Таблица7[[#This Row],[Цена]]&lt;&gt;"",Таблица7[[#This Row],[Цена]]*Таблица7[[#This Row],[Заказ]],"")</f>
        <v>0</v>
      </c>
      <c r="F232" s="348" t="str">
        <f t="shared" si="7"/>
        <v>предзаказ в течение 1-3 рабочих дней</v>
      </c>
      <c r="G23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33" spans="1:7" ht="15" customHeight="1" x14ac:dyDescent="0.25">
      <c r="A233" s="344" t="s">
        <v>13643</v>
      </c>
      <c r="B233" s="344" t="s">
        <v>13644</v>
      </c>
      <c r="C233" s="345">
        <v>9600</v>
      </c>
      <c r="D233" s="346"/>
      <c r="E233" s="347">
        <f>IF(Таблица7[[#This Row],[Цена]]&lt;&gt;"",Таблица7[[#This Row],[Цена]]*Таблица7[[#This Row],[Заказ]],"")</f>
        <v>0</v>
      </c>
      <c r="F233" s="348" t="str">
        <f t="shared" si="7"/>
        <v>предзаказ в течение 1-3 рабочих дней</v>
      </c>
      <c r="G23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34" spans="1:7" ht="15" customHeight="1" x14ac:dyDescent="0.25">
      <c r="A234" s="344" t="s">
        <v>13645</v>
      </c>
      <c r="B234" s="344" t="s">
        <v>13646</v>
      </c>
      <c r="C234" s="345">
        <v>11600</v>
      </c>
      <c r="D234" s="346"/>
      <c r="E234" s="347">
        <f>IF(Таблица7[[#This Row],[Цена]]&lt;&gt;"",Таблица7[[#This Row],[Цена]]*Таблица7[[#This Row],[Заказ]],"")</f>
        <v>0</v>
      </c>
      <c r="F234" s="348" t="str">
        <f t="shared" si="7"/>
        <v>предзаказ в течение 1-3 рабочих дней</v>
      </c>
      <c r="G23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35" spans="1:7" ht="15" customHeight="1" x14ac:dyDescent="0.25">
      <c r="A235" s="344" t="s">
        <v>13647</v>
      </c>
      <c r="B235" s="344" t="s">
        <v>13648</v>
      </c>
      <c r="C235" s="345">
        <v>20400</v>
      </c>
      <c r="D235" s="346"/>
      <c r="E235" s="347">
        <f>IF(Таблица7[[#This Row],[Цена]]&lt;&gt;"",Таблица7[[#This Row],[Цена]]*Таблица7[[#This Row],[Заказ]],"")</f>
        <v>0</v>
      </c>
      <c r="F235" s="348" t="str">
        <f t="shared" si="7"/>
        <v>предзаказ в течение 1-3 рабочих дней</v>
      </c>
      <c r="G23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36" spans="1:7" ht="15" customHeight="1" x14ac:dyDescent="0.25">
      <c r="A236" s="344" t="s">
        <v>13649</v>
      </c>
      <c r="B236" s="344" t="s">
        <v>13650</v>
      </c>
      <c r="C236" s="345">
        <v>16800</v>
      </c>
      <c r="D236" s="346"/>
      <c r="E236" s="347">
        <f>IF(Таблица7[[#This Row],[Цена]]&lt;&gt;"",Таблица7[[#This Row],[Цена]]*Таблица7[[#This Row],[Заказ]],"")</f>
        <v>0</v>
      </c>
      <c r="F236" s="348" t="str">
        <f t="shared" si="7"/>
        <v>предзаказ в течение 1-3 рабочих дней</v>
      </c>
      <c r="G23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37" spans="1:7" ht="15" customHeight="1" x14ac:dyDescent="0.25">
      <c r="A237" s="344" t="s">
        <v>14094</v>
      </c>
      <c r="B237" s="344" t="s">
        <v>14095</v>
      </c>
      <c r="C237" s="345">
        <v>20500</v>
      </c>
      <c r="D237" s="346"/>
      <c r="E237" s="347">
        <f>IF(Таблица7[[#This Row],[Цена]]&lt;&gt;"",Таблица7[[#This Row],[Цена]]*Таблица7[[#This Row],[Заказ]],"")</f>
        <v>0</v>
      </c>
      <c r="F237" s="348" t="str">
        <f t="shared" si="7"/>
        <v>предзаказ в течение 1-3 рабочих дней</v>
      </c>
      <c r="G23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38" spans="1:7" ht="15" customHeight="1" x14ac:dyDescent="0.25">
      <c r="A238" s="344" t="s">
        <v>13651</v>
      </c>
      <c r="B238" s="344" t="s">
        <v>13652</v>
      </c>
      <c r="C238" s="345">
        <v>24200</v>
      </c>
      <c r="D238" s="346"/>
      <c r="E238" s="347">
        <f>IF(Таблица7[[#This Row],[Цена]]&lt;&gt;"",Таблица7[[#This Row],[Цена]]*Таблица7[[#This Row],[Заказ]],"")</f>
        <v>0</v>
      </c>
      <c r="F238" s="348" t="str">
        <f t="shared" si="7"/>
        <v>предзаказ в течение 1-3 рабочих дней</v>
      </c>
      <c r="G23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39" spans="1:7" ht="15" customHeight="1" x14ac:dyDescent="0.25">
      <c r="A239" s="344" t="s">
        <v>13653</v>
      </c>
      <c r="B239" s="344" t="s">
        <v>13654</v>
      </c>
      <c r="C239" s="345">
        <v>18800</v>
      </c>
      <c r="D239" s="346"/>
      <c r="E239" s="347">
        <f>IF(Таблица7[[#This Row],[Цена]]&lt;&gt;"",Таблица7[[#This Row],[Цена]]*Таблица7[[#This Row],[Заказ]],"")</f>
        <v>0</v>
      </c>
      <c r="F239" s="348" t="str">
        <f t="shared" si="7"/>
        <v>предзаказ в течение 1-3 рабочих дней</v>
      </c>
      <c r="G23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40" spans="1:7" ht="15" customHeight="1" x14ac:dyDescent="0.25">
      <c r="A240" s="344" t="s">
        <v>13655</v>
      </c>
      <c r="B240" s="344" t="s">
        <v>13656</v>
      </c>
      <c r="C240" s="345">
        <v>22000</v>
      </c>
      <c r="D240" s="346"/>
      <c r="E240" s="347">
        <f>IF(Таблица7[[#This Row],[Цена]]&lt;&gt;"",Таблица7[[#This Row],[Цена]]*Таблица7[[#This Row],[Заказ]],"")</f>
        <v>0</v>
      </c>
      <c r="F240" s="348" t="str">
        <f t="shared" si="7"/>
        <v>предзаказ в течение 1-3 рабочих дней</v>
      </c>
      <c r="G24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41" spans="1:7" ht="15" customHeight="1" x14ac:dyDescent="0.25">
      <c r="A241" s="344" t="s">
        <v>13657</v>
      </c>
      <c r="B241" s="344" t="s">
        <v>13658</v>
      </c>
      <c r="C241" s="345">
        <v>20800</v>
      </c>
      <c r="D241" s="346"/>
      <c r="E241" s="347">
        <f>IF(Таблица7[[#This Row],[Цена]]&lt;&gt;"",Таблица7[[#This Row],[Цена]]*Таблица7[[#This Row],[Заказ]],"")</f>
        <v>0</v>
      </c>
      <c r="F241" s="348" t="str">
        <f t="shared" si="7"/>
        <v>предзаказ в течение 1-3 рабочих дней</v>
      </c>
      <c r="G24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42" spans="1:7" ht="15" customHeight="1" x14ac:dyDescent="0.25">
      <c r="A242" s="344" t="s">
        <v>13659</v>
      </c>
      <c r="B242" s="344" t="s">
        <v>13660</v>
      </c>
      <c r="C242" s="345">
        <v>27100</v>
      </c>
      <c r="D242" s="346"/>
      <c r="E242" s="347">
        <f>IF(Таблица7[[#This Row],[Цена]]&lt;&gt;"",Таблица7[[#This Row],[Цена]]*Таблица7[[#This Row],[Заказ]],"")</f>
        <v>0</v>
      </c>
      <c r="F242" s="348" t="str">
        <f t="shared" si="7"/>
        <v>предзаказ в течение 1-3 рабочих дней</v>
      </c>
      <c r="G24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43" spans="1:7" ht="15" customHeight="1" x14ac:dyDescent="0.25">
      <c r="A243" s="344" t="s">
        <v>13661</v>
      </c>
      <c r="B243" s="344" t="s">
        <v>13662</v>
      </c>
      <c r="C243" s="345">
        <v>23700</v>
      </c>
      <c r="D243" s="346"/>
      <c r="E243" s="347">
        <f>IF(Таблица7[[#This Row],[Цена]]&lt;&gt;"",Таблица7[[#This Row],[Цена]]*Таблица7[[#This Row],[Заказ]],"")</f>
        <v>0</v>
      </c>
      <c r="F243" s="348" t="str">
        <f t="shared" si="7"/>
        <v>предзаказ в течение 1-3 рабочих дней</v>
      </c>
      <c r="G24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44" spans="1:7" ht="15" customHeight="1" x14ac:dyDescent="0.25">
      <c r="A244" s="344" t="s">
        <v>16013</v>
      </c>
      <c r="B244" s="344"/>
      <c r="C244" s="345"/>
      <c r="D244" s="346"/>
      <c r="E244" s="347" t="str">
        <f>IF(Таблица7[[#This Row],[Цена]]&lt;&gt;"",Таблица7[[#This Row],[Цена]]*Таблица7[[#This Row],[Заказ]],"")</f>
        <v/>
      </c>
      <c r="F244" s="348" t="str">
        <f t="shared" si="7"/>
        <v/>
      </c>
      <c r="G24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45" spans="1:7" ht="15" customHeight="1" x14ac:dyDescent="0.25">
      <c r="A245" s="344" t="s">
        <v>13663</v>
      </c>
      <c r="B245" s="344" t="s">
        <v>13664</v>
      </c>
      <c r="C245" s="345">
        <v>25500</v>
      </c>
      <c r="D245" s="346"/>
      <c r="E245" s="347">
        <f>IF(Таблица7[[#This Row],[Цена]]&lt;&gt;"",Таблица7[[#This Row],[Цена]]*Таблица7[[#This Row],[Заказ]],"")</f>
        <v>0</v>
      </c>
      <c r="F245" s="348" t="str">
        <f t="shared" si="7"/>
        <v>предзаказ в течение 1-3 рабочих дней</v>
      </c>
      <c r="G24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46" spans="1:7" ht="15" customHeight="1" x14ac:dyDescent="0.25">
      <c r="A246" s="344" t="s">
        <v>13665</v>
      </c>
      <c r="B246" s="344" t="s">
        <v>13666</v>
      </c>
      <c r="C246" s="345">
        <v>10400</v>
      </c>
      <c r="D246" s="346"/>
      <c r="E246" s="347">
        <f>IF(Таблица7[[#This Row],[Цена]]&lt;&gt;"",Таблица7[[#This Row],[Цена]]*Таблица7[[#This Row],[Заказ]],"")</f>
        <v>0</v>
      </c>
      <c r="F246" s="348" t="str">
        <f t="shared" si="7"/>
        <v>предзаказ в течение 1-3 рабочих дней</v>
      </c>
      <c r="G24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47" spans="1:7" ht="15" customHeight="1" x14ac:dyDescent="0.25">
      <c r="A247" s="344" t="s">
        <v>13667</v>
      </c>
      <c r="B247" s="344" t="s">
        <v>13668</v>
      </c>
      <c r="C247" s="345">
        <v>12800</v>
      </c>
      <c r="D247" s="346"/>
      <c r="E247" s="347">
        <f>IF(Таблица7[[#This Row],[Цена]]&lt;&gt;"",Таблица7[[#This Row],[Цена]]*Таблица7[[#This Row],[Заказ]],"")</f>
        <v>0</v>
      </c>
      <c r="F247" s="348" t="str">
        <f t="shared" ref="F247:F265" si="8">IF(OR(ISBLANK(C247),(I247)&gt;0),"","предзаказ в течение 1-3 рабочих дней")</f>
        <v>предзаказ в течение 1-3 рабочих дней</v>
      </c>
      <c r="G24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48" spans="1:7" ht="15" customHeight="1" x14ac:dyDescent="0.25">
      <c r="A248" s="344" t="s">
        <v>13669</v>
      </c>
      <c r="B248" s="344" t="s">
        <v>13670</v>
      </c>
      <c r="C248" s="345">
        <v>28300</v>
      </c>
      <c r="D248" s="346"/>
      <c r="E248" s="347">
        <f>IF(Таблица7[[#This Row],[Цена]]&lt;&gt;"",Таблица7[[#This Row],[Цена]]*Таблица7[[#This Row],[Заказ]],"")</f>
        <v>0</v>
      </c>
      <c r="F248" s="348" t="str">
        <f t="shared" si="8"/>
        <v>предзаказ в течение 1-3 рабочих дней</v>
      </c>
      <c r="G24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49" spans="1:7" ht="15" customHeight="1" x14ac:dyDescent="0.25">
      <c r="A249" s="344" t="s">
        <v>13671</v>
      </c>
      <c r="B249" s="344" t="s">
        <v>13672</v>
      </c>
      <c r="C249" s="345">
        <v>6800</v>
      </c>
      <c r="D249" s="346"/>
      <c r="E249" s="347">
        <f>IF(Таблица7[[#This Row],[Цена]]&lt;&gt;"",Таблица7[[#This Row],[Цена]]*Таблица7[[#This Row],[Заказ]],"")</f>
        <v>0</v>
      </c>
      <c r="F249" s="348" t="str">
        <f t="shared" si="8"/>
        <v>предзаказ в течение 1-3 рабочих дней</v>
      </c>
      <c r="G24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50" spans="1:7" ht="15" customHeight="1" x14ac:dyDescent="0.25">
      <c r="A250" s="344" t="s">
        <v>13673</v>
      </c>
      <c r="B250" s="344" t="s">
        <v>13674</v>
      </c>
      <c r="C250" s="345">
        <v>9400</v>
      </c>
      <c r="D250" s="346"/>
      <c r="E250" s="347">
        <f>IF(Таблица7[[#This Row],[Цена]]&lt;&gt;"",Таблица7[[#This Row],[Цена]]*Таблица7[[#This Row],[Заказ]],"")</f>
        <v>0</v>
      </c>
      <c r="F250" s="348" t="str">
        <f t="shared" si="8"/>
        <v>предзаказ в течение 1-3 рабочих дней</v>
      </c>
      <c r="G25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51" spans="1:7" ht="15" customHeight="1" x14ac:dyDescent="0.25">
      <c r="A251" s="344" t="s">
        <v>13675</v>
      </c>
      <c r="B251" s="344" t="s">
        <v>13676</v>
      </c>
      <c r="C251" s="345">
        <v>12600</v>
      </c>
      <c r="D251" s="346"/>
      <c r="E251" s="347">
        <f>IF(Таблица7[[#This Row],[Цена]]&lt;&gt;"",Таблица7[[#This Row],[Цена]]*Таблица7[[#This Row],[Заказ]],"")</f>
        <v>0</v>
      </c>
      <c r="F251" s="348" t="str">
        <f t="shared" si="8"/>
        <v>предзаказ в течение 1-3 рабочих дней</v>
      </c>
      <c r="G25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52" spans="1:7" ht="15" customHeight="1" x14ac:dyDescent="0.25">
      <c r="A252" s="344" t="s">
        <v>13677</v>
      </c>
      <c r="B252" s="344" t="s">
        <v>13678</v>
      </c>
      <c r="C252" s="345">
        <v>22600</v>
      </c>
      <c r="D252" s="346"/>
      <c r="E252" s="347">
        <f>IF(Таблица7[[#This Row],[Цена]]&lt;&gt;"",Таблица7[[#This Row],[Цена]]*Таблица7[[#This Row],[Заказ]],"")</f>
        <v>0</v>
      </c>
      <c r="F252" s="348" t="str">
        <f t="shared" si="8"/>
        <v>предзаказ в течение 1-3 рабочих дней</v>
      </c>
      <c r="G25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53" spans="1:7" ht="15" customHeight="1" x14ac:dyDescent="0.25">
      <c r="A253" s="344" t="s">
        <v>9033</v>
      </c>
      <c r="B253" s="344"/>
      <c r="C253" s="345"/>
      <c r="D253" s="346"/>
      <c r="E253" s="347" t="str">
        <f>IF(Таблица7[[#This Row],[Цена]]&lt;&gt;"",Таблица7[[#This Row],[Цена]]*Таблица7[[#This Row],[Заказ]],"")</f>
        <v/>
      </c>
      <c r="F253" s="348" t="str">
        <f t="shared" si="8"/>
        <v/>
      </c>
      <c r="G25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54" spans="1:7" ht="15" customHeight="1" x14ac:dyDescent="0.25">
      <c r="A254" s="344" t="s">
        <v>16014</v>
      </c>
      <c r="B254" s="344" t="s">
        <v>16015</v>
      </c>
      <c r="C254" s="345">
        <v>8000</v>
      </c>
      <c r="D254" s="346"/>
      <c r="E254" s="347">
        <f>IF(Таблица7[[#This Row],[Цена]]&lt;&gt;"",Таблица7[[#This Row],[Цена]]*Таблица7[[#This Row],[Заказ]],"")</f>
        <v>0</v>
      </c>
      <c r="F254" s="348" t="str">
        <f t="shared" si="8"/>
        <v>предзаказ в течение 1-3 рабочих дней</v>
      </c>
      <c r="G25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55" spans="1:7" ht="15" customHeight="1" x14ac:dyDescent="0.25">
      <c r="A255" s="344" t="s">
        <v>16016</v>
      </c>
      <c r="B255" s="344" t="s">
        <v>16017</v>
      </c>
      <c r="C255" s="345">
        <v>2300</v>
      </c>
      <c r="D255" s="346"/>
      <c r="E255" s="347">
        <f>IF(Таблица7[[#This Row],[Цена]]&lt;&gt;"",Таблица7[[#This Row],[Цена]]*Таблица7[[#This Row],[Заказ]],"")</f>
        <v>0</v>
      </c>
      <c r="F255" s="348" t="str">
        <f t="shared" si="8"/>
        <v>предзаказ в течение 1-3 рабочих дней</v>
      </c>
      <c r="G25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56" spans="1:7" ht="15" customHeight="1" x14ac:dyDescent="0.25">
      <c r="A256" s="344" t="s">
        <v>16018</v>
      </c>
      <c r="B256" s="344" t="s">
        <v>16019</v>
      </c>
      <c r="C256" s="345">
        <v>1200</v>
      </c>
      <c r="D256" s="346"/>
      <c r="E256" s="347">
        <f>IF(Таблица7[[#This Row],[Цена]]&lt;&gt;"",Таблица7[[#This Row],[Цена]]*Таблица7[[#This Row],[Заказ]],"")</f>
        <v>0</v>
      </c>
      <c r="F256" s="348" t="str">
        <f t="shared" si="8"/>
        <v>предзаказ в течение 1-3 рабочих дней</v>
      </c>
      <c r="G25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57" spans="1:7" ht="15" customHeight="1" x14ac:dyDescent="0.25">
      <c r="A257" s="344" t="s">
        <v>16020</v>
      </c>
      <c r="B257" s="344" t="s">
        <v>16021</v>
      </c>
      <c r="C257" s="345">
        <v>1200</v>
      </c>
      <c r="D257" s="346"/>
      <c r="E257" s="347">
        <f>IF(Таблица7[[#This Row],[Цена]]&lt;&gt;"",Таблица7[[#This Row],[Цена]]*Таблица7[[#This Row],[Заказ]],"")</f>
        <v>0</v>
      </c>
      <c r="F257" s="348" t="str">
        <f t="shared" si="8"/>
        <v>предзаказ в течение 1-3 рабочих дней</v>
      </c>
      <c r="G25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58" spans="1:7" ht="15" customHeight="1" x14ac:dyDescent="0.25">
      <c r="A258" s="344" t="s">
        <v>16022</v>
      </c>
      <c r="B258" s="344" t="s">
        <v>16023</v>
      </c>
      <c r="C258" s="345">
        <v>6400</v>
      </c>
      <c r="D258" s="346"/>
      <c r="E258" s="347">
        <f>IF(Таблица7[[#This Row],[Цена]]&lt;&gt;"",Таблица7[[#This Row],[Цена]]*Таблица7[[#This Row],[Заказ]],"")</f>
        <v>0</v>
      </c>
      <c r="F258" s="348" t="str">
        <f t="shared" si="8"/>
        <v>предзаказ в течение 1-3 рабочих дней</v>
      </c>
      <c r="G25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59" spans="1:7" ht="15" customHeight="1" x14ac:dyDescent="0.25">
      <c r="A259" s="344" t="s">
        <v>16024</v>
      </c>
      <c r="B259" s="344" t="s">
        <v>16025</v>
      </c>
      <c r="C259" s="345">
        <v>6400</v>
      </c>
      <c r="D259" s="346"/>
      <c r="E259" s="347">
        <f>IF(Таблица7[[#This Row],[Цена]]&lt;&gt;"",Таблица7[[#This Row],[Цена]]*Таблица7[[#This Row],[Заказ]],"")</f>
        <v>0</v>
      </c>
      <c r="F259" s="348" t="str">
        <f t="shared" si="8"/>
        <v>предзаказ в течение 1-3 рабочих дней</v>
      </c>
      <c r="G25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60" spans="1:7" ht="15" customHeight="1" x14ac:dyDescent="0.25">
      <c r="A260" s="344" t="s">
        <v>16026</v>
      </c>
      <c r="B260" s="344" t="s">
        <v>16027</v>
      </c>
      <c r="C260" s="345">
        <v>6400</v>
      </c>
      <c r="D260" s="346"/>
      <c r="E260" s="347">
        <f>IF(Таблица7[[#This Row],[Цена]]&lt;&gt;"",Таблица7[[#This Row],[Цена]]*Таблица7[[#This Row],[Заказ]],"")</f>
        <v>0</v>
      </c>
      <c r="F260" s="348" t="str">
        <f t="shared" si="8"/>
        <v>предзаказ в течение 1-3 рабочих дней</v>
      </c>
      <c r="G26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61" spans="1:7" ht="15" customHeight="1" x14ac:dyDescent="0.25">
      <c r="A261" s="344" t="s">
        <v>16028</v>
      </c>
      <c r="B261" s="344" t="s">
        <v>16029</v>
      </c>
      <c r="C261" s="345">
        <v>8700</v>
      </c>
      <c r="D261" s="346"/>
      <c r="E261" s="347">
        <f>IF(Таблица7[[#This Row],[Цена]]&lt;&gt;"",Таблица7[[#This Row],[Цена]]*Таблица7[[#This Row],[Заказ]],"")</f>
        <v>0</v>
      </c>
      <c r="F261" s="348" t="str">
        <f t="shared" si="8"/>
        <v>предзаказ в течение 1-3 рабочих дней</v>
      </c>
      <c r="G26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62" spans="1:7" ht="15" customHeight="1" x14ac:dyDescent="0.25">
      <c r="A262" s="344" t="s">
        <v>16030</v>
      </c>
      <c r="B262" s="344" t="s">
        <v>16031</v>
      </c>
      <c r="C262" s="345">
        <v>8700</v>
      </c>
      <c r="D262" s="346"/>
      <c r="E262" s="347">
        <f>IF(Таблица7[[#This Row],[Цена]]&lt;&gt;"",Таблица7[[#This Row],[Цена]]*Таблица7[[#This Row],[Заказ]],"")</f>
        <v>0</v>
      </c>
      <c r="F262" s="348" t="str">
        <f t="shared" si="8"/>
        <v>предзаказ в течение 1-3 рабочих дней</v>
      </c>
      <c r="G26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63" spans="1:7" ht="15" customHeight="1" x14ac:dyDescent="0.25">
      <c r="A263" s="344" t="s">
        <v>16032</v>
      </c>
      <c r="B263" s="344" t="s">
        <v>16033</v>
      </c>
      <c r="C263" s="345">
        <v>8700</v>
      </c>
      <c r="D263" s="346"/>
      <c r="E263" s="347">
        <f>IF(Таблица7[[#This Row],[Цена]]&lt;&gt;"",Таблица7[[#This Row],[Цена]]*Таблица7[[#This Row],[Заказ]],"")</f>
        <v>0</v>
      </c>
      <c r="F263" s="348" t="str">
        <f t="shared" si="8"/>
        <v>предзаказ в течение 1-3 рабочих дней</v>
      </c>
      <c r="G26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64" spans="1:7" ht="15" customHeight="1" x14ac:dyDescent="0.25">
      <c r="A264" s="344" t="s">
        <v>16034</v>
      </c>
      <c r="B264" s="344" t="s">
        <v>16035</v>
      </c>
      <c r="C264" s="345">
        <v>6400</v>
      </c>
      <c r="D264" s="346"/>
      <c r="E264" s="347">
        <f>IF(Таблица7[[#This Row],[Цена]]&lt;&gt;"",Таблица7[[#This Row],[Цена]]*Таблица7[[#This Row],[Заказ]],"")</f>
        <v>0</v>
      </c>
      <c r="F264" s="348" t="str">
        <f t="shared" si="8"/>
        <v>предзаказ в течение 1-3 рабочих дней</v>
      </c>
      <c r="G26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65" spans="1:7" ht="15" customHeight="1" x14ac:dyDescent="0.25">
      <c r="A265" s="344" t="s">
        <v>9034</v>
      </c>
      <c r="B265" s="344" t="s">
        <v>16036</v>
      </c>
      <c r="C265" s="345">
        <v>6400</v>
      </c>
      <c r="D265" s="346"/>
      <c r="E265" s="347">
        <f>IF(Таблица7[[#This Row],[Цена]]&lt;&gt;"",Таблица7[[#This Row],[Цена]]*Таблица7[[#This Row],[Заказ]],"")</f>
        <v>0</v>
      </c>
      <c r="F265" s="348" t="str">
        <f t="shared" si="8"/>
        <v>предзаказ в течение 1-3 рабочих дней</v>
      </c>
      <c r="G26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66" spans="1:7" ht="15" customHeight="1" x14ac:dyDescent="0.25">
      <c r="A266" s="344" t="s">
        <v>16037</v>
      </c>
      <c r="B266" s="344" t="s">
        <v>16038</v>
      </c>
      <c r="C266" s="345">
        <v>6400</v>
      </c>
      <c r="D266" s="346"/>
      <c r="E266" s="347">
        <f>IF(Таблица7[[#This Row],[Цена]]&lt;&gt;"",Таблица7[[#This Row],[Цена]]*Таблица7[[#This Row],[Заказ]],"")</f>
        <v>0</v>
      </c>
      <c r="F266" s="348" t="str">
        <f t="shared" ref="F266:F273" si="9">IF(OR(ISBLANK(C266),(I266)&gt;0),"","предзаказ в течение 1-3 рабочих дней")</f>
        <v>предзаказ в течение 1-3 рабочих дней</v>
      </c>
      <c r="G26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67" spans="1:7" ht="15" customHeight="1" x14ac:dyDescent="0.25">
      <c r="A267" s="344" t="s">
        <v>16039</v>
      </c>
      <c r="B267" s="344" t="s">
        <v>16040</v>
      </c>
      <c r="C267" s="345">
        <v>5500</v>
      </c>
      <c r="D267" s="346"/>
      <c r="E267" s="347">
        <f>IF(Таблица7[[#This Row],[Цена]]&lt;&gt;"",Таблица7[[#This Row],[Цена]]*Таблица7[[#This Row],[Заказ]],"")</f>
        <v>0</v>
      </c>
      <c r="F267" s="348" t="str">
        <f t="shared" si="9"/>
        <v>предзаказ в течение 1-3 рабочих дней</v>
      </c>
      <c r="G26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68" spans="1:7" ht="15" customHeight="1" x14ac:dyDescent="0.25">
      <c r="A268" s="344" t="s">
        <v>16041</v>
      </c>
      <c r="B268" s="344" t="s">
        <v>16042</v>
      </c>
      <c r="C268" s="345">
        <v>5500</v>
      </c>
      <c r="D268" s="346"/>
      <c r="E268" s="347">
        <f>IF(Таблица7[[#This Row],[Цена]]&lt;&gt;"",Таблица7[[#This Row],[Цена]]*Таблица7[[#This Row],[Заказ]],"")</f>
        <v>0</v>
      </c>
      <c r="F268" s="348" t="str">
        <f t="shared" si="9"/>
        <v>предзаказ в течение 1-3 рабочих дней</v>
      </c>
      <c r="G26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69" spans="1:7" ht="15" customHeight="1" x14ac:dyDescent="0.25">
      <c r="A269" s="344" t="s">
        <v>16043</v>
      </c>
      <c r="B269" s="344" t="s">
        <v>16044</v>
      </c>
      <c r="C269" s="345">
        <v>5500</v>
      </c>
      <c r="D269" s="346"/>
      <c r="E269" s="347">
        <f>IF(Таблица7[[#This Row],[Цена]]&lt;&gt;"",Таблица7[[#This Row],[Цена]]*Таблица7[[#This Row],[Заказ]],"")</f>
        <v>0</v>
      </c>
      <c r="F269" s="348" t="str">
        <f t="shared" si="9"/>
        <v>предзаказ в течение 1-3 рабочих дней</v>
      </c>
      <c r="G26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70" spans="1:7" ht="15" customHeight="1" x14ac:dyDescent="0.25">
      <c r="A270" s="191" t="s">
        <v>16045</v>
      </c>
      <c r="B270" s="191" t="s">
        <v>16046</v>
      </c>
      <c r="C270" s="234">
        <v>2200</v>
      </c>
      <c r="D270" s="194"/>
      <c r="E270" s="187">
        <f>IF(Таблица7[[#This Row],[Цена]]&lt;&gt;"",Таблица7[[#This Row],[Цена]]*Таблица7[[#This Row],[Заказ]],"")</f>
        <v>0</v>
      </c>
      <c r="F270" s="188" t="str">
        <f t="shared" si="9"/>
        <v>предзаказ в течение 1-3 рабочих дней</v>
      </c>
      <c r="G27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71" spans="1:7" ht="15" customHeight="1" x14ac:dyDescent="0.25">
      <c r="A271" s="191" t="s">
        <v>16047</v>
      </c>
      <c r="B271" s="191" t="s">
        <v>16048</v>
      </c>
      <c r="C271" s="234">
        <v>2200</v>
      </c>
      <c r="D271" s="194"/>
      <c r="E271" s="187">
        <f>IF(Таблица7[[#This Row],[Цена]]&lt;&gt;"",Таблица7[[#This Row],[Цена]]*Таблица7[[#This Row],[Заказ]],"")</f>
        <v>0</v>
      </c>
      <c r="F271" s="188" t="str">
        <f t="shared" si="9"/>
        <v>предзаказ в течение 1-3 рабочих дней</v>
      </c>
      <c r="G27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72" spans="1:7" ht="15" customHeight="1" x14ac:dyDescent="0.25">
      <c r="A272" s="191" t="s">
        <v>16049</v>
      </c>
      <c r="B272" s="191" t="s">
        <v>16050</v>
      </c>
      <c r="C272" s="234">
        <v>2200</v>
      </c>
      <c r="D272" s="194"/>
      <c r="E272" s="187">
        <f>IF(Таблица7[[#This Row],[Цена]]&lt;&gt;"",Таблица7[[#This Row],[Цена]]*Таблица7[[#This Row],[Заказ]],"")</f>
        <v>0</v>
      </c>
      <c r="F272" s="188" t="str">
        <f t="shared" si="9"/>
        <v>предзаказ в течение 1-3 рабочих дней</v>
      </c>
      <c r="G27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73" spans="1:7" ht="15" customHeight="1" x14ac:dyDescent="0.25">
      <c r="A273" s="191" t="s">
        <v>16051</v>
      </c>
      <c r="B273" s="191" t="s">
        <v>16052</v>
      </c>
      <c r="C273" s="234">
        <v>3500</v>
      </c>
      <c r="D273" s="194"/>
      <c r="E273" s="187">
        <f>IF(Таблица7[[#This Row],[Цена]]&lt;&gt;"",Таблица7[[#This Row],[Цена]]*Таблица7[[#This Row],[Заказ]],"")</f>
        <v>0</v>
      </c>
      <c r="F273" s="188" t="str">
        <f t="shared" si="9"/>
        <v>предзаказ в течение 1-3 рабочих дней</v>
      </c>
      <c r="G27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74" spans="1:7" ht="15" customHeight="1" x14ac:dyDescent="0.25">
      <c r="A274" s="344" t="s">
        <v>16053</v>
      </c>
      <c r="B274" s="344" t="s">
        <v>16054</v>
      </c>
      <c r="C274" s="345">
        <v>4800</v>
      </c>
      <c r="D274" s="346"/>
      <c r="E274" s="347">
        <f>IF(Таблица7[[#This Row],[Цена]]&lt;&gt;"",Таблица7[[#This Row],[Цена]]*Таблица7[[#This Row],[Заказ]],"")</f>
        <v>0</v>
      </c>
      <c r="F274" s="348" t="str">
        <f t="shared" ref="F274:F281" si="10">IF(OR(ISBLANK(C274),(I274)&gt;0),"","предзаказ в течение 1-3 рабочих дней")</f>
        <v>предзаказ в течение 1-3 рабочих дней</v>
      </c>
      <c r="G27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75" spans="1:7" ht="15" customHeight="1" x14ac:dyDescent="0.25">
      <c r="A275" s="344" t="s">
        <v>16055</v>
      </c>
      <c r="B275" s="344" t="s">
        <v>16056</v>
      </c>
      <c r="C275" s="345">
        <v>6900</v>
      </c>
      <c r="D275" s="346"/>
      <c r="E275" s="347">
        <f>IF(Таблица7[[#This Row],[Цена]]&lt;&gt;"",Таблица7[[#This Row],[Цена]]*Таблица7[[#This Row],[Заказ]],"")</f>
        <v>0</v>
      </c>
      <c r="F275" s="348" t="str">
        <f t="shared" si="10"/>
        <v>предзаказ в течение 1-3 рабочих дней</v>
      </c>
      <c r="G27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76" spans="1:7" ht="15" customHeight="1" x14ac:dyDescent="0.25">
      <c r="A276" s="344" t="s">
        <v>16057</v>
      </c>
      <c r="B276" s="344" t="s">
        <v>16058</v>
      </c>
      <c r="C276" s="345">
        <v>6900</v>
      </c>
      <c r="D276" s="346"/>
      <c r="E276" s="347">
        <f>IF(Таблица7[[#This Row],[Цена]]&lt;&gt;"",Таблица7[[#This Row],[Цена]]*Таблица7[[#This Row],[Заказ]],"")</f>
        <v>0</v>
      </c>
      <c r="F276" s="348" t="str">
        <f t="shared" si="10"/>
        <v>предзаказ в течение 1-3 рабочих дней</v>
      </c>
      <c r="G27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77" spans="1:7" ht="15" customHeight="1" x14ac:dyDescent="0.25">
      <c r="A277" s="344" t="s">
        <v>16059</v>
      </c>
      <c r="B277" s="344" t="s">
        <v>16060</v>
      </c>
      <c r="C277" s="345">
        <v>6900</v>
      </c>
      <c r="D277" s="346"/>
      <c r="E277" s="347">
        <f>IF(Таблица7[[#This Row],[Цена]]&lt;&gt;"",Таблица7[[#This Row],[Цена]]*Таблица7[[#This Row],[Заказ]],"")</f>
        <v>0</v>
      </c>
      <c r="F277" s="348" t="str">
        <f t="shared" si="10"/>
        <v>предзаказ в течение 1-3 рабочих дней</v>
      </c>
      <c r="G27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78" spans="1:7" ht="15" customHeight="1" x14ac:dyDescent="0.25">
      <c r="A278" s="344" t="s">
        <v>16061</v>
      </c>
      <c r="B278" s="344" t="s">
        <v>16062</v>
      </c>
      <c r="C278" s="345">
        <v>1500</v>
      </c>
      <c r="D278" s="346"/>
      <c r="E278" s="347">
        <f>IF(Таблица7[[#This Row],[Цена]]&lt;&gt;"",Таблица7[[#This Row],[Цена]]*Таблица7[[#This Row],[Заказ]],"")</f>
        <v>0</v>
      </c>
      <c r="F278" s="348" t="str">
        <f t="shared" si="10"/>
        <v>предзаказ в течение 1-3 рабочих дней</v>
      </c>
      <c r="G27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79" spans="1:7" ht="15" customHeight="1" x14ac:dyDescent="0.25">
      <c r="A279" s="344" t="s">
        <v>16063</v>
      </c>
      <c r="B279" s="344" t="s">
        <v>16064</v>
      </c>
      <c r="C279" s="345">
        <v>3400</v>
      </c>
      <c r="D279" s="346"/>
      <c r="E279" s="347">
        <f>IF(Таблица7[[#This Row],[Цена]]&lt;&gt;"",Таблица7[[#This Row],[Цена]]*Таблица7[[#This Row],[Заказ]],"")</f>
        <v>0</v>
      </c>
      <c r="F279" s="348" t="str">
        <f t="shared" si="10"/>
        <v>предзаказ в течение 1-3 рабочих дней</v>
      </c>
      <c r="G27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80" spans="1:7" ht="15" customHeight="1" x14ac:dyDescent="0.25">
      <c r="A280" s="344" t="s">
        <v>16065</v>
      </c>
      <c r="B280" s="344" t="s">
        <v>16066</v>
      </c>
      <c r="C280" s="345">
        <v>3400</v>
      </c>
      <c r="D280" s="346"/>
      <c r="E280" s="347">
        <f>IF(Таблица7[[#This Row],[Цена]]&lt;&gt;"",Таблица7[[#This Row],[Цена]]*Таблица7[[#This Row],[Заказ]],"")</f>
        <v>0</v>
      </c>
      <c r="F280" s="348" t="str">
        <f t="shared" si="10"/>
        <v>предзаказ в течение 1-3 рабочих дней</v>
      </c>
      <c r="G28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81" spans="1:7" ht="15" customHeight="1" x14ac:dyDescent="0.25">
      <c r="A281" s="344" t="s">
        <v>16067</v>
      </c>
      <c r="B281" s="344" t="s">
        <v>16068</v>
      </c>
      <c r="C281" s="345">
        <v>9100</v>
      </c>
      <c r="D281" s="346"/>
      <c r="E281" s="347">
        <f>IF(Таблица7[[#This Row],[Цена]]&lt;&gt;"",Таблица7[[#This Row],[Цена]]*Таблица7[[#This Row],[Заказ]],"")</f>
        <v>0</v>
      </c>
      <c r="F281" s="348" t="str">
        <f t="shared" si="10"/>
        <v>предзаказ в течение 1-3 рабочих дней</v>
      </c>
      <c r="G28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82" spans="1:7" ht="15" customHeight="1" x14ac:dyDescent="0.25">
      <c r="A282" s="191" t="s">
        <v>16069</v>
      </c>
      <c r="B282" s="191" t="s">
        <v>16070</v>
      </c>
      <c r="C282" s="234">
        <v>9100</v>
      </c>
      <c r="D282" s="194"/>
      <c r="E282" s="187">
        <f>IF(Таблица7[[#This Row],[Цена]]&lt;&gt;"",Таблица7[[#This Row],[Цена]]*Таблица7[[#This Row],[Заказ]],"")</f>
        <v>0</v>
      </c>
      <c r="F282" s="188" t="str">
        <f>IF(OR(ISBLANK(C282),(I282)&gt;0),"","предзаказ в течение 1-3 рабочих дней")</f>
        <v>предзаказ в течение 1-3 рабочих дней</v>
      </c>
      <c r="G28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83" spans="1:7" ht="15" customHeight="1" x14ac:dyDescent="0.25">
      <c r="A283" s="191" t="s">
        <v>16071</v>
      </c>
      <c r="B283" s="191" t="s">
        <v>16072</v>
      </c>
      <c r="C283" s="234">
        <v>5300</v>
      </c>
      <c r="D283" s="194"/>
      <c r="E283" s="187">
        <f>IF(Таблица7[[#This Row],[Цена]]&lt;&gt;"",Таблица7[[#This Row],[Цена]]*Таблица7[[#This Row],[Заказ]],"")</f>
        <v>0</v>
      </c>
      <c r="F283" s="188" t="str">
        <f>IF(OR(ISBLANK(C283),(I283)&gt;0),"","предзаказ в течение 1-3 рабочих дней")</f>
        <v>предзаказ в течение 1-3 рабочих дней</v>
      </c>
      <c r="G28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84" spans="1:7" ht="15" customHeight="1" x14ac:dyDescent="0.25">
      <c r="A284" s="191" t="s">
        <v>16073</v>
      </c>
      <c r="B284" s="191" t="s">
        <v>16074</v>
      </c>
      <c r="C284" s="234">
        <v>5300</v>
      </c>
      <c r="D284" s="194"/>
      <c r="E284" s="187">
        <f>IF(Таблица7[[#This Row],[Цена]]&lt;&gt;"",Таблица7[[#This Row],[Цена]]*Таблица7[[#This Row],[Заказ]],"")</f>
        <v>0</v>
      </c>
      <c r="F284" s="188" t="str">
        <f>IF(OR(ISBLANK(C284),(I284)&gt;0),"","предзаказ в течение 1-3 рабочих дней")</f>
        <v>предзаказ в течение 1-3 рабочих дней</v>
      </c>
      <c r="G28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85" spans="1:7" ht="15" customHeight="1" x14ac:dyDescent="0.25">
      <c r="A285" s="191" t="s">
        <v>16075</v>
      </c>
      <c r="B285" s="191" t="s">
        <v>16076</v>
      </c>
      <c r="C285" s="234">
        <v>5300</v>
      </c>
      <c r="D285" s="194"/>
      <c r="E285" s="187">
        <f>IF(Таблица7[[#This Row],[Цена]]&lt;&gt;"",Таблица7[[#This Row],[Цена]]*Таблица7[[#This Row],[Заказ]],"")</f>
        <v>0</v>
      </c>
      <c r="F285" s="188" t="str">
        <f t="shared" ref="F285:F307" si="11">IF(OR(ISBLANK(C285),(I285)&gt;0),"","предзаказ в течение 1-3 рабочих дней")</f>
        <v>предзаказ в течение 1-3 рабочих дней</v>
      </c>
      <c r="G28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86" spans="1:7" ht="15" customHeight="1" x14ac:dyDescent="0.25">
      <c r="A286" s="191" t="s">
        <v>14701</v>
      </c>
      <c r="B286" s="191"/>
      <c r="C286" s="234"/>
      <c r="D286" s="194"/>
      <c r="E286" s="187" t="str">
        <f>IF(Таблица7[[#This Row],[Цена]]&lt;&gt;"",Таблица7[[#This Row],[Цена]]*Таблица7[[#This Row],[Заказ]],"")</f>
        <v/>
      </c>
      <c r="F286" s="188" t="str">
        <f t="shared" si="11"/>
        <v/>
      </c>
      <c r="G28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87" spans="1:7" ht="15" customHeight="1" x14ac:dyDescent="0.25">
      <c r="A287" s="191" t="s">
        <v>14702</v>
      </c>
      <c r="B287" s="191" t="s">
        <v>14703</v>
      </c>
      <c r="C287" s="234">
        <v>57700</v>
      </c>
      <c r="D287" s="194"/>
      <c r="E287" s="187">
        <f>IF(Таблица7[[#This Row],[Цена]]&lt;&gt;"",Таблица7[[#This Row],[Цена]]*Таблица7[[#This Row],[Заказ]],"")</f>
        <v>0</v>
      </c>
      <c r="F287" s="188" t="str">
        <f t="shared" si="11"/>
        <v>предзаказ в течение 1-3 рабочих дней</v>
      </c>
      <c r="G28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88" spans="1:7" ht="15" customHeight="1" x14ac:dyDescent="0.25">
      <c r="A288" s="191" t="s">
        <v>13401</v>
      </c>
      <c r="B288" s="191"/>
      <c r="C288" s="234"/>
      <c r="D288" s="194"/>
      <c r="E288" s="187" t="str">
        <f>IF(Таблица7[[#This Row],[Цена]]&lt;&gt;"",Таблица7[[#This Row],[Цена]]*Таблица7[[#This Row],[Заказ]],"")</f>
        <v/>
      </c>
      <c r="F288" s="188" t="str">
        <f t="shared" si="11"/>
        <v/>
      </c>
      <c r="G28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89" spans="1:7" ht="15" customHeight="1" x14ac:dyDescent="0.25">
      <c r="A289" s="191" t="s">
        <v>13786</v>
      </c>
      <c r="B289" s="191" t="s">
        <v>13787</v>
      </c>
      <c r="C289" s="234">
        <v>16700</v>
      </c>
      <c r="D289" s="194"/>
      <c r="E289" s="187">
        <f>IF(Таблица7[[#This Row],[Цена]]&lt;&gt;"",Таблица7[[#This Row],[Цена]]*Таблица7[[#This Row],[Заказ]],"")</f>
        <v>0</v>
      </c>
      <c r="F289" s="188" t="str">
        <f t="shared" si="11"/>
        <v>предзаказ в течение 1-3 рабочих дней</v>
      </c>
      <c r="G28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90" spans="1:7" ht="15" customHeight="1" x14ac:dyDescent="0.25">
      <c r="A290" s="191" t="s">
        <v>13402</v>
      </c>
      <c r="B290" s="191" t="s">
        <v>13403</v>
      </c>
      <c r="C290" s="234">
        <v>16700</v>
      </c>
      <c r="D290" s="194"/>
      <c r="E290" s="187">
        <f>IF(Таблица7[[#This Row],[Цена]]&lt;&gt;"",Таблица7[[#This Row],[Цена]]*Таблица7[[#This Row],[Заказ]],"")</f>
        <v>0</v>
      </c>
      <c r="F290" s="188" t="str">
        <f t="shared" si="11"/>
        <v>предзаказ в течение 1-3 рабочих дней</v>
      </c>
      <c r="G29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91" spans="1:7" ht="15" customHeight="1" x14ac:dyDescent="0.25">
      <c r="A291" s="191" t="s">
        <v>13404</v>
      </c>
      <c r="B291" s="191" t="s">
        <v>13405</v>
      </c>
      <c r="C291" s="234">
        <v>16700</v>
      </c>
      <c r="D291" s="194"/>
      <c r="E291" s="187">
        <f>IF(Таблица7[[#This Row],[Цена]]&lt;&gt;"",Таблица7[[#This Row],[Цена]]*Таблица7[[#This Row],[Заказ]],"")</f>
        <v>0</v>
      </c>
      <c r="F291" s="188" t="str">
        <f t="shared" si="11"/>
        <v>предзаказ в течение 1-3 рабочих дней</v>
      </c>
      <c r="G29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92" spans="1:7" ht="15" customHeight="1" x14ac:dyDescent="0.25">
      <c r="A292" s="191" t="s">
        <v>13406</v>
      </c>
      <c r="B292" s="191" t="s">
        <v>13407</v>
      </c>
      <c r="C292" s="234">
        <v>16700</v>
      </c>
      <c r="D292" s="194"/>
      <c r="E292" s="187">
        <f>IF(Таблица7[[#This Row],[Цена]]&lt;&gt;"",Таблица7[[#This Row],[Цена]]*Таблица7[[#This Row],[Заказ]],"")</f>
        <v>0</v>
      </c>
      <c r="F292" s="188" t="str">
        <f t="shared" si="11"/>
        <v>предзаказ в течение 1-3 рабочих дней</v>
      </c>
      <c r="G29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93" spans="1:7" ht="15" customHeight="1" x14ac:dyDescent="0.25">
      <c r="A293" s="191" t="s">
        <v>13408</v>
      </c>
      <c r="B293" s="191" t="s">
        <v>13409</v>
      </c>
      <c r="C293" s="234">
        <v>17300</v>
      </c>
      <c r="D293" s="194"/>
      <c r="E293" s="187">
        <f>IF(Таблица7[[#This Row],[Цена]]&lt;&gt;"",Таблица7[[#This Row],[Цена]]*Таблица7[[#This Row],[Заказ]],"")</f>
        <v>0</v>
      </c>
      <c r="F293" s="188" t="str">
        <f t="shared" si="11"/>
        <v>предзаказ в течение 1-3 рабочих дней</v>
      </c>
      <c r="G29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94" spans="1:7" ht="15" customHeight="1" x14ac:dyDescent="0.25">
      <c r="A294" s="191" t="s">
        <v>13410</v>
      </c>
      <c r="B294" s="191" t="s">
        <v>13411</v>
      </c>
      <c r="C294" s="234">
        <v>17300</v>
      </c>
      <c r="D294" s="194"/>
      <c r="E294" s="187">
        <f>IF(Таблица7[[#This Row],[Цена]]&lt;&gt;"",Таблица7[[#This Row],[Цена]]*Таблица7[[#This Row],[Заказ]],"")</f>
        <v>0</v>
      </c>
      <c r="F294" s="188" t="str">
        <f t="shared" si="11"/>
        <v>предзаказ в течение 1-3 рабочих дней</v>
      </c>
      <c r="G29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95" spans="1:7" ht="15" customHeight="1" x14ac:dyDescent="0.25">
      <c r="A295" s="191" t="s">
        <v>9035</v>
      </c>
      <c r="B295" s="191"/>
      <c r="C295" s="234"/>
      <c r="D295" s="194"/>
      <c r="E295" s="187" t="str">
        <f>IF(Таблица7[[#This Row],[Цена]]&lt;&gt;"",Таблица7[[#This Row],[Цена]]*Таблица7[[#This Row],[Заказ]],"")</f>
        <v/>
      </c>
      <c r="F295" s="188" t="str">
        <f t="shared" si="11"/>
        <v/>
      </c>
      <c r="G29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96" spans="1:7" ht="15" customHeight="1" x14ac:dyDescent="0.25">
      <c r="A296" s="191" t="s">
        <v>9036</v>
      </c>
      <c r="B296" s="191" t="s">
        <v>9037</v>
      </c>
      <c r="C296" s="234">
        <v>23100</v>
      </c>
      <c r="D296" s="194"/>
      <c r="E296" s="187">
        <f>IF(Таблица7[[#This Row],[Цена]]&lt;&gt;"",Таблица7[[#This Row],[Цена]]*Таблица7[[#This Row],[Заказ]],"")</f>
        <v>0</v>
      </c>
      <c r="F296" s="188" t="str">
        <f t="shared" si="11"/>
        <v>предзаказ в течение 1-3 рабочих дней</v>
      </c>
      <c r="G29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97" spans="1:7" ht="15" customHeight="1" x14ac:dyDescent="0.25">
      <c r="A297" s="191" t="s">
        <v>12087</v>
      </c>
      <c r="B297" s="191"/>
      <c r="C297" s="234"/>
      <c r="D297" s="194"/>
      <c r="E297" s="187" t="str">
        <f>IF(Таблица7[[#This Row],[Цена]]&lt;&gt;"",Таблица7[[#This Row],[Цена]]*Таблица7[[#This Row],[Заказ]],"")</f>
        <v/>
      </c>
      <c r="F297" s="188" t="str">
        <f t="shared" si="11"/>
        <v/>
      </c>
      <c r="G29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98" spans="1:7" ht="15" customHeight="1" x14ac:dyDescent="0.25">
      <c r="A298" s="191" t="s">
        <v>12088</v>
      </c>
      <c r="B298" s="191" t="s">
        <v>12089</v>
      </c>
      <c r="C298" s="234">
        <v>29900</v>
      </c>
      <c r="D298" s="194"/>
      <c r="E298" s="187">
        <f>IF(Таблица7[[#This Row],[Цена]]&lt;&gt;"",Таблица7[[#This Row],[Цена]]*Таблица7[[#This Row],[Заказ]],"")</f>
        <v>0</v>
      </c>
      <c r="F298" s="188" t="str">
        <f t="shared" si="11"/>
        <v>предзаказ в течение 1-3 рабочих дней</v>
      </c>
      <c r="G29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299" spans="1:7" ht="15" customHeight="1" x14ac:dyDescent="0.25">
      <c r="A299" s="191" t="s">
        <v>9038</v>
      </c>
      <c r="B299" s="191"/>
      <c r="C299" s="234"/>
      <c r="D299" s="194"/>
      <c r="E299" s="187" t="str">
        <f>IF(Таблица7[[#This Row],[Цена]]&lt;&gt;"",Таблица7[[#This Row],[Цена]]*Таблица7[[#This Row],[Заказ]],"")</f>
        <v/>
      </c>
      <c r="F299" s="188" t="str">
        <f t="shared" si="11"/>
        <v/>
      </c>
      <c r="G29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00" spans="1:7" ht="15" customHeight="1" x14ac:dyDescent="0.25">
      <c r="A300" s="191" t="s">
        <v>9039</v>
      </c>
      <c r="B300" s="191" t="s">
        <v>9040</v>
      </c>
      <c r="C300" s="234">
        <v>5000</v>
      </c>
      <c r="D300" s="194"/>
      <c r="E300" s="187">
        <f>IF(Таблица7[[#This Row],[Цена]]&lt;&gt;"",Таблица7[[#This Row],[Цена]]*Таблица7[[#This Row],[Заказ]],"")</f>
        <v>0</v>
      </c>
      <c r="F300" s="188" t="str">
        <f t="shared" si="11"/>
        <v>предзаказ в течение 1-3 рабочих дней</v>
      </c>
      <c r="G30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01" spans="1:7" ht="15" customHeight="1" x14ac:dyDescent="0.25">
      <c r="A301" s="191" t="s">
        <v>11354</v>
      </c>
      <c r="B301" s="191" t="s">
        <v>16077</v>
      </c>
      <c r="C301" s="234">
        <v>11800</v>
      </c>
      <c r="D301" s="194"/>
      <c r="E301" s="187">
        <f>IF(Таблица7[[#This Row],[Цена]]&lt;&gt;"",Таблица7[[#This Row],[Цена]]*Таблица7[[#This Row],[Заказ]],"")</f>
        <v>0</v>
      </c>
      <c r="F301" s="188" t="str">
        <f t="shared" si="11"/>
        <v>предзаказ в течение 1-3 рабочих дней</v>
      </c>
      <c r="G30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02" spans="1:7" ht="15" customHeight="1" x14ac:dyDescent="0.25">
      <c r="A302" s="191" t="s">
        <v>11687</v>
      </c>
      <c r="B302" s="191" t="s">
        <v>16078</v>
      </c>
      <c r="C302" s="234">
        <v>11800</v>
      </c>
      <c r="D302" s="194"/>
      <c r="E302" s="187">
        <f>IF(Таблица7[[#This Row],[Цена]]&lt;&gt;"",Таблица7[[#This Row],[Цена]]*Таблица7[[#This Row],[Заказ]],"")</f>
        <v>0</v>
      </c>
      <c r="F302" s="188" t="str">
        <f t="shared" si="11"/>
        <v>предзаказ в течение 1-3 рабочих дней</v>
      </c>
      <c r="G30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03" spans="1:7" ht="15" customHeight="1" x14ac:dyDescent="0.25">
      <c r="A303" s="191" t="s">
        <v>16079</v>
      </c>
      <c r="B303" s="191" t="s">
        <v>16080</v>
      </c>
      <c r="C303" s="234">
        <v>11800</v>
      </c>
      <c r="D303" s="194"/>
      <c r="E303" s="187">
        <f>IF(Таблица7[[#This Row],[Цена]]&lt;&gt;"",Таблица7[[#This Row],[Цена]]*Таблица7[[#This Row],[Заказ]],"")</f>
        <v>0</v>
      </c>
      <c r="F303" s="188" t="str">
        <f t="shared" si="11"/>
        <v>предзаказ в течение 1-3 рабочих дней</v>
      </c>
      <c r="G30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04" spans="1:7" ht="15" customHeight="1" x14ac:dyDescent="0.25">
      <c r="A304" s="191" t="s">
        <v>16081</v>
      </c>
      <c r="B304" s="191" t="s">
        <v>16082</v>
      </c>
      <c r="C304" s="234">
        <v>1800</v>
      </c>
      <c r="D304" s="194"/>
      <c r="E304" s="187">
        <f>IF(Таблица7[[#This Row],[Цена]]&lt;&gt;"",Таблица7[[#This Row],[Цена]]*Таблица7[[#This Row],[Заказ]],"")</f>
        <v>0</v>
      </c>
      <c r="F304" s="188" t="str">
        <f t="shared" si="11"/>
        <v>предзаказ в течение 1-3 рабочих дней</v>
      </c>
      <c r="G30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05" spans="1:7" ht="15" customHeight="1" x14ac:dyDescent="0.25">
      <c r="A305" s="191" t="s">
        <v>13987</v>
      </c>
      <c r="B305" s="191" t="s">
        <v>16083</v>
      </c>
      <c r="C305" s="234">
        <v>11700</v>
      </c>
      <c r="D305" s="194"/>
      <c r="E305" s="187">
        <f>IF(Таблица7[[#This Row],[Цена]]&lt;&gt;"",Таблица7[[#This Row],[Цена]]*Таблица7[[#This Row],[Заказ]],"")</f>
        <v>0</v>
      </c>
      <c r="F305" s="188" t="str">
        <f t="shared" si="11"/>
        <v>предзаказ в течение 1-3 рабочих дней</v>
      </c>
      <c r="G30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06" spans="1:7" ht="15" customHeight="1" x14ac:dyDescent="0.25">
      <c r="A306" s="191" t="s">
        <v>10236</v>
      </c>
      <c r="B306" s="191"/>
      <c r="C306" s="234"/>
      <c r="D306" s="194"/>
      <c r="E306" s="187" t="str">
        <f>IF(Таблица7[[#This Row],[Цена]]&lt;&gt;"",Таблица7[[#This Row],[Цена]]*Таблица7[[#This Row],[Заказ]],"")</f>
        <v/>
      </c>
      <c r="F306" s="188" t="str">
        <f t="shared" si="11"/>
        <v/>
      </c>
      <c r="G30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07" spans="1:7" ht="15" customHeight="1" x14ac:dyDescent="0.25">
      <c r="A307" s="191" t="s">
        <v>10237</v>
      </c>
      <c r="B307" s="191" t="s">
        <v>10238</v>
      </c>
      <c r="C307" s="234">
        <v>4600</v>
      </c>
      <c r="D307" s="194"/>
      <c r="E307" s="187">
        <f>IF(Таблица7[[#This Row],[Цена]]&lt;&gt;"",Таблица7[[#This Row],[Цена]]*Таблица7[[#This Row],[Заказ]],"")</f>
        <v>0</v>
      </c>
      <c r="F307" s="188" t="str">
        <f t="shared" si="11"/>
        <v>предзаказ в течение 1-3 рабочих дней</v>
      </c>
      <c r="G30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08" spans="1:7" ht="15" customHeight="1" x14ac:dyDescent="0.25">
      <c r="A308" s="191" t="s">
        <v>9041</v>
      </c>
      <c r="B308" s="191"/>
      <c r="C308" s="234"/>
      <c r="D308" s="194"/>
      <c r="E308" s="187" t="str">
        <f>IF(Таблица7[[#This Row],[Цена]]&lt;&gt;"",Таблица7[[#This Row],[Цена]]*Таблица7[[#This Row],[Заказ]],"")</f>
        <v/>
      </c>
      <c r="F308" s="188" t="str">
        <f t="shared" ref="F308:F339" si="12">IF(OR(ISBLANK(C308),(I308)&gt;0),"","предзаказ в течение 1-3 рабочих дней")</f>
        <v/>
      </c>
      <c r="G30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09" spans="1:7" ht="15" customHeight="1" x14ac:dyDescent="0.25">
      <c r="A309" s="191" t="s">
        <v>9042</v>
      </c>
      <c r="B309" s="191" t="s">
        <v>9043</v>
      </c>
      <c r="C309" s="234">
        <v>5700</v>
      </c>
      <c r="D309" s="194"/>
      <c r="E309" s="187">
        <f>IF(Таблица7[[#This Row],[Цена]]&lt;&gt;"",Таблица7[[#This Row],[Цена]]*Таблица7[[#This Row],[Заказ]],"")</f>
        <v>0</v>
      </c>
      <c r="F309" s="188" t="str">
        <f t="shared" si="12"/>
        <v>предзаказ в течение 1-3 рабочих дней</v>
      </c>
      <c r="G30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10" spans="1:7" ht="15" customHeight="1" x14ac:dyDescent="0.25">
      <c r="A310" s="191" t="s">
        <v>9044</v>
      </c>
      <c r="B310" s="191" t="s">
        <v>9045</v>
      </c>
      <c r="C310" s="234">
        <v>5700</v>
      </c>
      <c r="D310" s="194"/>
      <c r="E310" s="187">
        <f>IF(Таблица7[[#This Row],[Цена]]&lt;&gt;"",Таблица7[[#This Row],[Цена]]*Таблица7[[#This Row],[Заказ]],"")</f>
        <v>0</v>
      </c>
      <c r="F310" s="188" t="str">
        <f t="shared" si="12"/>
        <v>предзаказ в течение 1-3 рабочих дней</v>
      </c>
      <c r="G31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11" spans="1:7" ht="15" customHeight="1" x14ac:dyDescent="0.25">
      <c r="A311" s="191" t="s">
        <v>13412</v>
      </c>
      <c r="B311" s="191" t="s">
        <v>13413</v>
      </c>
      <c r="C311" s="234">
        <v>5700</v>
      </c>
      <c r="D311" s="194"/>
      <c r="E311" s="187">
        <f>IF(Таблица7[[#This Row],[Цена]]&lt;&gt;"",Таблица7[[#This Row],[Цена]]*Таблица7[[#This Row],[Заказ]],"")</f>
        <v>0</v>
      </c>
      <c r="F311" s="188" t="str">
        <f t="shared" si="12"/>
        <v>предзаказ в течение 1-3 рабочих дней</v>
      </c>
      <c r="G31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12" spans="1:7" ht="15" customHeight="1" x14ac:dyDescent="0.25">
      <c r="A312" s="191" t="s">
        <v>9046</v>
      </c>
      <c r="B312" s="191" t="s">
        <v>9047</v>
      </c>
      <c r="C312" s="234">
        <v>5700</v>
      </c>
      <c r="D312" s="194"/>
      <c r="E312" s="187">
        <f>IF(Таблица7[[#This Row],[Цена]]&lt;&gt;"",Таблица7[[#This Row],[Цена]]*Таблица7[[#This Row],[Заказ]],"")</f>
        <v>0</v>
      </c>
      <c r="F312" s="188" t="str">
        <f t="shared" si="12"/>
        <v>предзаказ в течение 1-3 рабочих дней</v>
      </c>
      <c r="G31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13" spans="1:7" ht="15" customHeight="1" x14ac:dyDescent="0.25">
      <c r="A313" s="191" t="s">
        <v>10246</v>
      </c>
      <c r="B313" s="191" t="s">
        <v>10247</v>
      </c>
      <c r="C313" s="234">
        <v>8000</v>
      </c>
      <c r="D313" s="194"/>
      <c r="E313" s="187">
        <f>IF(Таблица7[[#This Row],[Цена]]&lt;&gt;"",Таблица7[[#This Row],[Цена]]*Таблица7[[#This Row],[Заказ]],"")</f>
        <v>0</v>
      </c>
      <c r="F313" s="188" t="str">
        <f t="shared" si="12"/>
        <v>предзаказ в течение 1-3 рабочих дней</v>
      </c>
      <c r="G31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14" spans="1:7" ht="15" customHeight="1" x14ac:dyDescent="0.25">
      <c r="A314" s="191" t="s">
        <v>13988</v>
      </c>
      <c r="B314" s="191" t="s">
        <v>13989</v>
      </c>
      <c r="C314" s="234">
        <v>20900</v>
      </c>
      <c r="D314" s="194"/>
      <c r="E314" s="187">
        <f>IF(Таблица7[[#This Row],[Цена]]&lt;&gt;"",Таблица7[[#This Row],[Цена]]*Таблица7[[#This Row],[Заказ]],"")</f>
        <v>0</v>
      </c>
      <c r="F314" s="188" t="str">
        <f t="shared" si="12"/>
        <v>предзаказ в течение 1-3 рабочих дней</v>
      </c>
      <c r="G31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15" spans="1:7" ht="15" customHeight="1" x14ac:dyDescent="0.25">
      <c r="A315" s="191" t="s">
        <v>10248</v>
      </c>
      <c r="B315" s="191" t="s">
        <v>10249</v>
      </c>
      <c r="C315" s="234">
        <v>12200</v>
      </c>
      <c r="D315" s="194"/>
      <c r="E315" s="187">
        <f>IF(Таблица7[[#This Row],[Цена]]&lt;&gt;"",Таблица7[[#This Row],[Цена]]*Таблица7[[#This Row],[Заказ]],"")</f>
        <v>0</v>
      </c>
      <c r="F315" s="188" t="str">
        <f t="shared" si="12"/>
        <v>предзаказ в течение 1-3 рабочих дней</v>
      </c>
      <c r="G31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16" spans="1:7" ht="15" customHeight="1" x14ac:dyDescent="0.25">
      <c r="A316" s="191" t="s">
        <v>9048</v>
      </c>
      <c r="B316" s="191"/>
      <c r="C316" s="234"/>
      <c r="D316" s="194"/>
      <c r="E316" s="187" t="str">
        <f>IF(Таблица7[[#This Row],[Цена]]&lt;&gt;"",Таблица7[[#This Row],[Цена]]*Таблица7[[#This Row],[Заказ]],"")</f>
        <v/>
      </c>
      <c r="F316" s="188" t="str">
        <f t="shared" si="12"/>
        <v/>
      </c>
      <c r="G31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17" spans="1:7" ht="15" customHeight="1" x14ac:dyDescent="0.25">
      <c r="A317" s="191" t="s">
        <v>9049</v>
      </c>
      <c r="B317" s="191" t="s">
        <v>9708</v>
      </c>
      <c r="C317" s="234">
        <v>3700</v>
      </c>
      <c r="D317" s="194"/>
      <c r="E317" s="187">
        <f>IF(Таблица7[[#This Row],[Цена]]&lt;&gt;"",Таблица7[[#This Row],[Цена]]*Таблица7[[#This Row],[Заказ]],"")</f>
        <v>0</v>
      </c>
      <c r="F317" s="188" t="str">
        <f t="shared" si="12"/>
        <v>предзаказ в течение 1-3 рабочих дней</v>
      </c>
      <c r="G31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18" spans="1:7" ht="15" customHeight="1" x14ac:dyDescent="0.25">
      <c r="A318" s="191" t="s">
        <v>9050</v>
      </c>
      <c r="B318" s="191" t="s">
        <v>11258</v>
      </c>
      <c r="C318" s="234">
        <v>10100</v>
      </c>
      <c r="D318" s="194"/>
      <c r="E318" s="187">
        <f>IF(Таблица7[[#This Row],[Цена]]&lt;&gt;"",Таблица7[[#This Row],[Цена]]*Таблица7[[#This Row],[Заказ]],"")</f>
        <v>0</v>
      </c>
      <c r="F318" s="188" t="str">
        <f t="shared" si="12"/>
        <v>предзаказ в течение 1-3 рабочих дней</v>
      </c>
      <c r="G31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19" spans="1:7" ht="15" customHeight="1" x14ac:dyDescent="0.25">
      <c r="A319" s="191" t="s">
        <v>9051</v>
      </c>
      <c r="B319" s="191"/>
      <c r="C319" s="234"/>
      <c r="D319" s="194"/>
      <c r="E319" s="187" t="str">
        <f>IF(Таблица7[[#This Row],[Цена]]&lt;&gt;"",Таблица7[[#This Row],[Цена]]*Таблица7[[#This Row],[Заказ]],"")</f>
        <v/>
      </c>
      <c r="F319" s="188" t="str">
        <f t="shared" si="12"/>
        <v/>
      </c>
      <c r="G31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20" spans="1:7" ht="15" customHeight="1" x14ac:dyDescent="0.25">
      <c r="A320" s="191" t="s">
        <v>9052</v>
      </c>
      <c r="B320" s="191" t="s">
        <v>10018</v>
      </c>
      <c r="C320" s="234">
        <v>9100</v>
      </c>
      <c r="D320" s="194"/>
      <c r="E320" s="187">
        <f>IF(Таблица7[[#This Row],[Цена]]&lt;&gt;"",Таблица7[[#This Row],[Цена]]*Таблица7[[#This Row],[Заказ]],"")</f>
        <v>0</v>
      </c>
      <c r="F320" s="188" t="str">
        <f t="shared" si="12"/>
        <v>предзаказ в течение 1-3 рабочих дней</v>
      </c>
      <c r="G32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21" spans="1:7" ht="15" customHeight="1" x14ac:dyDescent="0.25">
      <c r="A321" s="191" t="s">
        <v>9053</v>
      </c>
      <c r="B321" s="191" t="s">
        <v>10019</v>
      </c>
      <c r="C321" s="234">
        <v>9100</v>
      </c>
      <c r="D321" s="194"/>
      <c r="E321" s="187">
        <f>IF(Таблица7[[#This Row],[Цена]]&lt;&gt;"",Таблица7[[#This Row],[Цена]]*Таблица7[[#This Row],[Заказ]],"")</f>
        <v>0</v>
      </c>
      <c r="F321" s="188" t="str">
        <f t="shared" si="12"/>
        <v>предзаказ в течение 1-3 рабочих дней</v>
      </c>
      <c r="G32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22" spans="1:7" ht="15" customHeight="1" x14ac:dyDescent="0.25">
      <c r="A322" s="191" t="s">
        <v>9054</v>
      </c>
      <c r="B322" s="191" t="s">
        <v>10020</v>
      </c>
      <c r="C322" s="234">
        <v>9100</v>
      </c>
      <c r="D322" s="194"/>
      <c r="E322" s="187">
        <f>IF(Таблица7[[#This Row],[Цена]]&lt;&gt;"",Таблица7[[#This Row],[Цена]]*Таблица7[[#This Row],[Заказ]],"")</f>
        <v>0</v>
      </c>
      <c r="F322" s="188" t="str">
        <f t="shared" si="12"/>
        <v>предзаказ в течение 1-3 рабочих дней</v>
      </c>
      <c r="G32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23" spans="1:7" ht="15" customHeight="1" x14ac:dyDescent="0.25">
      <c r="A323" s="191" t="s">
        <v>9055</v>
      </c>
      <c r="B323" s="191" t="s">
        <v>10021</v>
      </c>
      <c r="C323" s="234">
        <v>5300</v>
      </c>
      <c r="D323" s="194"/>
      <c r="E323" s="187">
        <f>IF(Таблица7[[#This Row],[Цена]]&lt;&gt;"",Таблица7[[#This Row],[Цена]]*Таблица7[[#This Row],[Заказ]],"")</f>
        <v>0</v>
      </c>
      <c r="F323" s="188" t="str">
        <f t="shared" si="12"/>
        <v>предзаказ в течение 1-3 рабочих дней</v>
      </c>
      <c r="G32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24" spans="1:7" ht="15" customHeight="1" x14ac:dyDescent="0.25">
      <c r="A324" s="191" t="s">
        <v>9056</v>
      </c>
      <c r="B324" s="191" t="s">
        <v>10022</v>
      </c>
      <c r="C324" s="234">
        <v>5300</v>
      </c>
      <c r="D324" s="194"/>
      <c r="E324" s="187">
        <f>IF(Таблица7[[#This Row],[Цена]]&lt;&gt;"",Таблица7[[#This Row],[Цена]]*Таблица7[[#This Row],[Заказ]],"")</f>
        <v>0</v>
      </c>
      <c r="F324" s="188" t="str">
        <f t="shared" si="12"/>
        <v>предзаказ в течение 1-3 рабочих дней</v>
      </c>
      <c r="G32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25" spans="1:7" ht="15" customHeight="1" x14ac:dyDescent="0.25">
      <c r="A325" s="191" t="s">
        <v>10239</v>
      </c>
      <c r="B325" s="191" t="s">
        <v>10240</v>
      </c>
      <c r="C325" s="234">
        <v>3400</v>
      </c>
      <c r="D325" s="194"/>
      <c r="E325" s="187">
        <f>IF(Таблица7[[#This Row],[Цена]]&lt;&gt;"",Таблица7[[#This Row],[Цена]]*Таблица7[[#This Row],[Заказ]],"")</f>
        <v>0</v>
      </c>
      <c r="F325" s="188" t="str">
        <f t="shared" si="12"/>
        <v>предзаказ в течение 1-3 рабочих дней</v>
      </c>
      <c r="G32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26" spans="1:7" ht="15" customHeight="1" x14ac:dyDescent="0.25">
      <c r="A326" s="191" t="s">
        <v>10241</v>
      </c>
      <c r="B326" s="191" t="s">
        <v>10242</v>
      </c>
      <c r="C326" s="234">
        <v>3400</v>
      </c>
      <c r="D326" s="194"/>
      <c r="E326" s="187">
        <f>IF(Таблица7[[#This Row],[Цена]]&lt;&gt;"",Таблица7[[#This Row],[Цена]]*Таблица7[[#This Row],[Заказ]],"")</f>
        <v>0</v>
      </c>
      <c r="F326" s="188" t="str">
        <f t="shared" si="12"/>
        <v>предзаказ в течение 1-3 рабочих дней</v>
      </c>
      <c r="G32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27" spans="1:7" ht="15" customHeight="1" x14ac:dyDescent="0.25">
      <c r="A327" s="191" t="s">
        <v>10243</v>
      </c>
      <c r="B327" s="191"/>
      <c r="C327" s="234"/>
      <c r="D327" s="194"/>
      <c r="E327" s="187" t="str">
        <f>IF(Таблица7[[#This Row],[Цена]]&lt;&gt;"",Таблица7[[#This Row],[Цена]]*Таблица7[[#This Row],[Заказ]],"")</f>
        <v/>
      </c>
      <c r="F327" s="188" t="str">
        <f t="shared" si="12"/>
        <v/>
      </c>
      <c r="G32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28" spans="1:7" ht="15" customHeight="1" x14ac:dyDescent="0.25">
      <c r="A328" s="191" t="s">
        <v>10244</v>
      </c>
      <c r="B328" s="191" t="s">
        <v>10245</v>
      </c>
      <c r="C328" s="234">
        <v>3400</v>
      </c>
      <c r="D328" s="194"/>
      <c r="E328" s="187">
        <f>IF(Таблица7[[#This Row],[Цена]]&lt;&gt;"",Таблица7[[#This Row],[Цена]]*Таблица7[[#This Row],[Заказ]],"")</f>
        <v>0</v>
      </c>
      <c r="F328" s="188" t="str">
        <f t="shared" si="12"/>
        <v>предзаказ в течение 1-3 рабочих дней</v>
      </c>
      <c r="G32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29" spans="1:7" ht="15" customHeight="1" x14ac:dyDescent="0.25">
      <c r="A329" s="191" t="s">
        <v>168</v>
      </c>
      <c r="B329" s="191"/>
      <c r="C329" s="234"/>
      <c r="D329" s="194"/>
      <c r="E329" s="187" t="str">
        <f>IF(Таблица7[[#This Row],[Цена]]&lt;&gt;"",Таблица7[[#This Row],[Цена]]*Таблица7[[#This Row],[Заказ]],"")</f>
        <v/>
      </c>
      <c r="F329" s="188" t="str">
        <f t="shared" si="12"/>
        <v/>
      </c>
      <c r="G32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30" spans="1:7" ht="15" customHeight="1" x14ac:dyDescent="0.25">
      <c r="A330" s="191" t="s">
        <v>14704</v>
      </c>
      <c r="B330" s="191" t="s">
        <v>16084</v>
      </c>
      <c r="C330" s="234">
        <v>1500</v>
      </c>
      <c r="D330" s="194"/>
      <c r="E330" s="187">
        <f>IF(Таблица7[[#This Row],[Цена]]&lt;&gt;"",Таблица7[[#This Row],[Цена]]*Таблица7[[#This Row],[Заказ]],"")</f>
        <v>0</v>
      </c>
      <c r="F330" s="188" t="str">
        <f t="shared" si="12"/>
        <v>предзаказ в течение 1-3 рабочих дней</v>
      </c>
      <c r="G33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31" spans="1:7" ht="15" customHeight="1" x14ac:dyDescent="0.25">
      <c r="A331" s="191" t="s">
        <v>14705</v>
      </c>
      <c r="B331" s="191" t="s">
        <v>16085</v>
      </c>
      <c r="C331" s="234">
        <v>1500</v>
      </c>
      <c r="D331" s="194"/>
      <c r="E331" s="187">
        <f>IF(Таблица7[[#This Row],[Цена]]&lt;&gt;"",Таблица7[[#This Row],[Цена]]*Таблица7[[#This Row],[Заказ]],"")</f>
        <v>0</v>
      </c>
      <c r="F331" s="188" t="str">
        <f t="shared" si="12"/>
        <v>предзаказ в течение 1-3 рабочих дней</v>
      </c>
      <c r="G33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32" spans="1:7" ht="15" customHeight="1" x14ac:dyDescent="0.25">
      <c r="A332" s="191" t="s">
        <v>14706</v>
      </c>
      <c r="B332" s="191" t="s">
        <v>16086</v>
      </c>
      <c r="C332" s="234">
        <v>1900</v>
      </c>
      <c r="D332" s="194"/>
      <c r="E332" s="187">
        <f>IF(Таблица7[[#This Row],[Цена]]&lt;&gt;"",Таблица7[[#This Row],[Цена]]*Таблица7[[#This Row],[Заказ]],"")</f>
        <v>0</v>
      </c>
      <c r="F332" s="188" t="str">
        <f t="shared" si="12"/>
        <v>предзаказ в течение 1-3 рабочих дней</v>
      </c>
      <c r="G33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33" spans="1:7" ht="15" customHeight="1" x14ac:dyDescent="0.25">
      <c r="A333" s="191" t="s">
        <v>14707</v>
      </c>
      <c r="B333" s="191" t="s">
        <v>16087</v>
      </c>
      <c r="C333" s="234">
        <v>1900</v>
      </c>
      <c r="D333" s="194"/>
      <c r="E333" s="187">
        <f>IF(Таблица7[[#This Row],[Цена]]&lt;&gt;"",Таблица7[[#This Row],[Цена]]*Таблица7[[#This Row],[Заказ]],"")</f>
        <v>0</v>
      </c>
      <c r="F333" s="188" t="str">
        <f t="shared" si="12"/>
        <v>предзаказ в течение 1-3 рабочих дней</v>
      </c>
      <c r="G33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34" spans="1:7" ht="15" customHeight="1" x14ac:dyDescent="0.25">
      <c r="A334" s="191" t="s">
        <v>14708</v>
      </c>
      <c r="B334" s="191" t="s">
        <v>16088</v>
      </c>
      <c r="C334" s="234">
        <v>1900</v>
      </c>
      <c r="D334" s="194"/>
      <c r="E334" s="187">
        <f>IF(Таблица7[[#This Row],[Цена]]&lt;&gt;"",Таблица7[[#This Row],[Цена]]*Таблица7[[#This Row],[Заказ]],"")</f>
        <v>0</v>
      </c>
      <c r="F334" s="188" t="str">
        <f t="shared" si="12"/>
        <v>предзаказ в течение 1-3 рабочих дней</v>
      </c>
      <c r="G33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35" spans="1:7" ht="15" customHeight="1" x14ac:dyDescent="0.25">
      <c r="A335" s="191" t="s">
        <v>9057</v>
      </c>
      <c r="B335" s="191"/>
      <c r="C335" s="234"/>
      <c r="D335" s="194"/>
      <c r="E335" s="187" t="str">
        <f>IF(Таблица7[[#This Row],[Цена]]&lt;&gt;"",Таблица7[[#This Row],[Цена]]*Таблица7[[#This Row],[Заказ]],"")</f>
        <v/>
      </c>
      <c r="F335" s="188" t="str">
        <f t="shared" si="12"/>
        <v/>
      </c>
      <c r="G33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36" spans="1:7" ht="15" customHeight="1" x14ac:dyDescent="0.25">
      <c r="A336" s="191" t="s">
        <v>10023</v>
      </c>
      <c r="B336" s="191" t="s">
        <v>10024</v>
      </c>
      <c r="C336" s="234">
        <v>6500</v>
      </c>
      <c r="D336" s="194"/>
      <c r="E336" s="187">
        <f>IF(Таблица7[[#This Row],[Цена]]&lt;&gt;"",Таблица7[[#This Row],[Цена]]*Таблица7[[#This Row],[Заказ]],"")</f>
        <v>0</v>
      </c>
      <c r="F336" s="188" t="str">
        <f t="shared" si="12"/>
        <v>предзаказ в течение 1-3 рабочих дней</v>
      </c>
      <c r="G33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37" spans="1:7" ht="15" customHeight="1" x14ac:dyDescent="0.25">
      <c r="A337" s="191" t="s">
        <v>13788</v>
      </c>
      <c r="B337" s="191" t="s">
        <v>13789</v>
      </c>
      <c r="C337" s="234">
        <v>6700</v>
      </c>
      <c r="D337" s="194"/>
      <c r="E337" s="187">
        <f>IF(Таблица7[[#This Row],[Цена]]&lt;&gt;"",Таблица7[[#This Row],[Цена]]*Таблица7[[#This Row],[Заказ]],"")</f>
        <v>0</v>
      </c>
      <c r="F337" s="188" t="str">
        <f t="shared" si="12"/>
        <v>предзаказ в течение 1-3 рабочих дней</v>
      </c>
      <c r="G33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38" spans="1:7" ht="15" customHeight="1" x14ac:dyDescent="0.25">
      <c r="A338" s="191" t="s">
        <v>13790</v>
      </c>
      <c r="B338" s="191" t="s">
        <v>13791</v>
      </c>
      <c r="C338" s="234">
        <v>5500</v>
      </c>
      <c r="D338" s="194"/>
      <c r="E338" s="187">
        <f>IF(Таблица7[[#This Row],[Цена]]&lt;&gt;"",Таблица7[[#This Row],[Цена]]*Таблица7[[#This Row],[Заказ]],"")</f>
        <v>0</v>
      </c>
      <c r="F338" s="188" t="str">
        <f t="shared" si="12"/>
        <v>предзаказ в течение 1-3 рабочих дней</v>
      </c>
      <c r="G33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39" spans="1:7" ht="15" customHeight="1" x14ac:dyDescent="0.25">
      <c r="A339" s="191" t="s">
        <v>13990</v>
      </c>
      <c r="B339" s="191" t="s">
        <v>13991</v>
      </c>
      <c r="C339" s="234">
        <v>5500</v>
      </c>
      <c r="D339" s="194"/>
      <c r="E339" s="187">
        <f>IF(Таблица7[[#This Row],[Цена]]&lt;&gt;"",Таблица7[[#This Row],[Цена]]*Таблица7[[#This Row],[Заказ]],"")</f>
        <v>0</v>
      </c>
      <c r="F339" s="188" t="str">
        <f t="shared" si="12"/>
        <v>предзаказ в течение 1-3 рабочих дней</v>
      </c>
      <c r="G33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40" spans="1:7" ht="15" customHeight="1" x14ac:dyDescent="0.25">
      <c r="A340" s="191" t="s">
        <v>11688</v>
      </c>
      <c r="B340" s="191" t="s">
        <v>11689</v>
      </c>
      <c r="C340" s="234">
        <v>10100</v>
      </c>
      <c r="D340" s="194"/>
      <c r="E340" s="187">
        <f>IF(Таблица7[[#This Row],[Цена]]&lt;&gt;"",Таблица7[[#This Row],[Цена]]*Таблица7[[#This Row],[Заказ]],"")</f>
        <v>0</v>
      </c>
      <c r="F340" s="188" t="str">
        <f t="shared" ref="F340:F355" si="13">IF(OR(ISBLANK(C340),(I340)&gt;0),"","предзаказ в течение 1-3 рабочих дней")</f>
        <v>предзаказ в течение 1-3 рабочих дней</v>
      </c>
      <c r="G34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41" spans="1:7" ht="15" customHeight="1" x14ac:dyDescent="0.25">
      <c r="A341" s="191" t="s">
        <v>16089</v>
      </c>
      <c r="B341" s="191" t="s">
        <v>16090</v>
      </c>
      <c r="C341" s="234">
        <v>9300</v>
      </c>
      <c r="D341" s="194"/>
      <c r="E341" s="187">
        <f>IF(Таблица7[[#This Row],[Цена]]&lt;&gt;"",Таблица7[[#This Row],[Цена]]*Таблица7[[#This Row],[Заказ]],"")</f>
        <v>0</v>
      </c>
      <c r="F341" s="188" t="str">
        <f t="shared" si="13"/>
        <v>предзаказ в течение 1-3 рабочих дней</v>
      </c>
      <c r="G34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42" spans="1:7" ht="15" customHeight="1" x14ac:dyDescent="0.25">
      <c r="A342" s="191" t="s">
        <v>11690</v>
      </c>
      <c r="B342" s="191" t="s">
        <v>11691</v>
      </c>
      <c r="C342" s="234">
        <v>9300</v>
      </c>
      <c r="D342" s="194"/>
      <c r="E342" s="187">
        <f>IF(Таблица7[[#This Row],[Цена]]&lt;&gt;"",Таблица7[[#This Row],[Цена]]*Таблица7[[#This Row],[Заказ]],"")</f>
        <v>0</v>
      </c>
      <c r="F342" s="188" t="str">
        <f t="shared" si="13"/>
        <v>предзаказ в течение 1-3 рабочих дней</v>
      </c>
      <c r="G34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43" spans="1:7" ht="15" customHeight="1" x14ac:dyDescent="0.25">
      <c r="A343" s="191" t="s">
        <v>14709</v>
      </c>
      <c r="B343" s="191" t="s">
        <v>14710</v>
      </c>
      <c r="C343" s="234">
        <v>13000</v>
      </c>
      <c r="D343" s="194"/>
      <c r="E343" s="187">
        <f>IF(Таблица7[[#This Row],[Цена]]&lt;&gt;"",Таблица7[[#This Row],[Цена]]*Таблица7[[#This Row],[Заказ]],"")</f>
        <v>0</v>
      </c>
      <c r="F343" s="188" t="str">
        <f t="shared" si="13"/>
        <v>предзаказ в течение 1-3 рабочих дней</v>
      </c>
      <c r="G34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44" spans="1:7" ht="15" customHeight="1" x14ac:dyDescent="0.25">
      <c r="A344" s="191" t="s">
        <v>13792</v>
      </c>
      <c r="B344" s="191" t="s">
        <v>13793</v>
      </c>
      <c r="C344" s="234">
        <v>3000</v>
      </c>
      <c r="D344" s="194"/>
      <c r="E344" s="187">
        <f>IF(Таблица7[[#This Row],[Цена]]&lt;&gt;"",Таблица7[[#This Row],[Цена]]*Таблица7[[#This Row],[Заказ]],"")</f>
        <v>0</v>
      </c>
      <c r="F344" s="188" t="str">
        <f t="shared" si="13"/>
        <v>предзаказ в течение 1-3 рабочих дней</v>
      </c>
      <c r="G34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45" spans="1:7" ht="15" customHeight="1" x14ac:dyDescent="0.25">
      <c r="A345" s="191" t="s">
        <v>9058</v>
      </c>
      <c r="B345" s="191"/>
      <c r="C345" s="234"/>
      <c r="D345" s="194"/>
      <c r="E345" s="187" t="str">
        <f>IF(Таблица7[[#This Row],[Цена]]&lt;&gt;"",Таблица7[[#This Row],[Цена]]*Таблица7[[#This Row],[Заказ]],"")</f>
        <v/>
      </c>
      <c r="F345" s="188" t="str">
        <f t="shared" si="13"/>
        <v/>
      </c>
      <c r="G34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46" spans="1:7" ht="15" customHeight="1" x14ac:dyDescent="0.25">
      <c r="A346" s="191" t="s">
        <v>11259</v>
      </c>
      <c r="B346" s="191" t="s">
        <v>11260</v>
      </c>
      <c r="C346" s="234">
        <v>12900</v>
      </c>
      <c r="D346" s="194"/>
      <c r="E346" s="187">
        <f>IF(Таблица7[[#This Row],[Цена]]&lt;&gt;"",Таблица7[[#This Row],[Цена]]*Таблица7[[#This Row],[Заказ]],"")</f>
        <v>0</v>
      </c>
      <c r="F346" s="188" t="str">
        <f t="shared" si="13"/>
        <v>предзаказ в течение 1-3 рабочих дней</v>
      </c>
      <c r="G34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47" spans="1:7" ht="15" customHeight="1" x14ac:dyDescent="0.25">
      <c r="A347" s="191" t="s">
        <v>9059</v>
      </c>
      <c r="B347" s="191" t="s">
        <v>9060</v>
      </c>
      <c r="C347" s="234">
        <v>12900</v>
      </c>
      <c r="D347" s="194"/>
      <c r="E347" s="187">
        <f>IF(Таблица7[[#This Row],[Цена]]&lt;&gt;"",Таблица7[[#This Row],[Цена]]*Таблица7[[#This Row],[Заказ]],"")</f>
        <v>0</v>
      </c>
      <c r="F347" s="188" t="str">
        <f t="shared" si="13"/>
        <v>предзаказ в течение 1-3 рабочих дней</v>
      </c>
      <c r="G34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48" spans="1:7" ht="15" customHeight="1" x14ac:dyDescent="0.25">
      <c r="A348" s="191" t="s">
        <v>9061</v>
      </c>
      <c r="B348" s="191" t="s">
        <v>9062</v>
      </c>
      <c r="C348" s="234">
        <v>12900</v>
      </c>
      <c r="D348" s="194"/>
      <c r="E348" s="187">
        <f>IF(Таблица7[[#This Row],[Цена]]&lt;&gt;"",Таблица7[[#This Row],[Цена]]*Таблица7[[#This Row],[Заказ]],"")</f>
        <v>0</v>
      </c>
      <c r="F348" s="188" t="str">
        <f t="shared" si="13"/>
        <v>предзаказ в течение 1-3 рабочих дней</v>
      </c>
      <c r="G34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49" spans="1:7" ht="15" customHeight="1" x14ac:dyDescent="0.25">
      <c r="A349" s="191" t="s">
        <v>11261</v>
      </c>
      <c r="B349" s="191" t="s">
        <v>11262</v>
      </c>
      <c r="C349" s="234">
        <v>25400</v>
      </c>
      <c r="D349" s="194"/>
      <c r="E349" s="187">
        <f>IF(Таблица7[[#This Row],[Цена]]&lt;&gt;"",Таблица7[[#This Row],[Цена]]*Таблица7[[#This Row],[Заказ]],"")</f>
        <v>0</v>
      </c>
      <c r="F349" s="188" t="str">
        <f t="shared" si="13"/>
        <v>предзаказ в течение 1-3 рабочих дней</v>
      </c>
      <c r="G34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50" spans="1:7" ht="15" customHeight="1" x14ac:dyDescent="0.25">
      <c r="A350" s="191" t="s">
        <v>11263</v>
      </c>
      <c r="B350" s="191" t="s">
        <v>11264</v>
      </c>
      <c r="C350" s="234">
        <v>25400</v>
      </c>
      <c r="D350" s="194"/>
      <c r="E350" s="187">
        <f>IF(Таблица7[[#This Row],[Цена]]&lt;&gt;"",Таблица7[[#This Row],[Цена]]*Таблица7[[#This Row],[Заказ]],"")</f>
        <v>0</v>
      </c>
      <c r="F350" s="188" t="str">
        <f t="shared" si="13"/>
        <v>предзаказ в течение 1-3 рабочих дней</v>
      </c>
      <c r="G35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51" spans="1:7" ht="15" customHeight="1" x14ac:dyDescent="0.25">
      <c r="A351" s="191" t="s">
        <v>9063</v>
      </c>
      <c r="B351" s="191" t="s">
        <v>9064</v>
      </c>
      <c r="C351" s="234">
        <v>2800</v>
      </c>
      <c r="D351" s="194"/>
      <c r="E351" s="187">
        <f>IF(Таблица7[[#This Row],[Цена]]&lt;&gt;"",Таблица7[[#This Row],[Цена]]*Таблица7[[#This Row],[Заказ]],"")</f>
        <v>0</v>
      </c>
      <c r="F351" s="188" t="str">
        <f t="shared" si="13"/>
        <v>предзаказ в течение 1-3 рабочих дней</v>
      </c>
      <c r="G35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52" spans="1:7" ht="15" customHeight="1" x14ac:dyDescent="0.25">
      <c r="A352" s="191" t="s">
        <v>11265</v>
      </c>
      <c r="B352" s="191" t="s">
        <v>11266</v>
      </c>
      <c r="C352" s="234">
        <v>16300</v>
      </c>
      <c r="D352" s="194"/>
      <c r="E352" s="187">
        <f>IF(Таблица7[[#This Row],[Цена]]&lt;&gt;"",Таблица7[[#This Row],[Цена]]*Таблица7[[#This Row],[Заказ]],"")</f>
        <v>0</v>
      </c>
      <c r="F352" s="188" t="str">
        <f t="shared" si="13"/>
        <v>предзаказ в течение 1-3 рабочих дней</v>
      </c>
      <c r="G35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53" spans="1:7" ht="15" customHeight="1" x14ac:dyDescent="0.25">
      <c r="A353" s="191" t="s">
        <v>11267</v>
      </c>
      <c r="B353" s="191" t="s">
        <v>11268</v>
      </c>
      <c r="C353" s="234">
        <v>17900</v>
      </c>
      <c r="D353" s="194"/>
      <c r="E353" s="187">
        <f>IF(Таблица7[[#This Row],[Цена]]&lt;&gt;"",Таблица7[[#This Row],[Цена]]*Таблица7[[#This Row],[Заказ]],"")</f>
        <v>0</v>
      </c>
      <c r="F353" s="188" t="str">
        <f t="shared" si="13"/>
        <v>предзаказ в течение 1-3 рабочих дней</v>
      </c>
      <c r="G35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54" spans="1:7" ht="15" customHeight="1" x14ac:dyDescent="0.25">
      <c r="A354" s="191" t="s">
        <v>11269</v>
      </c>
      <c r="B354" s="191" t="s">
        <v>11270</v>
      </c>
      <c r="C354" s="234">
        <v>17900</v>
      </c>
      <c r="D354" s="194"/>
      <c r="E354" s="187">
        <f>IF(Таблица7[[#This Row],[Цена]]&lt;&gt;"",Таблица7[[#This Row],[Цена]]*Таблица7[[#This Row],[Заказ]],"")</f>
        <v>0</v>
      </c>
      <c r="F354" s="188" t="str">
        <f t="shared" si="13"/>
        <v>предзаказ в течение 1-3 рабочих дней</v>
      </c>
      <c r="G35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55" spans="1:7" ht="15" customHeight="1" x14ac:dyDescent="0.25">
      <c r="A355" s="191" t="s">
        <v>11271</v>
      </c>
      <c r="B355" s="191" t="s">
        <v>11272</v>
      </c>
      <c r="C355" s="234">
        <v>17400</v>
      </c>
      <c r="D355" s="194"/>
      <c r="E355" s="187">
        <f>IF(Таблица7[[#This Row],[Цена]]&lt;&gt;"",Таблица7[[#This Row],[Цена]]*Таблица7[[#This Row],[Заказ]],"")</f>
        <v>0</v>
      </c>
      <c r="F355" s="188" t="str">
        <f t="shared" si="13"/>
        <v>предзаказ в течение 1-3 рабочих дней</v>
      </c>
      <c r="G35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56" spans="1:7" ht="15" customHeight="1" x14ac:dyDescent="0.25">
      <c r="A356" s="471" t="s">
        <v>11273</v>
      </c>
      <c r="B356" s="471" t="s">
        <v>11274</v>
      </c>
      <c r="C356" s="472">
        <v>18500</v>
      </c>
      <c r="D356" s="473"/>
      <c r="E356" s="474">
        <f>IF(Таблица7[[#This Row],[Цена]]&lt;&gt;"",Таблица7[[#This Row],[Цена]]*Таблица7[[#This Row],[Заказ]],"")</f>
        <v>0</v>
      </c>
      <c r="F356" s="475" t="str">
        <f t="shared" ref="F356:F377" si="14">IF(OR(ISBLANK(C356),(I356)&gt;0),"","предзаказ в течение 1-3 рабочих дней")</f>
        <v>предзаказ в течение 1-3 рабочих дней</v>
      </c>
      <c r="G35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57" spans="1:7" ht="15" customHeight="1" x14ac:dyDescent="0.25">
      <c r="A357" s="471" t="s">
        <v>11275</v>
      </c>
      <c r="B357" s="471" t="s">
        <v>11276</v>
      </c>
      <c r="C357" s="472">
        <v>18000</v>
      </c>
      <c r="D357" s="473"/>
      <c r="E357" s="474">
        <f>IF(Таблица7[[#This Row],[Цена]]&lt;&gt;"",Таблица7[[#This Row],[Цена]]*Таблица7[[#This Row],[Заказ]],"")</f>
        <v>0</v>
      </c>
      <c r="F357" s="475" t="str">
        <f t="shared" si="14"/>
        <v>предзаказ в течение 1-3 рабочих дней</v>
      </c>
      <c r="G35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58" spans="1:7" ht="15" customHeight="1" x14ac:dyDescent="0.25">
      <c r="A358" s="471" t="s">
        <v>11277</v>
      </c>
      <c r="B358" s="471" t="s">
        <v>11278</v>
      </c>
      <c r="C358" s="472">
        <v>18000</v>
      </c>
      <c r="D358" s="473"/>
      <c r="E358" s="474">
        <f>IF(Таблица7[[#This Row],[Цена]]&lt;&gt;"",Таблица7[[#This Row],[Цена]]*Таблица7[[#This Row],[Заказ]],"")</f>
        <v>0</v>
      </c>
      <c r="F358" s="475" t="str">
        <f t="shared" si="14"/>
        <v>предзаказ в течение 1-3 рабочих дней</v>
      </c>
      <c r="G35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59" spans="1:7" ht="15" customHeight="1" x14ac:dyDescent="0.25">
      <c r="A359" s="471" t="s">
        <v>11279</v>
      </c>
      <c r="B359" s="471" t="s">
        <v>11280</v>
      </c>
      <c r="C359" s="472">
        <v>17000</v>
      </c>
      <c r="D359" s="473"/>
      <c r="E359" s="474">
        <f>IF(Таблица7[[#This Row],[Цена]]&lt;&gt;"",Таблица7[[#This Row],[Цена]]*Таблица7[[#This Row],[Заказ]],"")</f>
        <v>0</v>
      </c>
      <c r="F359" s="475" t="str">
        <f t="shared" si="14"/>
        <v>предзаказ в течение 1-3 рабочих дней</v>
      </c>
      <c r="G35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60" spans="1:7" ht="15" customHeight="1" x14ac:dyDescent="0.25">
      <c r="A360" s="471" t="s">
        <v>11281</v>
      </c>
      <c r="B360" s="471" t="s">
        <v>11282</v>
      </c>
      <c r="C360" s="472">
        <v>25800</v>
      </c>
      <c r="D360" s="473"/>
      <c r="E360" s="474">
        <f>IF(Таблица7[[#This Row],[Цена]]&lt;&gt;"",Таблица7[[#This Row],[Цена]]*Таблица7[[#This Row],[Заказ]],"")</f>
        <v>0</v>
      </c>
      <c r="F360" s="475" t="str">
        <f t="shared" si="14"/>
        <v>предзаказ в течение 1-3 рабочих дней</v>
      </c>
      <c r="G36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61" spans="1:7" ht="15" customHeight="1" x14ac:dyDescent="0.25">
      <c r="A361" s="471" t="s">
        <v>11283</v>
      </c>
      <c r="B361" s="471" t="s">
        <v>11284</v>
      </c>
      <c r="C361" s="472">
        <v>26600</v>
      </c>
      <c r="D361" s="473"/>
      <c r="E361" s="474">
        <f>IF(Таблица7[[#This Row],[Цена]]&lt;&gt;"",Таблица7[[#This Row],[Цена]]*Таблица7[[#This Row],[Заказ]],"")</f>
        <v>0</v>
      </c>
      <c r="F361" s="475" t="str">
        <f t="shared" si="14"/>
        <v>предзаказ в течение 1-3 рабочих дней</v>
      </c>
      <c r="G36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62" spans="1:7" ht="15" customHeight="1" x14ac:dyDescent="0.25">
      <c r="A362" s="471" t="s">
        <v>11285</v>
      </c>
      <c r="B362" s="471" t="s">
        <v>11286</v>
      </c>
      <c r="C362" s="472">
        <v>25800</v>
      </c>
      <c r="D362" s="473"/>
      <c r="E362" s="474">
        <f>IF(Таблица7[[#This Row],[Цена]]&lt;&gt;"",Таблица7[[#This Row],[Цена]]*Таблица7[[#This Row],[Заказ]],"")</f>
        <v>0</v>
      </c>
      <c r="F362" s="475" t="str">
        <f t="shared" si="14"/>
        <v>предзаказ в течение 1-3 рабочих дней</v>
      </c>
      <c r="G36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63" spans="1:7" ht="15" customHeight="1" x14ac:dyDescent="0.25">
      <c r="A363" s="471" t="s">
        <v>9065</v>
      </c>
      <c r="B363" s="471"/>
      <c r="C363" s="472"/>
      <c r="D363" s="473"/>
      <c r="E363" s="474" t="str">
        <f>IF(Таблица7[[#This Row],[Цена]]&lt;&gt;"",Таблица7[[#This Row],[Цена]]*Таблица7[[#This Row],[Заказ]],"")</f>
        <v/>
      </c>
      <c r="F363" s="475" t="str">
        <f t="shared" si="14"/>
        <v/>
      </c>
      <c r="G36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64" spans="1:7" ht="15" customHeight="1" x14ac:dyDescent="0.25">
      <c r="A364" s="471" t="s">
        <v>9066</v>
      </c>
      <c r="B364" s="471" t="s">
        <v>9067</v>
      </c>
      <c r="C364" s="472">
        <v>1600</v>
      </c>
      <c r="D364" s="473"/>
      <c r="E364" s="474">
        <f>IF(Таблица7[[#This Row],[Цена]]&lt;&gt;"",Таблица7[[#This Row],[Цена]]*Таблица7[[#This Row],[Заказ]],"")</f>
        <v>0</v>
      </c>
      <c r="F364" s="475" t="str">
        <f t="shared" si="14"/>
        <v>предзаказ в течение 1-3 рабочих дней</v>
      </c>
      <c r="G36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65" spans="1:7" ht="15" customHeight="1" x14ac:dyDescent="0.25">
      <c r="A365" s="471" t="s">
        <v>13414</v>
      </c>
      <c r="B365" s="471"/>
      <c r="C365" s="472"/>
      <c r="D365" s="473"/>
      <c r="E365" s="474" t="str">
        <f>IF(Таблица7[[#This Row],[Цена]]&lt;&gt;"",Таблица7[[#This Row],[Цена]]*Таблица7[[#This Row],[Заказ]],"")</f>
        <v/>
      </c>
      <c r="F365" s="475" t="str">
        <f t="shared" si="14"/>
        <v/>
      </c>
      <c r="G36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66" spans="1:7" ht="15" customHeight="1" x14ac:dyDescent="0.25">
      <c r="A366" s="471" t="s">
        <v>13415</v>
      </c>
      <c r="B366" s="471" t="s">
        <v>13416</v>
      </c>
      <c r="C366" s="472">
        <v>3900</v>
      </c>
      <c r="D366" s="473"/>
      <c r="E366" s="474">
        <f>IF(Таблица7[[#This Row],[Цена]]&lt;&gt;"",Таблица7[[#This Row],[Цена]]*Таблица7[[#This Row],[Заказ]],"")</f>
        <v>0</v>
      </c>
      <c r="F366" s="475" t="str">
        <f t="shared" si="14"/>
        <v>предзаказ в течение 1-3 рабочих дней</v>
      </c>
      <c r="G36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67" spans="1:7" ht="15" customHeight="1" x14ac:dyDescent="0.25">
      <c r="A367" s="471" t="s">
        <v>9068</v>
      </c>
      <c r="B367" s="471"/>
      <c r="C367" s="472"/>
      <c r="D367" s="473"/>
      <c r="E367" s="474" t="str">
        <f>IF(Таблица7[[#This Row],[Цена]]&lt;&gt;"",Таблица7[[#This Row],[Цена]]*Таблица7[[#This Row],[Заказ]],"")</f>
        <v/>
      </c>
      <c r="F367" s="475" t="str">
        <f t="shared" si="14"/>
        <v/>
      </c>
      <c r="G36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68" spans="1:7" ht="15" customHeight="1" x14ac:dyDescent="0.25">
      <c r="A368" s="471" t="s">
        <v>9069</v>
      </c>
      <c r="B368" s="471" t="s">
        <v>9070</v>
      </c>
      <c r="C368" s="472">
        <v>28900</v>
      </c>
      <c r="D368" s="473"/>
      <c r="E368" s="474">
        <f>IF(Таблица7[[#This Row],[Цена]]&lt;&gt;"",Таблица7[[#This Row],[Цена]]*Таблица7[[#This Row],[Заказ]],"")</f>
        <v>0</v>
      </c>
      <c r="F368" s="475" t="str">
        <f t="shared" si="14"/>
        <v>предзаказ в течение 1-3 рабочих дней</v>
      </c>
      <c r="G36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69" spans="1:7" ht="15" customHeight="1" x14ac:dyDescent="0.25">
      <c r="A369" s="471" t="s">
        <v>9071</v>
      </c>
      <c r="B369" s="471"/>
      <c r="C369" s="472"/>
      <c r="D369" s="473"/>
      <c r="E369" s="474" t="str">
        <f>IF(Таблица7[[#This Row],[Цена]]&lt;&gt;"",Таблица7[[#This Row],[Цена]]*Таблица7[[#This Row],[Заказ]],"")</f>
        <v/>
      </c>
      <c r="F369" s="475" t="str">
        <f t="shared" si="14"/>
        <v/>
      </c>
      <c r="G36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70" spans="1:7" ht="15" customHeight="1" x14ac:dyDescent="0.25">
      <c r="A370" s="471" t="s">
        <v>9072</v>
      </c>
      <c r="B370" s="471" t="s">
        <v>9073</v>
      </c>
      <c r="C370" s="472">
        <v>15800</v>
      </c>
      <c r="D370" s="473"/>
      <c r="E370" s="474">
        <f>IF(Таблица7[[#This Row],[Цена]]&lt;&gt;"",Таблица7[[#This Row],[Цена]]*Таблица7[[#This Row],[Заказ]],"")</f>
        <v>0</v>
      </c>
      <c r="F370" s="475" t="str">
        <f t="shared" si="14"/>
        <v>предзаказ в течение 1-3 рабочих дней</v>
      </c>
      <c r="G37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71" spans="1:7" ht="15" customHeight="1" x14ac:dyDescent="0.25">
      <c r="A371" s="471" t="s">
        <v>9074</v>
      </c>
      <c r="B371" s="471"/>
      <c r="C371" s="472"/>
      <c r="D371" s="473"/>
      <c r="E371" s="474" t="str">
        <f>IF(Таблица7[[#This Row],[Цена]]&lt;&gt;"",Таблица7[[#This Row],[Цена]]*Таблица7[[#This Row],[Заказ]],"")</f>
        <v/>
      </c>
      <c r="F371" s="475" t="str">
        <f t="shared" si="14"/>
        <v/>
      </c>
      <c r="G37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72" spans="1:7" ht="15" customHeight="1" x14ac:dyDescent="0.25">
      <c r="A372" s="471" t="s">
        <v>9075</v>
      </c>
      <c r="B372" s="471" t="s">
        <v>9076</v>
      </c>
      <c r="C372" s="472">
        <v>13800</v>
      </c>
      <c r="D372" s="473"/>
      <c r="E372" s="474">
        <f>IF(Таблица7[[#This Row],[Цена]]&lt;&gt;"",Таблица7[[#This Row],[Цена]]*Таблица7[[#This Row],[Заказ]],"")</f>
        <v>0</v>
      </c>
      <c r="F372" s="475" t="str">
        <f t="shared" si="14"/>
        <v>предзаказ в течение 1-3 рабочих дней</v>
      </c>
      <c r="G37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73" spans="1:7" ht="15" customHeight="1" x14ac:dyDescent="0.25">
      <c r="A373" s="471" t="s">
        <v>9077</v>
      </c>
      <c r="B373" s="471" t="s">
        <v>9078</v>
      </c>
      <c r="C373" s="472">
        <v>26300</v>
      </c>
      <c r="D373" s="473"/>
      <c r="E373" s="474">
        <f>IF(Таблица7[[#This Row],[Цена]]&lt;&gt;"",Таблица7[[#This Row],[Цена]]*Таблица7[[#This Row],[Заказ]],"")</f>
        <v>0</v>
      </c>
      <c r="F373" s="475" t="str">
        <f t="shared" si="14"/>
        <v>предзаказ в течение 1-3 рабочих дней</v>
      </c>
      <c r="G37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74" spans="1:7" ht="15" customHeight="1" x14ac:dyDescent="0.25">
      <c r="A374" s="471" t="s">
        <v>9079</v>
      </c>
      <c r="B374" s="471"/>
      <c r="C374" s="472"/>
      <c r="D374" s="473"/>
      <c r="E374" s="474" t="str">
        <f>IF(Таблица7[[#This Row],[Цена]]&lt;&gt;"",Таблица7[[#This Row],[Цена]]*Таблица7[[#This Row],[Заказ]],"")</f>
        <v/>
      </c>
      <c r="F374" s="475" t="str">
        <f t="shared" si="14"/>
        <v/>
      </c>
      <c r="G37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75" spans="1:7" ht="15" customHeight="1" x14ac:dyDescent="0.25">
      <c r="A375" s="471" t="s">
        <v>9080</v>
      </c>
      <c r="B375" s="471" t="s">
        <v>9081</v>
      </c>
      <c r="C375" s="472">
        <v>26300</v>
      </c>
      <c r="D375" s="473"/>
      <c r="E375" s="474">
        <f>IF(Таблица7[[#This Row],[Цена]]&lt;&gt;"",Таблица7[[#This Row],[Цена]]*Таблица7[[#This Row],[Заказ]],"")</f>
        <v>0</v>
      </c>
      <c r="F375" s="475" t="str">
        <f t="shared" si="14"/>
        <v>предзаказ в течение 1-3 рабочих дней</v>
      </c>
      <c r="G37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76" spans="1:7" ht="15" customHeight="1" x14ac:dyDescent="0.25">
      <c r="A376" s="471" t="s">
        <v>9082</v>
      </c>
      <c r="B376" s="471" t="s">
        <v>9083</v>
      </c>
      <c r="C376" s="472">
        <v>28900</v>
      </c>
      <c r="D376" s="473"/>
      <c r="E376" s="474">
        <f>IF(Таблица7[[#This Row],[Цена]]&lt;&gt;"",Таблица7[[#This Row],[Цена]]*Таблица7[[#This Row],[Заказ]],"")</f>
        <v>0</v>
      </c>
      <c r="F376" s="475" t="str">
        <f t="shared" si="14"/>
        <v>предзаказ в течение 1-3 рабочих дней</v>
      </c>
      <c r="G37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77" spans="1:7" ht="15" customHeight="1" x14ac:dyDescent="0.25">
      <c r="A377" s="471" t="s">
        <v>9084</v>
      </c>
      <c r="B377" s="471" t="s">
        <v>9085</v>
      </c>
      <c r="C377" s="472">
        <v>34000</v>
      </c>
      <c r="D377" s="473"/>
      <c r="E377" s="474">
        <f>IF(Таблица7[[#This Row],[Цена]]&lt;&gt;"",Таблица7[[#This Row],[Цена]]*Таблица7[[#This Row],[Заказ]],"")</f>
        <v>0</v>
      </c>
      <c r="F377" s="475" t="str">
        <f t="shared" si="14"/>
        <v>предзаказ в течение 1-3 рабочих дней</v>
      </c>
      <c r="G37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78" spans="1:7" ht="15" customHeight="1" x14ac:dyDescent="0.25">
      <c r="A378" s="191" t="s">
        <v>9086</v>
      </c>
      <c r="B378" s="191" t="s">
        <v>9087</v>
      </c>
      <c r="C378" s="234">
        <v>39200</v>
      </c>
      <c r="D378" s="194"/>
      <c r="E378" s="187">
        <f>IF(Таблица7[[#This Row],[Цена]]&lt;&gt;"",Таблица7[[#This Row],[Цена]]*Таблица7[[#This Row],[Заказ]],"")</f>
        <v>0</v>
      </c>
      <c r="F378" s="188" t="str">
        <f t="shared" ref="F378:F385" si="15">IF(OR(ISBLANK(C378),(I378)&gt;0),"","предзаказ в течение 1-3 рабочих дней")</f>
        <v>предзаказ в течение 1-3 рабочих дней</v>
      </c>
      <c r="G37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79" spans="1:7" ht="15" customHeight="1" x14ac:dyDescent="0.25">
      <c r="A379" s="191" t="s">
        <v>9088</v>
      </c>
      <c r="B379" s="191" t="s">
        <v>9089</v>
      </c>
      <c r="C379" s="234">
        <v>25200</v>
      </c>
      <c r="D379" s="194"/>
      <c r="E379" s="187">
        <f>IF(Таблица7[[#This Row],[Цена]]&lt;&gt;"",Таблица7[[#This Row],[Цена]]*Таблица7[[#This Row],[Заказ]],"")</f>
        <v>0</v>
      </c>
      <c r="F379" s="188" t="str">
        <f t="shared" si="15"/>
        <v>предзаказ в течение 1-3 рабочих дней</v>
      </c>
      <c r="G37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80" spans="1:7" ht="15" customHeight="1" x14ac:dyDescent="0.25">
      <c r="A380" s="191" t="s">
        <v>9090</v>
      </c>
      <c r="B380" s="191" t="s">
        <v>9091</v>
      </c>
      <c r="C380" s="234">
        <v>41200</v>
      </c>
      <c r="D380" s="194"/>
      <c r="E380" s="187">
        <f>IF(Таблица7[[#This Row],[Цена]]&lt;&gt;"",Таблица7[[#This Row],[Цена]]*Таблица7[[#This Row],[Заказ]],"")</f>
        <v>0</v>
      </c>
      <c r="F380" s="188" t="str">
        <f t="shared" si="15"/>
        <v>предзаказ в течение 1-3 рабочих дней</v>
      </c>
      <c r="G38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81" spans="1:7" ht="15" customHeight="1" x14ac:dyDescent="0.25">
      <c r="A381" s="191" t="s">
        <v>9092</v>
      </c>
      <c r="B381" s="191" t="s">
        <v>9093</v>
      </c>
      <c r="C381" s="234">
        <v>32000</v>
      </c>
      <c r="D381" s="194"/>
      <c r="E381" s="187">
        <f>IF(Таблица7[[#This Row],[Цена]]&lt;&gt;"",Таблица7[[#This Row],[Цена]]*Таблица7[[#This Row],[Заказ]],"")</f>
        <v>0</v>
      </c>
      <c r="F381" s="188" t="str">
        <f t="shared" si="15"/>
        <v>предзаказ в течение 1-3 рабочих дней</v>
      </c>
      <c r="G38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82" spans="1:7" ht="15" customHeight="1" x14ac:dyDescent="0.25">
      <c r="A382" s="191" t="s">
        <v>16091</v>
      </c>
      <c r="B382" s="191" t="s">
        <v>16092</v>
      </c>
      <c r="C382" s="234">
        <v>67000</v>
      </c>
      <c r="D382" s="194"/>
      <c r="E382" s="187">
        <f>IF(Таблица7[[#This Row],[Цена]]&lt;&gt;"",Таблица7[[#This Row],[Цена]]*Таблица7[[#This Row],[Заказ]],"")</f>
        <v>0</v>
      </c>
      <c r="F382" s="188" t="str">
        <f t="shared" si="15"/>
        <v>предзаказ в течение 1-3 рабочих дней</v>
      </c>
      <c r="G38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83" spans="1:7" ht="15" customHeight="1" x14ac:dyDescent="0.25">
      <c r="A383" s="191" t="s">
        <v>9094</v>
      </c>
      <c r="B383" s="191" t="s">
        <v>9095</v>
      </c>
      <c r="C383" s="234">
        <v>33500</v>
      </c>
      <c r="D383" s="194"/>
      <c r="E383" s="187">
        <f>IF(Таблица7[[#This Row],[Цена]]&lt;&gt;"",Таблица7[[#This Row],[Цена]]*Таблица7[[#This Row],[Заказ]],"")</f>
        <v>0</v>
      </c>
      <c r="F383" s="188" t="str">
        <f t="shared" si="15"/>
        <v>предзаказ в течение 1-3 рабочих дней</v>
      </c>
      <c r="G38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84" spans="1:7" ht="15" customHeight="1" x14ac:dyDescent="0.25">
      <c r="A384" s="191" t="s">
        <v>13794</v>
      </c>
      <c r="B384" s="191" t="s">
        <v>13795</v>
      </c>
      <c r="C384" s="234">
        <v>34000</v>
      </c>
      <c r="D384" s="194"/>
      <c r="E384" s="187">
        <f>IF(Таблица7[[#This Row],[Цена]]&lt;&gt;"",Таблица7[[#This Row],[Цена]]*Таблица7[[#This Row],[Заказ]],"")</f>
        <v>0</v>
      </c>
      <c r="F384" s="188" t="str">
        <f t="shared" si="15"/>
        <v>предзаказ в течение 1-3 рабочих дней</v>
      </c>
      <c r="G38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85" spans="1:7" ht="15" customHeight="1" x14ac:dyDescent="0.25">
      <c r="A385" s="191" t="s">
        <v>13992</v>
      </c>
      <c r="B385" s="191" t="s">
        <v>13993</v>
      </c>
      <c r="C385" s="234">
        <v>46400</v>
      </c>
      <c r="D385" s="194"/>
      <c r="E385" s="187">
        <f>IF(Таблица7[[#This Row],[Цена]]&lt;&gt;"",Таблица7[[#This Row],[Цена]]*Таблица7[[#This Row],[Заказ]],"")</f>
        <v>0</v>
      </c>
      <c r="F385" s="188" t="str">
        <f t="shared" si="15"/>
        <v>предзаказ в течение 1-3 рабочих дней</v>
      </c>
      <c r="G38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86" spans="1:7" ht="15" customHeight="1" x14ac:dyDescent="0.25">
      <c r="A386" s="471" t="s">
        <v>9096</v>
      </c>
      <c r="B386" s="471"/>
      <c r="C386" s="472"/>
      <c r="D386" s="473"/>
      <c r="E386" s="474" t="str">
        <f>IF(Таблица7[[#This Row],[Цена]]&lt;&gt;"",Таблица7[[#This Row],[Цена]]*Таблица7[[#This Row],[Заказ]],"")</f>
        <v/>
      </c>
      <c r="F386" s="475" t="str">
        <f t="shared" ref="F386:F387" si="16">IF(OR(ISBLANK(C386),(I386)&gt;0),"","предзаказ в течение 1-3 рабочих дней")</f>
        <v/>
      </c>
      <c r="G38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87" spans="1:7" ht="15" customHeight="1" x14ac:dyDescent="0.25">
      <c r="A387" s="471" t="s">
        <v>9097</v>
      </c>
      <c r="B387" s="471" t="s">
        <v>9098</v>
      </c>
      <c r="C387" s="472">
        <v>14900</v>
      </c>
      <c r="D387" s="473"/>
      <c r="E387" s="474">
        <f>IF(Таблица7[[#This Row],[Цена]]&lt;&gt;"",Таблица7[[#This Row],[Цена]]*Таблица7[[#This Row],[Заказ]],"")</f>
        <v>0</v>
      </c>
      <c r="F387" s="475" t="str">
        <f t="shared" si="16"/>
        <v>предзаказ в течение 1-3 рабочих дней</v>
      </c>
      <c r="G38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88" spans="1:7" ht="15" customHeight="1" x14ac:dyDescent="0.25">
      <c r="A388" s="191" t="s">
        <v>9099</v>
      </c>
      <c r="B388" s="191" t="s">
        <v>9100</v>
      </c>
      <c r="C388" s="234">
        <v>20000</v>
      </c>
      <c r="D388" s="194"/>
      <c r="E388" s="187">
        <f>IF(Таблица7[[#This Row],[Цена]]&lt;&gt;"",Таблица7[[#This Row],[Цена]]*Таблица7[[#This Row],[Заказ]],"")</f>
        <v>0</v>
      </c>
      <c r="F388" s="188" t="str">
        <f t="shared" ref="F388:F398" si="17">IF(OR(ISBLANK(C388),(I388)&gt;0),"","предзаказ в течение 1-3 рабочих дней")</f>
        <v>предзаказ в течение 1-3 рабочих дней</v>
      </c>
      <c r="G38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89" spans="1:7" ht="15" customHeight="1" x14ac:dyDescent="0.25">
      <c r="A389" s="191" t="s">
        <v>9101</v>
      </c>
      <c r="B389" s="191" t="s">
        <v>9102</v>
      </c>
      <c r="C389" s="234">
        <v>5700</v>
      </c>
      <c r="D389" s="194"/>
      <c r="E389" s="187">
        <f>IF(Таблица7[[#This Row],[Цена]]&lt;&gt;"",Таблица7[[#This Row],[Цена]]*Таблица7[[#This Row],[Заказ]],"")</f>
        <v>0</v>
      </c>
      <c r="F389" s="188" t="str">
        <f t="shared" si="17"/>
        <v>предзаказ в течение 1-3 рабочих дней</v>
      </c>
      <c r="G38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90" spans="1:7" ht="15" customHeight="1" x14ac:dyDescent="0.25">
      <c r="A390" s="191" t="s">
        <v>9103</v>
      </c>
      <c r="B390" s="191" t="s">
        <v>9104</v>
      </c>
      <c r="C390" s="234">
        <v>24900</v>
      </c>
      <c r="D390" s="194"/>
      <c r="E390" s="187">
        <f>IF(Таблица7[[#This Row],[Цена]]&lt;&gt;"",Таблица7[[#This Row],[Цена]]*Таблица7[[#This Row],[Заказ]],"")</f>
        <v>0</v>
      </c>
      <c r="F390" s="188" t="str">
        <f t="shared" si="17"/>
        <v>предзаказ в течение 1-3 рабочих дней</v>
      </c>
      <c r="G39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91" spans="1:7" ht="15" customHeight="1" x14ac:dyDescent="0.25">
      <c r="A391" s="191" t="s">
        <v>9105</v>
      </c>
      <c r="B391" s="191"/>
      <c r="C391" s="234"/>
      <c r="D391" s="194"/>
      <c r="E391" s="187" t="str">
        <f>IF(Таблица7[[#This Row],[Цена]]&lt;&gt;"",Таблица7[[#This Row],[Цена]]*Таблица7[[#This Row],[Заказ]],"")</f>
        <v/>
      </c>
      <c r="F391" s="188" t="str">
        <f t="shared" si="17"/>
        <v/>
      </c>
      <c r="G39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92" spans="1:7" ht="15" customHeight="1" x14ac:dyDescent="0.25">
      <c r="A392" s="191" t="s">
        <v>9106</v>
      </c>
      <c r="B392" s="191" t="s">
        <v>9107</v>
      </c>
      <c r="C392" s="234">
        <v>7300</v>
      </c>
      <c r="D392" s="194"/>
      <c r="E392" s="187">
        <f>IF(Таблица7[[#This Row],[Цена]]&lt;&gt;"",Таблица7[[#This Row],[Цена]]*Таблица7[[#This Row],[Заказ]],"")</f>
        <v>0</v>
      </c>
      <c r="F392" s="188" t="str">
        <f t="shared" si="17"/>
        <v>предзаказ в течение 1-3 рабочих дней</v>
      </c>
      <c r="G39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93" spans="1:7" ht="15" customHeight="1" x14ac:dyDescent="0.25">
      <c r="A393" s="191" t="s">
        <v>9108</v>
      </c>
      <c r="B393" s="191"/>
      <c r="C393" s="234"/>
      <c r="D393" s="194"/>
      <c r="E393" s="187" t="str">
        <f>IF(Таблица7[[#This Row],[Цена]]&lt;&gt;"",Таблица7[[#This Row],[Цена]]*Таблица7[[#This Row],[Заказ]],"")</f>
        <v/>
      </c>
      <c r="F393" s="188" t="str">
        <f t="shared" si="17"/>
        <v/>
      </c>
      <c r="G39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94" spans="1:7" ht="15" customHeight="1" x14ac:dyDescent="0.25">
      <c r="A394" s="191" t="s">
        <v>9109</v>
      </c>
      <c r="B394" s="191" t="s">
        <v>9110</v>
      </c>
      <c r="C394" s="234">
        <v>19500</v>
      </c>
      <c r="D394" s="194"/>
      <c r="E394" s="187">
        <f>IF(Таблица7[[#This Row],[Цена]]&lt;&gt;"",Таблица7[[#This Row],[Цена]]*Таблица7[[#This Row],[Заказ]],"")</f>
        <v>0</v>
      </c>
      <c r="F394" s="188" t="str">
        <f t="shared" si="17"/>
        <v>предзаказ в течение 1-3 рабочих дней</v>
      </c>
      <c r="G39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95" spans="1:7" ht="15" customHeight="1" x14ac:dyDescent="0.25">
      <c r="A395" s="191" t="s">
        <v>9111</v>
      </c>
      <c r="B395" s="191" t="s">
        <v>9112</v>
      </c>
      <c r="C395" s="234">
        <v>25200</v>
      </c>
      <c r="D395" s="194"/>
      <c r="E395" s="187">
        <f>IF(Таблица7[[#This Row],[Цена]]&lt;&gt;"",Таблица7[[#This Row],[Цена]]*Таблица7[[#This Row],[Заказ]],"")</f>
        <v>0</v>
      </c>
      <c r="F395" s="188" t="str">
        <f t="shared" si="17"/>
        <v>предзаказ в течение 1-3 рабочих дней</v>
      </c>
      <c r="G39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96" spans="1:7" ht="15" customHeight="1" x14ac:dyDescent="0.25">
      <c r="A396" s="191" t="s">
        <v>9113</v>
      </c>
      <c r="B396" s="191" t="s">
        <v>9114</v>
      </c>
      <c r="C396" s="234">
        <v>18900</v>
      </c>
      <c r="D396" s="194"/>
      <c r="E396" s="187">
        <f>IF(Таблица7[[#This Row],[Цена]]&lt;&gt;"",Таблица7[[#This Row],[Цена]]*Таблица7[[#This Row],[Заказ]],"")</f>
        <v>0</v>
      </c>
      <c r="F396" s="188" t="str">
        <f t="shared" si="17"/>
        <v>предзаказ в течение 1-3 рабочих дней</v>
      </c>
      <c r="G39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97" spans="1:7" ht="15" customHeight="1" x14ac:dyDescent="0.25">
      <c r="A397" s="191" t="s">
        <v>9709</v>
      </c>
      <c r="B397" s="191"/>
      <c r="C397" s="234"/>
      <c r="D397" s="194"/>
      <c r="E397" s="187" t="str">
        <f>IF(Таблица7[[#This Row],[Цена]]&lt;&gt;"",Таблица7[[#This Row],[Цена]]*Таблица7[[#This Row],[Заказ]],"")</f>
        <v/>
      </c>
      <c r="F397" s="188" t="str">
        <f t="shared" si="17"/>
        <v/>
      </c>
      <c r="G39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98" spans="1:7" ht="15" customHeight="1" x14ac:dyDescent="0.25">
      <c r="A398" s="191" t="s">
        <v>9824</v>
      </c>
      <c r="B398" s="191" t="s">
        <v>9825</v>
      </c>
      <c r="C398" s="234">
        <v>14400</v>
      </c>
      <c r="D398" s="194"/>
      <c r="E398" s="187">
        <f>IF(Таблица7[[#This Row],[Цена]]&lt;&gt;"",Таблица7[[#This Row],[Цена]]*Таблица7[[#This Row],[Заказ]],"")</f>
        <v>0</v>
      </c>
      <c r="F398" s="188" t="str">
        <f t="shared" si="17"/>
        <v>предзаказ в течение 1-3 рабочих дней</v>
      </c>
      <c r="G39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399" spans="1:7" ht="15" customHeight="1" x14ac:dyDescent="0.25">
      <c r="A399" s="471" t="s">
        <v>11692</v>
      </c>
      <c r="B399" s="471" t="s">
        <v>11693</v>
      </c>
      <c r="C399" s="472">
        <v>25200</v>
      </c>
      <c r="D399" s="473"/>
      <c r="E399" s="474">
        <f>IF(Таблица7[[#This Row],[Цена]]&lt;&gt;"",Таблица7[[#This Row],[Цена]]*Таблица7[[#This Row],[Заказ]],"")</f>
        <v>0</v>
      </c>
      <c r="F399" s="475" t="str">
        <f t="shared" ref="F399:F408" si="18">IF(OR(ISBLANK(C399),(I399)&gt;0),"","предзаказ в течение 1-3 рабочих дней")</f>
        <v>предзаказ в течение 1-3 рабочих дней</v>
      </c>
      <c r="G39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00" spans="1:7" ht="15" customHeight="1" x14ac:dyDescent="0.25">
      <c r="A400" s="471" t="s">
        <v>9826</v>
      </c>
      <c r="B400" s="471" t="s">
        <v>9827</v>
      </c>
      <c r="C400" s="472">
        <v>21000</v>
      </c>
      <c r="D400" s="473"/>
      <c r="E400" s="474">
        <f>IF(Таблица7[[#This Row],[Цена]]&lt;&gt;"",Таблица7[[#This Row],[Цена]]*Таблица7[[#This Row],[Заказ]],"")</f>
        <v>0</v>
      </c>
      <c r="F400" s="475" t="str">
        <f t="shared" si="18"/>
        <v>предзаказ в течение 1-3 рабочих дней</v>
      </c>
      <c r="G40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01" spans="1:7" ht="15" customHeight="1" x14ac:dyDescent="0.25">
      <c r="A401" s="471" t="s">
        <v>13994</v>
      </c>
      <c r="B401" s="471" t="s">
        <v>13995</v>
      </c>
      <c r="C401" s="472">
        <v>33000</v>
      </c>
      <c r="D401" s="473"/>
      <c r="E401" s="474">
        <f>IF(Таблица7[[#This Row],[Цена]]&lt;&gt;"",Таблица7[[#This Row],[Цена]]*Таблица7[[#This Row],[Заказ]],"")</f>
        <v>0</v>
      </c>
      <c r="F401" s="475" t="str">
        <f t="shared" si="18"/>
        <v>предзаказ в течение 1-3 рабочих дней</v>
      </c>
      <c r="G40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02" spans="1:7" ht="15" customHeight="1" x14ac:dyDescent="0.25">
      <c r="A402" s="471" t="s">
        <v>9828</v>
      </c>
      <c r="B402" s="471" t="s">
        <v>9829</v>
      </c>
      <c r="C402" s="472">
        <v>25200</v>
      </c>
      <c r="D402" s="473"/>
      <c r="E402" s="474">
        <f>IF(Таблица7[[#This Row],[Цена]]&lt;&gt;"",Таблица7[[#This Row],[Цена]]*Таблица7[[#This Row],[Заказ]],"")</f>
        <v>0</v>
      </c>
      <c r="F402" s="475" t="str">
        <f t="shared" si="18"/>
        <v>предзаказ в течение 1-3 рабочих дней</v>
      </c>
      <c r="G40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03" spans="1:7" ht="15" customHeight="1" x14ac:dyDescent="0.25">
      <c r="A403" s="471" t="s">
        <v>9830</v>
      </c>
      <c r="B403" s="471" t="s">
        <v>9831</v>
      </c>
      <c r="C403" s="472">
        <v>44300</v>
      </c>
      <c r="D403" s="473"/>
      <c r="E403" s="474">
        <f>IF(Таблица7[[#This Row],[Цена]]&lt;&gt;"",Таблица7[[#This Row],[Цена]]*Таблица7[[#This Row],[Заказ]],"")</f>
        <v>0</v>
      </c>
      <c r="F403" s="475" t="str">
        <f t="shared" si="18"/>
        <v>предзаказ в течение 1-3 рабочих дней</v>
      </c>
      <c r="G40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04" spans="1:7" ht="15" customHeight="1" x14ac:dyDescent="0.25">
      <c r="A404" s="471" t="s">
        <v>9832</v>
      </c>
      <c r="B404" s="471" t="s">
        <v>9833</v>
      </c>
      <c r="C404" s="472">
        <v>29400</v>
      </c>
      <c r="D404" s="473"/>
      <c r="E404" s="474">
        <f>IF(Таблица7[[#This Row],[Цена]]&lt;&gt;"",Таблица7[[#This Row],[Цена]]*Таблица7[[#This Row],[Заказ]],"")</f>
        <v>0</v>
      </c>
      <c r="F404" s="475" t="str">
        <f t="shared" si="18"/>
        <v>предзаказ в течение 1-3 рабочих дней</v>
      </c>
      <c r="G40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05" spans="1:7" ht="15" customHeight="1" x14ac:dyDescent="0.25">
      <c r="A405" s="471" t="s">
        <v>9834</v>
      </c>
      <c r="B405" s="471" t="s">
        <v>9835</v>
      </c>
      <c r="C405" s="472">
        <v>37100</v>
      </c>
      <c r="D405" s="473"/>
      <c r="E405" s="474">
        <f>IF(Таблица7[[#This Row],[Цена]]&lt;&gt;"",Таблица7[[#This Row],[Цена]]*Таблица7[[#This Row],[Заказ]],"")</f>
        <v>0</v>
      </c>
      <c r="F405" s="475" t="str">
        <f t="shared" si="18"/>
        <v>предзаказ в течение 1-3 рабочих дней</v>
      </c>
      <c r="G40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06" spans="1:7" ht="15" customHeight="1" x14ac:dyDescent="0.25">
      <c r="A406" s="471" t="s">
        <v>9836</v>
      </c>
      <c r="B406" s="471" t="s">
        <v>9837</v>
      </c>
      <c r="C406" s="472">
        <v>12800</v>
      </c>
      <c r="D406" s="473"/>
      <c r="E406" s="474">
        <f>IF(Таблица7[[#This Row],[Цена]]&lt;&gt;"",Таблица7[[#This Row],[Цена]]*Таблица7[[#This Row],[Заказ]],"")</f>
        <v>0</v>
      </c>
      <c r="F406" s="475" t="str">
        <f t="shared" si="18"/>
        <v>предзаказ в течение 1-3 рабочих дней</v>
      </c>
      <c r="G40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07" spans="1:7" ht="15" customHeight="1" x14ac:dyDescent="0.25">
      <c r="A407" s="471" t="s">
        <v>9710</v>
      </c>
      <c r="B407" s="471" t="s">
        <v>9711</v>
      </c>
      <c r="C407" s="472">
        <v>5400</v>
      </c>
      <c r="D407" s="473"/>
      <c r="E407" s="474">
        <f>IF(Таблица7[[#This Row],[Цена]]&lt;&gt;"",Таблица7[[#This Row],[Цена]]*Таблица7[[#This Row],[Заказ]],"")</f>
        <v>0</v>
      </c>
      <c r="F407" s="475" t="str">
        <f t="shared" si="18"/>
        <v>предзаказ в течение 1-3 рабочих дней</v>
      </c>
      <c r="G40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08" spans="1:7" ht="15" customHeight="1" x14ac:dyDescent="0.25">
      <c r="A408" s="471" t="s">
        <v>9838</v>
      </c>
      <c r="B408" s="471"/>
      <c r="C408" s="472"/>
      <c r="D408" s="473"/>
      <c r="E408" s="474" t="str">
        <f>IF(Таблица7[[#This Row],[Цена]]&lt;&gt;"",Таблица7[[#This Row],[Цена]]*Таблица7[[#This Row],[Заказ]],"")</f>
        <v/>
      </c>
      <c r="F408" s="475" t="str">
        <f t="shared" si="18"/>
        <v/>
      </c>
      <c r="G40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09" spans="1:7" ht="15" customHeight="1" x14ac:dyDescent="0.25">
      <c r="A409" s="489" t="s">
        <v>9839</v>
      </c>
      <c r="B409" s="489" t="s">
        <v>9840</v>
      </c>
      <c r="C409" s="492">
        <v>8500</v>
      </c>
      <c r="D409" s="490"/>
      <c r="E409" s="491">
        <f>IF(Таблица7[[#This Row],[Цена]]&lt;&gt;"",Таблица7[[#This Row],[Цена]]*Таблица7[[#This Row],[Заказ]],"")</f>
        <v>0</v>
      </c>
      <c r="F409" s="493" t="str">
        <f>IF(OR(ISBLANK(C409),(I409)&gt;0),"","предзаказ в течение 1-3 рабочих дней")</f>
        <v>предзаказ в течение 1-3 рабочих дней</v>
      </c>
      <c r="G40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10" spans="1:7" ht="15" customHeight="1" x14ac:dyDescent="0.25">
      <c r="A410" s="489" t="s">
        <v>9115</v>
      </c>
      <c r="B410" s="489"/>
      <c r="C410" s="492"/>
      <c r="D410" s="490"/>
      <c r="E410" s="491" t="str">
        <f>IF(Таблица7[[#This Row],[Цена]]&lt;&gt;"",Таблица7[[#This Row],[Цена]]*Таблица7[[#This Row],[Заказ]],"")</f>
        <v/>
      </c>
      <c r="F410" s="493" t="str">
        <f t="shared" ref="F410:F417" si="19">IF(OR(ISBLANK(C410),(I410)&gt;0),"","предзаказ в течение 1-3 рабочих дней")</f>
        <v/>
      </c>
      <c r="G41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11" spans="1:7" ht="15" customHeight="1" x14ac:dyDescent="0.25">
      <c r="A411" s="489" t="s">
        <v>13796</v>
      </c>
      <c r="B411" s="489" t="s">
        <v>13797</v>
      </c>
      <c r="C411" s="492">
        <v>46400</v>
      </c>
      <c r="D411" s="490"/>
      <c r="E411" s="491">
        <f>IF(Таблица7[[#This Row],[Цена]]&lt;&gt;"",Таблица7[[#This Row],[Цена]]*Таблица7[[#This Row],[Заказ]],"")</f>
        <v>0</v>
      </c>
      <c r="F411" s="493" t="str">
        <f t="shared" si="19"/>
        <v>предзаказ в течение 1-3 рабочих дней</v>
      </c>
      <c r="G41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12" spans="1:7" ht="15" customHeight="1" x14ac:dyDescent="0.25">
      <c r="A412" s="489" t="s">
        <v>9116</v>
      </c>
      <c r="B412" s="489"/>
      <c r="C412" s="492"/>
      <c r="D412" s="490"/>
      <c r="E412" s="491" t="str">
        <f>IF(Таблица7[[#This Row],[Цена]]&lt;&gt;"",Таблица7[[#This Row],[Цена]]*Таблица7[[#This Row],[Заказ]],"")</f>
        <v/>
      </c>
      <c r="F412" s="493" t="str">
        <f t="shared" si="19"/>
        <v/>
      </c>
      <c r="G41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13" spans="1:7" ht="15" customHeight="1" x14ac:dyDescent="0.25">
      <c r="A413" s="489" t="s">
        <v>9117</v>
      </c>
      <c r="B413" s="489" t="s">
        <v>9118</v>
      </c>
      <c r="C413" s="492">
        <v>41200</v>
      </c>
      <c r="D413" s="490"/>
      <c r="E413" s="491">
        <f>IF(Таблица7[[#This Row],[Цена]]&lt;&gt;"",Таблица7[[#This Row],[Цена]]*Таблица7[[#This Row],[Заказ]],"")</f>
        <v>0</v>
      </c>
      <c r="F413" s="493" t="str">
        <f t="shared" si="19"/>
        <v>предзаказ в течение 1-3 рабочих дней</v>
      </c>
      <c r="G41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14" spans="1:7" ht="15" customHeight="1" x14ac:dyDescent="0.25">
      <c r="A414" s="489" t="s">
        <v>9119</v>
      </c>
      <c r="B414" s="489"/>
      <c r="C414" s="492"/>
      <c r="D414" s="490"/>
      <c r="E414" s="491" t="str">
        <f>IF(Таблица7[[#This Row],[Цена]]&lt;&gt;"",Таблица7[[#This Row],[Цена]]*Таблица7[[#This Row],[Заказ]],"")</f>
        <v/>
      </c>
      <c r="F414" s="493" t="str">
        <f t="shared" si="19"/>
        <v/>
      </c>
      <c r="G41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15" spans="1:7" ht="15" customHeight="1" x14ac:dyDescent="0.25">
      <c r="A415" s="489" t="s">
        <v>9120</v>
      </c>
      <c r="B415" s="489" t="s">
        <v>9121</v>
      </c>
      <c r="C415" s="492">
        <v>103000</v>
      </c>
      <c r="D415" s="490"/>
      <c r="E415" s="491">
        <f>IF(Таблица7[[#This Row],[Цена]]&lt;&gt;"",Таблица7[[#This Row],[Цена]]*Таблица7[[#This Row],[Заказ]],"")</f>
        <v>0</v>
      </c>
      <c r="F415" s="493" t="str">
        <f t="shared" si="19"/>
        <v>предзаказ в течение 1-3 рабочих дней</v>
      </c>
      <c r="G41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16" spans="1:7" ht="15" customHeight="1" x14ac:dyDescent="0.25">
      <c r="A416" s="489" t="s">
        <v>9122</v>
      </c>
      <c r="B416" s="489" t="s">
        <v>9123</v>
      </c>
      <c r="C416" s="492">
        <v>18500</v>
      </c>
      <c r="D416" s="490"/>
      <c r="E416" s="491">
        <f>IF(Таблица7[[#This Row],[Цена]]&lt;&gt;"",Таблица7[[#This Row],[Цена]]*Таблица7[[#This Row],[Заказ]],"")</f>
        <v>0</v>
      </c>
      <c r="F416" s="493" t="str">
        <f t="shared" si="19"/>
        <v>предзаказ в течение 1-3 рабочих дней</v>
      </c>
      <c r="G41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17" spans="1:7" ht="15" customHeight="1" x14ac:dyDescent="0.25">
      <c r="A417" s="489" t="s">
        <v>9124</v>
      </c>
      <c r="B417" s="489" t="s">
        <v>9125</v>
      </c>
      <c r="C417" s="492">
        <v>15400</v>
      </c>
      <c r="D417" s="490"/>
      <c r="E417" s="491">
        <f>IF(Таблица7[[#This Row],[Цена]]&lt;&gt;"",Таблица7[[#This Row],[Цена]]*Таблица7[[#This Row],[Заказ]],"")</f>
        <v>0</v>
      </c>
      <c r="F417" s="493" t="str">
        <f t="shared" si="19"/>
        <v>предзаказ в течение 1-3 рабочих дней</v>
      </c>
      <c r="G41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18" spans="1:7" ht="15" customHeight="1" x14ac:dyDescent="0.25">
      <c r="A418" s="489" t="s">
        <v>9126</v>
      </c>
      <c r="B418" s="489" t="s">
        <v>9127</v>
      </c>
      <c r="C418" s="492">
        <v>28400</v>
      </c>
      <c r="D418" s="490"/>
      <c r="E418" s="491">
        <f>IF(Таблица7[[#This Row],[Цена]]&lt;&gt;"",Таблица7[[#This Row],[Цена]]*Таблица7[[#This Row],[Заказ]],"")</f>
        <v>0</v>
      </c>
      <c r="F418" s="493" t="str">
        <f t="shared" ref="F418:F426" si="20">IF(OR(ISBLANK(C418),(I418)&gt;0),"","предзаказ в течение 1-3 рабочих дней")</f>
        <v>предзаказ в течение 1-3 рабочих дней</v>
      </c>
      <c r="G41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19" spans="1:7" ht="15" customHeight="1" x14ac:dyDescent="0.25">
      <c r="A419" s="489" t="s">
        <v>9128</v>
      </c>
      <c r="B419" s="489" t="s">
        <v>9129</v>
      </c>
      <c r="C419" s="492">
        <v>22100</v>
      </c>
      <c r="D419" s="490"/>
      <c r="E419" s="491">
        <f>IF(Таблица7[[#This Row],[Цена]]&lt;&gt;"",Таблица7[[#This Row],[Цена]]*Таблица7[[#This Row],[Заказ]],"")</f>
        <v>0</v>
      </c>
      <c r="F419" s="493" t="str">
        <f t="shared" si="20"/>
        <v>предзаказ в течение 1-3 рабочих дней</v>
      </c>
      <c r="G41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20" spans="1:7" ht="15" customHeight="1" x14ac:dyDescent="0.25">
      <c r="A420" s="489" t="s">
        <v>9130</v>
      </c>
      <c r="B420" s="489" t="s">
        <v>9131</v>
      </c>
      <c r="C420" s="492">
        <v>18900</v>
      </c>
      <c r="D420" s="490"/>
      <c r="E420" s="491">
        <f>IF(Таблица7[[#This Row],[Цена]]&lt;&gt;"",Таблица7[[#This Row],[Цена]]*Таблица7[[#This Row],[Заказ]],"")</f>
        <v>0</v>
      </c>
      <c r="F420" s="493" t="str">
        <f t="shared" si="20"/>
        <v>предзаказ в течение 1-3 рабочих дней</v>
      </c>
      <c r="G42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21" spans="1:7" ht="15" customHeight="1" x14ac:dyDescent="0.25">
      <c r="A421" s="489" t="s">
        <v>9132</v>
      </c>
      <c r="B421" s="489" t="s">
        <v>9133</v>
      </c>
      <c r="C421" s="492">
        <v>18500</v>
      </c>
      <c r="D421" s="490"/>
      <c r="E421" s="491">
        <f>IF(Таблица7[[#This Row],[Цена]]&lt;&gt;"",Таблица7[[#This Row],[Цена]]*Таблица7[[#This Row],[Заказ]],"")</f>
        <v>0</v>
      </c>
      <c r="F421" s="493" t="str">
        <f t="shared" si="20"/>
        <v>предзаказ в течение 1-3 рабочих дней</v>
      </c>
      <c r="G42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22" spans="1:7" ht="15" customHeight="1" x14ac:dyDescent="0.25">
      <c r="A422" s="489" t="s">
        <v>9134</v>
      </c>
      <c r="B422" s="489" t="s">
        <v>9135</v>
      </c>
      <c r="C422" s="492">
        <v>21000</v>
      </c>
      <c r="D422" s="490"/>
      <c r="E422" s="491">
        <f>IF(Таблица7[[#This Row],[Цена]]&lt;&gt;"",Таблица7[[#This Row],[Цена]]*Таблица7[[#This Row],[Заказ]],"")</f>
        <v>0</v>
      </c>
      <c r="F422" s="493" t="str">
        <f t="shared" si="20"/>
        <v>предзаказ в течение 1-3 рабочих дней</v>
      </c>
      <c r="G42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23" spans="1:7" ht="15" customHeight="1" x14ac:dyDescent="0.25">
      <c r="A423" s="489" t="s">
        <v>9136</v>
      </c>
      <c r="B423" s="489" t="s">
        <v>9137</v>
      </c>
      <c r="C423" s="492">
        <v>40700</v>
      </c>
      <c r="D423" s="490"/>
      <c r="E423" s="491">
        <f>IF(Таблица7[[#This Row],[Цена]]&lt;&gt;"",Таблица7[[#This Row],[Цена]]*Таблица7[[#This Row],[Заказ]],"")</f>
        <v>0</v>
      </c>
      <c r="F423" s="493" t="str">
        <f t="shared" si="20"/>
        <v>предзаказ в течение 1-3 рабочих дней</v>
      </c>
      <c r="G42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24" spans="1:7" ht="15" customHeight="1" x14ac:dyDescent="0.25">
      <c r="A424" s="489" t="s">
        <v>9138</v>
      </c>
      <c r="B424" s="489" t="s">
        <v>9139</v>
      </c>
      <c r="C424" s="492">
        <v>18300</v>
      </c>
      <c r="D424" s="490"/>
      <c r="E424" s="491">
        <f>IF(Таблица7[[#This Row],[Цена]]&lt;&gt;"",Таблица7[[#This Row],[Цена]]*Таблица7[[#This Row],[Заказ]],"")</f>
        <v>0</v>
      </c>
      <c r="F424" s="493" t="str">
        <f t="shared" si="20"/>
        <v>предзаказ в течение 1-3 рабочих дней</v>
      </c>
      <c r="G42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25" spans="1:7" ht="15" customHeight="1" x14ac:dyDescent="0.25">
      <c r="A425" s="489" t="s">
        <v>9140</v>
      </c>
      <c r="B425" s="489" t="s">
        <v>9141</v>
      </c>
      <c r="C425" s="492">
        <v>13500</v>
      </c>
      <c r="D425" s="490"/>
      <c r="E425" s="491">
        <f>IF(Таблица7[[#This Row],[Цена]]&lt;&gt;"",Таблица7[[#This Row],[Цена]]*Таблица7[[#This Row],[Заказ]],"")</f>
        <v>0</v>
      </c>
      <c r="F425" s="493" t="str">
        <f t="shared" si="20"/>
        <v>предзаказ в течение 1-3 рабочих дней</v>
      </c>
      <c r="G42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26" spans="1:7" ht="15" customHeight="1" x14ac:dyDescent="0.25">
      <c r="A426" s="489" t="s">
        <v>9142</v>
      </c>
      <c r="B426" s="489" t="s">
        <v>9143</v>
      </c>
      <c r="C426" s="492">
        <v>19400</v>
      </c>
      <c r="D426" s="490"/>
      <c r="E426" s="491">
        <f>IF(Таблица7[[#This Row],[Цена]]&lt;&gt;"",Таблица7[[#This Row],[Цена]]*Таблица7[[#This Row],[Заказ]],"")</f>
        <v>0</v>
      </c>
      <c r="F426" s="493" t="str">
        <f t="shared" si="20"/>
        <v>предзаказ в течение 1-3 рабочих дней</v>
      </c>
      <c r="G42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27" spans="1:7" ht="15" customHeight="1" x14ac:dyDescent="0.25">
      <c r="A427" s="489" t="s">
        <v>9144</v>
      </c>
      <c r="B427" s="489" t="s">
        <v>9145</v>
      </c>
      <c r="C427" s="492">
        <v>13500</v>
      </c>
      <c r="D427" s="490"/>
      <c r="E427" s="491">
        <f>IF(Таблица7[[#This Row],[Цена]]&lt;&gt;"",Таблица7[[#This Row],[Цена]]*Таблица7[[#This Row],[Заказ]],"")</f>
        <v>0</v>
      </c>
      <c r="F427" s="493" t="str">
        <f t="shared" ref="F427:F432" si="21">IF(OR(ISBLANK(C427),(I427)&gt;0),"","предзаказ в течение 1-3 рабочих дней")</f>
        <v>предзаказ в течение 1-3 рабочих дней</v>
      </c>
      <c r="G42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28" spans="1:7" ht="15" customHeight="1" x14ac:dyDescent="0.25">
      <c r="A428" s="489" t="s">
        <v>9146</v>
      </c>
      <c r="B428" s="489" t="s">
        <v>9147</v>
      </c>
      <c r="C428" s="492">
        <v>22600</v>
      </c>
      <c r="D428" s="490"/>
      <c r="E428" s="491">
        <f>IF(Таблица7[[#This Row],[Цена]]&lt;&gt;"",Таблица7[[#This Row],[Цена]]*Таблица7[[#This Row],[Заказ]],"")</f>
        <v>0</v>
      </c>
      <c r="F428" s="493" t="str">
        <f t="shared" si="21"/>
        <v>предзаказ в течение 1-3 рабочих дней</v>
      </c>
      <c r="G42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29" spans="1:7" ht="15" customHeight="1" x14ac:dyDescent="0.25">
      <c r="A429" s="489" t="s">
        <v>9148</v>
      </c>
      <c r="B429" s="489" t="s">
        <v>9149</v>
      </c>
      <c r="C429" s="492">
        <v>25200</v>
      </c>
      <c r="D429" s="490"/>
      <c r="E429" s="491">
        <f>IF(Таблица7[[#This Row],[Цена]]&lt;&gt;"",Таблица7[[#This Row],[Цена]]*Таблица7[[#This Row],[Заказ]],"")</f>
        <v>0</v>
      </c>
      <c r="F429" s="493" t="str">
        <f t="shared" si="21"/>
        <v>предзаказ в течение 1-3 рабочих дней</v>
      </c>
      <c r="G42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30" spans="1:7" ht="15" customHeight="1" x14ac:dyDescent="0.25">
      <c r="A430" s="489" t="s">
        <v>13798</v>
      </c>
      <c r="B430" s="489" t="s">
        <v>13799</v>
      </c>
      <c r="C430" s="492">
        <v>54600</v>
      </c>
      <c r="D430" s="490"/>
      <c r="E430" s="491">
        <f>IF(Таблица7[[#This Row],[Цена]]&lt;&gt;"",Таблица7[[#This Row],[Цена]]*Таблица7[[#This Row],[Заказ]],"")</f>
        <v>0</v>
      </c>
      <c r="F430" s="493" t="str">
        <f t="shared" si="21"/>
        <v>предзаказ в течение 1-3 рабочих дней</v>
      </c>
      <c r="G43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31" spans="1:7" ht="15" customHeight="1" x14ac:dyDescent="0.25">
      <c r="A431" s="489" t="s">
        <v>9150</v>
      </c>
      <c r="B431" s="489" t="s">
        <v>9151</v>
      </c>
      <c r="C431" s="492">
        <v>45900</v>
      </c>
      <c r="D431" s="490"/>
      <c r="E431" s="491">
        <f>IF(Таблица7[[#This Row],[Цена]]&lt;&gt;"",Таблица7[[#This Row],[Цена]]*Таблица7[[#This Row],[Заказ]],"")</f>
        <v>0</v>
      </c>
      <c r="F431" s="493" t="str">
        <f t="shared" si="21"/>
        <v>предзаказ в течение 1-3 рабочих дней</v>
      </c>
      <c r="G43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32" spans="1:7" ht="15" customHeight="1" x14ac:dyDescent="0.25">
      <c r="A432" s="489" t="s">
        <v>9152</v>
      </c>
      <c r="B432" s="489" t="s">
        <v>9153</v>
      </c>
      <c r="C432" s="492">
        <v>68000</v>
      </c>
      <c r="D432" s="490"/>
      <c r="E432" s="491">
        <f>IF(Таблица7[[#This Row],[Цена]]&lt;&gt;"",Таблица7[[#This Row],[Цена]]*Таблица7[[#This Row],[Заказ]],"")</f>
        <v>0</v>
      </c>
      <c r="F432" s="493" t="str">
        <f t="shared" si="21"/>
        <v>предзаказ в течение 1-3 рабочих дней</v>
      </c>
      <c r="G43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33" spans="1:7" ht="15" customHeight="1" x14ac:dyDescent="0.25">
      <c r="A433" s="191" t="s">
        <v>9154</v>
      </c>
      <c r="B433" s="191" t="s">
        <v>9155</v>
      </c>
      <c r="C433" s="234">
        <v>56700</v>
      </c>
      <c r="D433" s="194"/>
      <c r="E433" s="187">
        <f>IF(Таблица7[[#This Row],[Цена]]&lt;&gt;"",Таблица7[[#This Row],[Цена]]*Таблица7[[#This Row],[Заказ]],"")</f>
        <v>0</v>
      </c>
      <c r="F433" s="188" t="str">
        <f t="shared" ref="F433:F464" si="22">IF(OR(ISBLANK(C433),(I433)&gt;0),"","предзаказ в течение 1-3 рабочих дней")</f>
        <v>предзаказ в течение 1-3 рабочих дней</v>
      </c>
      <c r="G43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34" spans="1:7" ht="15" customHeight="1" x14ac:dyDescent="0.25">
      <c r="A434" s="191" t="s">
        <v>9156</v>
      </c>
      <c r="B434" s="191" t="s">
        <v>9157</v>
      </c>
      <c r="C434" s="234">
        <v>70100</v>
      </c>
      <c r="D434" s="194"/>
      <c r="E434" s="187">
        <f>IF(Таблица7[[#This Row],[Цена]]&lt;&gt;"",Таблица7[[#This Row],[Цена]]*Таблица7[[#This Row],[Заказ]],"")</f>
        <v>0</v>
      </c>
      <c r="F434" s="188" t="str">
        <f t="shared" si="22"/>
        <v>предзаказ в течение 1-3 рабочих дней</v>
      </c>
      <c r="G43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35" spans="1:7" ht="15" customHeight="1" x14ac:dyDescent="0.25">
      <c r="A435" s="191" t="s">
        <v>9158</v>
      </c>
      <c r="B435" s="191" t="s">
        <v>9159</v>
      </c>
      <c r="C435" s="234">
        <v>41200</v>
      </c>
      <c r="D435" s="194"/>
      <c r="E435" s="187">
        <f>IF(Таблица7[[#This Row],[Цена]]&lt;&gt;"",Таблица7[[#This Row],[Цена]]*Таблица7[[#This Row],[Заказ]],"")</f>
        <v>0</v>
      </c>
      <c r="F435" s="188" t="str">
        <f t="shared" si="22"/>
        <v>предзаказ в течение 1-3 рабочих дней</v>
      </c>
      <c r="G43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36" spans="1:7" ht="15" customHeight="1" x14ac:dyDescent="0.25">
      <c r="A436" s="191" t="s">
        <v>9160</v>
      </c>
      <c r="B436" s="191" t="s">
        <v>9161</v>
      </c>
      <c r="C436" s="234">
        <v>68000</v>
      </c>
      <c r="D436" s="194"/>
      <c r="E436" s="187">
        <f>IF(Таблица7[[#This Row],[Цена]]&lt;&gt;"",Таблица7[[#This Row],[Цена]]*Таблица7[[#This Row],[Заказ]],"")</f>
        <v>0</v>
      </c>
      <c r="F436" s="188" t="str">
        <f t="shared" si="22"/>
        <v>предзаказ в течение 1-3 рабочих дней</v>
      </c>
      <c r="G43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37" spans="1:7" ht="15" customHeight="1" x14ac:dyDescent="0.25">
      <c r="A437" s="191" t="s">
        <v>9162</v>
      </c>
      <c r="B437" s="191" t="s">
        <v>9163</v>
      </c>
      <c r="C437" s="234">
        <v>89700</v>
      </c>
      <c r="D437" s="194"/>
      <c r="E437" s="187">
        <f>IF(Таблица7[[#This Row],[Цена]]&lt;&gt;"",Таблица7[[#This Row],[Цена]]*Таблица7[[#This Row],[Заказ]],"")</f>
        <v>0</v>
      </c>
      <c r="F437" s="188" t="str">
        <f t="shared" si="22"/>
        <v>предзаказ в течение 1-3 рабочих дней</v>
      </c>
      <c r="G43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38" spans="1:7" ht="15" customHeight="1" x14ac:dyDescent="0.25">
      <c r="A438" s="191" t="s">
        <v>16093</v>
      </c>
      <c r="B438" s="191" t="s">
        <v>16094</v>
      </c>
      <c r="C438" s="234">
        <v>123600</v>
      </c>
      <c r="D438" s="194"/>
      <c r="E438" s="187">
        <f>IF(Таблица7[[#This Row],[Цена]]&lt;&gt;"",Таблица7[[#This Row],[Цена]]*Таблица7[[#This Row],[Заказ]],"")</f>
        <v>0</v>
      </c>
      <c r="F438" s="188" t="str">
        <f t="shared" si="22"/>
        <v>предзаказ в течение 1-3 рабочих дней</v>
      </c>
      <c r="G43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39" spans="1:7" ht="15" customHeight="1" x14ac:dyDescent="0.25">
      <c r="A439" s="191" t="s">
        <v>13996</v>
      </c>
      <c r="B439" s="191" t="s">
        <v>13997</v>
      </c>
      <c r="C439" s="234">
        <v>113300</v>
      </c>
      <c r="D439" s="194"/>
      <c r="E439" s="187">
        <f>IF(Таблица7[[#This Row],[Цена]]&lt;&gt;"",Таблица7[[#This Row],[Цена]]*Таблица7[[#This Row],[Заказ]],"")</f>
        <v>0</v>
      </c>
      <c r="F439" s="188" t="str">
        <f t="shared" si="22"/>
        <v>предзаказ в течение 1-3 рабочих дней</v>
      </c>
      <c r="G43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40" spans="1:7" ht="15" customHeight="1" x14ac:dyDescent="0.25">
      <c r="A440" s="191" t="s">
        <v>16095</v>
      </c>
      <c r="B440" s="191" t="s">
        <v>16096</v>
      </c>
      <c r="C440" s="234">
        <v>113300</v>
      </c>
      <c r="D440" s="194"/>
      <c r="E440" s="187">
        <f>IF(Таблица7[[#This Row],[Цена]]&lt;&gt;"",Таблица7[[#This Row],[Цена]]*Таблица7[[#This Row],[Заказ]],"")</f>
        <v>0</v>
      </c>
      <c r="F440" s="188" t="str">
        <f t="shared" si="22"/>
        <v>предзаказ в течение 1-3 рабочих дней</v>
      </c>
      <c r="G44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41" spans="1:7" ht="15" customHeight="1" x14ac:dyDescent="0.25">
      <c r="A441" s="191" t="s">
        <v>9164</v>
      </c>
      <c r="B441" s="191" t="s">
        <v>13800</v>
      </c>
      <c r="C441" s="234">
        <v>26800</v>
      </c>
      <c r="D441" s="194"/>
      <c r="E441" s="187">
        <f>IF(Таблица7[[#This Row],[Цена]]&lt;&gt;"",Таблица7[[#This Row],[Цена]]*Таблица7[[#This Row],[Заказ]],"")</f>
        <v>0</v>
      </c>
      <c r="F441" s="188" t="str">
        <f t="shared" si="22"/>
        <v>предзаказ в течение 1-3 рабочих дней</v>
      </c>
      <c r="G44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42" spans="1:7" ht="15" customHeight="1" x14ac:dyDescent="0.25">
      <c r="A442" s="191" t="s">
        <v>137</v>
      </c>
      <c r="B442" s="191"/>
      <c r="C442" s="234"/>
      <c r="D442" s="194"/>
      <c r="E442" s="187" t="str">
        <f>IF(Таблица7[[#This Row],[Цена]]&lt;&gt;"",Таблица7[[#This Row],[Цена]]*Таблица7[[#This Row],[Заказ]],"")</f>
        <v/>
      </c>
      <c r="F442" s="188" t="str">
        <f t="shared" si="22"/>
        <v/>
      </c>
      <c r="G44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43" spans="1:7" ht="15" customHeight="1" x14ac:dyDescent="0.25">
      <c r="A443" s="191" t="s">
        <v>9165</v>
      </c>
      <c r="B443" s="191" t="s">
        <v>9166</v>
      </c>
      <c r="C443" s="234">
        <v>6100</v>
      </c>
      <c r="D443" s="194"/>
      <c r="E443" s="187">
        <f>IF(Таблица7[[#This Row],[Цена]]&lt;&gt;"",Таблица7[[#This Row],[Цена]]*Таблица7[[#This Row],[Заказ]],"")</f>
        <v>0</v>
      </c>
      <c r="F443" s="188" t="str">
        <f t="shared" si="22"/>
        <v>предзаказ в течение 1-3 рабочих дней</v>
      </c>
      <c r="G44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44" spans="1:7" ht="15" customHeight="1" x14ac:dyDescent="0.25">
      <c r="A444" s="191" t="s">
        <v>9167</v>
      </c>
      <c r="B444" s="191" t="s">
        <v>13801</v>
      </c>
      <c r="C444" s="234">
        <v>35600</v>
      </c>
      <c r="D444" s="194"/>
      <c r="E444" s="187">
        <f>IF(Таблица7[[#This Row],[Цена]]&lt;&gt;"",Таблица7[[#This Row],[Цена]]*Таблица7[[#This Row],[Заказ]],"")</f>
        <v>0</v>
      </c>
      <c r="F444" s="188" t="str">
        <f t="shared" si="22"/>
        <v>предзаказ в течение 1-3 рабочих дней</v>
      </c>
      <c r="G44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45" spans="1:7" ht="15" customHeight="1" x14ac:dyDescent="0.25">
      <c r="A445" s="191" t="s">
        <v>9168</v>
      </c>
      <c r="B445" s="191" t="s">
        <v>9169</v>
      </c>
      <c r="C445" s="234">
        <v>9100</v>
      </c>
      <c r="D445" s="194"/>
      <c r="E445" s="187">
        <f>IF(Таблица7[[#This Row],[Цена]]&lt;&gt;"",Таблица7[[#This Row],[Цена]]*Таблица7[[#This Row],[Заказ]],"")</f>
        <v>0</v>
      </c>
      <c r="F445" s="188" t="str">
        <f t="shared" si="22"/>
        <v>предзаказ в течение 1-3 рабочих дней</v>
      </c>
      <c r="G44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46" spans="1:7" ht="15" customHeight="1" x14ac:dyDescent="0.25">
      <c r="A446" s="191" t="s">
        <v>9170</v>
      </c>
      <c r="B446" s="191" t="s">
        <v>9171</v>
      </c>
      <c r="C446" s="234">
        <v>35100</v>
      </c>
      <c r="D446" s="194"/>
      <c r="E446" s="187">
        <f>IF(Таблица7[[#This Row],[Цена]]&lt;&gt;"",Таблица7[[#This Row],[Цена]]*Таблица7[[#This Row],[Заказ]],"")</f>
        <v>0</v>
      </c>
      <c r="F446" s="188" t="str">
        <f t="shared" si="22"/>
        <v>предзаказ в течение 1-3 рабочих дней</v>
      </c>
      <c r="G44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47" spans="1:7" ht="15" customHeight="1" x14ac:dyDescent="0.25">
      <c r="A447" s="191" t="s">
        <v>9172</v>
      </c>
      <c r="B447" s="191" t="s">
        <v>9173</v>
      </c>
      <c r="C447" s="234">
        <v>31000</v>
      </c>
      <c r="D447" s="194"/>
      <c r="E447" s="187">
        <f>IF(Таблица7[[#This Row],[Цена]]&lt;&gt;"",Таблица7[[#This Row],[Цена]]*Таблица7[[#This Row],[Заказ]],"")</f>
        <v>0</v>
      </c>
      <c r="F447" s="188" t="str">
        <f t="shared" si="22"/>
        <v>предзаказ в течение 1-3 рабочих дней</v>
      </c>
      <c r="G44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48" spans="1:7" ht="15" customHeight="1" x14ac:dyDescent="0.25">
      <c r="A448" s="191" t="s">
        <v>9174</v>
      </c>
      <c r="B448" s="191"/>
      <c r="C448" s="234"/>
      <c r="D448" s="194"/>
      <c r="E448" s="187" t="str">
        <f>IF(Таблица7[[#This Row],[Цена]]&lt;&gt;"",Таблица7[[#This Row],[Цена]]*Таблица7[[#This Row],[Заказ]],"")</f>
        <v/>
      </c>
      <c r="F448" s="188" t="str">
        <f t="shared" si="22"/>
        <v/>
      </c>
      <c r="G44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49" spans="1:7" ht="15" customHeight="1" x14ac:dyDescent="0.25">
      <c r="A449" s="191" t="s">
        <v>9175</v>
      </c>
      <c r="B449" s="191" t="s">
        <v>9176</v>
      </c>
      <c r="C449" s="234">
        <v>17900</v>
      </c>
      <c r="D449" s="194"/>
      <c r="E449" s="187">
        <f>IF(Таблица7[[#This Row],[Цена]]&lt;&gt;"",Таблица7[[#This Row],[Цена]]*Таблица7[[#This Row],[Заказ]],"")</f>
        <v>0</v>
      </c>
      <c r="F449" s="188" t="str">
        <f t="shared" si="22"/>
        <v>предзаказ в течение 1-3 рабочих дней</v>
      </c>
      <c r="G44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50" spans="1:7" ht="15" customHeight="1" x14ac:dyDescent="0.25">
      <c r="A450" s="191" t="s">
        <v>9177</v>
      </c>
      <c r="B450" s="191" t="s">
        <v>9178</v>
      </c>
      <c r="C450" s="234">
        <v>21000</v>
      </c>
      <c r="D450" s="194"/>
      <c r="E450" s="187">
        <f>IF(Таблица7[[#This Row],[Цена]]&lt;&gt;"",Таблица7[[#This Row],[Цена]]*Таблица7[[#This Row],[Заказ]],"")</f>
        <v>0</v>
      </c>
      <c r="F450" s="188" t="str">
        <f t="shared" si="22"/>
        <v>предзаказ в течение 1-3 рабочих дней</v>
      </c>
      <c r="G45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51" spans="1:7" ht="15" customHeight="1" x14ac:dyDescent="0.25">
      <c r="A451" s="191" t="s">
        <v>9179</v>
      </c>
      <c r="B451" s="191" t="s">
        <v>9180</v>
      </c>
      <c r="C451" s="234">
        <v>64900</v>
      </c>
      <c r="D451" s="194"/>
      <c r="E451" s="187">
        <f>IF(Таблица7[[#This Row],[Цена]]&lt;&gt;"",Таблица7[[#This Row],[Цена]]*Таблица7[[#This Row],[Заказ]],"")</f>
        <v>0</v>
      </c>
      <c r="F451" s="188" t="str">
        <f t="shared" si="22"/>
        <v>предзаказ в течение 1-3 рабочих дней</v>
      </c>
      <c r="G45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52" spans="1:7" ht="15" customHeight="1" x14ac:dyDescent="0.25">
      <c r="A452" s="191" t="s">
        <v>9181</v>
      </c>
      <c r="B452" s="191" t="s">
        <v>9182</v>
      </c>
      <c r="C452" s="234">
        <v>60800</v>
      </c>
      <c r="D452" s="194"/>
      <c r="E452" s="187">
        <f>IF(Таблица7[[#This Row],[Цена]]&lt;&gt;"",Таблица7[[#This Row],[Цена]]*Таблица7[[#This Row],[Заказ]],"")</f>
        <v>0</v>
      </c>
      <c r="F452" s="188" t="str">
        <f t="shared" si="22"/>
        <v>предзаказ в течение 1-3 рабочих дней</v>
      </c>
      <c r="G45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53" spans="1:7" ht="15" customHeight="1" x14ac:dyDescent="0.25">
      <c r="A453" s="191" t="s">
        <v>9183</v>
      </c>
      <c r="B453" s="191" t="s">
        <v>9184</v>
      </c>
      <c r="C453" s="234">
        <v>56200</v>
      </c>
      <c r="D453" s="194"/>
      <c r="E453" s="187">
        <f>IF(Таблица7[[#This Row],[Цена]]&lt;&gt;"",Таблица7[[#This Row],[Цена]]*Таблица7[[#This Row],[Заказ]],"")</f>
        <v>0</v>
      </c>
      <c r="F453" s="188" t="str">
        <f t="shared" si="22"/>
        <v>предзаказ в течение 1-3 рабочих дней</v>
      </c>
      <c r="G45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54" spans="1:7" ht="15" customHeight="1" x14ac:dyDescent="0.25">
      <c r="A454" s="191" t="s">
        <v>9185</v>
      </c>
      <c r="B454" s="191" t="s">
        <v>9186</v>
      </c>
      <c r="C454" s="234">
        <v>18300</v>
      </c>
      <c r="D454" s="194"/>
      <c r="E454" s="187">
        <f>IF(Таблица7[[#This Row],[Цена]]&lt;&gt;"",Таблица7[[#This Row],[Цена]]*Таблица7[[#This Row],[Заказ]],"")</f>
        <v>0</v>
      </c>
      <c r="F454" s="188" t="str">
        <f t="shared" si="22"/>
        <v>предзаказ в течение 1-3 рабочих дней</v>
      </c>
      <c r="G45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55" spans="1:7" ht="15" customHeight="1" x14ac:dyDescent="0.25">
      <c r="A455" s="191" t="s">
        <v>11694</v>
      </c>
      <c r="B455" s="191" t="s">
        <v>11695</v>
      </c>
      <c r="C455" s="234">
        <v>24400</v>
      </c>
      <c r="D455" s="194"/>
      <c r="E455" s="187">
        <f>IF(Таблица7[[#This Row],[Цена]]&lt;&gt;"",Таблица7[[#This Row],[Цена]]*Таблица7[[#This Row],[Заказ]],"")</f>
        <v>0</v>
      </c>
      <c r="F455" s="188" t="str">
        <f t="shared" si="22"/>
        <v>предзаказ в течение 1-3 рабочих дней</v>
      </c>
      <c r="G45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56" spans="1:7" ht="15" customHeight="1" x14ac:dyDescent="0.25">
      <c r="A456" s="191" t="s">
        <v>9187</v>
      </c>
      <c r="B456" s="191" t="s">
        <v>9188</v>
      </c>
      <c r="C456" s="234">
        <v>95200</v>
      </c>
      <c r="D456" s="194"/>
      <c r="E456" s="187">
        <f>IF(Таблица7[[#This Row],[Цена]]&lt;&gt;"",Таблица7[[#This Row],[Цена]]*Таблица7[[#This Row],[Заказ]],"")</f>
        <v>0</v>
      </c>
      <c r="F456" s="188" t="str">
        <f t="shared" si="22"/>
        <v>предзаказ в течение 1-3 рабочих дней</v>
      </c>
      <c r="G45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57" spans="1:7" ht="15" customHeight="1" x14ac:dyDescent="0.25">
      <c r="A457" s="191" t="s">
        <v>9189</v>
      </c>
      <c r="B457" s="191" t="s">
        <v>9190</v>
      </c>
      <c r="C457" s="234">
        <v>97900</v>
      </c>
      <c r="D457" s="194"/>
      <c r="E457" s="187">
        <f>IF(Таблица7[[#This Row],[Цена]]&lt;&gt;"",Таблица7[[#This Row],[Цена]]*Таблица7[[#This Row],[Заказ]],"")</f>
        <v>0</v>
      </c>
      <c r="F457" s="188" t="str">
        <f t="shared" si="22"/>
        <v>предзаказ в течение 1-3 рабочих дней</v>
      </c>
      <c r="G45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58" spans="1:7" ht="15" customHeight="1" x14ac:dyDescent="0.25">
      <c r="A458" s="191" t="s">
        <v>9191</v>
      </c>
      <c r="B458" s="191"/>
      <c r="C458" s="234"/>
      <c r="D458" s="194"/>
      <c r="E458" s="187" t="str">
        <f>IF(Таблица7[[#This Row],[Цена]]&lt;&gt;"",Таблица7[[#This Row],[Цена]]*Таблица7[[#This Row],[Заказ]],"")</f>
        <v/>
      </c>
      <c r="F458" s="188" t="str">
        <f t="shared" si="22"/>
        <v/>
      </c>
      <c r="G45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59" spans="1:7" ht="15" customHeight="1" x14ac:dyDescent="0.25">
      <c r="A459" s="191" t="s">
        <v>9192</v>
      </c>
      <c r="B459" s="191" t="s">
        <v>13802</v>
      </c>
      <c r="C459" s="234">
        <v>22100</v>
      </c>
      <c r="D459" s="194"/>
      <c r="E459" s="187">
        <f>IF(Таблица7[[#This Row],[Цена]]&lt;&gt;"",Таблица7[[#This Row],[Цена]]*Таблица7[[#This Row],[Заказ]],"")</f>
        <v>0</v>
      </c>
      <c r="F459" s="188" t="str">
        <f t="shared" si="22"/>
        <v>предзаказ в течение 1-3 рабочих дней</v>
      </c>
      <c r="G45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60" spans="1:7" ht="15" customHeight="1" x14ac:dyDescent="0.25">
      <c r="A460" s="191" t="s">
        <v>13803</v>
      </c>
      <c r="B460" s="191" t="s">
        <v>13804</v>
      </c>
      <c r="C460" s="234">
        <v>15800</v>
      </c>
      <c r="D460" s="194"/>
      <c r="E460" s="187">
        <f>IF(Таблица7[[#This Row],[Цена]]&lt;&gt;"",Таблица7[[#This Row],[Цена]]*Таблица7[[#This Row],[Заказ]],"")</f>
        <v>0</v>
      </c>
      <c r="F460" s="188" t="str">
        <f t="shared" si="22"/>
        <v>предзаказ в течение 1-3 рабочих дней</v>
      </c>
      <c r="G46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61" spans="1:7" ht="15" customHeight="1" x14ac:dyDescent="0.25">
      <c r="A461" s="191" t="s">
        <v>9193</v>
      </c>
      <c r="B461" s="191" t="s">
        <v>13805</v>
      </c>
      <c r="C461" s="234">
        <v>51000</v>
      </c>
      <c r="D461" s="194"/>
      <c r="E461" s="187">
        <f>IF(Таблица7[[#This Row],[Цена]]&lt;&gt;"",Таблица7[[#This Row],[Цена]]*Таблица7[[#This Row],[Заказ]],"")</f>
        <v>0</v>
      </c>
      <c r="F461" s="188" t="str">
        <f t="shared" si="22"/>
        <v>предзаказ в течение 1-3 рабочих дней</v>
      </c>
      <c r="G46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62" spans="1:7" ht="15" customHeight="1" x14ac:dyDescent="0.25">
      <c r="A462" s="191" t="s">
        <v>12090</v>
      </c>
      <c r="B462" s="191"/>
      <c r="C462" s="234"/>
      <c r="D462" s="194"/>
      <c r="E462" s="187" t="str">
        <f>IF(Таблица7[[#This Row],[Цена]]&lt;&gt;"",Таблица7[[#This Row],[Цена]]*Таблица7[[#This Row],[Заказ]],"")</f>
        <v/>
      </c>
      <c r="F462" s="188" t="str">
        <f t="shared" si="22"/>
        <v/>
      </c>
      <c r="G46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63" spans="1:7" ht="15" customHeight="1" x14ac:dyDescent="0.25">
      <c r="A463" s="191" t="s">
        <v>12091</v>
      </c>
      <c r="B463" s="191" t="s">
        <v>12092</v>
      </c>
      <c r="C463" s="234">
        <v>4600</v>
      </c>
      <c r="D463" s="194"/>
      <c r="E463" s="187">
        <f>IF(Таблица7[[#This Row],[Цена]]&lt;&gt;"",Таблица7[[#This Row],[Цена]]*Таблица7[[#This Row],[Заказ]],"")</f>
        <v>0</v>
      </c>
      <c r="F463" s="188" t="str">
        <f t="shared" si="22"/>
        <v>предзаказ в течение 1-3 рабочих дней</v>
      </c>
      <c r="G46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64" spans="1:7" ht="15" customHeight="1" x14ac:dyDescent="0.25">
      <c r="A464" s="191" t="s">
        <v>9194</v>
      </c>
      <c r="B464" s="191"/>
      <c r="C464" s="234"/>
      <c r="D464" s="194"/>
      <c r="E464" s="187" t="str">
        <f>IF(Таблица7[[#This Row],[Цена]]&lt;&gt;"",Таблица7[[#This Row],[Цена]]*Таблица7[[#This Row],[Заказ]],"")</f>
        <v/>
      </c>
      <c r="F464" s="188" t="str">
        <f t="shared" si="22"/>
        <v/>
      </c>
      <c r="G46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65" spans="1:7" ht="15" customHeight="1" x14ac:dyDescent="0.25">
      <c r="A465" s="191" t="s">
        <v>9195</v>
      </c>
      <c r="B465" s="191" t="s">
        <v>14711</v>
      </c>
      <c r="C465" s="234">
        <v>2800</v>
      </c>
      <c r="D465" s="194"/>
      <c r="E465" s="187">
        <f>IF(Таблица7[[#This Row],[Цена]]&lt;&gt;"",Таблица7[[#This Row],[Цена]]*Таблица7[[#This Row],[Заказ]],"")</f>
        <v>0</v>
      </c>
      <c r="F465" s="188" t="str">
        <f t="shared" ref="F465:F496" si="23">IF(OR(ISBLANK(C465),(I465)&gt;0),"","предзаказ в течение 1-3 рабочих дней")</f>
        <v>предзаказ в течение 1-3 рабочих дней</v>
      </c>
      <c r="G46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66" spans="1:7" ht="15" customHeight="1" x14ac:dyDescent="0.25">
      <c r="A466" s="191" t="s">
        <v>14712</v>
      </c>
      <c r="B466" s="191" t="s">
        <v>14713</v>
      </c>
      <c r="C466" s="234">
        <v>3300</v>
      </c>
      <c r="D466" s="194"/>
      <c r="E466" s="187">
        <f>IF(Таблица7[[#This Row],[Цена]]&lt;&gt;"",Таблица7[[#This Row],[Цена]]*Таблица7[[#This Row],[Заказ]],"")</f>
        <v>0</v>
      </c>
      <c r="F466" s="188" t="str">
        <f t="shared" si="23"/>
        <v>предзаказ в течение 1-3 рабочих дней</v>
      </c>
      <c r="G46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67" spans="1:7" ht="15" customHeight="1" x14ac:dyDescent="0.25">
      <c r="A467" s="191" t="s">
        <v>9712</v>
      </c>
      <c r="B467" s="191" t="s">
        <v>14714</v>
      </c>
      <c r="C467" s="234">
        <v>3300</v>
      </c>
      <c r="D467" s="194"/>
      <c r="E467" s="187">
        <f>IF(Таблица7[[#This Row],[Цена]]&lt;&gt;"",Таблица7[[#This Row],[Цена]]*Таблица7[[#This Row],[Заказ]],"")</f>
        <v>0</v>
      </c>
      <c r="F467" s="188" t="str">
        <f t="shared" si="23"/>
        <v>предзаказ в течение 1-3 рабочих дней</v>
      </c>
      <c r="G46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68" spans="1:7" ht="15" customHeight="1" x14ac:dyDescent="0.25">
      <c r="A468" s="191" t="s">
        <v>9196</v>
      </c>
      <c r="B468" s="191"/>
      <c r="C468" s="234"/>
      <c r="D468" s="194"/>
      <c r="E468" s="187" t="str">
        <f>IF(Таблица7[[#This Row],[Цена]]&lt;&gt;"",Таблица7[[#This Row],[Цена]]*Таблица7[[#This Row],[Заказ]],"")</f>
        <v/>
      </c>
      <c r="F468" s="188" t="str">
        <f t="shared" si="23"/>
        <v/>
      </c>
      <c r="G46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69" spans="1:7" ht="15" customHeight="1" x14ac:dyDescent="0.25">
      <c r="A469" s="191" t="s">
        <v>9197</v>
      </c>
      <c r="B469" s="191" t="s">
        <v>9198</v>
      </c>
      <c r="C469" s="234">
        <v>7900</v>
      </c>
      <c r="D469" s="194"/>
      <c r="E469" s="187">
        <f>IF(Таблица7[[#This Row],[Цена]]&lt;&gt;"",Таблица7[[#This Row],[Цена]]*Таблица7[[#This Row],[Заказ]],"")</f>
        <v>0</v>
      </c>
      <c r="F469" s="188" t="str">
        <f t="shared" si="23"/>
        <v>предзаказ в течение 1-3 рабочих дней</v>
      </c>
      <c r="G46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70" spans="1:7" ht="15" customHeight="1" x14ac:dyDescent="0.25">
      <c r="A470" s="191" t="s">
        <v>9199</v>
      </c>
      <c r="B470" s="191" t="s">
        <v>9200</v>
      </c>
      <c r="C470" s="234">
        <v>8700</v>
      </c>
      <c r="D470" s="194"/>
      <c r="E470" s="187">
        <f>IF(Таблица7[[#This Row],[Цена]]&lt;&gt;"",Таблица7[[#This Row],[Цена]]*Таблица7[[#This Row],[Заказ]],"")</f>
        <v>0</v>
      </c>
      <c r="F470" s="188" t="str">
        <f t="shared" si="23"/>
        <v>предзаказ в течение 1-3 рабочих дней</v>
      </c>
      <c r="G47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71" spans="1:7" ht="15" customHeight="1" x14ac:dyDescent="0.25">
      <c r="A471" s="191" t="s">
        <v>9713</v>
      </c>
      <c r="B471" s="191" t="s">
        <v>9714</v>
      </c>
      <c r="C471" s="234">
        <v>11200</v>
      </c>
      <c r="D471" s="194"/>
      <c r="E471" s="187">
        <f>IF(Таблица7[[#This Row],[Цена]]&lt;&gt;"",Таблица7[[#This Row],[Цена]]*Таблица7[[#This Row],[Заказ]],"")</f>
        <v>0</v>
      </c>
      <c r="F471" s="188" t="str">
        <f t="shared" si="23"/>
        <v>предзаказ в течение 1-3 рабочих дней</v>
      </c>
      <c r="G47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72" spans="1:7" ht="15" customHeight="1" x14ac:dyDescent="0.25">
      <c r="A472" s="191" t="s">
        <v>9715</v>
      </c>
      <c r="B472" s="191" t="s">
        <v>9716</v>
      </c>
      <c r="C472" s="234">
        <v>16500</v>
      </c>
      <c r="D472" s="194"/>
      <c r="E472" s="187">
        <f>IF(Таблица7[[#This Row],[Цена]]&lt;&gt;"",Таблица7[[#This Row],[Цена]]*Таблица7[[#This Row],[Заказ]],"")</f>
        <v>0</v>
      </c>
      <c r="F472" s="188" t="str">
        <f t="shared" si="23"/>
        <v>предзаказ в течение 1-3 рабочих дней</v>
      </c>
      <c r="G47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73" spans="1:7" ht="15" customHeight="1" x14ac:dyDescent="0.25">
      <c r="A473" s="191" t="s">
        <v>9201</v>
      </c>
      <c r="B473" s="191" t="s">
        <v>9202</v>
      </c>
      <c r="C473" s="234">
        <v>15600</v>
      </c>
      <c r="D473" s="194"/>
      <c r="E473" s="187">
        <f>IF(Таблица7[[#This Row],[Цена]]&lt;&gt;"",Таблица7[[#This Row],[Цена]]*Таблица7[[#This Row],[Заказ]],"")</f>
        <v>0</v>
      </c>
      <c r="F473" s="188" t="str">
        <f t="shared" si="23"/>
        <v>предзаказ в течение 1-3 рабочих дней</v>
      </c>
      <c r="G47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74" spans="1:7" ht="15" customHeight="1" x14ac:dyDescent="0.25">
      <c r="A474" s="191" t="s">
        <v>9203</v>
      </c>
      <c r="B474" s="191" t="s">
        <v>9204</v>
      </c>
      <c r="C474" s="234">
        <v>15600</v>
      </c>
      <c r="D474" s="194"/>
      <c r="E474" s="187">
        <f>IF(Таблица7[[#This Row],[Цена]]&lt;&gt;"",Таблица7[[#This Row],[Цена]]*Таблица7[[#This Row],[Заказ]],"")</f>
        <v>0</v>
      </c>
      <c r="F474" s="188" t="str">
        <f t="shared" si="23"/>
        <v>предзаказ в течение 1-3 рабочих дней</v>
      </c>
      <c r="G47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75" spans="1:7" ht="15" customHeight="1" x14ac:dyDescent="0.25">
      <c r="A475" s="191" t="s">
        <v>9205</v>
      </c>
      <c r="B475" s="191" t="s">
        <v>9206</v>
      </c>
      <c r="C475" s="234">
        <v>24500</v>
      </c>
      <c r="D475" s="194"/>
      <c r="E475" s="187">
        <f>IF(Таблица7[[#This Row],[Цена]]&lt;&gt;"",Таблица7[[#This Row],[Цена]]*Таблица7[[#This Row],[Заказ]],"")</f>
        <v>0</v>
      </c>
      <c r="F475" s="188" t="str">
        <f t="shared" si="23"/>
        <v>предзаказ в течение 1-3 рабочих дней</v>
      </c>
      <c r="G47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76" spans="1:7" ht="15" customHeight="1" x14ac:dyDescent="0.25">
      <c r="A476" s="191" t="s">
        <v>9207</v>
      </c>
      <c r="B476" s="191" t="s">
        <v>9208</v>
      </c>
      <c r="C476" s="234">
        <v>24500</v>
      </c>
      <c r="D476" s="194"/>
      <c r="E476" s="187">
        <f>IF(Таблица7[[#This Row],[Цена]]&lt;&gt;"",Таблица7[[#This Row],[Цена]]*Таблица7[[#This Row],[Заказ]],"")</f>
        <v>0</v>
      </c>
      <c r="F476" s="188" t="str">
        <f t="shared" si="23"/>
        <v>предзаказ в течение 1-3 рабочих дней</v>
      </c>
      <c r="G47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77" spans="1:7" ht="15" customHeight="1" x14ac:dyDescent="0.25">
      <c r="A477" s="191" t="s">
        <v>9209</v>
      </c>
      <c r="B477" s="191"/>
      <c r="C477" s="234"/>
      <c r="D477" s="194"/>
      <c r="E477" s="187" t="str">
        <f>IF(Таблица7[[#This Row],[Цена]]&lt;&gt;"",Таблица7[[#This Row],[Цена]]*Таблица7[[#This Row],[Заказ]],"")</f>
        <v/>
      </c>
      <c r="F477" s="188" t="str">
        <f t="shared" si="23"/>
        <v/>
      </c>
      <c r="G47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78" spans="1:7" ht="15" customHeight="1" x14ac:dyDescent="0.25">
      <c r="A478" s="191" t="s">
        <v>9210</v>
      </c>
      <c r="B478" s="191" t="s">
        <v>9211</v>
      </c>
      <c r="C478" s="234">
        <v>62900</v>
      </c>
      <c r="D478" s="194"/>
      <c r="E478" s="187">
        <f>IF(Таблица7[[#This Row],[Цена]]&lt;&gt;"",Таблица7[[#This Row],[Цена]]*Таблица7[[#This Row],[Заказ]],"")</f>
        <v>0</v>
      </c>
      <c r="F478" s="188" t="str">
        <f t="shared" si="23"/>
        <v>предзаказ в течение 1-3 рабочих дней</v>
      </c>
      <c r="G47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79" spans="1:7" ht="15" customHeight="1" x14ac:dyDescent="0.25">
      <c r="A479" s="191" t="s">
        <v>9212</v>
      </c>
      <c r="B479" s="191" t="s">
        <v>9213</v>
      </c>
      <c r="C479" s="234">
        <v>81900</v>
      </c>
      <c r="D479" s="194"/>
      <c r="E479" s="187">
        <f>IF(Таблица7[[#This Row],[Цена]]&lt;&gt;"",Таблица7[[#This Row],[Цена]]*Таблица7[[#This Row],[Заказ]],"")</f>
        <v>0</v>
      </c>
      <c r="F479" s="188" t="str">
        <f t="shared" si="23"/>
        <v>предзаказ в течение 1-3 рабочих дней</v>
      </c>
      <c r="G47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80" spans="1:7" ht="15" customHeight="1" x14ac:dyDescent="0.25">
      <c r="A480" s="191" t="s">
        <v>9214</v>
      </c>
      <c r="B480" s="191" t="s">
        <v>9215</v>
      </c>
      <c r="C480" s="234">
        <v>15800</v>
      </c>
      <c r="D480" s="194"/>
      <c r="E480" s="187">
        <f>IF(Таблица7[[#This Row],[Цена]]&lt;&gt;"",Таблица7[[#This Row],[Цена]]*Таблица7[[#This Row],[Заказ]],"")</f>
        <v>0</v>
      </c>
      <c r="F480" s="188" t="str">
        <f t="shared" si="23"/>
        <v>предзаказ в течение 1-3 рабочих дней</v>
      </c>
      <c r="G48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81" spans="1:7" ht="15" customHeight="1" x14ac:dyDescent="0.25">
      <c r="A481" s="191" t="s">
        <v>9216</v>
      </c>
      <c r="B481" s="191" t="s">
        <v>9217</v>
      </c>
      <c r="C481" s="234">
        <v>15800</v>
      </c>
      <c r="D481" s="194"/>
      <c r="E481" s="187">
        <f>IF(Таблица7[[#This Row],[Цена]]&lt;&gt;"",Таблица7[[#This Row],[Цена]]*Таблица7[[#This Row],[Заказ]],"")</f>
        <v>0</v>
      </c>
      <c r="F481" s="188" t="str">
        <f t="shared" si="23"/>
        <v>предзаказ в течение 1-3 рабочих дней</v>
      </c>
      <c r="G48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82" spans="1:7" ht="15" customHeight="1" x14ac:dyDescent="0.25">
      <c r="A482" s="191" t="s">
        <v>9218</v>
      </c>
      <c r="B482" s="191" t="s">
        <v>9219</v>
      </c>
      <c r="C482" s="234">
        <v>41800</v>
      </c>
      <c r="D482" s="194"/>
      <c r="E482" s="187">
        <f>IF(Таблица7[[#This Row],[Цена]]&lt;&gt;"",Таблица7[[#This Row],[Цена]]*Таблица7[[#This Row],[Заказ]],"")</f>
        <v>0</v>
      </c>
      <c r="F482" s="188" t="str">
        <f t="shared" si="23"/>
        <v>предзаказ в течение 1-3 рабочих дней</v>
      </c>
      <c r="G48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83" spans="1:7" ht="15" customHeight="1" x14ac:dyDescent="0.25">
      <c r="A483" s="191" t="s">
        <v>9220</v>
      </c>
      <c r="B483" s="191" t="s">
        <v>9221</v>
      </c>
      <c r="C483" s="234">
        <v>41800</v>
      </c>
      <c r="D483" s="194"/>
      <c r="E483" s="187">
        <f>IF(Таблица7[[#This Row],[Цена]]&lt;&gt;"",Таблица7[[#This Row],[Цена]]*Таблица7[[#This Row],[Заказ]],"")</f>
        <v>0</v>
      </c>
      <c r="F483" s="188" t="str">
        <f t="shared" si="23"/>
        <v>предзаказ в течение 1-3 рабочих дней</v>
      </c>
      <c r="G48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84" spans="1:7" ht="15" customHeight="1" x14ac:dyDescent="0.25">
      <c r="A484" s="191" t="s">
        <v>9222</v>
      </c>
      <c r="B484" s="191" t="s">
        <v>9223</v>
      </c>
      <c r="C484" s="234">
        <v>28900</v>
      </c>
      <c r="D484" s="194"/>
      <c r="E484" s="187">
        <f>IF(Таблица7[[#This Row],[Цена]]&lt;&gt;"",Таблица7[[#This Row],[Цена]]*Таблица7[[#This Row],[Заказ]],"")</f>
        <v>0</v>
      </c>
      <c r="F484" s="188" t="str">
        <f t="shared" si="23"/>
        <v>предзаказ в течение 1-3 рабочих дней</v>
      </c>
      <c r="G48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85" spans="1:7" ht="15" customHeight="1" x14ac:dyDescent="0.25">
      <c r="A485" s="191" t="s">
        <v>9224</v>
      </c>
      <c r="B485" s="191" t="s">
        <v>9225</v>
      </c>
      <c r="C485" s="234">
        <v>21000</v>
      </c>
      <c r="D485" s="194"/>
      <c r="E485" s="187">
        <f>IF(Таблица7[[#This Row],[Цена]]&lt;&gt;"",Таблица7[[#This Row],[Цена]]*Таблица7[[#This Row],[Заказ]],"")</f>
        <v>0</v>
      </c>
      <c r="F485" s="188" t="str">
        <f t="shared" si="23"/>
        <v>предзаказ в течение 1-3 рабочих дней</v>
      </c>
      <c r="G48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86" spans="1:7" ht="15" customHeight="1" x14ac:dyDescent="0.25">
      <c r="A486" s="191" t="s">
        <v>13806</v>
      </c>
      <c r="B486" s="191" t="s">
        <v>13807</v>
      </c>
      <c r="C486" s="234">
        <v>31500</v>
      </c>
      <c r="D486" s="194"/>
      <c r="E486" s="187">
        <f>IF(Таблица7[[#This Row],[Цена]]&lt;&gt;"",Таблица7[[#This Row],[Цена]]*Таблица7[[#This Row],[Заказ]],"")</f>
        <v>0</v>
      </c>
      <c r="F486" s="188" t="str">
        <f t="shared" si="23"/>
        <v>предзаказ в течение 1-3 рабочих дней</v>
      </c>
      <c r="G48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87" spans="1:7" ht="15" customHeight="1" x14ac:dyDescent="0.25">
      <c r="A487" s="191" t="s">
        <v>9226</v>
      </c>
      <c r="B487" s="191" t="s">
        <v>9227</v>
      </c>
      <c r="C487" s="234">
        <v>31500</v>
      </c>
      <c r="D487" s="194"/>
      <c r="E487" s="187">
        <f>IF(Таблица7[[#This Row],[Цена]]&lt;&gt;"",Таблица7[[#This Row],[Цена]]*Таблица7[[#This Row],[Заказ]],"")</f>
        <v>0</v>
      </c>
      <c r="F487" s="188" t="str">
        <f t="shared" si="23"/>
        <v>предзаказ в течение 1-3 рабочих дней</v>
      </c>
      <c r="G48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88" spans="1:7" ht="15" customHeight="1" x14ac:dyDescent="0.25">
      <c r="A488" s="191" t="s">
        <v>9228</v>
      </c>
      <c r="B488" s="191" t="s">
        <v>9229</v>
      </c>
      <c r="C488" s="234">
        <v>91700</v>
      </c>
      <c r="D488" s="194"/>
      <c r="E488" s="187">
        <f>IF(Таблица7[[#This Row],[Цена]]&lt;&gt;"",Таблица7[[#This Row],[Цена]]*Таблица7[[#This Row],[Заказ]],"")</f>
        <v>0</v>
      </c>
      <c r="F488" s="188" t="str">
        <f t="shared" si="23"/>
        <v>предзаказ в течение 1-3 рабочих дней</v>
      </c>
      <c r="G48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89" spans="1:7" ht="15" customHeight="1" x14ac:dyDescent="0.25">
      <c r="A489" s="191" t="s">
        <v>9230</v>
      </c>
      <c r="B489" s="191" t="s">
        <v>9231</v>
      </c>
      <c r="C489" s="234">
        <v>31500</v>
      </c>
      <c r="D489" s="194"/>
      <c r="E489" s="187">
        <f>IF(Таблица7[[#This Row],[Цена]]&lt;&gt;"",Таблица7[[#This Row],[Цена]]*Таблица7[[#This Row],[Заказ]],"")</f>
        <v>0</v>
      </c>
      <c r="F489" s="188" t="str">
        <f t="shared" si="23"/>
        <v>предзаказ в течение 1-3 рабочих дней</v>
      </c>
      <c r="G48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90" spans="1:7" ht="15" customHeight="1" x14ac:dyDescent="0.25">
      <c r="A490" s="191" t="s">
        <v>11287</v>
      </c>
      <c r="B490" s="191" t="s">
        <v>11288</v>
      </c>
      <c r="C490" s="234">
        <v>33500</v>
      </c>
      <c r="D490" s="194"/>
      <c r="E490" s="187">
        <f>IF(Таблица7[[#This Row],[Цена]]&lt;&gt;"",Таблица7[[#This Row],[Цена]]*Таблица7[[#This Row],[Заказ]],"")</f>
        <v>0</v>
      </c>
      <c r="F490" s="188" t="str">
        <f t="shared" si="23"/>
        <v>предзаказ в течение 1-3 рабочих дней</v>
      </c>
      <c r="G49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91" spans="1:7" ht="15" customHeight="1" x14ac:dyDescent="0.25">
      <c r="A491" s="191" t="s">
        <v>11289</v>
      </c>
      <c r="B491" s="191" t="s">
        <v>11290</v>
      </c>
      <c r="C491" s="234">
        <v>30000</v>
      </c>
      <c r="D491" s="194"/>
      <c r="E491" s="187">
        <f>IF(Таблица7[[#This Row],[Цена]]&lt;&gt;"",Таблица7[[#This Row],[Цена]]*Таблица7[[#This Row],[Заказ]],"")</f>
        <v>0</v>
      </c>
      <c r="F491" s="188" t="str">
        <f t="shared" si="23"/>
        <v>предзаказ в течение 1-3 рабочих дней</v>
      </c>
      <c r="G49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92" spans="1:7" ht="15" customHeight="1" x14ac:dyDescent="0.25">
      <c r="A492" s="191" t="s">
        <v>13808</v>
      </c>
      <c r="B492" s="191" t="s">
        <v>13809</v>
      </c>
      <c r="C492" s="234">
        <v>20500</v>
      </c>
      <c r="D492" s="194"/>
      <c r="E492" s="187">
        <f>IF(Таблица7[[#This Row],[Цена]]&lt;&gt;"",Таблица7[[#This Row],[Цена]]*Таблица7[[#This Row],[Заказ]],"")</f>
        <v>0</v>
      </c>
      <c r="F492" s="188" t="str">
        <f t="shared" si="23"/>
        <v>предзаказ в течение 1-3 рабочих дней</v>
      </c>
      <c r="G49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93" spans="1:7" ht="15" customHeight="1" x14ac:dyDescent="0.25">
      <c r="A493" s="191" t="s">
        <v>13810</v>
      </c>
      <c r="B493" s="191" t="s">
        <v>13811</v>
      </c>
      <c r="C493" s="234">
        <v>20500</v>
      </c>
      <c r="D493" s="194"/>
      <c r="E493" s="187">
        <f>IF(Таблица7[[#This Row],[Цена]]&lt;&gt;"",Таблица7[[#This Row],[Цена]]*Таблица7[[#This Row],[Заказ]],"")</f>
        <v>0</v>
      </c>
      <c r="F493" s="188" t="str">
        <f t="shared" si="23"/>
        <v>предзаказ в течение 1-3 рабочих дней</v>
      </c>
      <c r="G49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94" spans="1:7" ht="15" customHeight="1" x14ac:dyDescent="0.25">
      <c r="A494" s="191" t="s">
        <v>9232</v>
      </c>
      <c r="B494" s="191"/>
      <c r="C494" s="234"/>
      <c r="D494" s="194"/>
      <c r="E494" s="187" t="str">
        <f>IF(Таблица7[[#This Row],[Цена]]&lt;&gt;"",Таблица7[[#This Row],[Цена]]*Таблица7[[#This Row],[Заказ]],"")</f>
        <v/>
      </c>
      <c r="F494" s="188" t="str">
        <f t="shared" si="23"/>
        <v/>
      </c>
      <c r="G49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95" spans="1:7" ht="15" customHeight="1" x14ac:dyDescent="0.25">
      <c r="A495" s="191" t="s">
        <v>9233</v>
      </c>
      <c r="B495" s="191" t="s">
        <v>9234</v>
      </c>
      <c r="C495" s="234">
        <v>5600</v>
      </c>
      <c r="D495" s="194"/>
      <c r="E495" s="187">
        <f>IF(Таблица7[[#This Row],[Цена]]&lt;&gt;"",Таблица7[[#This Row],[Цена]]*Таблица7[[#This Row],[Заказ]],"")</f>
        <v>0</v>
      </c>
      <c r="F495" s="188" t="str">
        <f t="shared" si="23"/>
        <v>предзаказ в течение 1-3 рабочих дней</v>
      </c>
      <c r="G49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96" spans="1:7" ht="15" customHeight="1" x14ac:dyDescent="0.25">
      <c r="A496" s="191" t="s">
        <v>9235</v>
      </c>
      <c r="B496" s="191" t="s">
        <v>9236</v>
      </c>
      <c r="C496" s="234">
        <v>3400</v>
      </c>
      <c r="D496" s="194"/>
      <c r="E496" s="187">
        <f>IF(Таблица7[[#This Row],[Цена]]&lt;&gt;"",Таблица7[[#This Row],[Цена]]*Таблица7[[#This Row],[Заказ]],"")</f>
        <v>0</v>
      </c>
      <c r="F496" s="188" t="str">
        <f t="shared" si="23"/>
        <v>предзаказ в течение 1-3 рабочих дней</v>
      </c>
      <c r="G49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97" spans="1:7" ht="15" customHeight="1" x14ac:dyDescent="0.25">
      <c r="A497" s="191" t="s">
        <v>9237</v>
      </c>
      <c r="B497" s="191"/>
      <c r="C497" s="234"/>
      <c r="D497" s="194"/>
      <c r="E497" s="187" t="str">
        <f>IF(Таблица7[[#This Row],[Цена]]&lt;&gt;"",Таблица7[[#This Row],[Цена]]*Таблица7[[#This Row],[Заказ]],"")</f>
        <v/>
      </c>
      <c r="F497" s="188" t="str">
        <f t="shared" ref="F497:F528" si="24">IF(OR(ISBLANK(C497),(I497)&gt;0),"","предзаказ в течение 1-3 рабочих дней")</f>
        <v/>
      </c>
      <c r="G49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98" spans="1:7" ht="15" customHeight="1" x14ac:dyDescent="0.25">
      <c r="A498" s="191" t="s">
        <v>13812</v>
      </c>
      <c r="B498" s="191" t="s">
        <v>13813</v>
      </c>
      <c r="C498" s="234">
        <v>20900</v>
      </c>
      <c r="D498" s="194"/>
      <c r="E498" s="187">
        <f>IF(Таблица7[[#This Row],[Цена]]&lt;&gt;"",Таблица7[[#This Row],[Цена]]*Таблица7[[#This Row],[Заказ]],"")</f>
        <v>0</v>
      </c>
      <c r="F498" s="188" t="str">
        <f t="shared" si="24"/>
        <v>предзаказ в течение 1-3 рабочих дней</v>
      </c>
      <c r="G49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499" spans="1:7" ht="15" customHeight="1" x14ac:dyDescent="0.25">
      <c r="A499" s="191" t="s">
        <v>14715</v>
      </c>
      <c r="B499" s="191" t="s">
        <v>14716</v>
      </c>
      <c r="C499" s="234">
        <v>20900</v>
      </c>
      <c r="D499" s="194"/>
      <c r="E499" s="187">
        <f>IF(Таблица7[[#This Row],[Цена]]&lt;&gt;"",Таблица7[[#This Row],[Цена]]*Таблица7[[#This Row],[Заказ]],"")</f>
        <v>0</v>
      </c>
      <c r="F499" s="188" t="str">
        <f t="shared" si="24"/>
        <v>предзаказ в течение 1-3 рабочих дней</v>
      </c>
      <c r="G49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00" spans="1:7" ht="15" customHeight="1" x14ac:dyDescent="0.25">
      <c r="A500" s="191" t="s">
        <v>14717</v>
      </c>
      <c r="B500" s="191" t="s">
        <v>14718</v>
      </c>
      <c r="C500" s="234">
        <v>12200</v>
      </c>
      <c r="D500" s="194"/>
      <c r="E500" s="187">
        <f>IF(Таблица7[[#This Row],[Цена]]&lt;&gt;"",Таблица7[[#This Row],[Цена]]*Таблица7[[#This Row],[Заказ]],"")</f>
        <v>0</v>
      </c>
      <c r="F500" s="188" t="str">
        <f t="shared" si="24"/>
        <v>предзаказ в течение 1-3 рабочих дней</v>
      </c>
      <c r="G50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01" spans="1:7" ht="15" customHeight="1" x14ac:dyDescent="0.25">
      <c r="A501" s="191" t="s">
        <v>11696</v>
      </c>
      <c r="B501" s="191" t="s">
        <v>11697</v>
      </c>
      <c r="C501" s="234">
        <v>12200</v>
      </c>
      <c r="D501" s="194"/>
      <c r="E501" s="187">
        <f>IF(Таблица7[[#This Row],[Цена]]&lt;&gt;"",Таблица7[[#This Row],[Цена]]*Таблица7[[#This Row],[Заказ]],"")</f>
        <v>0</v>
      </c>
      <c r="F501" s="188" t="str">
        <f t="shared" si="24"/>
        <v>предзаказ в течение 1-3 рабочих дней</v>
      </c>
      <c r="G50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02" spans="1:7" ht="15" customHeight="1" x14ac:dyDescent="0.25">
      <c r="A502" s="191" t="s">
        <v>14719</v>
      </c>
      <c r="B502" s="191" t="s">
        <v>11698</v>
      </c>
      <c r="C502" s="234">
        <v>12200</v>
      </c>
      <c r="D502" s="194"/>
      <c r="E502" s="187">
        <f>IF(Таблица7[[#This Row],[Цена]]&lt;&gt;"",Таблица7[[#This Row],[Цена]]*Таблица7[[#This Row],[Заказ]],"")</f>
        <v>0</v>
      </c>
      <c r="F502" s="188" t="str">
        <f t="shared" si="24"/>
        <v>предзаказ в течение 1-3 рабочих дней</v>
      </c>
      <c r="G50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03" spans="1:7" ht="15" customHeight="1" x14ac:dyDescent="0.25">
      <c r="A503" s="191" t="s">
        <v>11355</v>
      </c>
      <c r="B503" s="191" t="s">
        <v>11356</v>
      </c>
      <c r="C503" s="234">
        <v>3800</v>
      </c>
      <c r="D503" s="194"/>
      <c r="E503" s="187">
        <f>IF(Таблица7[[#This Row],[Цена]]&lt;&gt;"",Таблица7[[#This Row],[Цена]]*Таблица7[[#This Row],[Заказ]],"")</f>
        <v>0</v>
      </c>
      <c r="F503" s="188" t="str">
        <f t="shared" si="24"/>
        <v>предзаказ в течение 1-3 рабочих дней</v>
      </c>
      <c r="G50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04" spans="1:7" ht="15" customHeight="1" x14ac:dyDescent="0.25">
      <c r="A504" s="191" t="s">
        <v>9239</v>
      </c>
      <c r="B504" s="191" t="s">
        <v>9240</v>
      </c>
      <c r="C504" s="234">
        <v>3800</v>
      </c>
      <c r="D504" s="194"/>
      <c r="E504" s="187">
        <f>IF(Таблица7[[#This Row],[Цена]]&lt;&gt;"",Таблица7[[#This Row],[Цена]]*Таблица7[[#This Row],[Заказ]],"")</f>
        <v>0</v>
      </c>
      <c r="F504" s="188" t="str">
        <f t="shared" si="24"/>
        <v>предзаказ в течение 1-3 рабочих дней</v>
      </c>
      <c r="G50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05" spans="1:7" ht="15" customHeight="1" x14ac:dyDescent="0.25">
      <c r="A505" s="191" t="s">
        <v>11357</v>
      </c>
      <c r="B505" s="191" t="s">
        <v>11358</v>
      </c>
      <c r="C505" s="234">
        <v>22600</v>
      </c>
      <c r="D505" s="194"/>
      <c r="E505" s="187">
        <f>IF(Таблица7[[#This Row],[Цена]]&lt;&gt;"",Таблица7[[#This Row],[Цена]]*Таблица7[[#This Row],[Заказ]],"")</f>
        <v>0</v>
      </c>
      <c r="F505" s="188" t="str">
        <f t="shared" si="24"/>
        <v>предзаказ в течение 1-3 рабочих дней</v>
      </c>
      <c r="G50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06" spans="1:7" ht="15" customHeight="1" x14ac:dyDescent="0.25">
      <c r="A506" s="191" t="s">
        <v>11359</v>
      </c>
      <c r="B506" s="191" t="s">
        <v>11360</v>
      </c>
      <c r="C506" s="234">
        <v>22600</v>
      </c>
      <c r="D506" s="194"/>
      <c r="E506" s="187">
        <f>IF(Таблица7[[#This Row],[Цена]]&lt;&gt;"",Таблица7[[#This Row],[Цена]]*Таблица7[[#This Row],[Заказ]],"")</f>
        <v>0</v>
      </c>
      <c r="F506" s="188" t="str">
        <f t="shared" si="24"/>
        <v>предзаказ в течение 1-3 рабочих дней</v>
      </c>
      <c r="G50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07" spans="1:7" ht="15" customHeight="1" x14ac:dyDescent="0.25">
      <c r="A507" s="191" t="s">
        <v>9241</v>
      </c>
      <c r="B507" s="191" t="s">
        <v>9242</v>
      </c>
      <c r="C507" s="234">
        <v>9400</v>
      </c>
      <c r="D507" s="194"/>
      <c r="E507" s="187">
        <f>IF(Таблица7[[#This Row],[Цена]]&lt;&gt;"",Таблица7[[#This Row],[Цена]]*Таблица7[[#This Row],[Заказ]],"")</f>
        <v>0</v>
      </c>
      <c r="F507" s="188" t="str">
        <f t="shared" si="24"/>
        <v>предзаказ в течение 1-3 рабочих дней</v>
      </c>
      <c r="G50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08" spans="1:7" ht="15" customHeight="1" x14ac:dyDescent="0.25">
      <c r="A508" s="191" t="s">
        <v>11291</v>
      </c>
      <c r="B508" s="191" t="s">
        <v>16097</v>
      </c>
      <c r="C508" s="234">
        <v>24700</v>
      </c>
      <c r="D508" s="194"/>
      <c r="E508" s="187">
        <f>IF(Таблица7[[#This Row],[Цена]]&lt;&gt;"",Таблица7[[#This Row],[Цена]]*Таблица7[[#This Row],[Заказ]],"")</f>
        <v>0</v>
      </c>
      <c r="F508" s="188" t="str">
        <f t="shared" si="24"/>
        <v>предзаказ в течение 1-3 рабочих дней</v>
      </c>
      <c r="G50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09" spans="1:7" ht="15" customHeight="1" x14ac:dyDescent="0.25">
      <c r="A509" s="191" t="s">
        <v>9243</v>
      </c>
      <c r="B509" s="191" t="s">
        <v>16098</v>
      </c>
      <c r="C509" s="234">
        <v>13900</v>
      </c>
      <c r="D509" s="194"/>
      <c r="E509" s="187">
        <f>IF(Таблица7[[#This Row],[Цена]]&lt;&gt;"",Таблица7[[#This Row],[Цена]]*Таблица7[[#This Row],[Заказ]],"")</f>
        <v>0</v>
      </c>
      <c r="F509" s="188" t="str">
        <f t="shared" si="24"/>
        <v>предзаказ в течение 1-3 рабочих дней</v>
      </c>
      <c r="G50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10" spans="1:7" ht="15" customHeight="1" x14ac:dyDescent="0.25">
      <c r="A510" s="191" t="s">
        <v>9244</v>
      </c>
      <c r="B510" s="191" t="s">
        <v>13417</v>
      </c>
      <c r="C510" s="234">
        <v>18400</v>
      </c>
      <c r="D510" s="194"/>
      <c r="E510" s="187">
        <f>IF(Таблица7[[#This Row],[Цена]]&lt;&gt;"",Таблица7[[#This Row],[Цена]]*Таблица7[[#This Row],[Заказ]],"")</f>
        <v>0</v>
      </c>
      <c r="F510" s="188" t="str">
        <f t="shared" si="24"/>
        <v>предзаказ в течение 1-3 рабочих дней</v>
      </c>
      <c r="G51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11" spans="1:7" ht="15" customHeight="1" x14ac:dyDescent="0.25">
      <c r="A511" s="191" t="s">
        <v>9246</v>
      </c>
      <c r="B511" s="191" t="s">
        <v>13418</v>
      </c>
      <c r="C511" s="234">
        <v>13600</v>
      </c>
      <c r="D511" s="194"/>
      <c r="E511" s="187">
        <f>IF(Таблица7[[#This Row],[Цена]]&lt;&gt;"",Таблица7[[#This Row],[Цена]]*Таблица7[[#This Row],[Заказ]],"")</f>
        <v>0</v>
      </c>
      <c r="F511" s="188" t="str">
        <f t="shared" si="24"/>
        <v>предзаказ в течение 1-3 рабочих дней</v>
      </c>
      <c r="G51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12" spans="1:7" ht="15" customHeight="1" x14ac:dyDescent="0.25">
      <c r="A512" s="191" t="s">
        <v>9245</v>
      </c>
      <c r="B512" s="191" t="s">
        <v>13419</v>
      </c>
      <c r="C512" s="234">
        <v>13600</v>
      </c>
      <c r="D512" s="194"/>
      <c r="E512" s="187">
        <f>IF(Таблица7[[#This Row],[Цена]]&lt;&gt;"",Таблица7[[#This Row],[Цена]]*Таблица7[[#This Row],[Заказ]],"")</f>
        <v>0</v>
      </c>
      <c r="F512" s="188" t="str">
        <f t="shared" si="24"/>
        <v>предзаказ в течение 1-3 рабочих дней</v>
      </c>
      <c r="G51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13" spans="1:7" ht="15" customHeight="1" x14ac:dyDescent="0.25">
      <c r="A513" s="191" t="s">
        <v>9248</v>
      </c>
      <c r="B513" s="191" t="s">
        <v>13420</v>
      </c>
      <c r="C513" s="234">
        <v>18400</v>
      </c>
      <c r="D513" s="194"/>
      <c r="E513" s="187">
        <f>IF(Таблица7[[#This Row],[Цена]]&lt;&gt;"",Таблица7[[#This Row],[Цена]]*Таблица7[[#This Row],[Заказ]],"")</f>
        <v>0</v>
      </c>
      <c r="F513" s="188" t="str">
        <f t="shared" si="24"/>
        <v>предзаказ в течение 1-3 рабочих дней</v>
      </c>
      <c r="G51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14" spans="1:7" ht="15" customHeight="1" x14ac:dyDescent="0.25">
      <c r="A514" s="191" t="s">
        <v>9247</v>
      </c>
      <c r="B514" s="191" t="s">
        <v>13421</v>
      </c>
      <c r="C514" s="234">
        <v>18400</v>
      </c>
      <c r="D514" s="194"/>
      <c r="E514" s="187">
        <f>IF(Таблица7[[#This Row],[Цена]]&lt;&gt;"",Таблица7[[#This Row],[Цена]]*Таблица7[[#This Row],[Заказ]],"")</f>
        <v>0</v>
      </c>
      <c r="F514" s="188" t="str">
        <f t="shared" si="24"/>
        <v>предзаказ в течение 1-3 рабочих дней</v>
      </c>
      <c r="G51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15" spans="1:7" ht="15" customHeight="1" x14ac:dyDescent="0.25">
      <c r="A515" s="191" t="s">
        <v>13998</v>
      </c>
      <c r="B515" s="191" t="s">
        <v>13999</v>
      </c>
      <c r="C515" s="234">
        <v>8400</v>
      </c>
      <c r="D515" s="194"/>
      <c r="E515" s="187">
        <f>IF(Таблица7[[#This Row],[Цена]]&lt;&gt;"",Таблица7[[#This Row],[Цена]]*Таблица7[[#This Row],[Заказ]],"")</f>
        <v>0</v>
      </c>
      <c r="F515" s="188" t="str">
        <f t="shared" si="24"/>
        <v>предзаказ в течение 1-3 рабочих дней</v>
      </c>
      <c r="G51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16" spans="1:7" ht="15" customHeight="1" x14ac:dyDescent="0.25">
      <c r="A516" s="191" t="s">
        <v>9238</v>
      </c>
      <c r="B516" s="191" t="s">
        <v>11699</v>
      </c>
      <c r="C516" s="234">
        <v>7700</v>
      </c>
      <c r="D516" s="194"/>
      <c r="E516" s="187">
        <f>IF(Таблица7[[#This Row],[Цена]]&lt;&gt;"",Таблица7[[#This Row],[Цена]]*Таблица7[[#This Row],[Заказ]],"")</f>
        <v>0</v>
      </c>
      <c r="F516" s="188" t="str">
        <f t="shared" si="24"/>
        <v>предзаказ в течение 1-3 рабочих дней</v>
      </c>
      <c r="G51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17" spans="1:7" ht="15" customHeight="1" x14ac:dyDescent="0.25">
      <c r="A517" s="191" t="s">
        <v>9249</v>
      </c>
      <c r="B517" s="191" t="s">
        <v>10250</v>
      </c>
      <c r="C517" s="234">
        <v>46900</v>
      </c>
      <c r="D517" s="194"/>
      <c r="E517" s="187">
        <f>IF(Таблица7[[#This Row],[Цена]]&lt;&gt;"",Таблица7[[#This Row],[Цена]]*Таблица7[[#This Row],[Заказ]],"")</f>
        <v>0</v>
      </c>
      <c r="F517" s="188" t="str">
        <f t="shared" si="24"/>
        <v>предзаказ в течение 1-3 рабочих дней</v>
      </c>
      <c r="G51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18" spans="1:7" ht="15" customHeight="1" x14ac:dyDescent="0.25">
      <c r="A518" s="191" t="s">
        <v>11361</v>
      </c>
      <c r="B518" s="191" t="s">
        <v>11362</v>
      </c>
      <c r="C518" s="234">
        <v>55200</v>
      </c>
      <c r="D518" s="194"/>
      <c r="E518" s="187">
        <f>IF(Таблица7[[#This Row],[Цена]]&lt;&gt;"",Таблица7[[#This Row],[Цена]]*Таблица7[[#This Row],[Заказ]],"")</f>
        <v>0</v>
      </c>
      <c r="F518" s="188" t="str">
        <f t="shared" si="24"/>
        <v>предзаказ в течение 1-3 рабочих дней</v>
      </c>
      <c r="G51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19" spans="1:7" ht="15" customHeight="1" x14ac:dyDescent="0.25">
      <c r="A519" s="191" t="s">
        <v>9250</v>
      </c>
      <c r="B519" s="191"/>
      <c r="C519" s="234"/>
      <c r="D519" s="194"/>
      <c r="E519" s="187" t="str">
        <f>IF(Таблица7[[#This Row],[Цена]]&lt;&gt;"",Таблица7[[#This Row],[Цена]]*Таблица7[[#This Row],[Заказ]],"")</f>
        <v/>
      </c>
      <c r="F519" s="188" t="str">
        <f t="shared" si="24"/>
        <v/>
      </c>
      <c r="G51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20" spans="1:7" ht="15" customHeight="1" x14ac:dyDescent="0.25">
      <c r="A520" s="191" t="s">
        <v>9251</v>
      </c>
      <c r="B520" s="191" t="s">
        <v>9252</v>
      </c>
      <c r="C520" s="234">
        <v>4700</v>
      </c>
      <c r="D520" s="194"/>
      <c r="E520" s="187">
        <f>IF(Таблица7[[#This Row],[Цена]]&lt;&gt;"",Таблица7[[#This Row],[Цена]]*Таблица7[[#This Row],[Заказ]],"")</f>
        <v>0</v>
      </c>
      <c r="F520" s="188" t="str">
        <f t="shared" si="24"/>
        <v>предзаказ в течение 1-3 рабочих дней</v>
      </c>
      <c r="G52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21" spans="1:7" ht="15" customHeight="1" x14ac:dyDescent="0.25">
      <c r="A521" s="191" t="s">
        <v>9253</v>
      </c>
      <c r="B521" s="191" t="s">
        <v>9254</v>
      </c>
      <c r="C521" s="234">
        <v>4700</v>
      </c>
      <c r="D521" s="194"/>
      <c r="E521" s="187">
        <f>IF(Таблица7[[#This Row],[Цена]]&lt;&gt;"",Таблица7[[#This Row],[Цена]]*Таблица7[[#This Row],[Заказ]],"")</f>
        <v>0</v>
      </c>
      <c r="F521" s="188" t="str">
        <f t="shared" si="24"/>
        <v>предзаказ в течение 1-3 рабочих дней</v>
      </c>
      <c r="G52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22" spans="1:7" ht="15" customHeight="1" x14ac:dyDescent="0.25">
      <c r="A522" s="191" t="s">
        <v>9255</v>
      </c>
      <c r="B522" s="191" t="s">
        <v>9256</v>
      </c>
      <c r="C522" s="234">
        <v>4700</v>
      </c>
      <c r="D522" s="194"/>
      <c r="E522" s="187">
        <f>IF(Таблица7[[#This Row],[Цена]]&lt;&gt;"",Таблица7[[#This Row],[Цена]]*Таблица7[[#This Row],[Заказ]],"")</f>
        <v>0</v>
      </c>
      <c r="F522" s="188" t="str">
        <f t="shared" si="24"/>
        <v>предзаказ в течение 1-3 рабочих дней</v>
      </c>
      <c r="G52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23" spans="1:7" ht="15" customHeight="1" x14ac:dyDescent="0.25">
      <c r="A523" s="191" t="s">
        <v>9257</v>
      </c>
      <c r="B523" s="191" t="s">
        <v>9258</v>
      </c>
      <c r="C523" s="234">
        <v>4700</v>
      </c>
      <c r="D523" s="194"/>
      <c r="E523" s="187">
        <f>IF(Таблица7[[#This Row],[Цена]]&lt;&gt;"",Таблица7[[#This Row],[Цена]]*Таблица7[[#This Row],[Заказ]],"")</f>
        <v>0</v>
      </c>
      <c r="F523" s="188" t="str">
        <f t="shared" si="24"/>
        <v>предзаказ в течение 1-3 рабочих дней</v>
      </c>
      <c r="G52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24" spans="1:7" ht="15" customHeight="1" x14ac:dyDescent="0.25">
      <c r="A524" s="191" t="s">
        <v>9259</v>
      </c>
      <c r="B524" s="191" t="s">
        <v>9260</v>
      </c>
      <c r="C524" s="234">
        <v>5300</v>
      </c>
      <c r="D524" s="194"/>
      <c r="E524" s="187">
        <f>IF(Таблица7[[#This Row],[Цена]]&lt;&gt;"",Таблица7[[#This Row],[Цена]]*Таблица7[[#This Row],[Заказ]],"")</f>
        <v>0</v>
      </c>
      <c r="F524" s="188" t="str">
        <f t="shared" si="24"/>
        <v>предзаказ в течение 1-3 рабочих дней</v>
      </c>
      <c r="G52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25" spans="1:7" ht="15" customHeight="1" x14ac:dyDescent="0.25">
      <c r="A525" s="191" t="s">
        <v>9261</v>
      </c>
      <c r="B525" s="191" t="s">
        <v>9262</v>
      </c>
      <c r="C525" s="234">
        <v>12200</v>
      </c>
      <c r="D525" s="194"/>
      <c r="E525" s="187">
        <f>IF(Таблица7[[#This Row],[Цена]]&lt;&gt;"",Таблица7[[#This Row],[Цена]]*Таблица7[[#This Row],[Заказ]],"")</f>
        <v>0</v>
      </c>
      <c r="F525" s="188" t="str">
        <f t="shared" si="24"/>
        <v>предзаказ в течение 1-3 рабочих дней</v>
      </c>
      <c r="G52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26" spans="1:7" ht="15" customHeight="1" x14ac:dyDescent="0.25">
      <c r="A526" s="191" t="s">
        <v>9263</v>
      </c>
      <c r="B526" s="191" t="s">
        <v>9264</v>
      </c>
      <c r="C526" s="234">
        <v>12200</v>
      </c>
      <c r="D526" s="194"/>
      <c r="E526" s="187">
        <f>IF(Таблица7[[#This Row],[Цена]]&lt;&gt;"",Таблица7[[#This Row],[Цена]]*Таблица7[[#This Row],[Заказ]],"")</f>
        <v>0</v>
      </c>
      <c r="F526" s="188" t="str">
        <f t="shared" si="24"/>
        <v>предзаказ в течение 1-3 рабочих дней</v>
      </c>
      <c r="G52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27" spans="1:7" ht="15" customHeight="1" x14ac:dyDescent="0.25">
      <c r="A527" s="191" t="s">
        <v>9265</v>
      </c>
      <c r="B527" s="191" t="s">
        <v>9266</v>
      </c>
      <c r="C527" s="234">
        <v>9600</v>
      </c>
      <c r="D527" s="194"/>
      <c r="E527" s="187">
        <f>IF(Таблица7[[#This Row],[Цена]]&lt;&gt;"",Таблица7[[#This Row],[Цена]]*Таблица7[[#This Row],[Заказ]],"")</f>
        <v>0</v>
      </c>
      <c r="F527" s="188" t="str">
        <f t="shared" si="24"/>
        <v>предзаказ в течение 1-3 рабочих дней</v>
      </c>
      <c r="G52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28" spans="1:7" ht="15" customHeight="1" x14ac:dyDescent="0.25">
      <c r="A528" s="191" t="s">
        <v>9267</v>
      </c>
      <c r="B528" s="191" t="s">
        <v>9268</v>
      </c>
      <c r="C528" s="234">
        <v>9600</v>
      </c>
      <c r="D528" s="194"/>
      <c r="E528" s="187">
        <f>IF(Таблица7[[#This Row],[Цена]]&lt;&gt;"",Таблица7[[#This Row],[Цена]]*Таблица7[[#This Row],[Заказ]],"")</f>
        <v>0</v>
      </c>
      <c r="F528" s="188" t="str">
        <f t="shared" si="24"/>
        <v>предзаказ в течение 1-3 рабочих дней</v>
      </c>
      <c r="G52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29" spans="1:7" ht="15" customHeight="1" x14ac:dyDescent="0.25">
      <c r="A529" s="191" t="s">
        <v>9269</v>
      </c>
      <c r="B529" s="191" t="s">
        <v>9270</v>
      </c>
      <c r="C529" s="234">
        <v>7400</v>
      </c>
      <c r="D529" s="194"/>
      <c r="E529" s="187">
        <f>IF(Таблица7[[#This Row],[Цена]]&lt;&gt;"",Таблица7[[#This Row],[Цена]]*Таблица7[[#This Row],[Заказ]],"")</f>
        <v>0</v>
      </c>
      <c r="F529" s="188" t="str">
        <f t="shared" ref="F529:F560" si="25">IF(OR(ISBLANK(C529),(I529)&gt;0),"","предзаказ в течение 1-3 рабочих дней")</f>
        <v>предзаказ в течение 1-3 рабочих дней</v>
      </c>
      <c r="G52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30" spans="1:7" ht="15" customHeight="1" x14ac:dyDescent="0.25">
      <c r="A530" s="191" t="s">
        <v>9271</v>
      </c>
      <c r="B530" s="191" t="s">
        <v>9272</v>
      </c>
      <c r="C530" s="234">
        <v>12800</v>
      </c>
      <c r="D530" s="194"/>
      <c r="E530" s="187">
        <f>IF(Таблица7[[#This Row],[Цена]]&lt;&gt;"",Таблица7[[#This Row],[Цена]]*Таблица7[[#This Row],[Заказ]],"")</f>
        <v>0</v>
      </c>
      <c r="F530" s="188" t="str">
        <f t="shared" si="25"/>
        <v>предзаказ в течение 1-3 рабочих дней</v>
      </c>
      <c r="G53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31" spans="1:7" ht="15" customHeight="1" x14ac:dyDescent="0.25">
      <c r="A531" s="191" t="s">
        <v>9273</v>
      </c>
      <c r="B531" s="191" t="s">
        <v>9274</v>
      </c>
      <c r="C531" s="234">
        <v>9600</v>
      </c>
      <c r="D531" s="194"/>
      <c r="E531" s="187">
        <f>IF(Таблица7[[#This Row],[Цена]]&lt;&gt;"",Таблица7[[#This Row],[Цена]]*Таблица7[[#This Row],[Заказ]],"")</f>
        <v>0</v>
      </c>
      <c r="F531" s="188" t="str">
        <f t="shared" si="25"/>
        <v>предзаказ в течение 1-3 рабочих дней</v>
      </c>
      <c r="G53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32" spans="1:7" ht="15" customHeight="1" x14ac:dyDescent="0.25">
      <c r="A532" s="191" t="s">
        <v>9275</v>
      </c>
      <c r="B532" s="191" t="s">
        <v>9276</v>
      </c>
      <c r="C532" s="234">
        <v>9600</v>
      </c>
      <c r="D532" s="194"/>
      <c r="E532" s="187">
        <f>IF(Таблица7[[#This Row],[Цена]]&lt;&gt;"",Таблица7[[#This Row],[Цена]]*Таблица7[[#This Row],[Заказ]],"")</f>
        <v>0</v>
      </c>
      <c r="F532" s="188" t="str">
        <f t="shared" si="25"/>
        <v>предзаказ в течение 1-3 рабочих дней</v>
      </c>
      <c r="G53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33" spans="1:7" ht="15" customHeight="1" x14ac:dyDescent="0.25">
      <c r="A533" s="191" t="s">
        <v>9277</v>
      </c>
      <c r="B533" s="191"/>
      <c r="C533" s="234"/>
      <c r="D533" s="194"/>
      <c r="E533" s="187" t="str">
        <f>IF(Таблица7[[#This Row],[Цена]]&lt;&gt;"",Таблица7[[#This Row],[Цена]]*Таблица7[[#This Row],[Заказ]],"")</f>
        <v/>
      </c>
      <c r="F533" s="188" t="str">
        <f t="shared" si="25"/>
        <v/>
      </c>
      <c r="G53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34" spans="1:7" ht="15" customHeight="1" x14ac:dyDescent="0.25">
      <c r="A534" s="191" t="s">
        <v>9278</v>
      </c>
      <c r="B534" s="191" t="s">
        <v>9279</v>
      </c>
      <c r="C534" s="234">
        <v>1000</v>
      </c>
      <c r="D534" s="194"/>
      <c r="E534" s="187">
        <f>IF(Таблица7[[#This Row],[Цена]]&lt;&gt;"",Таблица7[[#This Row],[Цена]]*Таблица7[[#This Row],[Заказ]],"")</f>
        <v>0</v>
      </c>
      <c r="F534" s="188" t="str">
        <f t="shared" si="25"/>
        <v>предзаказ в течение 1-3 рабочих дней</v>
      </c>
      <c r="G53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35" spans="1:7" ht="15" customHeight="1" x14ac:dyDescent="0.25">
      <c r="A535" s="191" t="s">
        <v>9280</v>
      </c>
      <c r="B535" s="191" t="s">
        <v>9281</v>
      </c>
      <c r="C535" s="234">
        <v>1000</v>
      </c>
      <c r="D535" s="194"/>
      <c r="E535" s="187">
        <f>IF(Таблица7[[#This Row],[Цена]]&lt;&gt;"",Таблица7[[#This Row],[Цена]]*Таблица7[[#This Row],[Заказ]],"")</f>
        <v>0</v>
      </c>
      <c r="F535" s="188" t="str">
        <f t="shared" si="25"/>
        <v>предзаказ в течение 1-3 рабочих дней</v>
      </c>
      <c r="G53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36" spans="1:7" ht="15" customHeight="1" x14ac:dyDescent="0.25">
      <c r="A536" s="191" t="s">
        <v>9282</v>
      </c>
      <c r="B536" s="191" t="s">
        <v>9283</v>
      </c>
      <c r="C536" s="234">
        <v>600</v>
      </c>
      <c r="D536" s="194"/>
      <c r="E536" s="187">
        <f>IF(Таблица7[[#This Row],[Цена]]&lt;&gt;"",Таблица7[[#This Row],[Цена]]*Таблица7[[#This Row],[Заказ]],"")</f>
        <v>0</v>
      </c>
      <c r="F536" s="188" t="str">
        <f t="shared" si="25"/>
        <v>предзаказ в течение 1-3 рабочих дней</v>
      </c>
      <c r="G53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37" spans="1:7" ht="15" customHeight="1" x14ac:dyDescent="0.25">
      <c r="A537" s="191" t="s">
        <v>9284</v>
      </c>
      <c r="B537" s="191" t="s">
        <v>9285</v>
      </c>
      <c r="C537" s="234">
        <v>600</v>
      </c>
      <c r="D537" s="194"/>
      <c r="E537" s="187">
        <f>IF(Таблица7[[#This Row],[Цена]]&lt;&gt;"",Таблица7[[#This Row],[Цена]]*Таблица7[[#This Row],[Заказ]],"")</f>
        <v>0</v>
      </c>
      <c r="F537" s="188" t="str">
        <f t="shared" si="25"/>
        <v>предзаказ в течение 1-3 рабочих дней</v>
      </c>
      <c r="G53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38" spans="1:7" ht="15" customHeight="1" x14ac:dyDescent="0.25">
      <c r="A538" s="191" t="s">
        <v>9286</v>
      </c>
      <c r="B538" s="191" t="s">
        <v>9287</v>
      </c>
      <c r="C538" s="234">
        <v>2000</v>
      </c>
      <c r="D538" s="194"/>
      <c r="E538" s="187">
        <f>IF(Таблица7[[#This Row],[Цена]]&lt;&gt;"",Таблица7[[#This Row],[Цена]]*Таблица7[[#This Row],[Заказ]],"")</f>
        <v>0</v>
      </c>
      <c r="F538" s="188" t="str">
        <f t="shared" si="25"/>
        <v>предзаказ в течение 1-3 рабочих дней</v>
      </c>
      <c r="G53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39" spans="1:7" ht="15" customHeight="1" x14ac:dyDescent="0.25">
      <c r="A539" s="191" t="s">
        <v>9288</v>
      </c>
      <c r="B539" s="191" t="s">
        <v>9289</v>
      </c>
      <c r="C539" s="234">
        <v>1800</v>
      </c>
      <c r="D539" s="194"/>
      <c r="E539" s="187">
        <f>IF(Таблица7[[#This Row],[Цена]]&lt;&gt;"",Таблица7[[#This Row],[Цена]]*Таблица7[[#This Row],[Заказ]],"")</f>
        <v>0</v>
      </c>
      <c r="F539" s="188" t="str">
        <f t="shared" si="25"/>
        <v>предзаказ в течение 1-3 рабочих дней</v>
      </c>
      <c r="G53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40" spans="1:7" ht="15" customHeight="1" x14ac:dyDescent="0.25">
      <c r="A540" s="191" t="s">
        <v>9290</v>
      </c>
      <c r="B540" s="191" t="s">
        <v>9291</v>
      </c>
      <c r="C540" s="234">
        <v>2100</v>
      </c>
      <c r="D540" s="194"/>
      <c r="E540" s="187">
        <f>IF(Таблица7[[#This Row],[Цена]]&lt;&gt;"",Таблица7[[#This Row],[Цена]]*Таблица7[[#This Row],[Заказ]],"")</f>
        <v>0</v>
      </c>
      <c r="F540" s="188" t="str">
        <f t="shared" si="25"/>
        <v>предзаказ в течение 1-3 рабочих дней</v>
      </c>
      <c r="G54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41" spans="1:7" ht="15" customHeight="1" x14ac:dyDescent="0.25">
      <c r="A541" s="191" t="s">
        <v>9292</v>
      </c>
      <c r="B541" s="191" t="s">
        <v>9293</v>
      </c>
      <c r="C541" s="234">
        <v>2100</v>
      </c>
      <c r="D541" s="194"/>
      <c r="E541" s="187">
        <f>IF(Таблица7[[#This Row],[Цена]]&lt;&gt;"",Таблица7[[#This Row],[Цена]]*Таблица7[[#This Row],[Заказ]],"")</f>
        <v>0</v>
      </c>
      <c r="F541" s="188" t="str">
        <f t="shared" si="25"/>
        <v>предзаказ в течение 1-3 рабочих дней</v>
      </c>
      <c r="G54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42" spans="1:7" ht="15" customHeight="1" x14ac:dyDescent="0.25">
      <c r="A542" s="191" t="s">
        <v>9294</v>
      </c>
      <c r="B542" s="191" t="s">
        <v>9295</v>
      </c>
      <c r="C542" s="234">
        <v>1400</v>
      </c>
      <c r="D542" s="194"/>
      <c r="E542" s="187">
        <f>IF(Таблица7[[#This Row],[Цена]]&lt;&gt;"",Таблица7[[#This Row],[Цена]]*Таблица7[[#This Row],[Заказ]],"")</f>
        <v>0</v>
      </c>
      <c r="F542" s="188" t="str">
        <f t="shared" si="25"/>
        <v>предзаказ в течение 1-3 рабочих дней</v>
      </c>
      <c r="G54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43" spans="1:7" ht="15" customHeight="1" x14ac:dyDescent="0.25">
      <c r="A543" s="191" t="s">
        <v>9296</v>
      </c>
      <c r="B543" s="191" t="s">
        <v>9297</v>
      </c>
      <c r="C543" s="234">
        <v>1700</v>
      </c>
      <c r="D543" s="194"/>
      <c r="E543" s="187">
        <f>IF(Таблица7[[#This Row],[Цена]]&lt;&gt;"",Таблица7[[#This Row],[Цена]]*Таблица7[[#This Row],[Заказ]],"")</f>
        <v>0</v>
      </c>
      <c r="F543" s="188" t="str">
        <f t="shared" si="25"/>
        <v>предзаказ в течение 1-3 рабочих дней</v>
      </c>
      <c r="G54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44" spans="1:7" ht="15" customHeight="1" x14ac:dyDescent="0.25">
      <c r="A544" s="191" t="s">
        <v>9298</v>
      </c>
      <c r="B544" s="191" t="s">
        <v>9299</v>
      </c>
      <c r="C544" s="234">
        <v>1600</v>
      </c>
      <c r="D544" s="194"/>
      <c r="E544" s="187">
        <f>IF(Таблица7[[#This Row],[Цена]]&lt;&gt;"",Таблица7[[#This Row],[Цена]]*Таблица7[[#This Row],[Заказ]],"")</f>
        <v>0</v>
      </c>
      <c r="F544" s="188" t="str">
        <f t="shared" si="25"/>
        <v>предзаказ в течение 1-3 рабочих дней</v>
      </c>
      <c r="G54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45" spans="1:7" ht="15" customHeight="1" x14ac:dyDescent="0.25">
      <c r="A545" s="191" t="s">
        <v>9300</v>
      </c>
      <c r="B545" s="191" t="s">
        <v>9301</v>
      </c>
      <c r="C545" s="234">
        <v>2200</v>
      </c>
      <c r="D545" s="194"/>
      <c r="E545" s="187">
        <f>IF(Таблица7[[#This Row],[Цена]]&lt;&gt;"",Таблица7[[#This Row],[Цена]]*Таблица7[[#This Row],[Заказ]],"")</f>
        <v>0</v>
      </c>
      <c r="F545" s="188" t="str">
        <f t="shared" si="25"/>
        <v>предзаказ в течение 1-3 рабочих дней</v>
      </c>
      <c r="G54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46" spans="1:7" ht="15" customHeight="1" x14ac:dyDescent="0.25">
      <c r="A546" s="191" t="s">
        <v>9302</v>
      </c>
      <c r="B546" s="191" t="s">
        <v>9303</v>
      </c>
      <c r="C546" s="234">
        <v>2400</v>
      </c>
      <c r="D546" s="194"/>
      <c r="E546" s="187">
        <f>IF(Таблица7[[#This Row],[Цена]]&lt;&gt;"",Таблица7[[#This Row],[Цена]]*Таблица7[[#This Row],[Заказ]],"")</f>
        <v>0</v>
      </c>
      <c r="F546" s="188" t="str">
        <f t="shared" si="25"/>
        <v>предзаказ в течение 1-3 рабочих дней</v>
      </c>
      <c r="G54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47" spans="1:7" ht="15" customHeight="1" x14ac:dyDescent="0.25">
      <c r="A547" s="191" t="s">
        <v>9304</v>
      </c>
      <c r="B547" s="191"/>
      <c r="C547" s="234"/>
      <c r="D547" s="194"/>
      <c r="E547" s="187" t="str">
        <f>IF(Таблица7[[#This Row],[Цена]]&lt;&gt;"",Таблица7[[#This Row],[Цена]]*Таблица7[[#This Row],[Заказ]],"")</f>
        <v/>
      </c>
      <c r="F547" s="188" t="str">
        <f t="shared" si="25"/>
        <v/>
      </c>
      <c r="G54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48" spans="1:7" ht="15" customHeight="1" x14ac:dyDescent="0.25">
      <c r="A548" s="191" t="s">
        <v>9305</v>
      </c>
      <c r="B548" s="191" t="s">
        <v>9306</v>
      </c>
      <c r="C548" s="234">
        <v>7300</v>
      </c>
      <c r="D548" s="194"/>
      <c r="E548" s="187">
        <f>IF(Таблица7[[#This Row],[Цена]]&lt;&gt;"",Таблица7[[#This Row],[Цена]]*Таблица7[[#This Row],[Заказ]],"")</f>
        <v>0</v>
      </c>
      <c r="F548" s="188" t="str">
        <f t="shared" si="25"/>
        <v>предзаказ в течение 1-3 рабочих дней</v>
      </c>
      <c r="G54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49" spans="1:7" ht="15" customHeight="1" x14ac:dyDescent="0.25">
      <c r="A549" s="191" t="s">
        <v>9307</v>
      </c>
      <c r="B549" s="191" t="s">
        <v>9308</v>
      </c>
      <c r="C549" s="234">
        <v>7300</v>
      </c>
      <c r="D549" s="194"/>
      <c r="E549" s="187">
        <f>IF(Таблица7[[#This Row],[Цена]]&lt;&gt;"",Таблица7[[#This Row],[Цена]]*Таблица7[[#This Row],[Заказ]],"")</f>
        <v>0</v>
      </c>
      <c r="F549" s="188" t="str">
        <f t="shared" si="25"/>
        <v>предзаказ в течение 1-3 рабочих дней</v>
      </c>
      <c r="G54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50" spans="1:7" ht="15" customHeight="1" x14ac:dyDescent="0.25">
      <c r="A550" s="191" t="s">
        <v>9841</v>
      </c>
      <c r="B550" s="191" t="s">
        <v>9842</v>
      </c>
      <c r="C550" s="234">
        <v>2500</v>
      </c>
      <c r="D550" s="194"/>
      <c r="E550" s="187">
        <f>IF(Таблица7[[#This Row],[Цена]]&lt;&gt;"",Таблица7[[#This Row],[Цена]]*Таблица7[[#This Row],[Заказ]],"")</f>
        <v>0</v>
      </c>
      <c r="F550" s="188" t="str">
        <f t="shared" si="25"/>
        <v>предзаказ в течение 1-3 рабочих дней</v>
      </c>
      <c r="G55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51" spans="1:7" ht="15" customHeight="1" x14ac:dyDescent="0.25">
      <c r="A551" s="191" t="s">
        <v>9309</v>
      </c>
      <c r="B551" s="191" t="s">
        <v>9310</v>
      </c>
      <c r="C551" s="234">
        <v>3800</v>
      </c>
      <c r="D551" s="194"/>
      <c r="E551" s="187">
        <f>IF(Таблица7[[#This Row],[Цена]]&lt;&gt;"",Таблица7[[#This Row],[Цена]]*Таблица7[[#This Row],[Заказ]],"")</f>
        <v>0</v>
      </c>
      <c r="F551" s="188" t="str">
        <f t="shared" si="25"/>
        <v>предзаказ в течение 1-3 рабочих дней</v>
      </c>
      <c r="G55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52" spans="1:7" ht="15" customHeight="1" x14ac:dyDescent="0.25">
      <c r="A552" s="191" t="s">
        <v>9311</v>
      </c>
      <c r="B552" s="191" t="s">
        <v>9312</v>
      </c>
      <c r="C552" s="234">
        <v>3800</v>
      </c>
      <c r="D552" s="194"/>
      <c r="E552" s="187">
        <f>IF(Таблица7[[#This Row],[Цена]]&lt;&gt;"",Таблица7[[#This Row],[Цена]]*Таблица7[[#This Row],[Заказ]],"")</f>
        <v>0</v>
      </c>
      <c r="F552" s="188" t="str">
        <f t="shared" si="25"/>
        <v>предзаказ в течение 1-3 рабочих дней</v>
      </c>
      <c r="G55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53" spans="1:7" ht="15" customHeight="1" x14ac:dyDescent="0.25">
      <c r="A553" s="191" t="s">
        <v>9717</v>
      </c>
      <c r="B553" s="191" t="s">
        <v>9718</v>
      </c>
      <c r="C553" s="234">
        <v>19200</v>
      </c>
      <c r="D553" s="194"/>
      <c r="E553" s="187">
        <f>IF(Таблица7[[#This Row],[Цена]]&lt;&gt;"",Таблица7[[#This Row],[Цена]]*Таблица7[[#This Row],[Заказ]],"")</f>
        <v>0</v>
      </c>
      <c r="F553" s="188" t="str">
        <f t="shared" si="25"/>
        <v>предзаказ в течение 1-3 рабочих дней</v>
      </c>
      <c r="G55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54" spans="1:7" ht="15" customHeight="1" x14ac:dyDescent="0.25">
      <c r="A554" s="191" t="s">
        <v>13814</v>
      </c>
      <c r="B554" s="191" t="s">
        <v>13815</v>
      </c>
      <c r="C554" s="234">
        <v>19200</v>
      </c>
      <c r="D554" s="194"/>
      <c r="E554" s="187">
        <f>IF(Таблица7[[#This Row],[Цена]]&lt;&gt;"",Таблица7[[#This Row],[Цена]]*Таблица7[[#This Row],[Заказ]],"")</f>
        <v>0</v>
      </c>
      <c r="F554" s="188" t="str">
        <f t="shared" si="25"/>
        <v>предзаказ в течение 1-3 рабочих дней</v>
      </c>
      <c r="G55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55" spans="1:7" ht="15" customHeight="1" x14ac:dyDescent="0.25">
      <c r="A555" s="191" t="s">
        <v>9313</v>
      </c>
      <c r="B555" s="191" t="s">
        <v>9314</v>
      </c>
      <c r="C555" s="234">
        <v>10100</v>
      </c>
      <c r="D555" s="194"/>
      <c r="E555" s="187">
        <f>IF(Таблица7[[#This Row],[Цена]]&lt;&gt;"",Таблица7[[#This Row],[Цена]]*Таблица7[[#This Row],[Заказ]],"")</f>
        <v>0</v>
      </c>
      <c r="F555" s="188" t="str">
        <f t="shared" si="25"/>
        <v>предзаказ в течение 1-3 рабочих дней</v>
      </c>
      <c r="G55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56" spans="1:7" ht="15" customHeight="1" x14ac:dyDescent="0.25">
      <c r="A556" s="191" t="s">
        <v>9843</v>
      </c>
      <c r="B556" s="191" t="s">
        <v>9844</v>
      </c>
      <c r="C556" s="234">
        <v>11200</v>
      </c>
      <c r="D556" s="194"/>
      <c r="E556" s="187">
        <f>IF(Таблица7[[#This Row],[Цена]]&lt;&gt;"",Таблица7[[#This Row],[Цена]]*Таблица7[[#This Row],[Заказ]],"")</f>
        <v>0</v>
      </c>
      <c r="F556" s="188" t="str">
        <f t="shared" si="25"/>
        <v>предзаказ в течение 1-3 рабочих дней</v>
      </c>
      <c r="G55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57" spans="1:7" ht="15" customHeight="1" x14ac:dyDescent="0.25">
      <c r="A557" s="191" t="s">
        <v>16099</v>
      </c>
      <c r="B557" s="191" t="s">
        <v>16100</v>
      </c>
      <c r="C557" s="234">
        <v>14000</v>
      </c>
      <c r="D557" s="194"/>
      <c r="E557" s="187">
        <f>IF(Таблица7[[#This Row],[Цена]]&lt;&gt;"",Таблица7[[#This Row],[Цена]]*Таблица7[[#This Row],[Заказ]],"")</f>
        <v>0</v>
      </c>
      <c r="F557" s="188" t="str">
        <f t="shared" si="25"/>
        <v>предзаказ в течение 1-3 рабочих дней</v>
      </c>
      <c r="G55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58" spans="1:7" ht="15" customHeight="1" x14ac:dyDescent="0.25">
      <c r="A558" s="191" t="s">
        <v>9315</v>
      </c>
      <c r="B558" s="191"/>
      <c r="C558" s="234"/>
      <c r="D558" s="194"/>
      <c r="E558" s="187" t="str">
        <f>IF(Таблица7[[#This Row],[Цена]]&lt;&gt;"",Таблица7[[#This Row],[Цена]]*Таблица7[[#This Row],[Заказ]],"")</f>
        <v/>
      </c>
      <c r="F558" s="188" t="str">
        <f t="shared" si="25"/>
        <v/>
      </c>
      <c r="G55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59" spans="1:7" ht="15" customHeight="1" x14ac:dyDescent="0.25">
      <c r="A559" s="191" t="s">
        <v>9316</v>
      </c>
      <c r="B559" s="191" t="s">
        <v>9317</v>
      </c>
      <c r="C559" s="234">
        <v>10100</v>
      </c>
      <c r="D559" s="194"/>
      <c r="E559" s="187">
        <f>IF(Таблица7[[#This Row],[Цена]]&lt;&gt;"",Таблица7[[#This Row],[Цена]]*Таблица7[[#This Row],[Заказ]],"")</f>
        <v>0</v>
      </c>
      <c r="F559" s="188" t="str">
        <f t="shared" si="25"/>
        <v>предзаказ в течение 1-3 рабочих дней</v>
      </c>
      <c r="G55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60" spans="1:7" ht="15" customHeight="1" x14ac:dyDescent="0.25">
      <c r="A560" s="191" t="s">
        <v>9318</v>
      </c>
      <c r="B560" s="191" t="s">
        <v>9319</v>
      </c>
      <c r="C560" s="234">
        <v>14400</v>
      </c>
      <c r="D560" s="194"/>
      <c r="E560" s="187">
        <f>IF(Таблица7[[#This Row],[Цена]]&lt;&gt;"",Таблица7[[#This Row],[Цена]]*Таблица7[[#This Row],[Заказ]],"")</f>
        <v>0</v>
      </c>
      <c r="F560" s="188" t="str">
        <f t="shared" si="25"/>
        <v>предзаказ в течение 1-3 рабочих дней</v>
      </c>
      <c r="G56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61" spans="1:7" ht="15" customHeight="1" x14ac:dyDescent="0.25">
      <c r="A561" s="191" t="s">
        <v>16101</v>
      </c>
      <c r="B561" s="191" t="s">
        <v>16102</v>
      </c>
      <c r="C561" s="234">
        <v>14100</v>
      </c>
      <c r="D561" s="194"/>
      <c r="E561" s="187">
        <f>IF(Таблица7[[#This Row],[Цена]]&lt;&gt;"",Таблица7[[#This Row],[Цена]]*Таблица7[[#This Row],[Заказ]],"")</f>
        <v>0</v>
      </c>
      <c r="F561" s="188" t="str">
        <f t="shared" ref="F561:F579" si="26">IF(OR(ISBLANK(C561),(I561)&gt;0),"","предзаказ в течение 1-3 рабочих дней")</f>
        <v>предзаказ в течение 1-3 рабочих дней</v>
      </c>
      <c r="G56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62" spans="1:7" ht="15" customHeight="1" x14ac:dyDescent="0.25">
      <c r="A562" s="191" t="s">
        <v>11700</v>
      </c>
      <c r="B562" s="191" t="s">
        <v>11701</v>
      </c>
      <c r="C562" s="234">
        <v>15700</v>
      </c>
      <c r="D562" s="194"/>
      <c r="E562" s="187">
        <f>IF(Таблица7[[#This Row],[Цена]]&lt;&gt;"",Таблица7[[#This Row],[Цена]]*Таблица7[[#This Row],[Заказ]],"")</f>
        <v>0</v>
      </c>
      <c r="F562" s="188" t="str">
        <f t="shared" si="26"/>
        <v>предзаказ в течение 1-3 рабочих дней</v>
      </c>
      <c r="G56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63" spans="1:7" ht="15" customHeight="1" x14ac:dyDescent="0.25">
      <c r="A563" s="191" t="s">
        <v>9320</v>
      </c>
      <c r="B563" s="191" t="s">
        <v>9321</v>
      </c>
      <c r="C563" s="234">
        <v>18100</v>
      </c>
      <c r="D563" s="194"/>
      <c r="E563" s="187">
        <f>IF(Таблица7[[#This Row],[Цена]]&lt;&gt;"",Таблица7[[#This Row],[Цена]]*Таблица7[[#This Row],[Заказ]],"")</f>
        <v>0</v>
      </c>
      <c r="F563" s="188" t="str">
        <f t="shared" si="26"/>
        <v>предзаказ в течение 1-3 рабочих дней</v>
      </c>
      <c r="G56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64" spans="1:7" ht="15" customHeight="1" x14ac:dyDescent="0.25">
      <c r="A564" s="191" t="s">
        <v>13816</v>
      </c>
      <c r="B564" s="191" t="s">
        <v>13817</v>
      </c>
      <c r="C564" s="234">
        <v>16800</v>
      </c>
      <c r="D564" s="194"/>
      <c r="E564" s="187">
        <f>IF(Таблица7[[#This Row],[Цена]]&lt;&gt;"",Таблица7[[#This Row],[Цена]]*Таблица7[[#This Row],[Заказ]],"")</f>
        <v>0</v>
      </c>
      <c r="F564" s="188" t="str">
        <f t="shared" si="26"/>
        <v>предзаказ в течение 1-3 рабочих дней</v>
      </c>
      <c r="G56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65" spans="1:7" ht="15" customHeight="1" x14ac:dyDescent="0.25">
      <c r="A565" s="191" t="s">
        <v>14720</v>
      </c>
      <c r="B565" s="191" t="s">
        <v>14721</v>
      </c>
      <c r="C565" s="234">
        <v>16800</v>
      </c>
      <c r="D565" s="194"/>
      <c r="E565" s="187">
        <f>IF(Таблица7[[#This Row],[Цена]]&lt;&gt;"",Таблица7[[#This Row],[Цена]]*Таблица7[[#This Row],[Заказ]],"")</f>
        <v>0</v>
      </c>
      <c r="F565" s="188" t="str">
        <f t="shared" si="26"/>
        <v>предзаказ в течение 1-3 рабочих дней</v>
      </c>
      <c r="G56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66" spans="1:7" ht="15" customHeight="1" x14ac:dyDescent="0.25">
      <c r="A566" s="191" t="s">
        <v>16103</v>
      </c>
      <c r="B566" s="191" t="s">
        <v>16104</v>
      </c>
      <c r="C566" s="234">
        <v>20300</v>
      </c>
      <c r="D566" s="194"/>
      <c r="E566" s="187">
        <f>IF(Таблица7[[#This Row],[Цена]]&lt;&gt;"",Таблица7[[#This Row],[Цена]]*Таблица7[[#This Row],[Заказ]],"")</f>
        <v>0</v>
      </c>
      <c r="F566" s="188" t="str">
        <f t="shared" si="26"/>
        <v>предзаказ в течение 1-3 рабочих дней</v>
      </c>
      <c r="G56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67" spans="1:7" ht="15" customHeight="1" x14ac:dyDescent="0.25">
      <c r="A567" s="191" t="s">
        <v>14722</v>
      </c>
      <c r="B567" s="191" t="s">
        <v>14723</v>
      </c>
      <c r="C567" s="234">
        <v>17900</v>
      </c>
      <c r="D567" s="194"/>
      <c r="E567" s="187">
        <f>IF(Таблица7[[#This Row],[Цена]]&lt;&gt;"",Таблица7[[#This Row],[Цена]]*Таблица7[[#This Row],[Заказ]],"")</f>
        <v>0</v>
      </c>
      <c r="F567" s="188" t="str">
        <f t="shared" si="26"/>
        <v>предзаказ в течение 1-3 рабочих дней</v>
      </c>
      <c r="G56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68" spans="1:7" ht="15" customHeight="1" x14ac:dyDescent="0.25">
      <c r="A568" s="191" t="s">
        <v>9322</v>
      </c>
      <c r="B568" s="191" t="s">
        <v>9323</v>
      </c>
      <c r="C568" s="234">
        <v>20400</v>
      </c>
      <c r="D568" s="194"/>
      <c r="E568" s="187">
        <f>IF(Таблица7[[#This Row],[Цена]]&lt;&gt;"",Таблица7[[#This Row],[Цена]]*Таблица7[[#This Row],[Заказ]],"")</f>
        <v>0</v>
      </c>
      <c r="F568" s="188" t="str">
        <f t="shared" si="26"/>
        <v>предзаказ в течение 1-3 рабочих дней</v>
      </c>
      <c r="G56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69" spans="1:7" ht="15" customHeight="1" x14ac:dyDescent="0.25">
      <c r="A569" s="191" t="s">
        <v>9845</v>
      </c>
      <c r="B569" s="191" t="s">
        <v>9846</v>
      </c>
      <c r="C569" s="234">
        <v>25500</v>
      </c>
      <c r="D569" s="194"/>
      <c r="E569" s="187">
        <f>IF(Таблица7[[#This Row],[Цена]]&lt;&gt;"",Таблица7[[#This Row],[Цена]]*Таблица7[[#This Row],[Заказ]],"")</f>
        <v>0</v>
      </c>
      <c r="F569" s="188" t="str">
        <f t="shared" si="26"/>
        <v>предзаказ в течение 1-3 рабочих дней</v>
      </c>
      <c r="G56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70" spans="1:7" ht="15" customHeight="1" x14ac:dyDescent="0.25">
      <c r="A570" s="191" t="s">
        <v>14724</v>
      </c>
      <c r="B570" s="191" t="s">
        <v>14725</v>
      </c>
      <c r="C570" s="234">
        <v>25500</v>
      </c>
      <c r="D570" s="194"/>
      <c r="E570" s="187">
        <f>IF(Таблица7[[#This Row],[Цена]]&lt;&gt;"",Таблица7[[#This Row],[Цена]]*Таблица7[[#This Row],[Заказ]],"")</f>
        <v>0</v>
      </c>
      <c r="F570" s="188" t="str">
        <f t="shared" si="26"/>
        <v>предзаказ в течение 1-3 рабочих дней</v>
      </c>
      <c r="G570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71" spans="1:7" ht="15" customHeight="1" x14ac:dyDescent="0.25">
      <c r="A571" s="191" t="s">
        <v>14726</v>
      </c>
      <c r="B571" s="191" t="s">
        <v>14727</v>
      </c>
      <c r="C571" s="234">
        <v>25900</v>
      </c>
      <c r="D571" s="194"/>
      <c r="E571" s="187">
        <f>IF(Таблица7[[#This Row],[Цена]]&lt;&gt;"",Таблица7[[#This Row],[Цена]]*Таблица7[[#This Row],[Заказ]],"")</f>
        <v>0</v>
      </c>
      <c r="F571" s="188" t="str">
        <f t="shared" si="26"/>
        <v>предзаказ в течение 1-3 рабочих дней</v>
      </c>
      <c r="G571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72" spans="1:7" ht="15" customHeight="1" x14ac:dyDescent="0.25">
      <c r="A572" s="191" t="s">
        <v>14728</v>
      </c>
      <c r="B572" s="191" t="s">
        <v>14729</v>
      </c>
      <c r="C572" s="234">
        <v>25500</v>
      </c>
      <c r="D572" s="194"/>
      <c r="E572" s="187">
        <f>IF(Таблица7[[#This Row],[Цена]]&lt;&gt;"",Таблица7[[#This Row],[Цена]]*Таблица7[[#This Row],[Заказ]],"")</f>
        <v>0</v>
      </c>
      <c r="F572" s="188" t="str">
        <f t="shared" si="26"/>
        <v>предзаказ в течение 1-3 рабочих дней</v>
      </c>
      <c r="G572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73" spans="1:7" ht="15" customHeight="1" x14ac:dyDescent="0.25">
      <c r="A573" s="191" t="s">
        <v>13422</v>
      </c>
      <c r="B573" s="191" t="s">
        <v>13423</v>
      </c>
      <c r="C573" s="234">
        <v>3200</v>
      </c>
      <c r="D573" s="194"/>
      <c r="E573" s="187">
        <f>IF(Таблица7[[#This Row],[Цена]]&lt;&gt;"",Таблица7[[#This Row],[Цена]]*Таблица7[[#This Row],[Заказ]],"")</f>
        <v>0</v>
      </c>
      <c r="F573" s="188" t="str">
        <f t="shared" si="26"/>
        <v>предзаказ в течение 1-3 рабочих дней</v>
      </c>
      <c r="G573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74" spans="1:7" ht="15" customHeight="1" x14ac:dyDescent="0.25">
      <c r="A574" s="191" t="s">
        <v>12093</v>
      </c>
      <c r="B574" s="191" t="s">
        <v>12094</v>
      </c>
      <c r="C574" s="234">
        <v>3200</v>
      </c>
      <c r="D574" s="194"/>
      <c r="E574" s="187">
        <f>IF(Таблица7[[#This Row],[Цена]]&lt;&gt;"",Таблица7[[#This Row],[Цена]]*Таблица7[[#This Row],[Заказ]],"")</f>
        <v>0</v>
      </c>
      <c r="F574" s="188" t="str">
        <f t="shared" si="26"/>
        <v>предзаказ в течение 1-3 рабочих дней</v>
      </c>
      <c r="G574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75" spans="1:7" ht="15" customHeight="1" x14ac:dyDescent="0.25">
      <c r="A575" s="191" t="s">
        <v>9324</v>
      </c>
      <c r="B575" s="191"/>
      <c r="C575" s="234"/>
      <c r="D575" s="194"/>
      <c r="E575" s="187" t="str">
        <f>IF(Таблица7[[#This Row],[Цена]]&lt;&gt;"",Таблица7[[#This Row],[Цена]]*Таблица7[[#This Row],[Заказ]],"")</f>
        <v/>
      </c>
      <c r="F575" s="188" t="str">
        <f t="shared" si="26"/>
        <v/>
      </c>
      <c r="G575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76" spans="1:7" ht="15" customHeight="1" x14ac:dyDescent="0.25">
      <c r="A576" s="191" t="s">
        <v>13818</v>
      </c>
      <c r="B576" s="191" t="s">
        <v>13819</v>
      </c>
      <c r="C576" s="234">
        <v>1700</v>
      </c>
      <c r="D576" s="194"/>
      <c r="E576" s="187">
        <f>IF(Таблица7[[#This Row],[Цена]]&lt;&gt;"",Таблица7[[#This Row],[Цена]]*Таблица7[[#This Row],[Заказ]],"")</f>
        <v>0</v>
      </c>
      <c r="F576" s="188" t="str">
        <f t="shared" si="26"/>
        <v>предзаказ в течение 1-3 рабочих дней</v>
      </c>
      <c r="G576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77" spans="1:7" ht="15" customHeight="1" x14ac:dyDescent="0.25">
      <c r="A577" s="191" t="s">
        <v>9325</v>
      </c>
      <c r="B577" s="191" t="s">
        <v>9326</v>
      </c>
      <c r="C577" s="234">
        <v>3500</v>
      </c>
      <c r="D577" s="194"/>
      <c r="E577" s="187">
        <f>IF(Таблица7[[#This Row],[Цена]]&lt;&gt;"",Таблица7[[#This Row],[Цена]]*Таблица7[[#This Row],[Заказ]],"")</f>
        <v>0</v>
      </c>
      <c r="F577" s="188" t="str">
        <f t="shared" si="26"/>
        <v>предзаказ в течение 1-3 рабочих дней</v>
      </c>
      <c r="G577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78" spans="1:7" ht="15" customHeight="1" x14ac:dyDescent="0.25">
      <c r="A578" s="191" t="s">
        <v>14000</v>
      </c>
      <c r="B578" s="191" t="s">
        <v>14001</v>
      </c>
      <c r="C578" s="234">
        <v>5000</v>
      </c>
      <c r="D578" s="194"/>
      <c r="E578" s="187">
        <f>IF(Таблица7[[#This Row],[Цена]]&lt;&gt;"",Таблица7[[#This Row],[Цена]]*Таблица7[[#This Row],[Заказ]],"")</f>
        <v>0</v>
      </c>
      <c r="F578" s="188" t="str">
        <f t="shared" si="26"/>
        <v>предзаказ в течение 1-3 рабочих дней</v>
      </c>
      <c r="G578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79" spans="1:7" ht="15" customHeight="1" x14ac:dyDescent="0.25">
      <c r="A579" s="191" t="s">
        <v>9327</v>
      </c>
      <c r="B579" s="191" t="s">
        <v>9328</v>
      </c>
      <c r="C579" s="234">
        <v>3800</v>
      </c>
      <c r="D579" s="194"/>
      <c r="E579" s="187">
        <f>IF(Таблица7[[#This Row],[Цена]]&lt;&gt;"",Таблица7[[#This Row],[Цена]]*Таблица7[[#This Row],[Заказ]],"")</f>
        <v>0</v>
      </c>
      <c r="F579" s="188" t="str">
        <f t="shared" si="26"/>
        <v>предзаказ в течение 1-3 рабочих дней</v>
      </c>
      <c r="G579" s="195">
        <f>IF(IFERROR(VLOOKUP(Таблица7[[#This Row],[Наименование]],#REF!,2,0),-1)&gt;0,1,IF(IFERROR(VLOOKUP(Таблица7[[#This Row],[Наименование]],#REF!,2,0),-1)&gt;0,2,IF(IFERROR(VLOOKUP(Таблица7[[#This Row],[Наименование]],#REF!,2,0),-1)&gt;0,3,IF(IFERROR(VLOOKUP(Таблица7[[#This Row],[Наименование]],#REF!,2,0),-1)&gt;0,4,))))</f>
        <v>0</v>
      </c>
    </row>
    <row r="580" spans="1:7" ht="15" customHeight="1" x14ac:dyDescent="0.25">
      <c r="A580" s="191" t="s">
        <v>10</v>
      </c>
      <c r="B580" s="191"/>
      <c r="C580" s="533"/>
      <c r="D580" s="194">
        <f>SUBTOTAL(109,Таблица7[Заказ])</f>
        <v>0</v>
      </c>
      <c r="E580" s="187">
        <f>SUBTOTAL(109,Таблица7[Сумма заказа])</f>
        <v>0</v>
      </c>
      <c r="F580" s="232"/>
      <c r="G580" s="237"/>
    </row>
    <row r="581" spans="1:7" ht="15" customHeight="1" x14ac:dyDescent="0.25"/>
    <row r="582" spans="1:7" ht="15" customHeight="1" x14ac:dyDescent="0.25"/>
    <row r="583" spans="1:7" ht="15" customHeight="1" x14ac:dyDescent="0.25"/>
    <row r="584" spans="1:7" ht="15" customHeight="1" x14ac:dyDescent="0.25"/>
    <row r="585" spans="1:7" ht="15" customHeight="1" x14ac:dyDescent="0.25"/>
    <row r="586" spans="1:7" ht="15" customHeight="1" x14ac:dyDescent="0.25"/>
    <row r="587" spans="1:7" ht="15" customHeight="1" x14ac:dyDescent="0.25"/>
    <row r="588" spans="1:7" ht="15" customHeight="1" x14ac:dyDescent="0.25"/>
    <row r="589" spans="1:7" ht="15" customHeight="1" x14ac:dyDescent="0.25"/>
    <row r="590" spans="1:7" ht="15" customHeight="1" x14ac:dyDescent="0.25"/>
    <row r="591" spans="1:7" ht="15" customHeight="1" x14ac:dyDescent="0.25"/>
    <row r="592" spans="1:7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</sheetData>
  <mergeCells count="2">
    <mergeCell ref="A2:B2"/>
    <mergeCell ref="A1:F1"/>
  </mergeCells>
  <conditionalFormatting sqref="E4:E579 B4:C579">
    <cfRule type="containsBlanks" dxfId="29" priority="67">
      <formula>LEN(TRIM(B4))=0</formula>
    </cfRule>
  </conditionalFormatting>
  <conditionalFormatting sqref="F4:F579">
    <cfRule type="containsBlanks" dxfId="28" priority="72">
      <formula>LEN(TRIM(F4))=0</formula>
    </cfRule>
  </conditionalFormatting>
  <conditionalFormatting sqref="A4:A579">
    <cfRule type="cellIs" dxfId="27" priority="75" operator="greaterThanOrEqual">
      <formula>"аксессуары"</formula>
    </cfRule>
  </conditionalFormatting>
  <conditionalFormatting sqref="D4:D579">
    <cfRule type="expression" dxfId="26" priority="76">
      <formula>ISBLANK(C4)</formula>
    </cfRule>
  </conditionalFormatting>
  <hyperlinks>
    <hyperlink ref="A1" location="'Оглавление'!A1" display="Назад в оглавление" xr:uid="{00000000-0004-0000-0800-000000000000}"/>
  </hyperlinks>
  <pageMargins left="0.7" right="0.7" top="0.75" bottom="0.75" header="0" footer="0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25">
    <tabColor rgb="FFFBD4B4"/>
  </sheetPr>
  <dimension ref="A1:Y972"/>
  <sheetViews>
    <sheetView showGridLines="0" zoomScaleNormal="100" workbookViewId="0">
      <pane ySplit="3" topLeftCell="A11" activePane="bottomLeft" state="frozen"/>
      <selection activeCell="A14" sqref="A14:XFD14"/>
      <selection pane="bottomLeft" activeCell="D4" sqref="A4:D34"/>
    </sheetView>
  </sheetViews>
  <sheetFormatPr defaultColWidth="14.42578125" defaultRowHeight="15" customHeight="1" zeroHeight="1" x14ac:dyDescent="0.25"/>
  <cols>
    <col min="1" max="1" width="15.7109375" customWidth="1"/>
    <col min="2" max="2" width="101.85546875" bestFit="1" customWidth="1"/>
    <col min="3" max="3" width="12.42578125" style="95" bestFit="1" customWidth="1"/>
    <col min="4" max="4" width="12" style="94" bestFit="1" customWidth="1"/>
    <col min="5" max="5" width="10.7109375" customWidth="1"/>
    <col min="6" max="6" width="15.7109375" customWidth="1"/>
    <col min="7" max="7" width="35.85546875" hidden="1" customWidth="1"/>
    <col min="8" max="8" width="27.5703125" hidden="1" customWidth="1"/>
    <col min="9" max="9" width="9.140625" hidden="1" customWidth="1"/>
    <col min="10" max="10" width="9" hidden="1" customWidth="1"/>
    <col min="11" max="11" width="9.140625" customWidth="1"/>
    <col min="12" max="12" width="21.5703125" customWidth="1"/>
    <col min="13" max="25" width="9.140625" customWidth="1"/>
  </cols>
  <sheetData>
    <row r="1" spans="1:25" ht="32.25" customHeight="1" x14ac:dyDescent="0.25">
      <c r="A1" s="112" t="s">
        <v>46</v>
      </c>
      <c r="B1" s="608" t="s">
        <v>2</v>
      </c>
      <c r="C1" s="608"/>
      <c r="D1" s="608"/>
      <c r="E1" s="608"/>
      <c r="F1" s="608"/>
      <c r="G1" s="110"/>
      <c r="H1" s="5"/>
      <c r="I1" s="5"/>
      <c r="J1" s="5"/>
      <c r="K1" s="5"/>
      <c r="L1" s="5"/>
      <c r="M1" s="5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39" customHeight="1" x14ac:dyDescent="0.35">
      <c r="A2" s="630" t="s">
        <v>94</v>
      </c>
      <c r="B2" s="632"/>
      <c r="C2" s="631"/>
      <c r="D2" s="132" t="s">
        <v>3</v>
      </c>
      <c r="E2" s="14">
        <f>SUM(Таблица729[Заказ])</f>
        <v>0</v>
      </c>
      <c r="F2" s="131">
        <f>SUM(Таблица729[Сумма заказа])</f>
        <v>0</v>
      </c>
      <c r="G2" s="20"/>
      <c r="H2" s="9"/>
      <c r="I2" s="9"/>
      <c r="J2" s="10"/>
      <c r="K2" s="9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ht="34.5" customHeight="1" x14ac:dyDescent="0.25">
      <c r="A3" s="59" t="s">
        <v>4</v>
      </c>
      <c r="B3" s="59" t="s">
        <v>5</v>
      </c>
      <c r="C3" s="59" t="s">
        <v>50</v>
      </c>
      <c r="D3" s="60" t="s">
        <v>13</v>
      </c>
      <c r="E3" s="60" t="s">
        <v>8</v>
      </c>
      <c r="F3" s="66" t="s">
        <v>9</v>
      </c>
      <c r="G3" s="52" t="s">
        <v>16</v>
      </c>
      <c r="H3" s="18" t="s">
        <v>24</v>
      </c>
      <c r="I3" s="9"/>
      <c r="J3" s="10"/>
      <c r="K3" s="9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15.75" customHeight="1" x14ac:dyDescent="0.25">
      <c r="A4" s="200"/>
      <c r="B4" s="182"/>
      <c r="C4" s="201"/>
      <c r="D4" s="201"/>
      <c r="E4" s="186"/>
      <c r="F4" s="187" t="str">
        <f>IF(Таблица729[[#This Row],[Цена]]&lt;&gt;"",Таблица729[[#This Row],[Цена]]*Таблица729[[#This Row],[Заказ]],"")</f>
        <v/>
      </c>
      <c r="G4" s="188" t="str">
        <f t="shared" ref="G4:G33" si="0">IF(OR(ISBLANK(D4),(J4)&gt;0),"","предзаказ в течение 1-3 рабочих дней")</f>
        <v/>
      </c>
      <c r="H4" s="189">
        <f>IF(IFERROR(VLOOKUP(Таблица729[[#This Row],[Наименование]],#REF!,2,0),-1)&gt;0,1001,IF(IFERROR(VLOOKUP(Таблица729[[#This Row],[Наименование]],#REF!,2,0),-1)&gt;0,50,IF(IFERROR(VLOOKUP(Таблица729[[#This Row],[Наименование]],#REF!,2,0),-1)&gt;0,1002,IF(IFERROR(VLOOKUP(Таблица729[[#This Row],[Наименование]],#REF!,2,0),-1)&gt;0,1003,))))</f>
        <v>0</v>
      </c>
      <c r="I4" s="9"/>
      <c r="J4" s="10"/>
      <c r="K4" s="12"/>
      <c r="L4" s="12"/>
      <c r="M4" s="12"/>
      <c r="N4" s="12"/>
      <c r="O4" s="12"/>
      <c r="P4" s="12"/>
    </row>
    <row r="5" spans="1:25" ht="15.75" customHeight="1" x14ac:dyDescent="0.25">
      <c r="A5" s="202"/>
      <c r="B5" s="183"/>
      <c r="C5" s="203"/>
      <c r="D5" s="203"/>
      <c r="E5" s="186"/>
      <c r="F5" s="187" t="str">
        <f>IF(Таблица729[[#This Row],[Цена]]&lt;&gt;"",Таблица729[[#This Row],[Цена]]*Таблица729[[#This Row],[Заказ]],"")</f>
        <v/>
      </c>
      <c r="G5" s="188" t="str">
        <f t="shared" si="0"/>
        <v/>
      </c>
      <c r="H5" s="189">
        <f>IF(IFERROR(VLOOKUP(Таблица729[[#This Row],[Наименование]],#REF!,2,0),-1)&gt;0,1001,IF(IFERROR(VLOOKUP(Таблица729[[#This Row],[Наименование]],#REF!,2,0),-1)&gt;0,50,IF(IFERROR(VLOOKUP(Таблица729[[#This Row],[Наименование]],#REF!,2,0),-1)&gt;0,1002,IF(IFERROR(VLOOKUP(Таблица729[[#This Row],[Наименование]],#REF!,2,0),-1)&gt;0,1003,))))</f>
        <v>0</v>
      </c>
      <c r="I5" s="9"/>
      <c r="J5" s="10"/>
      <c r="K5" s="12"/>
      <c r="L5" s="12"/>
      <c r="M5" s="12"/>
      <c r="N5" s="12"/>
      <c r="O5" s="12"/>
      <c r="P5" s="12"/>
    </row>
    <row r="6" spans="1:25" ht="15.75" customHeight="1" x14ac:dyDescent="0.25">
      <c r="A6" s="202"/>
      <c r="B6" s="183"/>
      <c r="C6" s="203"/>
      <c r="D6" s="203"/>
      <c r="E6" s="186"/>
      <c r="F6" s="187" t="str">
        <f>IF(Таблица729[[#This Row],[Цена]]&lt;&gt;"",Таблица729[[#This Row],[Цена]]*Таблица729[[#This Row],[Заказ]],"")</f>
        <v/>
      </c>
      <c r="G6" s="188" t="str">
        <f t="shared" si="0"/>
        <v/>
      </c>
      <c r="H6" s="189">
        <f>IF(IFERROR(VLOOKUP(Таблица729[[#This Row],[Наименование]],#REF!,2,0),-1)&gt;0,1001,IF(IFERROR(VLOOKUP(Таблица729[[#This Row],[Наименование]],#REF!,2,0),-1)&gt;0,50,IF(IFERROR(VLOOKUP(Таблица729[[#This Row],[Наименование]],#REF!,2,0),-1)&gt;0,1002,IF(IFERROR(VLOOKUP(Таблица729[[#This Row],[Наименование]],#REF!,2,0),-1)&gt;0,1003,))))</f>
        <v>0</v>
      </c>
      <c r="I6" s="9"/>
      <c r="J6" s="10"/>
      <c r="K6" s="12"/>
      <c r="L6" s="12"/>
      <c r="M6" s="12"/>
      <c r="N6" s="12"/>
      <c r="O6" s="12"/>
      <c r="P6" s="12"/>
    </row>
    <row r="7" spans="1:25" ht="15.75" customHeight="1" x14ac:dyDescent="0.25">
      <c r="A7" s="200"/>
      <c r="B7" s="182"/>
      <c r="C7" s="201"/>
      <c r="D7" s="201"/>
      <c r="E7" s="186"/>
      <c r="F7" s="187" t="str">
        <f>IF(Таблица729[[#This Row],[Цена]]&lt;&gt;"",Таблица729[[#This Row],[Цена]]*Таблица729[[#This Row],[Заказ]],"")</f>
        <v/>
      </c>
      <c r="G7" s="188" t="str">
        <f t="shared" si="0"/>
        <v/>
      </c>
      <c r="H7" s="189">
        <f>IF(IFERROR(VLOOKUP(Таблица729[[#This Row],[Наименование]],#REF!,2,0),-1)&gt;0,1001,IF(IFERROR(VLOOKUP(Таблица729[[#This Row],[Наименование]],#REF!,2,0),-1)&gt;0,50,IF(IFERROR(VLOOKUP(Таблица729[[#This Row],[Наименование]],#REF!,2,0),-1)&gt;0,1002,IF(IFERROR(VLOOKUP(Таблица729[[#This Row],[Наименование]],#REF!,2,0),-1)&gt;0,1003,))))</f>
        <v>0</v>
      </c>
      <c r="I7" s="9"/>
      <c r="J7" s="10"/>
      <c r="K7" s="12"/>
      <c r="L7" s="12"/>
      <c r="M7" s="12"/>
      <c r="N7" s="12"/>
      <c r="O7" s="12"/>
      <c r="P7" s="12"/>
    </row>
    <row r="8" spans="1:25" ht="15.75" customHeight="1" x14ac:dyDescent="0.25">
      <c r="A8" s="202"/>
      <c r="B8" s="183"/>
      <c r="C8" s="203"/>
      <c r="D8" s="203"/>
      <c r="E8" s="186"/>
      <c r="F8" s="187" t="str">
        <f>IF(Таблица729[[#This Row],[Цена]]&lt;&gt;"",Таблица729[[#This Row],[Цена]]*Таблица729[[#This Row],[Заказ]],"")</f>
        <v/>
      </c>
      <c r="G8" s="188" t="str">
        <f t="shared" si="0"/>
        <v/>
      </c>
      <c r="H8" s="189">
        <f>IF(IFERROR(VLOOKUP(Таблица729[[#This Row],[Наименование]],#REF!,2,0),-1)&gt;0,1001,IF(IFERROR(VLOOKUP(Таблица729[[#This Row],[Наименование]],#REF!,2,0),-1)&gt;0,50,IF(IFERROR(VLOOKUP(Таблица729[[#This Row],[Наименование]],#REF!,2,0),-1)&gt;0,1002,IF(IFERROR(VLOOKUP(Таблица729[[#This Row],[Наименование]],#REF!,2,0),-1)&gt;0,1003,))))</f>
        <v>0</v>
      </c>
      <c r="I8" s="9"/>
      <c r="J8" s="10"/>
      <c r="K8" s="12"/>
      <c r="L8" s="12"/>
      <c r="M8" s="12"/>
      <c r="N8" s="12"/>
      <c r="O8" s="12"/>
      <c r="P8" s="12"/>
    </row>
    <row r="9" spans="1:25" ht="15.75" customHeight="1" x14ac:dyDescent="0.25">
      <c r="A9" s="202"/>
      <c r="B9" s="183"/>
      <c r="C9" s="203"/>
      <c r="D9" s="203"/>
      <c r="E9" s="186"/>
      <c r="F9" s="187" t="str">
        <f>IF(Таблица729[[#This Row],[Цена]]&lt;&gt;"",Таблица729[[#This Row],[Цена]]*Таблица729[[#This Row],[Заказ]],"")</f>
        <v/>
      </c>
      <c r="G9" s="188" t="str">
        <f t="shared" si="0"/>
        <v/>
      </c>
      <c r="H9" s="189">
        <f>IF(IFERROR(VLOOKUP(Таблица729[[#This Row],[Наименование]],#REF!,2,0),-1)&gt;0,1001,IF(IFERROR(VLOOKUP(Таблица729[[#This Row],[Наименование]],#REF!,2,0),-1)&gt;0,50,IF(IFERROR(VLOOKUP(Таблица729[[#This Row],[Наименование]],#REF!,2,0),-1)&gt;0,1002,IF(IFERROR(VLOOKUP(Таблица729[[#This Row],[Наименование]],#REF!,2,0),-1)&gt;0,1003,))))</f>
        <v>0</v>
      </c>
      <c r="I9" s="9"/>
      <c r="J9" s="10"/>
      <c r="K9" s="12"/>
      <c r="L9" s="12"/>
      <c r="M9" s="12"/>
      <c r="N9" s="12"/>
      <c r="O9" s="12"/>
      <c r="P9" s="12"/>
    </row>
    <row r="10" spans="1:25" ht="15.75" customHeight="1" x14ac:dyDescent="0.25">
      <c r="A10" s="200"/>
      <c r="B10" s="182"/>
      <c r="C10" s="201"/>
      <c r="D10" s="201"/>
      <c r="E10" s="186"/>
      <c r="F10" s="187" t="str">
        <f>IF(Таблица729[[#This Row],[Цена]]&lt;&gt;"",Таблица729[[#This Row],[Цена]]*Таблица729[[#This Row],[Заказ]],"")</f>
        <v/>
      </c>
      <c r="G10" s="188" t="str">
        <f t="shared" si="0"/>
        <v/>
      </c>
      <c r="H10" s="189">
        <f>IF(IFERROR(VLOOKUP(Таблица729[[#This Row],[Наименование]],#REF!,2,0),-1)&gt;0,1001,IF(IFERROR(VLOOKUP(Таблица729[[#This Row],[Наименование]],#REF!,2,0),-1)&gt;0,50,IF(IFERROR(VLOOKUP(Таблица729[[#This Row],[Наименование]],#REF!,2,0),-1)&gt;0,1002,IF(IFERROR(VLOOKUP(Таблица729[[#This Row],[Наименование]],#REF!,2,0),-1)&gt;0,1003,))))</f>
        <v>0</v>
      </c>
      <c r="I10" s="9"/>
      <c r="J10" s="10"/>
      <c r="K10" s="12"/>
      <c r="L10" s="12"/>
      <c r="M10" s="12"/>
      <c r="N10" s="12"/>
      <c r="O10" s="12"/>
      <c r="P10" s="12"/>
    </row>
    <row r="11" spans="1:25" ht="15.75" customHeight="1" x14ac:dyDescent="0.25">
      <c r="A11" s="202"/>
      <c r="B11" s="183"/>
      <c r="C11" s="203"/>
      <c r="D11" s="203"/>
      <c r="E11" s="186"/>
      <c r="F11" s="187" t="str">
        <f>IF(Таблица729[[#This Row],[Цена]]&lt;&gt;"",Таблица729[[#This Row],[Цена]]*Таблица729[[#This Row],[Заказ]],"")</f>
        <v/>
      </c>
      <c r="G11" s="188" t="str">
        <f t="shared" si="0"/>
        <v/>
      </c>
      <c r="H11" s="189">
        <f>IF(IFERROR(VLOOKUP(Таблица729[[#This Row],[Наименование]],#REF!,2,0),-1)&gt;0,1001,IF(IFERROR(VLOOKUP(Таблица729[[#This Row],[Наименование]],#REF!,2,0),-1)&gt;0,50,IF(IFERROR(VLOOKUP(Таблица729[[#This Row],[Наименование]],#REF!,2,0),-1)&gt;0,1002,IF(IFERROR(VLOOKUP(Таблица729[[#This Row],[Наименование]],#REF!,2,0),-1)&gt;0,1003,))))</f>
        <v>0</v>
      </c>
      <c r="I11" s="9"/>
      <c r="J11" s="10"/>
      <c r="K11" s="12"/>
      <c r="L11" s="12"/>
      <c r="M11" s="12"/>
      <c r="N11" s="12"/>
      <c r="O11" s="12"/>
      <c r="P11" s="12"/>
    </row>
    <row r="12" spans="1:25" ht="15.75" customHeight="1" x14ac:dyDescent="0.25">
      <c r="A12" s="202"/>
      <c r="B12" s="183"/>
      <c r="C12" s="203"/>
      <c r="D12" s="203"/>
      <c r="E12" s="186"/>
      <c r="F12" s="187" t="str">
        <f>IF(Таблица729[[#This Row],[Цена]]&lt;&gt;"",Таблица729[[#This Row],[Цена]]*Таблица729[[#This Row],[Заказ]],"")</f>
        <v/>
      </c>
      <c r="G12" s="188" t="str">
        <f t="shared" si="0"/>
        <v/>
      </c>
      <c r="H12" s="189">
        <f>IF(IFERROR(VLOOKUP(Таблица729[[#This Row],[Наименование]],#REF!,2,0),-1)&gt;0,1001,IF(IFERROR(VLOOKUP(Таблица729[[#This Row],[Наименование]],#REF!,2,0),-1)&gt;0,50,IF(IFERROR(VLOOKUP(Таблица729[[#This Row],[Наименование]],#REF!,2,0),-1)&gt;0,1002,IF(IFERROR(VLOOKUP(Таблица729[[#This Row],[Наименование]],#REF!,2,0),-1)&gt;0,1003,))))</f>
        <v>0</v>
      </c>
      <c r="I12" s="9"/>
      <c r="J12" s="10"/>
      <c r="K12" s="12"/>
      <c r="L12" s="12"/>
      <c r="M12" s="12"/>
      <c r="N12" s="12"/>
      <c r="O12" s="12"/>
      <c r="P12" s="12"/>
    </row>
    <row r="13" spans="1:25" ht="15.75" customHeight="1" x14ac:dyDescent="0.25">
      <c r="A13" s="202"/>
      <c r="B13" s="183"/>
      <c r="C13" s="203"/>
      <c r="D13" s="203"/>
      <c r="E13" s="186"/>
      <c r="F13" s="187" t="str">
        <f>IF(Таблица729[[#This Row],[Цена]]&lt;&gt;"",Таблица729[[#This Row],[Цена]]*Таблица729[[#This Row],[Заказ]],"")</f>
        <v/>
      </c>
      <c r="G13" s="188" t="str">
        <f t="shared" si="0"/>
        <v/>
      </c>
      <c r="H13" s="189">
        <f>IF(IFERROR(VLOOKUP(Таблица729[[#This Row],[Наименование]],#REF!,2,0),-1)&gt;0,1001,IF(IFERROR(VLOOKUP(Таблица729[[#This Row],[Наименование]],#REF!,2,0),-1)&gt;0,50,IF(IFERROR(VLOOKUP(Таблица729[[#This Row],[Наименование]],#REF!,2,0),-1)&gt;0,1002,IF(IFERROR(VLOOKUP(Таблица729[[#This Row],[Наименование]],#REF!,2,0),-1)&gt;0,1003,))))</f>
        <v>0</v>
      </c>
      <c r="I13" s="9"/>
      <c r="J13" s="10"/>
      <c r="K13" s="12"/>
      <c r="L13" s="12"/>
      <c r="M13" s="12"/>
      <c r="N13" s="12"/>
      <c r="O13" s="12"/>
      <c r="P13" s="12"/>
    </row>
    <row r="14" spans="1:25" ht="15.75" customHeight="1" x14ac:dyDescent="0.25">
      <c r="A14" s="202"/>
      <c r="B14" s="183"/>
      <c r="C14" s="203"/>
      <c r="D14" s="203"/>
      <c r="E14" s="186"/>
      <c r="F14" s="187" t="str">
        <f>IF(Таблица729[[#This Row],[Цена]]&lt;&gt;"",Таблица729[[#This Row],[Цена]]*Таблица729[[#This Row],[Заказ]],"")</f>
        <v/>
      </c>
      <c r="G14" s="188" t="str">
        <f t="shared" si="0"/>
        <v/>
      </c>
      <c r="H14" s="189">
        <f>IF(IFERROR(VLOOKUP(Таблица729[[#This Row],[Наименование]],#REF!,2,0),-1)&gt;0,1001,IF(IFERROR(VLOOKUP(Таблица729[[#This Row],[Наименование]],#REF!,2,0),-1)&gt;0,50,IF(IFERROR(VLOOKUP(Таблица729[[#This Row],[Наименование]],#REF!,2,0),-1)&gt;0,1002,IF(IFERROR(VLOOKUP(Таблица729[[#This Row],[Наименование]],#REF!,2,0),-1)&gt;0,1003,))))</f>
        <v>0</v>
      </c>
      <c r="I14" s="9"/>
      <c r="J14" s="10"/>
      <c r="K14" s="12"/>
      <c r="L14" s="12"/>
      <c r="M14" s="12"/>
      <c r="N14" s="12"/>
      <c r="O14" s="12"/>
      <c r="P14" s="12"/>
    </row>
    <row r="15" spans="1:25" ht="15.75" customHeight="1" x14ac:dyDescent="0.25">
      <c r="A15" s="202"/>
      <c r="B15" s="183"/>
      <c r="C15" s="203"/>
      <c r="D15" s="203"/>
      <c r="E15" s="186"/>
      <c r="F15" s="187" t="str">
        <f>IF(Таблица729[[#This Row],[Цена]]&lt;&gt;"",Таблица729[[#This Row],[Цена]]*Таблица729[[#This Row],[Заказ]],"")</f>
        <v/>
      </c>
      <c r="G15" s="188" t="str">
        <f t="shared" si="0"/>
        <v/>
      </c>
      <c r="H15" s="189">
        <f>IF(IFERROR(VLOOKUP(Таблица729[[#This Row],[Наименование]],#REF!,2,0),-1)&gt;0,1001,IF(IFERROR(VLOOKUP(Таблица729[[#This Row],[Наименование]],#REF!,2,0),-1)&gt;0,50,IF(IFERROR(VLOOKUP(Таблица729[[#This Row],[Наименование]],#REF!,2,0),-1)&gt;0,1002,IF(IFERROR(VLOOKUP(Таблица729[[#This Row],[Наименование]],#REF!,2,0),-1)&gt;0,1003,))))</f>
        <v>0</v>
      </c>
      <c r="I15" s="9"/>
      <c r="J15" s="10"/>
      <c r="K15" s="12"/>
      <c r="L15" s="12"/>
      <c r="M15" s="12"/>
      <c r="N15" s="12"/>
      <c r="O15" s="12"/>
      <c r="P15" s="12"/>
    </row>
    <row r="16" spans="1:25" ht="15.75" customHeight="1" x14ac:dyDescent="0.25">
      <c r="A16" s="202"/>
      <c r="B16" s="183"/>
      <c r="C16" s="203"/>
      <c r="D16" s="203"/>
      <c r="E16" s="186"/>
      <c r="F16" s="187" t="str">
        <f>IF(Таблица729[[#This Row],[Цена]]&lt;&gt;"",Таблица729[[#This Row],[Цена]]*Таблица729[[#This Row],[Заказ]],"")</f>
        <v/>
      </c>
      <c r="G16" s="188" t="str">
        <f t="shared" si="0"/>
        <v/>
      </c>
      <c r="H16" s="189">
        <f>IF(IFERROR(VLOOKUP(Таблица729[[#This Row],[Наименование]],#REF!,2,0),-1)&gt;0,1001,IF(IFERROR(VLOOKUP(Таблица729[[#This Row],[Наименование]],#REF!,2,0),-1)&gt;0,50,IF(IFERROR(VLOOKUP(Таблица729[[#This Row],[Наименование]],#REF!,2,0),-1)&gt;0,1002,IF(IFERROR(VLOOKUP(Таблица729[[#This Row],[Наименование]],#REF!,2,0),-1)&gt;0,1003,))))</f>
        <v>0</v>
      </c>
      <c r="I16" s="9"/>
      <c r="J16" s="10"/>
      <c r="K16" s="12"/>
      <c r="L16" s="12"/>
      <c r="M16" s="12"/>
      <c r="N16" s="12"/>
      <c r="O16" s="12"/>
      <c r="P16" s="12"/>
    </row>
    <row r="17" spans="1:16" ht="15.75" customHeight="1" x14ac:dyDescent="0.25">
      <c r="A17" s="202"/>
      <c r="B17" s="183"/>
      <c r="C17" s="203"/>
      <c r="D17" s="203"/>
      <c r="E17" s="186"/>
      <c r="F17" s="187" t="str">
        <f>IF(Таблица729[[#This Row],[Цена]]&lt;&gt;"",Таблица729[[#This Row],[Цена]]*Таблица729[[#This Row],[Заказ]],"")</f>
        <v/>
      </c>
      <c r="G17" s="188" t="str">
        <f t="shared" si="0"/>
        <v/>
      </c>
      <c r="H17" s="189">
        <f>IF(IFERROR(VLOOKUP(Таблица729[[#This Row],[Наименование]],#REF!,2,0),-1)&gt;0,1001,IF(IFERROR(VLOOKUP(Таблица729[[#This Row],[Наименование]],#REF!,2,0),-1)&gt;0,50,IF(IFERROR(VLOOKUP(Таблица729[[#This Row],[Наименование]],#REF!,2,0),-1)&gt;0,1002,IF(IFERROR(VLOOKUP(Таблица729[[#This Row],[Наименование]],#REF!,2,0),-1)&gt;0,1003,))))</f>
        <v>0</v>
      </c>
      <c r="I17" s="9"/>
      <c r="J17" s="10"/>
      <c r="K17" s="12"/>
      <c r="L17" s="12"/>
      <c r="M17" s="12"/>
      <c r="N17" s="12"/>
      <c r="O17" s="12"/>
      <c r="P17" s="12"/>
    </row>
    <row r="18" spans="1:16" ht="15.75" customHeight="1" x14ac:dyDescent="0.25">
      <c r="A18" s="202"/>
      <c r="B18" s="183"/>
      <c r="C18" s="203"/>
      <c r="D18" s="203"/>
      <c r="E18" s="186"/>
      <c r="F18" s="187" t="str">
        <f>IF(Таблица729[[#This Row],[Цена]]&lt;&gt;"",Таблица729[[#This Row],[Цена]]*Таблица729[[#This Row],[Заказ]],"")</f>
        <v/>
      </c>
      <c r="G18" s="188" t="str">
        <f t="shared" si="0"/>
        <v/>
      </c>
      <c r="H18" s="189">
        <f>IF(IFERROR(VLOOKUP(Таблица729[[#This Row],[Наименование]],#REF!,2,0),-1)&gt;0,1001,IF(IFERROR(VLOOKUP(Таблица729[[#This Row],[Наименование]],#REF!,2,0),-1)&gt;0,50,IF(IFERROR(VLOOKUP(Таблица729[[#This Row],[Наименование]],#REF!,2,0),-1)&gt;0,1002,IF(IFERROR(VLOOKUP(Таблица729[[#This Row],[Наименование]],#REF!,2,0),-1)&gt;0,1003,))))</f>
        <v>0</v>
      </c>
      <c r="I18" s="9"/>
      <c r="J18" s="10"/>
      <c r="K18" s="12"/>
      <c r="L18" s="12"/>
      <c r="M18" s="12"/>
      <c r="N18" s="12"/>
      <c r="O18" s="12"/>
      <c r="P18" s="12"/>
    </row>
    <row r="19" spans="1:16" ht="15.75" customHeight="1" x14ac:dyDescent="0.25">
      <c r="A19" s="202"/>
      <c r="B19" s="183"/>
      <c r="C19" s="203"/>
      <c r="D19" s="203"/>
      <c r="E19" s="186"/>
      <c r="F19" s="187" t="str">
        <f>IF(Таблица729[[#This Row],[Цена]]&lt;&gt;"",Таблица729[[#This Row],[Цена]]*Таблица729[[#This Row],[Заказ]],"")</f>
        <v/>
      </c>
      <c r="G19" s="188" t="str">
        <f t="shared" si="0"/>
        <v/>
      </c>
      <c r="H19" s="189">
        <f>IF(IFERROR(VLOOKUP(Таблица729[[#This Row],[Наименование]],#REF!,2,0),-1)&gt;0,1001,IF(IFERROR(VLOOKUP(Таблица729[[#This Row],[Наименование]],#REF!,2,0),-1)&gt;0,50,IF(IFERROR(VLOOKUP(Таблица729[[#This Row],[Наименование]],#REF!,2,0),-1)&gt;0,1002,IF(IFERROR(VLOOKUP(Таблица729[[#This Row],[Наименование]],#REF!,2,0),-1)&gt;0,1003,))))</f>
        <v>0</v>
      </c>
      <c r="I19" s="9"/>
      <c r="J19" s="10"/>
      <c r="K19" s="12"/>
      <c r="L19" s="12"/>
      <c r="M19" s="12"/>
      <c r="N19" s="12"/>
      <c r="O19" s="12"/>
      <c r="P19" s="12"/>
    </row>
    <row r="20" spans="1:16" ht="15.75" customHeight="1" x14ac:dyDescent="0.25">
      <c r="A20" s="202"/>
      <c r="B20" s="183"/>
      <c r="C20" s="203"/>
      <c r="D20" s="203"/>
      <c r="E20" s="186"/>
      <c r="F20" s="187" t="str">
        <f>IF(Таблица729[[#This Row],[Цена]]&lt;&gt;"",Таблица729[[#This Row],[Цена]]*Таблица729[[#This Row],[Заказ]],"")</f>
        <v/>
      </c>
      <c r="G20" s="188" t="str">
        <f t="shared" si="0"/>
        <v/>
      </c>
      <c r="H20" s="189">
        <f>IF(IFERROR(VLOOKUP(Таблица729[[#This Row],[Наименование]],#REF!,2,0),-1)&gt;0,1001,IF(IFERROR(VLOOKUP(Таблица729[[#This Row],[Наименование]],#REF!,2,0),-1)&gt;0,50,IF(IFERROR(VLOOKUP(Таблица729[[#This Row],[Наименование]],#REF!,2,0),-1)&gt;0,1002,IF(IFERROR(VLOOKUP(Таблица729[[#This Row],[Наименование]],#REF!,2,0),-1)&gt;0,1003,))))</f>
        <v>0</v>
      </c>
      <c r="I20" s="9"/>
      <c r="J20" s="10"/>
      <c r="K20" s="12"/>
      <c r="L20" s="12"/>
      <c r="M20" s="12"/>
      <c r="N20" s="12"/>
      <c r="O20" s="12"/>
      <c r="P20" s="12"/>
    </row>
    <row r="21" spans="1:16" ht="15.75" customHeight="1" x14ac:dyDescent="0.25">
      <c r="A21" s="202"/>
      <c r="B21" s="183"/>
      <c r="C21" s="203"/>
      <c r="D21" s="203"/>
      <c r="E21" s="186"/>
      <c r="F21" s="187" t="str">
        <f>IF(Таблица729[[#This Row],[Цена]]&lt;&gt;"",Таблица729[[#This Row],[Цена]]*Таблица729[[#This Row],[Заказ]],"")</f>
        <v/>
      </c>
      <c r="G21" s="188" t="str">
        <f t="shared" si="0"/>
        <v/>
      </c>
      <c r="H21" s="189">
        <f>IF(IFERROR(VLOOKUP(Таблица729[[#This Row],[Наименование]],#REF!,2,0),-1)&gt;0,1001,IF(IFERROR(VLOOKUP(Таблица729[[#This Row],[Наименование]],#REF!,2,0),-1)&gt;0,50,IF(IFERROR(VLOOKUP(Таблица729[[#This Row],[Наименование]],#REF!,2,0),-1)&gt;0,1002,IF(IFERROR(VLOOKUP(Таблица729[[#This Row],[Наименование]],#REF!,2,0),-1)&gt;0,1003,))))</f>
        <v>0</v>
      </c>
      <c r="I21" s="9"/>
      <c r="J21" s="10"/>
      <c r="K21" s="12"/>
      <c r="L21" s="12"/>
      <c r="M21" s="12"/>
      <c r="N21" s="12"/>
      <c r="O21" s="12"/>
      <c r="P21" s="12"/>
    </row>
    <row r="22" spans="1:16" ht="15.75" customHeight="1" x14ac:dyDescent="0.25">
      <c r="A22" s="202"/>
      <c r="B22" s="183"/>
      <c r="C22" s="203"/>
      <c r="D22" s="203"/>
      <c r="E22" s="186"/>
      <c r="F22" s="187" t="str">
        <f>IF(Таблица729[[#This Row],[Цена]]&lt;&gt;"",Таблица729[[#This Row],[Цена]]*Таблица729[[#This Row],[Заказ]],"")</f>
        <v/>
      </c>
      <c r="G22" s="188" t="str">
        <f t="shared" si="0"/>
        <v/>
      </c>
      <c r="H22" s="189">
        <f>IF(IFERROR(VLOOKUP(Таблица729[[#This Row],[Наименование]],#REF!,2,0),-1)&gt;0,1001,IF(IFERROR(VLOOKUP(Таблица729[[#This Row],[Наименование]],#REF!,2,0),-1)&gt;0,50,IF(IFERROR(VLOOKUP(Таблица729[[#This Row],[Наименование]],#REF!,2,0),-1)&gt;0,1002,IF(IFERROR(VLOOKUP(Таблица729[[#This Row],[Наименование]],#REF!,2,0),-1)&gt;0,1003,))))</f>
        <v>0</v>
      </c>
      <c r="I22" s="9"/>
      <c r="J22" s="10"/>
      <c r="K22" s="12"/>
      <c r="L22" s="12"/>
      <c r="M22" s="12"/>
      <c r="N22" s="12"/>
      <c r="O22" s="12"/>
      <c r="P22" s="12"/>
    </row>
    <row r="23" spans="1:16" ht="15.75" customHeight="1" x14ac:dyDescent="0.25">
      <c r="A23" s="200"/>
      <c r="B23" s="182"/>
      <c r="C23" s="201"/>
      <c r="D23" s="201"/>
      <c r="E23" s="186"/>
      <c r="F23" s="187" t="str">
        <f>IF(Таблица729[[#This Row],[Цена]]&lt;&gt;"",Таблица729[[#This Row],[Цена]]*Таблица729[[#This Row],[Заказ]],"")</f>
        <v/>
      </c>
      <c r="G23" s="188" t="str">
        <f t="shared" si="0"/>
        <v/>
      </c>
      <c r="H23" s="189">
        <f>IF(IFERROR(VLOOKUP(Таблица729[[#This Row],[Наименование]],#REF!,2,0),-1)&gt;0,1001,IF(IFERROR(VLOOKUP(Таблица729[[#This Row],[Наименование]],#REF!,2,0),-1)&gt;0,50,IF(IFERROR(VLOOKUP(Таблица729[[#This Row],[Наименование]],#REF!,2,0),-1)&gt;0,1002,IF(IFERROR(VLOOKUP(Таблица729[[#This Row],[Наименование]],#REF!,2,0),-1)&gt;0,1003,))))</f>
        <v>0</v>
      </c>
      <c r="I23" s="9"/>
      <c r="J23" s="10"/>
      <c r="K23" s="12"/>
      <c r="L23" s="12"/>
      <c r="M23" s="12"/>
      <c r="N23" s="12"/>
      <c r="O23" s="12"/>
      <c r="P23" s="12"/>
    </row>
    <row r="24" spans="1:16" ht="15.75" customHeight="1" x14ac:dyDescent="0.25">
      <c r="A24" s="202"/>
      <c r="B24" s="183"/>
      <c r="C24" s="203"/>
      <c r="D24" s="203"/>
      <c r="E24" s="186"/>
      <c r="F24" s="187" t="str">
        <f>IF(Таблица729[[#This Row],[Цена]]&lt;&gt;"",Таблица729[[#This Row],[Цена]]*Таблица729[[#This Row],[Заказ]],"")</f>
        <v/>
      </c>
      <c r="G24" s="188" t="str">
        <f t="shared" si="0"/>
        <v/>
      </c>
      <c r="H24" s="189">
        <f>IF(IFERROR(VLOOKUP(Таблица729[[#This Row],[Наименование]],#REF!,2,0),-1)&gt;0,1001,IF(IFERROR(VLOOKUP(Таблица729[[#This Row],[Наименование]],#REF!,2,0),-1)&gt;0,50,IF(IFERROR(VLOOKUP(Таблица729[[#This Row],[Наименование]],#REF!,2,0),-1)&gt;0,1002,IF(IFERROR(VLOOKUP(Таблица729[[#This Row],[Наименование]],#REF!,2,0),-1)&gt;0,1003,))))</f>
        <v>0</v>
      </c>
      <c r="I24" s="9"/>
      <c r="J24" s="10"/>
      <c r="K24" s="12"/>
      <c r="L24" s="12"/>
      <c r="M24" s="12"/>
      <c r="N24" s="12"/>
      <c r="O24" s="12"/>
      <c r="P24" s="12"/>
    </row>
    <row r="25" spans="1:16" ht="15.75" customHeight="1" x14ac:dyDescent="0.25">
      <c r="A25" s="200"/>
      <c r="B25" s="182"/>
      <c r="C25" s="201"/>
      <c r="D25" s="201"/>
      <c r="E25" s="186"/>
      <c r="F25" s="187" t="str">
        <f>IF(Таблица729[[#This Row],[Цена]]&lt;&gt;"",Таблица729[[#This Row],[Цена]]*Таблица729[[#This Row],[Заказ]],"")</f>
        <v/>
      </c>
      <c r="G25" s="188" t="str">
        <f t="shared" si="0"/>
        <v/>
      </c>
      <c r="H25" s="189">
        <f>IF(IFERROR(VLOOKUP(Таблица729[[#This Row],[Наименование]],#REF!,2,0),-1)&gt;0,1001,IF(IFERROR(VLOOKUP(Таблица729[[#This Row],[Наименование]],#REF!,2,0),-1)&gt;0,50,IF(IFERROR(VLOOKUP(Таблица729[[#This Row],[Наименование]],#REF!,2,0),-1)&gt;0,1002,IF(IFERROR(VLOOKUP(Таблица729[[#This Row],[Наименование]],#REF!,2,0),-1)&gt;0,1003,))))</f>
        <v>0</v>
      </c>
      <c r="I25" s="9"/>
      <c r="J25" s="10"/>
      <c r="K25" s="12"/>
      <c r="L25" s="12"/>
      <c r="M25" s="12"/>
      <c r="N25" s="12"/>
      <c r="O25" s="12"/>
      <c r="P25" s="12"/>
    </row>
    <row r="26" spans="1:16" ht="15.75" customHeight="1" x14ac:dyDescent="0.25">
      <c r="A26" s="202"/>
      <c r="B26" s="183"/>
      <c r="C26" s="203"/>
      <c r="D26" s="203"/>
      <c r="E26" s="186"/>
      <c r="F26" s="187" t="str">
        <f>IF(Таблица729[[#This Row],[Цена]]&lt;&gt;"",Таблица729[[#This Row],[Цена]]*Таблица729[[#This Row],[Заказ]],"")</f>
        <v/>
      </c>
      <c r="G26" s="188" t="str">
        <f t="shared" si="0"/>
        <v/>
      </c>
      <c r="H26" s="189">
        <f>IF(IFERROR(VLOOKUP(Таблица729[[#This Row],[Наименование]],#REF!,2,0),-1)&gt;0,1001,IF(IFERROR(VLOOKUP(Таблица729[[#This Row],[Наименование]],#REF!,2,0),-1)&gt;0,50,IF(IFERROR(VLOOKUP(Таблица729[[#This Row],[Наименование]],#REF!,2,0),-1)&gt;0,1002,IF(IFERROR(VLOOKUP(Таблица729[[#This Row],[Наименование]],#REF!,2,0),-1)&gt;0,1003,))))</f>
        <v>0</v>
      </c>
      <c r="I26" s="9"/>
      <c r="J26" s="10"/>
      <c r="K26" s="12"/>
      <c r="L26" s="12"/>
      <c r="M26" s="12"/>
      <c r="N26" s="12"/>
      <c r="O26" s="12"/>
      <c r="P26" s="12"/>
    </row>
    <row r="27" spans="1:16" ht="15.75" customHeight="1" x14ac:dyDescent="0.25">
      <c r="A27" s="200"/>
      <c r="B27" s="182"/>
      <c r="C27" s="201"/>
      <c r="D27" s="201"/>
      <c r="E27" s="186"/>
      <c r="F27" s="187" t="str">
        <f>IF(Таблица729[[#This Row],[Цена]]&lt;&gt;"",Таблица729[[#This Row],[Цена]]*Таблица729[[#This Row],[Заказ]],"")</f>
        <v/>
      </c>
      <c r="G27" s="188" t="str">
        <f t="shared" si="0"/>
        <v/>
      </c>
      <c r="H27" s="189">
        <f>IF(IFERROR(VLOOKUP(Таблица729[[#This Row],[Наименование]],#REF!,2,0),-1)&gt;0,1001,IF(IFERROR(VLOOKUP(Таблица729[[#This Row],[Наименование]],#REF!,2,0),-1)&gt;0,50,IF(IFERROR(VLOOKUP(Таблица729[[#This Row],[Наименование]],#REF!,2,0),-1)&gt;0,1002,IF(IFERROR(VLOOKUP(Таблица729[[#This Row],[Наименование]],#REF!,2,0),-1)&gt;0,1003,))))</f>
        <v>0</v>
      </c>
      <c r="I27" s="9"/>
      <c r="J27" s="10"/>
      <c r="K27" s="12"/>
      <c r="L27" s="12"/>
      <c r="M27" s="12"/>
      <c r="N27" s="12"/>
      <c r="O27" s="12"/>
      <c r="P27" s="12"/>
    </row>
    <row r="28" spans="1:16" ht="15.75" customHeight="1" x14ac:dyDescent="0.25">
      <c r="A28" s="202"/>
      <c r="B28" s="183"/>
      <c r="C28" s="203"/>
      <c r="D28" s="203"/>
      <c r="E28" s="186"/>
      <c r="F28" s="187" t="str">
        <f>IF(Таблица729[[#This Row],[Цена]]&lt;&gt;"",Таблица729[[#This Row],[Цена]]*Таблица729[[#This Row],[Заказ]],"")</f>
        <v/>
      </c>
      <c r="G28" s="188" t="str">
        <f t="shared" si="0"/>
        <v/>
      </c>
      <c r="H28" s="189">
        <f>IF(IFERROR(VLOOKUP(Таблица729[[#This Row],[Наименование]],#REF!,2,0),-1)&gt;0,1001,IF(IFERROR(VLOOKUP(Таблица729[[#This Row],[Наименование]],#REF!,2,0),-1)&gt;0,50,IF(IFERROR(VLOOKUP(Таблица729[[#This Row],[Наименование]],#REF!,2,0),-1)&gt;0,1002,IF(IFERROR(VLOOKUP(Таблица729[[#This Row],[Наименование]],#REF!,2,0),-1)&gt;0,1003,))))</f>
        <v>0</v>
      </c>
      <c r="I28" s="9"/>
      <c r="J28" s="10"/>
      <c r="K28" s="12"/>
      <c r="L28" s="12"/>
      <c r="M28" s="12"/>
      <c r="N28" s="12"/>
      <c r="O28" s="12"/>
      <c r="P28" s="12"/>
    </row>
    <row r="29" spans="1:16" ht="15" customHeight="1" x14ac:dyDescent="0.25">
      <c r="A29" s="202"/>
      <c r="B29" s="183"/>
      <c r="C29" s="203"/>
      <c r="D29" s="203"/>
      <c r="E29" s="194"/>
      <c r="F29" s="187" t="str">
        <f>IF(Таблица729[[#This Row],[Цена]]&lt;&gt;"",Таблица729[[#This Row],[Цена]]*Таблица729[[#This Row],[Заказ]],"")</f>
        <v/>
      </c>
      <c r="G29" s="188" t="str">
        <f t="shared" si="0"/>
        <v/>
      </c>
      <c r="H29" s="195">
        <f>IF(IFERROR(VLOOKUP(Таблица729[[#This Row],[Наименование]],#REF!,2,0),-1)&gt;0,1,IF(IFERROR(VLOOKUP(Таблица729[[#This Row],[Наименование]],#REF!,2,0),-1)&gt;0,2,IF(IFERROR(VLOOKUP(Таблица729[[#This Row],[Наименование]],#REF!,2,0),-1)&gt;0,3,IF(IFERROR(VLOOKUP(Таблица729[[#This Row],[Наименование]],#REF!,2,0),-1)&gt;0,4,))))</f>
        <v>0</v>
      </c>
    </row>
    <row r="30" spans="1:16" ht="15" customHeight="1" x14ac:dyDescent="0.25">
      <c r="A30" s="200"/>
      <c r="B30" s="182"/>
      <c r="C30" s="201"/>
      <c r="D30" s="201"/>
      <c r="E30" s="194"/>
      <c r="F30" s="187" t="str">
        <f>IF(Таблица729[[#This Row],[Цена]]&lt;&gt;"",Таблица729[[#This Row],[Цена]]*Таблица729[[#This Row],[Заказ]],"")</f>
        <v/>
      </c>
      <c r="G30" s="188" t="str">
        <f t="shared" si="0"/>
        <v/>
      </c>
      <c r="H30" s="195">
        <f>IF(IFERROR(VLOOKUP(Таблица729[[#This Row],[Наименование]],#REF!,2,0),-1)&gt;0,1,IF(IFERROR(VLOOKUP(Таблица729[[#This Row],[Наименование]],#REF!,2,0),-1)&gt;0,2,IF(IFERROR(VLOOKUP(Таблица729[[#This Row],[Наименование]],#REF!,2,0),-1)&gt;0,3,IF(IFERROR(VLOOKUP(Таблица729[[#This Row],[Наименование]],#REF!,2,0),-1)&gt;0,4,))))</f>
        <v>0</v>
      </c>
    </row>
    <row r="31" spans="1:16" ht="15" customHeight="1" x14ac:dyDescent="0.25">
      <c r="A31" s="202"/>
      <c r="B31" s="183"/>
      <c r="C31" s="203"/>
      <c r="D31" s="203"/>
      <c r="E31" s="194"/>
      <c r="F31" s="187" t="str">
        <f>IF(Таблица729[[#This Row],[Цена]]&lt;&gt;"",Таблица729[[#This Row],[Цена]]*Таблица729[[#This Row],[Заказ]],"")</f>
        <v/>
      </c>
      <c r="G31" s="188" t="str">
        <f t="shared" si="0"/>
        <v/>
      </c>
      <c r="H31" s="195">
        <f>IF(IFERROR(VLOOKUP(Таблица729[[#This Row],[Наименование]],#REF!,2,0),-1)&gt;0,1,IF(IFERROR(VLOOKUP(Таблица729[[#This Row],[Наименование]],#REF!,2,0),-1)&gt;0,2,IF(IFERROR(VLOOKUP(Таблица729[[#This Row],[Наименование]],#REF!,2,0),-1)&gt;0,3,IF(IFERROR(VLOOKUP(Таблица729[[#This Row],[Наименование]],#REF!,2,0),-1)&gt;0,4,))))</f>
        <v>0</v>
      </c>
    </row>
    <row r="32" spans="1:16" ht="15" customHeight="1" x14ac:dyDescent="0.25">
      <c r="A32" s="200"/>
      <c r="B32" s="182"/>
      <c r="C32" s="201"/>
      <c r="D32" s="201"/>
      <c r="E32" s="194"/>
      <c r="F32" s="187" t="str">
        <f>IF(Таблица729[[#This Row],[Цена]]&lt;&gt;"",Таблица729[[#This Row],[Цена]]*Таблица729[[#This Row],[Заказ]],"")</f>
        <v/>
      </c>
      <c r="G32" s="188" t="str">
        <f t="shared" si="0"/>
        <v/>
      </c>
      <c r="H32" s="195">
        <f>IF(IFERROR(VLOOKUP(Таблица729[[#This Row],[Наименование]],#REF!,2,0),-1)&gt;0,1,IF(IFERROR(VLOOKUP(Таблица729[[#This Row],[Наименование]],#REF!,2,0),-1)&gt;0,2,IF(IFERROR(VLOOKUP(Таблица729[[#This Row],[Наименование]],#REF!,2,0),-1)&gt;0,3,IF(IFERROR(VLOOKUP(Таблица729[[#This Row],[Наименование]],#REF!,2,0),-1)&gt;0,4,))))</f>
        <v>0</v>
      </c>
    </row>
    <row r="33" spans="1:8" ht="15" customHeight="1" x14ac:dyDescent="0.25">
      <c r="A33" s="202"/>
      <c r="B33" s="183"/>
      <c r="C33" s="203"/>
      <c r="D33" s="203"/>
      <c r="E33" s="194"/>
      <c r="F33" s="187" t="str">
        <f>IF(Таблица729[[#This Row],[Цена]]&lt;&gt;"",Таблица729[[#This Row],[Цена]]*Таблица729[[#This Row],[Заказ]],"")</f>
        <v/>
      </c>
      <c r="G33" s="188" t="str">
        <f t="shared" si="0"/>
        <v/>
      </c>
      <c r="H33" s="195">
        <f>IF(IFERROR(VLOOKUP(Таблица729[[#This Row],[Наименование]],#REF!,2,0),-1)&gt;0,1,IF(IFERROR(VLOOKUP(Таблица729[[#This Row],[Наименование]],#REF!,2,0),-1)&gt;0,2,IF(IFERROR(VLOOKUP(Таблица729[[#This Row],[Наименование]],#REF!,2,0),-1)&gt;0,3,IF(IFERROR(VLOOKUP(Таблица729[[#This Row],[Наименование]],#REF!,2,0),-1)&gt;0,4,))))</f>
        <v>0</v>
      </c>
    </row>
    <row r="34" spans="1:8" ht="15" customHeight="1" x14ac:dyDescent="0.25">
      <c r="A34" s="183"/>
      <c r="B34" s="183"/>
      <c r="C34" s="203"/>
      <c r="D34" s="184"/>
      <c r="E34" s="194"/>
      <c r="F34" s="187" t="str">
        <f>IF(Таблица729[[#This Row],[Цена]]&lt;&gt;"",Таблица729[[#This Row],[Цена]]*Таблица729[[#This Row],[Заказ]],"")</f>
        <v/>
      </c>
      <c r="G34" s="188" t="str">
        <f>IF(OR(ISBLANK(D34),(J34)&gt;0),"","предзаказ в течение 1-3 рабочих дней")</f>
        <v/>
      </c>
      <c r="H34" s="195">
        <f>IF(IFERROR(VLOOKUP(Таблица729[[#This Row],[Наименование]],#REF!,2,0),-1)&gt;0,1,IF(IFERROR(VLOOKUP(Таблица729[[#This Row],[Наименование]],#REF!,2,0),-1)&gt;0,2,IF(IFERROR(VLOOKUP(Таблица729[[#This Row],[Наименование]],#REF!,2,0),-1)&gt;0,3,IF(IFERROR(VLOOKUP(Таблица729[[#This Row],[Наименование]],#REF!,2,0),-1)&gt;0,4,))))</f>
        <v>0</v>
      </c>
    </row>
    <row r="35" spans="1:8" ht="15" customHeight="1" x14ac:dyDescent="0.25">
      <c r="A35" s="191" t="s">
        <v>10</v>
      </c>
      <c r="B35" s="191"/>
      <c r="C35" s="252"/>
      <c r="D35" s="234"/>
      <c r="E35" s="191">
        <f>SUBTOTAL(109,Таблица729[Заказ])</f>
        <v>0</v>
      </c>
      <c r="F35" s="191">
        <f>SUBTOTAL(109,Таблица729[Сумма заказа])</f>
        <v>0</v>
      </c>
      <c r="G35" s="232"/>
      <c r="H35" s="237"/>
    </row>
    <row r="36" spans="1:8" ht="15" customHeight="1" x14ac:dyDescent="0.25"/>
    <row r="37" spans="1:8" ht="15" customHeight="1" x14ac:dyDescent="0.25"/>
    <row r="38" spans="1:8" ht="15" customHeight="1" x14ac:dyDescent="0.25"/>
    <row r="39" spans="1:8" ht="15" customHeight="1" x14ac:dyDescent="0.25"/>
    <row r="40" spans="1:8" ht="15" customHeight="1" x14ac:dyDescent="0.25"/>
    <row r="41" spans="1:8" ht="15" customHeight="1" x14ac:dyDescent="0.25"/>
    <row r="42" spans="1:8" ht="15" customHeight="1" x14ac:dyDescent="0.25"/>
    <row r="43" spans="1:8" ht="15" customHeight="1" x14ac:dyDescent="0.25"/>
    <row r="44" spans="1:8" ht="15" customHeight="1" x14ac:dyDescent="0.25"/>
    <row r="45" spans="1:8" ht="15" customHeight="1" x14ac:dyDescent="0.25"/>
    <row r="46" spans="1:8" ht="15" customHeight="1" x14ac:dyDescent="0.25"/>
    <row r="47" spans="1:8" ht="15" customHeight="1" x14ac:dyDescent="0.25"/>
    <row r="48" spans="1: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</sheetData>
  <mergeCells count="2">
    <mergeCell ref="A2:C2"/>
    <mergeCell ref="B1:F1"/>
  </mergeCells>
  <conditionalFormatting sqref="F4:F34 B4:D34">
    <cfRule type="containsBlanks" dxfId="25" priority="10">
      <formula>LEN(TRIM(B4))=0</formula>
    </cfRule>
  </conditionalFormatting>
  <conditionalFormatting sqref="G4:G34">
    <cfRule type="containsBlanks" dxfId="24" priority="11">
      <formula>LEN(TRIM(G4))=0</formula>
    </cfRule>
  </conditionalFormatting>
  <conditionalFormatting sqref="A4:A34">
    <cfRule type="cellIs" dxfId="23" priority="12" operator="greaterThanOrEqual">
      <formula>"аксессуары"</formula>
    </cfRule>
  </conditionalFormatting>
  <conditionalFormatting sqref="E4:E34">
    <cfRule type="expression" dxfId="22" priority="13">
      <formula>ISBLANK(D4)</formula>
    </cfRule>
  </conditionalFormatting>
  <hyperlinks>
    <hyperlink ref="B1" location="'Оглавление'!A1" display="Назад в оглавление" xr:uid="{00000000-0004-0000-0900-000000000000}"/>
  </hyperlinks>
  <pageMargins left="0.7" right="0.7" top="0.75" bottom="0.75" header="0" footer="0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27">
    <tabColor theme="9" tint="0.79998168889431442"/>
  </sheetPr>
  <dimension ref="A1:H359"/>
  <sheetViews>
    <sheetView showGridLines="0" zoomScaleNormal="100" workbookViewId="0">
      <pane ySplit="5" topLeftCell="A79" activePane="bottomLeft" state="frozen"/>
      <selection activeCell="A14" sqref="A14:XFD14"/>
      <selection pane="bottomLeft" activeCell="A6" sqref="A6:D101"/>
    </sheetView>
  </sheetViews>
  <sheetFormatPr defaultColWidth="14.42578125" defaultRowHeight="0" customHeight="1" zeroHeight="1" x14ac:dyDescent="0.25"/>
  <cols>
    <col min="1" max="1" width="11.85546875" style="28" customWidth="1"/>
    <col min="2" max="2" width="122" style="28" customWidth="1"/>
    <col min="3" max="3" width="14" style="98" customWidth="1"/>
    <col min="4" max="4" width="11.7109375" style="98" customWidth="1"/>
    <col min="5" max="5" width="10.85546875" style="28" customWidth="1"/>
    <col min="6" max="6" width="11.140625" style="28" customWidth="1"/>
    <col min="7" max="7" width="14.85546875" style="28" bestFit="1" customWidth="1"/>
    <col min="8" max="8" width="12.7109375" style="28" customWidth="1"/>
    <col min="9" max="26" width="8.7109375" style="28" customWidth="1"/>
    <col min="27" max="16384" width="14.42578125" style="28"/>
  </cols>
  <sheetData>
    <row r="1" spans="1:8" ht="32.25" customHeight="1" x14ac:dyDescent="0.25">
      <c r="A1" s="114" t="s">
        <v>47</v>
      </c>
      <c r="B1" s="622" t="s">
        <v>2</v>
      </c>
      <c r="C1" s="622"/>
      <c r="D1" s="622"/>
      <c r="E1" s="622"/>
      <c r="F1" s="622"/>
      <c r="G1" s="622"/>
      <c r="H1" s="622"/>
    </row>
    <row r="2" spans="1:8" ht="21" x14ac:dyDescent="0.25">
      <c r="A2" s="623" t="s">
        <v>45</v>
      </c>
      <c r="B2" s="624"/>
      <c r="C2" s="624"/>
      <c r="D2" s="96"/>
      <c r="E2" s="44"/>
      <c r="F2" s="44"/>
      <c r="G2" s="44"/>
      <c r="H2" s="57"/>
    </row>
    <row r="3" spans="1:8" ht="21" x14ac:dyDescent="0.25">
      <c r="A3" s="625" t="s">
        <v>39</v>
      </c>
      <c r="B3" s="633"/>
      <c r="C3" s="633"/>
      <c r="D3" s="97"/>
      <c r="E3" s="55"/>
      <c r="F3" s="55"/>
      <c r="G3" s="55"/>
      <c r="H3" s="58"/>
    </row>
    <row r="4" spans="1:8" ht="21" x14ac:dyDescent="0.25">
      <c r="A4" s="634" t="s">
        <v>40</v>
      </c>
      <c r="B4" s="635"/>
      <c r="C4" s="636"/>
      <c r="D4" s="81" t="s">
        <v>3</v>
      </c>
      <c r="E4" s="46">
        <f>SUM(Таблица62547[Заказ наличные])</f>
        <v>0</v>
      </c>
      <c r="F4" s="46">
        <f>SUM(Таблица62547[заказ б/н])</f>
        <v>0</v>
      </c>
      <c r="G4" s="47">
        <f>SUM(Таблица62547[сумма заказа наличные])</f>
        <v>0</v>
      </c>
      <c r="H4" s="56">
        <f>SUM(Таблица62547[Сумма заказа б/н])</f>
        <v>0</v>
      </c>
    </row>
    <row r="5" spans="1:8" s="48" customFormat="1" ht="30" x14ac:dyDescent="0.25">
      <c r="A5" s="67" t="s">
        <v>22</v>
      </c>
      <c r="B5" s="68" t="s">
        <v>14</v>
      </c>
      <c r="C5" s="83" t="s">
        <v>30</v>
      </c>
      <c r="D5" s="70" t="s">
        <v>31</v>
      </c>
      <c r="E5" s="70" t="s">
        <v>32</v>
      </c>
      <c r="F5" s="70" t="s">
        <v>33</v>
      </c>
      <c r="G5" s="70" t="s">
        <v>35</v>
      </c>
      <c r="H5" s="71" t="s">
        <v>34</v>
      </c>
    </row>
    <row r="6" spans="1:8" s="48" customFormat="1" ht="15.75" x14ac:dyDescent="0.25">
      <c r="A6" s="99"/>
      <c r="B6" s="102"/>
      <c r="C6" s="108"/>
      <c r="D6" s="108"/>
      <c r="E6" s="84"/>
      <c r="F6" s="84"/>
      <c r="G6" s="85" t="str">
        <f>IF(Таблица62547[[#This Row],[Цена б/н]]&gt;0,IFERROR(Таблица62547[[#This Row],[цена наличные]]*Таблица62547[[#This Row],[Заказ наличные]],"-"),"")</f>
        <v/>
      </c>
      <c r="H6" s="85" t="str">
        <f>IF(Таблица62547[[#This Row],[Цена б/н]]&gt;0,IFERROR(Таблица62547[[#This Row],[Цена б/н]]*Таблица62547[[#This Row],[заказ б/н]],"-"),"")</f>
        <v/>
      </c>
    </row>
    <row r="7" spans="1:8" ht="15.75" customHeight="1" x14ac:dyDescent="0.25">
      <c r="A7" s="136"/>
      <c r="B7" s="117"/>
      <c r="C7" s="118"/>
      <c r="D7" s="118"/>
      <c r="E7" s="181"/>
      <c r="F7" s="100"/>
      <c r="G7" s="101" t="str">
        <f>IF(Таблица62547[[#This Row],[Цена б/н]]&gt;0,IFERROR(Таблица62547[[#This Row],[цена наличные]]*Таблица62547[[#This Row],[Заказ наличные]],"-"),"")</f>
        <v/>
      </c>
      <c r="H7" s="101" t="str">
        <f>IF(Таблица62547[[#This Row],[Цена б/н]]&gt;0,IFERROR(Таблица62547[[#This Row],[Цена б/н]]*Таблица62547[[#This Row],[заказ б/н]],"-"),"")</f>
        <v/>
      </c>
    </row>
    <row r="8" spans="1:8" ht="15.75" customHeight="1" x14ac:dyDescent="0.25">
      <c r="A8" s="99"/>
      <c r="B8" s="102"/>
      <c r="C8" s="108"/>
      <c r="D8" s="108"/>
      <c r="E8" s="84"/>
      <c r="F8" s="84"/>
      <c r="G8" s="85" t="str">
        <f>IF(Таблица62547[[#This Row],[Цена б/н]]&gt;0,IFERROR(Таблица62547[[#This Row],[цена наличные]]*Таблица62547[[#This Row],[Заказ наличные]],"-"),"")</f>
        <v/>
      </c>
      <c r="H8" s="85" t="str">
        <f>IF(Таблица62547[[#This Row],[Цена б/н]]&gt;0,IFERROR(Таблица62547[[#This Row],[Цена б/н]]*Таблица62547[[#This Row],[заказ б/н]],"-"),"")</f>
        <v/>
      </c>
    </row>
    <row r="9" spans="1:8" ht="15.75" customHeight="1" x14ac:dyDescent="0.25">
      <c r="A9" s="136"/>
      <c r="B9" s="117"/>
      <c r="C9" s="118"/>
      <c r="D9" s="118"/>
      <c r="E9" s="100"/>
      <c r="F9" s="100"/>
      <c r="G9" s="101" t="str">
        <f>IF(Таблица62547[[#This Row],[Цена б/н]]&gt;0,IFERROR(Таблица62547[[#This Row],[цена наличные]]*Таблица62547[[#This Row],[Заказ наличные]],"-"),"")</f>
        <v/>
      </c>
      <c r="H9" s="101" t="str">
        <f>IF(Таблица62547[[#This Row],[Цена б/н]]&gt;0,IFERROR(Таблица62547[[#This Row],[Цена б/н]]*Таблица62547[[#This Row],[заказ б/н]],"-"),"")</f>
        <v/>
      </c>
    </row>
    <row r="10" spans="1:8" ht="15" customHeight="1" x14ac:dyDescent="0.25">
      <c r="A10" s="99"/>
      <c r="B10" s="102"/>
      <c r="C10" s="108"/>
      <c r="D10" s="108"/>
      <c r="E10" s="84"/>
      <c r="F10" s="84"/>
      <c r="G10" s="85" t="str">
        <f>IF(Таблица62547[[#This Row],[Цена б/н]]&gt;0,IFERROR(Таблица62547[[#This Row],[цена наличные]]*Таблица62547[[#This Row],[Заказ наличные]],"-"),"")</f>
        <v/>
      </c>
      <c r="H10" s="85" t="str">
        <f>IF(Таблица62547[[#This Row],[Цена б/н]]&gt;0,IFERROR(Таблица62547[[#This Row],[Цена б/н]]*Таблица62547[[#This Row],[заказ б/н]],"-"),"")</f>
        <v/>
      </c>
    </row>
    <row r="11" spans="1:8" ht="15.75" customHeight="1" x14ac:dyDescent="0.25">
      <c r="A11" s="99"/>
      <c r="B11" s="102"/>
      <c r="C11" s="108"/>
      <c r="D11" s="108"/>
      <c r="E11" s="84"/>
      <c r="F11" s="84"/>
      <c r="G11" s="85" t="str">
        <f>IF(Таблица62547[[#This Row],[Цена б/н]]&gt;0,IFERROR(Таблица62547[[#This Row],[цена наличные]]*Таблица62547[[#This Row],[Заказ наличные]],"-"),"")</f>
        <v/>
      </c>
      <c r="H11" s="85" t="str">
        <f>IF(Таблица62547[[#This Row],[Цена б/н]]&gt;0,IFERROR(Таблица62547[[#This Row],[Цена б/н]]*Таблица62547[[#This Row],[заказ б/н]],"-"),"")</f>
        <v/>
      </c>
    </row>
    <row r="12" spans="1:8" ht="15.75" customHeight="1" x14ac:dyDescent="0.25">
      <c r="A12" s="99"/>
      <c r="B12" s="102"/>
      <c r="C12" s="108"/>
      <c r="D12" s="108"/>
      <c r="E12" s="84"/>
      <c r="F12" s="84"/>
      <c r="G12" s="85" t="str">
        <f>IF(Таблица62547[[#This Row],[Цена б/н]]&gt;0,IFERROR(Таблица62547[[#This Row],[цена наличные]]*Таблица62547[[#This Row],[Заказ наличные]],"-"),"")</f>
        <v/>
      </c>
      <c r="H12" s="85" t="str">
        <f>IF(Таблица62547[[#This Row],[Цена б/н]]&gt;0,IFERROR(Таблица62547[[#This Row],[Цена б/н]]*Таблица62547[[#This Row],[заказ б/н]],"-"),"")</f>
        <v/>
      </c>
    </row>
    <row r="13" spans="1:8" ht="15.75" customHeight="1" x14ac:dyDescent="0.25">
      <c r="A13" s="99"/>
      <c r="B13" s="102"/>
      <c r="C13" s="108"/>
      <c r="D13" s="108"/>
      <c r="E13" s="84"/>
      <c r="F13" s="84"/>
      <c r="G13" s="85" t="str">
        <f>IF(Таблица62547[[#This Row],[Цена б/н]]&gt;0,IFERROR(Таблица62547[[#This Row],[цена наличные]]*Таблица62547[[#This Row],[Заказ наличные]],"-"),"")</f>
        <v/>
      </c>
      <c r="H13" s="85" t="str">
        <f>IF(Таблица62547[[#This Row],[Цена б/н]]&gt;0,IFERROR(Таблица62547[[#This Row],[Цена б/н]]*Таблица62547[[#This Row],[заказ б/н]],"-"),"")</f>
        <v/>
      </c>
    </row>
    <row r="14" spans="1:8" ht="15.75" customHeight="1" x14ac:dyDescent="0.25">
      <c r="A14" s="99"/>
      <c r="B14" s="102"/>
      <c r="C14" s="108"/>
      <c r="D14" s="108"/>
      <c r="E14" s="84"/>
      <c r="F14" s="84"/>
      <c r="G14" s="85" t="str">
        <f>IF(Таблица62547[[#This Row],[Цена б/н]]&gt;0,IFERROR(Таблица62547[[#This Row],[цена наличные]]*Таблица62547[[#This Row],[Заказ наличные]],"-"),"")</f>
        <v/>
      </c>
      <c r="H14" s="85" t="str">
        <f>IF(Таблица62547[[#This Row],[Цена б/н]]&gt;0,IFERROR(Таблица62547[[#This Row],[Цена б/н]]*Таблица62547[[#This Row],[заказ б/н]],"-"),"")</f>
        <v/>
      </c>
    </row>
    <row r="15" spans="1:8" ht="15.75" customHeight="1" x14ac:dyDescent="0.25">
      <c r="A15" s="99"/>
      <c r="B15" s="102"/>
      <c r="C15" s="108"/>
      <c r="D15" s="108"/>
      <c r="E15" s="84"/>
      <c r="F15" s="84"/>
      <c r="G15" s="85" t="str">
        <f>IF(Таблица62547[[#This Row],[Цена б/н]]&gt;0,IFERROR(Таблица62547[[#This Row],[цена наличные]]*Таблица62547[[#This Row],[Заказ наличные]],"-"),"")</f>
        <v/>
      </c>
      <c r="H15" s="85" t="str">
        <f>IF(Таблица62547[[#This Row],[Цена б/н]]&gt;0,IFERROR(Таблица62547[[#This Row],[Цена б/н]]*Таблица62547[[#This Row],[заказ б/н]],"-"),"")</f>
        <v/>
      </c>
    </row>
    <row r="16" spans="1:8" ht="15.75" customHeight="1" x14ac:dyDescent="0.25">
      <c r="A16" s="99"/>
      <c r="B16" s="102"/>
      <c r="C16" s="108"/>
      <c r="D16" s="108"/>
      <c r="E16" s="84"/>
      <c r="F16" s="84"/>
      <c r="G16" s="85" t="str">
        <f>IF(Таблица62547[[#This Row],[Цена б/н]]&gt;0,IFERROR(Таблица62547[[#This Row],[цена наличные]]*Таблица62547[[#This Row],[Заказ наличные]],"-"),"")</f>
        <v/>
      </c>
      <c r="H16" s="85" t="str">
        <f>IF(Таблица62547[[#This Row],[Цена б/н]]&gt;0,IFERROR(Таблица62547[[#This Row],[Цена б/н]]*Таблица62547[[#This Row],[заказ б/н]],"-"),"")</f>
        <v/>
      </c>
    </row>
    <row r="17" spans="1:8" ht="15.75" customHeight="1" x14ac:dyDescent="0.25">
      <c r="A17" s="99"/>
      <c r="B17" s="102"/>
      <c r="C17" s="108"/>
      <c r="D17" s="108"/>
      <c r="E17" s="84"/>
      <c r="F17" s="84"/>
      <c r="G17" s="85" t="str">
        <f>IF(Таблица62547[[#This Row],[Цена б/н]]&gt;0,IFERROR(Таблица62547[[#This Row],[цена наличные]]*Таблица62547[[#This Row],[Заказ наличные]],"-"),"")</f>
        <v/>
      </c>
      <c r="H17" s="85" t="str">
        <f>IF(Таблица62547[[#This Row],[Цена б/н]]&gt;0,IFERROR(Таблица62547[[#This Row],[Цена б/н]]*Таблица62547[[#This Row],[заказ б/н]],"-"),"")</f>
        <v/>
      </c>
    </row>
    <row r="18" spans="1:8" ht="15.75" customHeight="1" x14ac:dyDescent="0.25">
      <c r="A18" s="99"/>
      <c r="B18" s="102"/>
      <c r="C18" s="108"/>
      <c r="D18" s="108"/>
      <c r="E18" s="84"/>
      <c r="F18" s="84"/>
      <c r="G18" s="85" t="str">
        <f>IF(Таблица62547[[#This Row],[Цена б/н]]&gt;0,IFERROR(Таблица62547[[#This Row],[цена наличные]]*Таблица62547[[#This Row],[Заказ наличные]],"-"),"")</f>
        <v/>
      </c>
      <c r="H18" s="85" t="str">
        <f>IF(Таблица62547[[#This Row],[Цена б/н]]&gt;0,IFERROR(Таблица62547[[#This Row],[Цена б/н]]*Таблица62547[[#This Row],[заказ б/н]],"-"),"")</f>
        <v/>
      </c>
    </row>
    <row r="19" spans="1:8" ht="15.75" customHeight="1" x14ac:dyDescent="0.25">
      <c r="A19" s="103"/>
      <c r="B19" s="104"/>
      <c r="C19" s="109"/>
      <c r="D19" s="109"/>
      <c r="E19" s="100"/>
      <c r="F19" s="100"/>
      <c r="G19" s="101" t="str">
        <f>IF(Таблица62547[[#This Row],[Цена б/н]]&gt;0,IFERROR(Таблица62547[[#This Row],[цена наличные]]*Таблица62547[[#This Row],[Заказ наличные]],"-"),"")</f>
        <v/>
      </c>
      <c r="H19" s="101" t="str">
        <f>IF(Таблица62547[[#This Row],[Цена б/н]]&gt;0,IFERROR(Таблица62547[[#This Row],[Цена б/н]]*Таблица62547[[#This Row],[заказ б/н]],"-"),"")</f>
        <v/>
      </c>
    </row>
    <row r="20" spans="1:8" ht="15.75" customHeight="1" x14ac:dyDescent="0.25">
      <c r="A20" s="99"/>
      <c r="B20" s="102"/>
      <c r="C20" s="108"/>
      <c r="D20" s="108"/>
      <c r="E20" s="84"/>
      <c r="F20" s="84"/>
      <c r="G20" s="85" t="str">
        <f>IF(Таблица62547[[#This Row],[Цена б/н]]&gt;0,IFERROR(Таблица62547[[#This Row],[цена наличные]]*Таблица62547[[#This Row],[Заказ наличные]],"-"),"")</f>
        <v/>
      </c>
      <c r="H20" s="85" t="str">
        <f>IF(Таблица62547[[#This Row],[Цена б/н]]&gt;0,IFERROR(Таблица62547[[#This Row],[Цена б/н]]*Таблица62547[[#This Row],[заказ б/н]],"-"),"")</f>
        <v/>
      </c>
    </row>
    <row r="21" spans="1:8" ht="15.75" customHeight="1" x14ac:dyDescent="0.25">
      <c r="A21" s="103"/>
      <c r="B21" s="104"/>
      <c r="C21" s="109"/>
      <c r="D21" s="109"/>
      <c r="E21" s="100"/>
      <c r="F21" s="100"/>
      <c r="G21" s="101" t="str">
        <f>IF(Таблица62547[[#This Row],[Цена б/н]]&gt;0,IFERROR(Таблица62547[[#This Row],[цена наличные]]*Таблица62547[[#This Row],[Заказ наличные]],"-"),"")</f>
        <v/>
      </c>
      <c r="H21" s="101" t="str">
        <f>IF(Таблица62547[[#This Row],[Цена б/н]]&gt;0,IFERROR(Таблица62547[[#This Row],[Цена б/н]]*Таблица62547[[#This Row],[заказ б/н]],"-"),"")</f>
        <v/>
      </c>
    </row>
    <row r="22" spans="1:8" ht="15.75" customHeight="1" x14ac:dyDescent="0.25">
      <c r="A22" s="99"/>
      <c r="B22" s="102"/>
      <c r="C22" s="108"/>
      <c r="D22" s="108"/>
      <c r="E22" s="84"/>
      <c r="F22" s="84"/>
      <c r="G22" s="85" t="str">
        <f>IF(Таблица62547[[#This Row],[Цена б/н]]&gt;0,IFERROR(Таблица62547[[#This Row],[цена наличные]]*Таблица62547[[#This Row],[Заказ наличные]],"-"),"")</f>
        <v/>
      </c>
      <c r="H22" s="85" t="str">
        <f>IF(Таблица62547[[#This Row],[Цена б/н]]&gt;0,IFERROR(Таблица62547[[#This Row],[Цена б/н]]*Таблица62547[[#This Row],[заказ б/н]],"-"),"")</f>
        <v/>
      </c>
    </row>
    <row r="23" spans="1:8" ht="15.75" customHeight="1" x14ac:dyDescent="0.25">
      <c r="A23" s="99"/>
      <c r="B23" s="102"/>
      <c r="C23" s="108"/>
      <c r="D23" s="108"/>
      <c r="E23" s="84"/>
      <c r="F23" s="84"/>
      <c r="G23" s="85" t="str">
        <f>IF(Таблица62547[[#This Row],[Цена б/н]]&gt;0,IFERROR(Таблица62547[[#This Row],[цена наличные]]*Таблица62547[[#This Row],[Заказ наличные]],"-"),"")</f>
        <v/>
      </c>
      <c r="H23" s="85" t="str">
        <f>IF(Таблица62547[[#This Row],[Цена б/н]]&gt;0,IFERROR(Таблица62547[[#This Row],[Цена б/н]]*Таблица62547[[#This Row],[заказ б/н]],"-"),"")</f>
        <v/>
      </c>
    </row>
    <row r="24" spans="1:8" ht="15.75" customHeight="1" x14ac:dyDescent="0.25">
      <c r="A24" s="99"/>
      <c r="B24" s="102"/>
      <c r="C24" s="108"/>
      <c r="D24" s="108"/>
      <c r="E24" s="84"/>
      <c r="F24" s="84"/>
      <c r="G24" s="85" t="str">
        <f>IF(Таблица62547[[#This Row],[Цена б/н]]&gt;0,IFERROR(Таблица62547[[#This Row],[цена наличные]]*Таблица62547[[#This Row],[Заказ наличные]],"-"),"")</f>
        <v/>
      </c>
      <c r="H24" s="85" t="str">
        <f>IF(Таблица62547[[#This Row],[Цена б/н]]&gt;0,IFERROR(Таблица62547[[#This Row],[Цена б/н]]*Таблица62547[[#This Row],[заказ б/н]],"-"),"")</f>
        <v/>
      </c>
    </row>
    <row r="25" spans="1:8" ht="15.75" customHeight="1" x14ac:dyDescent="0.25">
      <c r="A25" s="103"/>
      <c r="B25" s="104"/>
      <c r="C25" s="109"/>
      <c r="D25" s="109"/>
      <c r="E25" s="100"/>
      <c r="F25" s="100"/>
      <c r="G25" s="101" t="str">
        <f>IF(Таблица62547[[#This Row],[Цена б/н]]&gt;0,IFERROR(Таблица62547[[#This Row],[цена наличные]]*Таблица62547[[#This Row],[Заказ наличные]],"-"),"")</f>
        <v/>
      </c>
      <c r="H25" s="101" t="str">
        <f>IF(Таблица62547[[#This Row],[Цена б/н]]&gt;0,IFERROR(Таблица62547[[#This Row],[Цена б/н]]*Таблица62547[[#This Row],[заказ б/н]],"-"),"")</f>
        <v/>
      </c>
    </row>
    <row r="26" spans="1:8" ht="15.75" customHeight="1" x14ac:dyDescent="0.25">
      <c r="A26" s="99"/>
      <c r="B26" s="102"/>
      <c r="C26" s="108"/>
      <c r="D26" s="108"/>
      <c r="E26" s="84"/>
      <c r="F26" s="84"/>
      <c r="G26" s="85" t="str">
        <f>IF(Таблица62547[[#This Row],[Цена б/н]]&gt;0,IFERROR(Таблица62547[[#This Row],[цена наличные]]*Таблица62547[[#This Row],[Заказ наличные]],"-"),"")</f>
        <v/>
      </c>
      <c r="H26" s="85" t="str">
        <f>IF(Таблица62547[[#This Row],[Цена б/н]]&gt;0,IFERROR(Таблица62547[[#This Row],[Цена б/н]]*Таблица62547[[#This Row],[заказ б/н]],"-"),"")</f>
        <v/>
      </c>
    </row>
    <row r="27" spans="1:8" ht="15.75" customHeight="1" x14ac:dyDescent="0.25">
      <c r="A27" s="99"/>
      <c r="B27" s="102"/>
      <c r="C27" s="108"/>
      <c r="D27" s="108"/>
      <c r="E27" s="84"/>
      <c r="F27" s="84"/>
      <c r="G27" s="85" t="str">
        <f>IF(Таблица62547[[#This Row],[Цена б/н]]&gt;0,IFERROR(Таблица62547[[#This Row],[цена наличные]]*Таблица62547[[#This Row],[Заказ наличные]],"-"),"")</f>
        <v/>
      </c>
      <c r="H27" s="85" t="str">
        <f>IF(Таблица62547[[#This Row],[Цена б/н]]&gt;0,IFERROR(Таблица62547[[#This Row],[Цена б/н]]*Таблица62547[[#This Row],[заказ б/н]],"-"),"")</f>
        <v/>
      </c>
    </row>
    <row r="28" spans="1:8" ht="15.75" customHeight="1" x14ac:dyDescent="0.25">
      <c r="A28" s="99"/>
      <c r="B28" s="102"/>
      <c r="C28" s="108"/>
      <c r="D28" s="108"/>
      <c r="E28" s="84"/>
      <c r="F28" s="84"/>
      <c r="G28" s="85" t="str">
        <f>IF(Таблица62547[[#This Row],[Цена б/н]]&gt;0,IFERROR(Таблица62547[[#This Row],[цена наличные]]*Таблица62547[[#This Row],[Заказ наличные]],"-"),"")</f>
        <v/>
      </c>
      <c r="H28" s="85" t="str">
        <f>IF(Таблица62547[[#This Row],[Цена б/н]]&gt;0,IFERROR(Таблица62547[[#This Row],[Цена б/н]]*Таблица62547[[#This Row],[заказ б/н]],"-"),"")</f>
        <v/>
      </c>
    </row>
    <row r="29" spans="1:8" ht="15.75" customHeight="1" x14ac:dyDescent="0.25">
      <c r="A29" s="99"/>
      <c r="B29" s="102"/>
      <c r="C29" s="108"/>
      <c r="D29" s="108"/>
      <c r="E29" s="84"/>
      <c r="F29" s="84"/>
      <c r="G29" s="85" t="str">
        <f>IF(Таблица62547[[#This Row],[Цена б/н]]&gt;0,IFERROR(Таблица62547[[#This Row],[цена наличные]]*Таблица62547[[#This Row],[Заказ наличные]],"-"),"")</f>
        <v/>
      </c>
      <c r="H29" s="85" t="str">
        <f>IF(Таблица62547[[#This Row],[Цена б/н]]&gt;0,IFERROR(Таблица62547[[#This Row],[Цена б/н]]*Таблица62547[[#This Row],[заказ б/н]],"-"),"")</f>
        <v/>
      </c>
    </row>
    <row r="30" spans="1:8" ht="15.75" customHeight="1" x14ac:dyDescent="0.25">
      <c r="A30" s="99"/>
      <c r="B30" s="102"/>
      <c r="C30" s="108"/>
      <c r="D30" s="108"/>
      <c r="E30" s="84"/>
      <c r="F30" s="84"/>
      <c r="G30" s="85" t="str">
        <f>IF(Таблица62547[[#This Row],[Цена б/н]]&gt;0,IFERROR(Таблица62547[[#This Row],[цена наличные]]*Таблица62547[[#This Row],[Заказ наличные]],"-"),"")</f>
        <v/>
      </c>
      <c r="H30" s="85" t="str">
        <f>IF(Таблица62547[[#This Row],[Цена б/н]]&gt;0,IFERROR(Таблица62547[[#This Row],[Цена б/н]]*Таблица62547[[#This Row],[заказ б/н]],"-"),"")</f>
        <v/>
      </c>
    </row>
    <row r="31" spans="1:8" ht="15.75" customHeight="1" x14ac:dyDescent="0.25">
      <c r="A31" s="99"/>
      <c r="B31" s="102"/>
      <c r="C31" s="108"/>
      <c r="D31" s="108"/>
      <c r="E31" s="84"/>
      <c r="F31" s="84"/>
      <c r="G31" s="85" t="str">
        <f>IF(Таблица62547[[#This Row],[Цена б/н]]&gt;0,IFERROR(Таблица62547[[#This Row],[цена наличные]]*Таблица62547[[#This Row],[Заказ наличные]],"-"),"")</f>
        <v/>
      </c>
      <c r="H31" s="85" t="str">
        <f>IF(Таблица62547[[#This Row],[Цена б/н]]&gt;0,IFERROR(Таблица62547[[#This Row],[Цена б/н]]*Таблица62547[[#This Row],[заказ б/н]],"-"),"")</f>
        <v/>
      </c>
    </row>
    <row r="32" spans="1:8" ht="15.75" customHeight="1" x14ac:dyDescent="0.25">
      <c r="A32" s="99"/>
      <c r="B32" s="102"/>
      <c r="C32" s="108"/>
      <c r="D32" s="108"/>
      <c r="E32" s="84"/>
      <c r="F32" s="84"/>
      <c r="G32" s="85" t="str">
        <f>IF(Таблица62547[[#This Row],[Цена б/н]]&gt;0,IFERROR(Таблица62547[[#This Row],[цена наличные]]*Таблица62547[[#This Row],[Заказ наличные]],"-"),"")</f>
        <v/>
      </c>
      <c r="H32" s="85" t="str">
        <f>IF(Таблица62547[[#This Row],[Цена б/н]]&gt;0,IFERROR(Таблица62547[[#This Row],[Цена б/н]]*Таблица62547[[#This Row],[заказ б/н]],"-"),"")</f>
        <v/>
      </c>
    </row>
    <row r="33" spans="1:8" ht="15.75" customHeight="1" x14ac:dyDescent="0.25">
      <c r="A33" s="103"/>
      <c r="B33" s="104"/>
      <c r="C33" s="109"/>
      <c r="D33" s="109"/>
      <c r="E33" s="100"/>
      <c r="F33" s="100"/>
      <c r="G33" s="101" t="str">
        <f>IF(Таблица62547[[#This Row],[Цена б/н]]&gt;0,IFERROR(Таблица62547[[#This Row],[цена наличные]]*Таблица62547[[#This Row],[Заказ наличные]],"-"),"")</f>
        <v/>
      </c>
      <c r="H33" s="101" t="str">
        <f>IF(Таблица62547[[#This Row],[Цена б/н]]&gt;0,IFERROR(Таблица62547[[#This Row],[Цена б/н]]*Таблица62547[[#This Row],[заказ б/н]],"-"),"")</f>
        <v/>
      </c>
    </row>
    <row r="34" spans="1:8" ht="15.75" customHeight="1" x14ac:dyDescent="0.25">
      <c r="A34" s="99"/>
      <c r="B34" s="102"/>
      <c r="C34" s="108"/>
      <c r="D34" s="108"/>
      <c r="E34" s="84"/>
      <c r="F34" s="84"/>
      <c r="G34" s="85" t="str">
        <f>IF(Таблица62547[[#This Row],[Цена б/н]]&gt;0,IFERROR(Таблица62547[[#This Row],[цена наличные]]*Таблица62547[[#This Row],[Заказ наличные]],"-"),"")</f>
        <v/>
      </c>
      <c r="H34" s="85" t="str">
        <f>IF(Таблица62547[[#This Row],[Цена б/н]]&gt;0,IFERROR(Таблица62547[[#This Row],[Цена б/н]]*Таблица62547[[#This Row],[заказ б/н]],"-"),"")</f>
        <v/>
      </c>
    </row>
    <row r="35" spans="1:8" ht="15.75" customHeight="1" x14ac:dyDescent="0.25">
      <c r="A35" s="99"/>
      <c r="B35" s="102"/>
      <c r="C35" s="108"/>
      <c r="D35" s="108"/>
      <c r="E35" s="84"/>
      <c r="F35" s="84"/>
      <c r="G35" s="85" t="str">
        <f>IF(Таблица62547[[#This Row],[Цена б/н]]&gt;0,IFERROR(Таблица62547[[#This Row],[цена наличные]]*Таблица62547[[#This Row],[Заказ наличные]],"-"),"")</f>
        <v/>
      </c>
      <c r="H35" s="85" t="str">
        <f>IF(Таблица62547[[#This Row],[Цена б/н]]&gt;0,IFERROR(Таблица62547[[#This Row],[Цена б/н]]*Таблица62547[[#This Row],[заказ б/н]],"-"),"")</f>
        <v/>
      </c>
    </row>
    <row r="36" spans="1:8" ht="15.75" customHeight="1" x14ac:dyDescent="0.25">
      <c r="A36" s="99"/>
      <c r="B36" s="102"/>
      <c r="C36" s="108"/>
      <c r="D36" s="108"/>
      <c r="E36" s="84"/>
      <c r="F36" s="84"/>
      <c r="G36" s="85" t="str">
        <f>IF(Таблица62547[[#This Row],[Цена б/н]]&gt;0,IFERROR(Таблица62547[[#This Row],[цена наличные]]*Таблица62547[[#This Row],[Заказ наличные]],"-"),"")</f>
        <v/>
      </c>
      <c r="H36" s="85" t="str">
        <f>IF(Таблица62547[[#This Row],[Цена б/н]]&gt;0,IFERROR(Таблица62547[[#This Row],[Цена б/н]]*Таблица62547[[#This Row],[заказ б/н]],"-"),"")</f>
        <v/>
      </c>
    </row>
    <row r="37" spans="1:8" ht="15.75" customHeight="1" x14ac:dyDescent="0.25">
      <c r="A37" s="99"/>
      <c r="B37" s="102"/>
      <c r="C37" s="108"/>
      <c r="D37" s="108"/>
      <c r="E37" s="84"/>
      <c r="F37" s="84"/>
      <c r="G37" s="85" t="str">
        <f>IF(Таблица62547[[#This Row],[Цена б/н]]&gt;0,IFERROR(Таблица62547[[#This Row],[цена наличные]]*Таблица62547[[#This Row],[Заказ наличные]],"-"),"")</f>
        <v/>
      </c>
      <c r="H37" s="85" t="str">
        <f>IF(Таблица62547[[#This Row],[Цена б/н]]&gt;0,IFERROR(Таблица62547[[#This Row],[Цена б/н]]*Таблица62547[[#This Row],[заказ б/н]],"-"),"")</f>
        <v/>
      </c>
    </row>
    <row r="38" spans="1:8" ht="15.75" customHeight="1" x14ac:dyDescent="0.25">
      <c r="A38" s="99"/>
      <c r="B38" s="102"/>
      <c r="C38" s="108"/>
      <c r="D38" s="108"/>
      <c r="E38" s="84"/>
      <c r="F38" s="84"/>
      <c r="G38" s="85" t="str">
        <f>IF(Таблица62547[[#This Row],[Цена б/н]]&gt;0,IFERROR(Таблица62547[[#This Row],[цена наличные]]*Таблица62547[[#This Row],[Заказ наличные]],"-"),"")</f>
        <v/>
      </c>
      <c r="H38" s="85" t="str">
        <f>IF(Таблица62547[[#This Row],[Цена б/н]]&gt;0,IFERROR(Таблица62547[[#This Row],[Цена б/н]]*Таблица62547[[#This Row],[заказ б/н]],"-"),"")</f>
        <v/>
      </c>
    </row>
    <row r="39" spans="1:8" ht="15.75" customHeight="1" x14ac:dyDescent="0.25">
      <c r="A39" s="99"/>
      <c r="B39" s="102"/>
      <c r="C39" s="108"/>
      <c r="D39" s="108"/>
      <c r="E39" s="84"/>
      <c r="F39" s="84"/>
      <c r="G39" s="85" t="str">
        <f>IF(Таблица62547[[#This Row],[Цена б/н]]&gt;0,IFERROR(Таблица62547[[#This Row],[цена наличные]]*Таблица62547[[#This Row],[Заказ наличные]],"-"),"")</f>
        <v/>
      </c>
      <c r="H39" s="85" t="str">
        <f>IF(Таблица62547[[#This Row],[Цена б/н]]&gt;0,IFERROR(Таблица62547[[#This Row],[Цена б/н]]*Таблица62547[[#This Row],[заказ б/н]],"-"),"")</f>
        <v/>
      </c>
    </row>
    <row r="40" spans="1:8" ht="15.75" customHeight="1" x14ac:dyDescent="0.25">
      <c r="A40" s="103"/>
      <c r="B40" s="104"/>
      <c r="C40" s="109"/>
      <c r="D40" s="109"/>
      <c r="E40" s="100"/>
      <c r="F40" s="100"/>
      <c r="G40" s="101" t="str">
        <f>IF(Таблица62547[[#This Row],[Цена б/н]]&gt;0,IFERROR(Таблица62547[[#This Row],[цена наличные]]*Таблица62547[[#This Row],[Заказ наличные]],"-"),"")</f>
        <v/>
      </c>
      <c r="H40" s="101" t="str">
        <f>IF(Таблица62547[[#This Row],[Цена б/н]]&gt;0,IFERROR(Таблица62547[[#This Row],[Цена б/н]]*Таблица62547[[#This Row],[заказ б/н]],"-"),"")</f>
        <v/>
      </c>
    </row>
    <row r="41" spans="1:8" ht="15.75" customHeight="1" x14ac:dyDescent="0.25">
      <c r="A41" s="99"/>
      <c r="B41" s="102"/>
      <c r="C41" s="108"/>
      <c r="D41" s="108"/>
      <c r="E41" s="84"/>
      <c r="F41" s="84"/>
      <c r="G41" s="85" t="str">
        <f>IF(Таблица62547[[#This Row],[Цена б/н]]&gt;0,IFERROR(Таблица62547[[#This Row],[цена наличные]]*Таблица62547[[#This Row],[Заказ наличные]],"-"),"")</f>
        <v/>
      </c>
      <c r="H41" s="85" t="str">
        <f>IF(Таблица62547[[#This Row],[Цена б/н]]&gt;0,IFERROR(Таблица62547[[#This Row],[Цена б/н]]*Таблица62547[[#This Row],[заказ б/н]],"-"),"")</f>
        <v/>
      </c>
    </row>
    <row r="42" spans="1:8" ht="15.75" customHeight="1" x14ac:dyDescent="0.25">
      <c r="A42" s="99"/>
      <c r="B42" s="102"/>
      <c r="C42" s="108"/>
      <c r="D42" s="108"/>
      <c r="E42" s="84"/>
      <c r="F42" s="84"/>
      <c r="G42" s="85" t="str">
        <f>IF(Таблица62547[[#This Row],[Цена б/н]]&gt;0,IFERROR(Таблица62547[[#This Row],[цена наличные]]*Таблица62547[[#This Row],[Заказ наличные]],"-"),"")</f>
        <v/>
      </c>
      <c r="H42" s="85" t="str">
        <f>IF(Таблица62547[[#This Row],[Цена б/н]]&gt;0,IFERROR(Таблица62547[[#This Row],[Цена б/н]]*Таблица62547[[#This Row],[заказ б/н]],"-"),"")</f>
        <v/>
      </c>
    </row>
    <row r="43" spans="1:8" ht="15.75" customHeight="1" x14ac:dyDescent="0.25">
      <c r="A43" s="99"/>
      <c r="B43" s="102"/>
      <c r="C43" s="108"/>
      <c r="D43" s="108"/>
      <c r="E43" s="84"/>
      <c r="F43" s="84"/>
      <c r="G43" s="85" t="str">
        <f>IF(Таблица62547[[#This Row],[Цена б/н]]&gt;0,IFERROR(Таблица62547[[#This Row],[цена наличные]]*Таблица62547[[#This Row],[Заказ наличные]],"-"),"")</f>
        <v/>
      </c>
      <c r="H43" s="85" t="str">
        <f>IF(Таблица62547[[#This Row],[Цена б/н]]&gt;0,IFERROR(Таблица62547[[#This Row],[Цена б/н]]*Таблица62547[[#This Row],[заказ б/н]],"-"),"")</f>
        <v/>
      </c>
    </row>
    <row r="44" spans="1:8" ht="15.75" customHeight="1" x14ac:dyDescent="0.25">
      <c r="A44" s="99"/>
      <c r="B44" s="102"/>
      <c r="C44" s="108"/>
      <c r="D44" s="108"/>
      <c r="E44" s="84"/>
      <c r="F44" s="84"/>
      <c r="G44" s="85" t="str">
        <f>IF(Таблица62547[[#This Row],[Цена б/н]]&gt;0,IFERROR(Таблица62547[[#This Row],[цена наличные]]*Таблица62547[[#This Row],[Заказ наличные]],"-"),"")</f>
        <v/>
      </c>
      <c r="H44" s="85" t="str">
        <f>IF(Таблица62547[[#This Row],[Цена б/н]]&gt;0,IFERROR(Таблица62547[[#This Row],[Цена б/н]]*Таблица62547[[#This Row],[заказ б/н]],"-"),"")</f>
        <v/>
      </c>
    </row>
    <row r="45" spans="1:8" ht="15.75" customHeight="1" x14ac:dyDescent="0.25">
      <c r="A45" s="99"/>
      <c r="B45" s="102"/>
      <c r="C45" s="108"/>
      <c r="D45" s="108"/>
      <c r="E45" s="84"/>
      <c r="F45" s="84"/>
      <c r="G45" s="85" t="str">
        <f>IF(Таблица62547[[#This Row],[Цена б/н]]&gt;0,IFERROR(Таблица62547[[#This Row],[цена наличные]]*Таблица62547[[#This Row],[Заказ наличные]],"-"),"")</f>
        <v/>
      </c>
      <c r="H45" s="85" t="str">
        <f>IF(Таблица62547[[#This Row],[Цена б/н]]&gt;0,IFERROR(Таблица62547[[#This Row],[Цена б/н]]*Таблица62547[[#This Row],[заказ б/н]],"-"),"")</f>
        <v/>
      </c>
    </row>
    <row r="46" spans="1:8" ht="15.75" customHeight="1" x14ac:dyDescent="0.25">
      <c r="A46" s="99"/>
      <c r="B46" s="102"/>
      <c r="C46" s="108"/>
      <c r="D46" s="108"/>
      <c r="E46" s="84"/>
      <c r="F46" s="84"/>
      <c r="G46" s="85" t="str">
        <f>IF(Таблица62547[[#This Row],[Цена б/н]]&gt;0,IFERROR(Таблица62547[[#This Row],[цена наличные]]*Таблица62547[[#This Row],[Заказ наличные]],"-"),"")</f>
        <v/>
      </c>
      <c r="H46" s="85" t="str">
        <f>IF(Таблица62547[[#This Row],[Цена б/н]]&gt;0,IFERROR(Таблица62547[[#This Row],[Цена б/н]]*Таблица62547[[#This Row],[заказ б/н]],"-"),"")</f>
        <v/>
      </c>
    </row>
    <row r="47" spans="1:8" ht="15.75" customHeight="1" x14ac:dyDescent="0.25">
      <c r="A47" s="99"/>
      <c r="B47" s="102"/>
      <c r="C47" s="108"/>
      <c r="D47" s="108"/>
      <c r="E47" s="84"/>
      <c r="F47" s="84"/>
      <c r="G47" s="85" t="str">
        <f>IF(Таблица62547[[#This Row],[Цена б/н]]&gt;0,IFERROR(Таблица62547[[#This Row],[цена наличные]]*Таблица62547[[#This Row],[Заказ наличные]],"-"),"")</f>
        <v/>
      </c>
      <c r="H47" s="85" t="str">
        <f>IF(Таблица62547[[#This Row],[Цена б/н]]&gt;0,IFERROR(Таблица62547[[#This Row],[Цена б/н]]*Таблица62547[[#This Row],[заказ б/н]],"-"),"")</f>
        <v/>
      </c>
    </row>
    <row r="48" spans="1:8" ht="15.75" customHeight="1" x14ac:dyDescent="0.25">
      <c r="A48" s="99"/>
      <c r="B48" s="102"/>
      <c r="C48" s="108"/>
      <c r="D48" s="108"/>
      <c r="E48" s="84"/>
      <c r="F48" s="84"/>
      <c r="G48" s="85" t="str">
        <f>IF(Таблица62547[[#This Row],[Цена б/н]]&gt;0,IFERROR(Таблица62547[[#This Row],[цена наличные]]*Таблица62547[[#This Row],[Заказ наличные]],"-"),"")</f>
        <v/>
      </c>
      <c r="H48" s="85" t="str">
        <f>IF(Таблица62547[[#This Row],[Цена б/н]]&gt;0,IFERROR(Таблица62547[[#This Row],[Цена б/н]]*Таблица62547[[#This Row],[заказ б/н]],"-"),"")</f>
        <v/>
      </c>
    </row>
    <row r="49" spans="1:8" ht="15.75" customHeight="1" x14ac:dyDescent="0.25">
      <c r="A49" s="103"/>
      <c r="B49" s="104"/>
      <c r="C49" s="109"/>
      <c r="D49" s="109"/>
      <c r="E49" s="100"/>
      <c r="F49" s="100"/>
      <c r="G49" s="101" t="str">
        <f>IF(Таблица62547[[#This Row],[Цена б/н]]&gt;0,IFERROR(Таблица62547[[#This Row],[цена наличные]]*Таблица62547[[#This Row],[Заказ наличные]],"-"),"")</f>
        <v/>
      </c>
      <c r="H49" s="101" t="str">
        <f>IF(Таблица62547[[#This Row],[Цена б/н]]&gt;0,IFERROR(Таблица62547[[#This Row],[Цена б/н]]*Таблица62547[[#This Row],[заказ б/н]],"-"),"")</f>
        <v/>
      </c>
    </row>
    <row r="50" spans="1:8" ht="15.75" customHeight="1" x14ac:dyDescent="0.25">
      <c r="A50" s="99"/>
      <c r="B50" s="102"/>
      <c r="C50" s="108"/>
      <c r="D50" s="108"/>
      <c r="E50" s="84"/>
      <c r="F50" s="84"/>
      <c r="G50" s="85" t="str">
        <f>IF(Таблица62547[[#This Row],[Цена б/н]]&gt;0,IFERROR(Таблица62547[[#This Row],[цена наличные]]*Таблица62547[[#This Row],[Заказ наличные]],"-"),"")</f>
        <v/>
      </c>
      <c r="H50" s="85" t="str">
        <f>IF(Таблица62547[[#This Row],[Цена б/н]]&gt;0,IFERROR(Таблица62547[[#This Row],[Цена б/н]]*Таблица62547[[#This Row],[заказ б/н]],"-"),"")</f>
        <v/>
      </c>
    </row>
    <row r="51" spans="1:8" ht="15.75" customHeight="1" x14ac:dyDescent="0.25">
      <c r="A51" s="103"/>
      <c r="B51" s="104"/>
      <c r="C51" s="109"/>
      <c r="D51" s="109"/>
      <c r="E51" s="100"/>
      <c r="F51" s="100"/>
      <c r="G51" s="101" t="str">
        <f>IF(Таблица62547[[#This Row],[Цена б/н]]&gt;0,IFERROR(Таблица62547[[#This Row],[цена наличные]]*Таблица62547[[#This Row],[Заказ наличные]],"-"),"")</f>
        <v/>
      </c>
      <c r="H51" s="101" t="str">
        <f>IF(Таблица62547[[#This Row],[Цена б/н]]&gt;0,IFERROR(Таблица62547[[#This Row],[Цена б/н]]*Таблица62547[[#This Row],[заказ б/н]],"-"),"")</f>
        <v/>
      </c>
    </row>
    <row r="52" spans="1:8" ht="15.75" customHeight="1" x14ac:dyDescent="0.25">
      <c r="A52" s="99"/>
      <c r="B52" s="102"/>
      <c r="C52" s="108"/>
      <c r="D52" s="108"/>
      <c r="E52" s="84"/>
      <c r="F52" s="84"/>
      <c r="G52" s="85" t="str">
        <f>IF(Таблица62547[[#This Row],[Цена б/н]]&gt;0,IFERROR(Таблица62547[[#This Row],[цена наличные]]*Таблица62547[[#This Row],[Заказ наличные]],"-"),"")</f>
        <v/>
      </c>
      <c r="H52" s="85" t="str">
        <f>IF(Таблица62547[[#This Row],[Цена б/н]]&gt;0,IFERROR(Таблица62547[[#This Row],[Цена б/н]]*Таблица62547[[#This Row],[заказ б/н]],"-"),"")</f>
        <v/>
      </c>
    </row>
    <row r="53" spans="1:8" ht="15.75" customHeight="1" x14ac:dyDescent="0.25">
      <c r="A53" s="99"/>
      <c r="B53" s="102"/>
      <c r="C53" s="108"/>
      <c r="D53" s="108"/>
      <c r="E53" s="84"/>
      <c r="F53" s="84"/>
      <c r="G53" s="85" t="str">
        <f>IF(Таблица62547[[#This Row],[Цена б/н]]&gt;0,IFERROR(Таблица62547[[#This Row],[цена наличные]]*Таблица62547[[#This Row],[Заказ наличные]],"-"),"")</f>
        <v/>
      </c>
      <c r="H53" s="85" t="str">
        <f>IF(Таблица62547[[#This Row],[Цена б/н]]&gt;0,IFERROR(Таблица62547[[#This Row],[Цена б/н]]*Таблица62547[[#This Row],[заказ б/н]],"-"),"")</f>
        <v/>
      </c>
    </row>
    <row r="54" spans="1:8" ht="15.75" customHeight="1" x14ac:dyDescent="0.25">
      <c r="A54" s="99"/>
      <c r="B54" s="102"/>
      <c r="C54" s="108"/>
      <c r="D54" s="108"/>
      <c r="E54" s="84"/>
      <c r="F54" s="84"/>
      <c r="G54" s="85" t="str">
        <f>IF(Таблица62547[[#This Row],[Цена б/н]]&gt;0,IFERROR(Таблица62547[[#This Row],[цена наличные]]*Таблица62547[[#This Row],[Заказ наличные]],"-"),"")</f>
        <v/>
      </c>
      <c r="H54" s="85" t="str">
        <f>IF(Таблица62547[[#This Row],[Цена б/н]]&gt;0,IFERROR(Таблица62547[[#This Row],[Цена б/н]]*Таблица62547[[#This Row],[заказ б/н]],"-"),"")</f>
        <v/>
      </c>
    </row>
    <row r="55" spans="1:8" ht="15.75" customHeight="1" x14ac:dyDescent="0.25">
      <c r="A55" s="99"/>
      <c r="B55" s="102"/>
      <c r="C55" s="108"/>
      <c r="D55" s="108"/>
      <c r="E55" s="84"/>
      <c r="F55" s="84"/>
      <c r="G55" s="85" t="str">
        <f>IF(Таблица62547[[#This Row],[Цена б/н]]&gt;0,IFERROR(Таблица62547[[#This Row],[цена наличные]]*Таблица62547[[#This Row],[Заказ наличные]],"-"),"")</f>
        <v/>
      </c>
      <c r="H55" s="85" t="str">
        <f>IF(Таблица62547[[#This Row],[Цена б/н]]&gt;0,IFERROR(Таблица62547[[#This Row],[Цена б/н]]*Таблица62547[[#This Row],[заказ б/н]],"-"),"")</f>
        <v/>
      </c>
    </row>
    <row r="56" spans="1:8" ht="15.75" customHeight="1" x14ac:dyDescent="0.25">
      <c r="A56" s="99"/>
      <c r="B56" s="102"/>
      <c r="C56" s="108"/>
      <c r="D56" s="108"/>
      <c r="E56" s="84"/>
      <c r="F56" s="84"/>
      <c r="G56" s="85" t="str">
        <f>IF(Таблица62547[[#This Row],[Цена б/н]]&gt;0,IFERROR(Таблица62547[[#This Row],[цена наличные]]*Таблица62547[[#This Row],[Заказ наличные]],"-"),"")</f>
        <v/>
      </c>
      <c r="H56" s="85" t="str">
        <f>IF(Таблица62547[[#This Row],[Цена б/н]]&gt;0,IFERROR(Таблица62547[[#This Row],[Цена б/н]]*Таблица62547[[#This Row],[заказ б/н]],"-"),"")</f>
        <v/>
      </c>
    </row>
    <row r="57" spans="1:8" ht="15.75" customHeight="1" x14ac:dyDescent="0.25">
      <c r="A57" s="99"/>
      <c r="B57" s="102"/>
      <c r="C57" s="108"/>
      <c r="D57" s="108"/>
      <c r="E57" s="84"/>
      <c r="F57" s="84"/>
      <c r="G57" s="85" t="str">
        <f>IF(Таблица62547[[#This Row],[Цена б/н]]&gt;0,IFERROR(Таблица62547[[#This Row],[цена наличные]]*Таблица62547[[#This Row],[Заказ наличные]],"-"),"")</f>
        <v/>
      </c>
      <c r="H57" s="85" t="str">
        <f>IF(Таблица62547[[#This Row],[Цена б/н]]&gt;0,IFERROR(Таблица62547[[#This Row],[Цена б/н]]*Таблица62547[[#This Row],[заказ б/н]],"-"),"")</f>
        <v/>
      </c>
    </row>
    <row r="58" spans="1:8" ht="15.75" customHeight="1" x14ac:dyDescent="0.25">
      <c r="A58" s="99"/>
      <c r="B58" s="102"/>
      <c r="C58" s="108"/>
      <c r="D58" s="108"/>
      <c r="E58" s="84"/>
      <c r="F58" s="84"/>
      <c r="G58" s="85" t="str">
        <f>IF(Таблица62547[[#This Row],[Цена б/н]]&gt;0,IFERROR(Таблица62547[[#This Row],[цена наличные]]*Таблица62547[[#This Row],[Заказ наличные]],"-"),"")</f>
        <v/>
      </c>
      <c r="H58" s="85" t="str">
        <f>IF(Таблица62547[[#This Row],[Цена б/н]]&gt;0,IFERROR(Таблица62547[[#This Row],[Цена б/н]]*Таблица62547[[#This Row],[заказ б/н]],"-"),"")</f>
        <v/>
      </c>
    </row>
    <row r="59" spans="1:8" ht="15.75" customHeight="1" x14ac:dyDescent="0.25">
      <c r="A59" s="99"/>
      <c r="B59" s="102"/>
      <c r="C59" s="108"/>
      <c r="D59" s="108"/>
      <c r="E59" s="84"/>
      <c r="F59" s="84"/>
      <c r="G59" s="85" t="str">
        <f>IF(Таблица62547[[#This Row],[Цена б/н]]&gt;0,IFERROR(Таблица62547[[#This Row],[цена наличные]]*Таблица62547[[#This Row],[Заказ наличные]],"-"),"")</f>
        <v/>
      </c>
      <c r="H59" s="85" t="str">
        <f>IF(Таблица62547[[#This Row],[Цена б/н]]&gt;0,IFERROR(Таблица62547[[#This Row],[Цена б/н]]*Таблица62547[[#This Row],[заказ б/н]],"-"),"")</f>
        <v/>
      </c>
    </row>
    <row r="60" spans="1:8" ht="15.75" customHeight="1" x14ac:dyDescent="0.25">
      <c r="A60" s="99"/>
      <c r="B60" s="102"/>
      <c r="C60" s="108"/>
      <c r="D60" s="108"/>
      <c r="E60" s="84"/>
      <c r="F60" s="84"/>
      <c r="G60" s="85" t="str">
        <f>IF(Таблица62547[[#This Row],[Цена б/н]]&gt;0,IFERROR(Таблица62547[[#This Row],[цена наличные]]*Таблица62547[[#This Row],[Заказ наличные]],"-"),"")</f>
        <v/>
      </c>
      <c r="H60" s="85" t="str">
        <f>IF(Таблица62547[[#This Row],[Цена б/н]]&gt;0,IFERROR(Таблица62547[[#This Row],[Цена б/н]]*Таблица62547[[#This Row],[заказ б/н]],"-"),"")</f>
        <v/>
      </c>
    </row>
    <row r="61" spans="1:8" ht="15.75" customHeight="1" x14ac:dyDescent="0.25">
      <c r="A61" s="99"/>
      <c r="B61" s="102"/>
      <c r="C61" s="108"/>
      <c r="D61" s="108"/>
      <c r="E61" s="84"/>
      <c r="F61" s="84"/>
      <c r="G61" s="85" t="str">
        <f>IF(Таблица62547[[#This Row],[Цена б/н]]&gt;0,IFERROR(Таблица62547[[#This Row],[цена наличные]]*Таблица62547[[#This Row],[Заказ наличные]],"-"),"")</f>
        <v/>
      </c>
      <c r="H61" s="85" t="str">
        <f>IF(Таблица62547[[#This Row],[Цена б/н]]&gt;0,IFERROR(Таблица62547[[#This Row],[Цена б/н]]*Таблица62547[[#This Row],[заказ б/н]],"-"),"")</f>
        <v/>
      </c>
    </row>
    <row r="62" spans="1:8" ht="15.75" customHeight="1" x14ac:dyDescent="0.25">
      <c r="A62" s="103"/>
      <c r="B62" s="104"/>
      <c r="C62" s="109"/>
      <c r="D62" s="109"/>
      <c r="E62" s="100"/>
      <c r="F62" s="100"/>
      <c r="G62" s="101" t="str">
        <f>IF(Таблица62547[[#This Row],[Цена б/н]]&gt;0,IFERROR(Таблица62547[[#This Row],[цена наличные]]*Таблица62547[[#This Row],[Заказ наличные]],"-"),"")</f>
        <v/>
      </c>
      <c r="H62" s="101" t="str">
        <f>IF(Таблица62547[[#This Row],[Цена б/н]]&gt;0,IFERROR(Таблица62547[[#This Row],[Цена б/н]]*Таблица62547[[#This Row],[заказ б/н]],"-"),"")</f>
        <v/>
      </c>
    </row>
    <row r="63" spans="1:8" ht="15.75" customHeight="1" x14ac:dyDescent="0.25">
      <c r="A63" s="99"/>
      <c r="B63" s="102"/>
      <c r="C63" s="108"/>
      <c r="D63" s="108"/>
      <c r="E63" s="84"/>
      <c r="F63" s="84"/>
      <c r="G63" s="85" t="str">
        <f>IF(Таблица62547[[#This Row],[Цена б/н]]&gt;0,IFERROR(Таблица62547[[#This Row],[цена наличные]]*Таблица62547[[#This Row],[Заказ наличные]],"-"),"")</f>
        <v/>
      </c>
      <c r="H63" s="85" t="str">
        <f>IF(Таблица62547[[#This Row],[Цена б/н]]&gt;0,IFERROR(Таблица62547[[#This Row],[Цена б/н]]*Таблица62547[[#This Row],[заказ б/н]],"-"),"")</f>
        <v/>
      </c>
    </row>
    <row r="64" spans="1:8" ht="15.75" x14ac:dyDescent="0.25">
      <c r="A64" s="99"/>
      <c r="B64" s="102"/>
      <c r="C64" s="108"/>
      <c r="D64" s="108"/>
      <c r="E64" s="84"/>
      <c r="F64" s="84"/>
      <c r="G64" s="85" t="str">
        <f>IF(Таблица62547[[#This Row],[Цена б/н]]&gt;0,IFERROR(Таблица62547[[#This Row],[цена наличные]]*Таблица62547[[#This Row],[Заказ наличные]],"-"),"")</f>
        <v/>
      </c>
      <c r="H64" s="85" t="str">
        <f>IF(Таблица62547[[#This Row],[Цена б/н]]&gt;0,IFERROR(Таблица62547[[#This Row],[Цена б/н]]*Таблица62547[[#This Row],[заказ б/н]],"-"),"")</f>
        <v/>
      </c>
    </row>
    <row r="65" spans="1:8" ht="15.75" customHeight="1" x14ac:dyDescent="0.25">
      <c r="A65" s="99"/>
      <c r="B65" s="102"/>
      <c r="C65" s="108"/>
      <c r="D65" s="108"/>
      <c r="E65" s="84"/>
      <c r="F65" s="84"/>
      <c r="G65" s="85" t="str">
        <f>IF(Таблица62547[[#This Row],[Цена б/н]]&gt;0,IFERROR(Таблица62547[[#This Row],[цена наличные]]*Таблица62547[[#This Row],[Заказ наличные]],"-"),"")</f>
        <v/>
      </c>
      <c r="H65" s="85" t="str">
        <f>IF(Таблица62547[[#This Row],[Цена б/н]]&gt;0,IFERROR(Таблица62547[[#This Row],[Цена б/н]]*Таблица62547[[#This Row],[заказ б/н]],"-"),"")</f>
        <v/>
      </c>
    </row>
    <row r="66" spans="1:8" ht="15.75" customHeight="1" x14ac:dyDescent="0.25">
      <c r="A66" s="99"/>
      <c r="B66" s="102"/>
      <c r="C66" s="108"/>
      <c r="D66" s="108"/>
      <c r="E66" s="84"/>
      <c r="F66" s="84"/>
      <c r="G66" s="85" t="str">
        <f>IF(Таблица62547[[#This Row],[Цена б/н]]&gt;0,IFERROR(Таблица62547[[#This Row],[цена наличные]]*Таблица62547[[#This Row],[Заказ наличные]],"-"),"")</f>
        <v/>
      </c>
      <c r="H66" s="85" t="str">
        <f>IF(Таблица62547[[#This Row],[Цена б/н]]&gt;0,IFERROR(Таблица62547[[#This Row],[Цена б/н]]*Таблица62547[[#This Row],[заказ б/н]],"-"),"")</f>
        <v/>
      </c>
    </row>
    <row r="67" spans="1:8" ht="15.75" customHeight="1" x14ac:dyDescent="0.25">
      <c r="A67" s="103"/>
      <c r="B67" s="104"/>
      <c r="C67" s="109"/>
      <c r="D67" s="109"/>
      <c r="E67" s="100"/>
      <c r="F67" s="100"/>
      <c r="G67" s="101" t="str">
        <f>IF(Таблица62547[[#This Row],[Цена б/н]]&gt;0,IFERROR(Таблица62547[[#This Row],[цена наличные]]*Таблица62547[[#This Row],[Заказ наличные]],"-"),"")</f>
        <v/>
      </c>
      <c r="H67" s="101" t="str">
        <f>IF(Таблица62547[[#This Row],[Цена б/н]]&gt;0,IFERROR(Таблица62547[[#This Row],[Цена б/н]]*Таблица62547[[#This Row],[заказ б/н]],"-"),"")</f>
        <v/>
      </c>
    </row>
    <row r="68" spans="1:8" ht="15.75" customHeight="1" x14ac:dyDescent="0.25">
      <c r="A68" s="99"/>
      <c r="B68" s="102"/>
      <c r="C68" s="108"/>
      <c r="D68" s="108"/>
      <c r="E68" s="84"/>
      <c r="F68" s="84"/>
      <c r="G68" s="85" t="str">
        <f>IF(Таблица62547[[#This Row],[Цена б/н]]&gt;0,IFERROR(Таблица62547[[#This Row],[цена наличные]]*Таблица62547[[#This Row],[Заказ наличные]],"-"),"")</f>
        <v/>
      </c>
      <c r="H68" s="85" t="str">
        <f>IF(Таблица62547[[#This Row],[Цена б/н]]&gt;0,IFERROR(Таблица62547[[#This Row],[Цена б/н]]*Таблица62547[[#This Row],[заказ б/н]],"-"),"")</f>
        <v/>
      </c>
    </row>
    <row r="69" spans="1:8" ht="15.75" customHeight="1" x14ac:dyDescent="0.25">
      <c r="A69" s="103"/>
      <c r="B69" s="104"/>
      <c r="C69" s="109"/>
      <c r="D69" s="109"/>
      <c r="E69" s="100"/>
      <c r="F69" s="100"/>
      <c r="G69" s="101" t="str">
        <f>IF(Таблица62547[[#This Row],[Цена б/н]]&gt;0,IFERROR(Таблица62547[[#This Row],[цена наличные]]*Таблица62547[[#This Row],[Заказ наличные]],"-"),"")</f>
        <v/>
      </c>
      <c r="H69" s="101" t="str">
        <f>IF(Таблица62547[[#This Row],[Цена б/н]]&gt;0,IFERROR(Таблица62547[[#This Row],[Цена б/н]]*Таблица62547[[#This Row],[заказ б/н]],"-"),"")</f>
        <v/>
      </c>
    </row>
    <row r="70" spans="1:8" ht="15.75" customHeight="1" x14ac:dyDescent="0.25">
      <c r="A70" s="99"/>
      <c r="B70" s="102"/>
      <c r="C70" s="108"/>
      <c r="D70" s="108"/>
      <c r="E70" s="84"/>
      <c r="F70" s="84"/>
      <c r="G70" s="85" t="str">
        <f>IF(Таблица62547[[#This Row],[Цена б/н]]&gt;0,IFERROR(Таблица62547[[#This Row],[цена наличные]]*Таблица62547[[#This Row],[Заказ наличные]],"-"),"")</f>
        <v/>
      </c>
      <c r="H70" s="85" t="str">
        <f>IF(Таблица62547[[#This Row],[Цена б/н]]&gt;0,IFERROR(Таблица62547[[#This Row],[Цена б/н]]*Таблица62547[[#This Row],[заказ б/н]],"-"),"")</f>
        <v/>
      </c>
    </row>
    <row r="71" spans="1:8" ht="15.75" customHeight="1" x14ac:dyDescent="0.25">
      <c r="A71" s="103"/>
      <c r="B71" s="104"/>
      <c r="C71" s="109"/>
      <c r="D71" s="109"/>
      <c r="E71" s="100"/>
      <c r="F71" s="100"/>
      <c r="G71" s="101" t="str">
        <f>IF(Таблица62547[[#This Row],[Цена б/н]]&gt;0,IFERROR(Таблица62547[[#This Row],[цена наличные]]*Таблица62547[[#This Row],[Заказ наличные]],"-"),"")</f>
        <v/>
      </c>
      <c r="H71" s="101" t="str">
        <f>IF(Таблица62547[[#This Row],[Цена б/н]]&gt;0,IFERROR(Таблица62547[[#This Row],[Цена б/н]]*Таблица62547[[#This Row],[заказ б/н]],"-"),"")</f>
        <v/>
      </c>
    </row>
    <row r="72" spans="1:8" ht="15.75" customHeight="1" x14ac:dyDescent="0.25">
      <c r="A72" s="99"/>
      <c r="B72" s="102"/>
      <c r="C72" s="108"/>
      <c r="D72" s="108"/>
      <c r="E72" s="84"/>
      <c r="F72" s="84"/>
      <c r="G72" s="85" t="str">
        <f>IF(Таблица62547[[#This Row],[Цена б/н]]&gt;0,IFERROR(Таблица62547[[#This Row],[цена наличные]]*Таблица62547[[#This Row],[Заказ наличные]],"-"),"")</f>
        <v/>
      </c>
      <c r="H72" s="85" t="str">
        <f>IF(Таблица62547[[#This Row],[Цена б/н]]&gt;0,IFERROR(Таблица62547[[#This Row],[Цена б/н]]*Таблица62547[[#This Row],[заказ б/н]],"-"),"")</f>
        <v/>
      </c>
    </row>
    <row r="73" spans="1:8" ht="15.75" customHeight="1" x14ac:dyDescent="0.25">
      <c r="A73" s="99"/>
      <c r="B73" s="102"/>
      <c r="C73" s="108"/>
      <c r="D73" s="108"/>
      <c r="E73" s="84"/>
      <c r="F73" s="84"/>
      <c r="G73" s="85" t="str">
        <f>IF(Таблица62547[[#This Row],[Цена б/н]]&gt;0,IFERROR(Таблица62547[[#This Row],[цена наличные]]*Таблица62547[[#This Row],[Заказ наличные]],"-"),"")</f>
        <v/>
      </c>
      <c r="H73" s="85" t="str">
        <f>IF(Таблица62547[[#This Row],[Цена б/н]]&gt;0,IFERROR(Таблица62547[[#This Row],[Цена б/н]]*Таблица62547[[#This Row],[заказ б/н]],"-"),"")</f>
        <v/>
      </c>
    </row>
    <row r="74" spans="1:8" ht="15.75" customHeight="1" x14ac:dyDescent="0.25">
      <c r="A74" s="99"/>
      <c r="B74" s="102"/>
      <c r="C74" s="108"/>
      <c r="D74" s="108"/>
      <c r="E74" s="84"/>
      <c r="F74" s="84"/>
      <c r="G74" s="85" t="str">
        <f>IF(Таблица62547[[#This Row],[Цена б/н]]&gt;0,IFERROR(Таблица62547[[#This Row],[цена наличные]]*Таблица62547[[#This Row],[Заказ наличные]],"-"),"")</f>
        <v/>
      </c>
      <c r="H74" s="85" t="str">
        <f>IF(Таблица62547[[#This Row],[Цена б/н]]&gt;0,IFERROR(Таблица62547[[#This Row],[Цена б/н]]*Таблица62547[[#This Row],[заказ б/н]],"-"),"")</f>
        <v/>
      </c>
    </row>
    <row r="75" spans="1:8" ht="15.75" customHeight="1" x14ac:dyDescent="0.25">
      <c r="A75" s="328"/>
      <c r="B75" s="329"/>
      <c r="C75" s="330"/>
      <c r="D75" s="330"/>
      <c r="E75" s="331"/>
      <c r="F75" s="331"/>
      <c r="G75" s="332" t="str">
        <f>IF(Таблица62547[[#This Row],[Цена б/н]]&gt;0,IFERROR(Таблица62547[[#This Row],[цена наличные]]*Таблица62547[[#This Row],[Заказ наличные]],"-"),"")</f>
        <v/>
      </c>
      <c r="H75" s="332" t="str">
        <f>IF(Таблица62547[[#This Row],[Цена б/н]]&gt;0,IFERROR(Таблица62547[[#This Row],[Цена б/н]]*Таблица62547[[#This Row],[заказ б/н]],"-"),"")</f>
        <v/>
      </c>
    </row>
    <row r="76" spans="1:8" ht="15.75" customHeight="1" x14ac:dyDescent="0.25">
      <c r="A76" s="328"/>
      <c r="B76" s="329"/>
      <c r="C76" s="330"/>
      <c r="D76" s="330"/>
      <c r="E76" s="331"/>
      <c r="F76" s="331"/>
      <c r="G76" s="332" t="str">
        <f>IF(Таблица62547[[#This Row],[Цена б/н]]&gt;0,IFERROR(Таблица62547[[#This Row],[цена наличные]]*Таблица62547[[#This Row],[Заказ наличные]],"-"),"")</f>
        <v/>
      </c>
      <c r="H76" s="332" t="str">
        <f>IF(Таблица62547[[#This Row],[Цена б/н]]&gt;0,IFERROR(Таблица62547[[#This Row],[Цена б/н]]*Таблица62547[[#This Row],[заказ б/н]],"-"),"")</f>
        <v/>
      </c>
    </row>
    <row r="77" spans="1:8" ht="15.75" customHeight="1" x14ac:dyDescent="0.25">
      <c r="A77" s="328"/>
      <c r="B77" s="329"/>
      <c r="C77" s="330"/>
      <c r="D77" s="330"/>
      <c r="E77" s="331"/>
      <c r="F77" s="331"/>
      <c r="G77" s="332" t="str">
        <f>IF(Таблица62547[[#This Row],[Цена б/н]]&gt;0,IFERROR(Таблица62547[[#This Row],[цена наличные]]*Таблица62547[[#This Row],[Заказ наличные]],"-"),"")</f>
        <v/>
      </c>
      <c r="H77" s="332" t="str">
        <f>IF(Таблица62547[[#This Row],[Цена б/н]]&gt;0,IFERROR(Таблица62547[[#This Row],[Цена б/н]]*Таблица62547[[#This Row],[заказ б/н]],"-"),"")</f>
        <v/>
      </c>
    </row>
    <row r="78" spans="1:8" ht="15.75" customHeight="1" x14ac:dyDescent="0.25">
      <c r="A78" s="328"/>
      <c r="B78" s="329"/>
      <c r="C78" s="330"/>
      <c r="D78" s="330"/>
      <c r="E78" s="331"/>
      <c r="F78" s="331"/>
      <c r="G78" s="332" t="str">
        <f>IF(Таблица62547[[#This Row],[Цена б/н]]&gt;0,IFERROR(Таблица62547[[#This Row],[цена наличные]]*Таблица62547[[#This Row],[Заказ наличные]],"-"),"")</f>
        <v/>
      </c>
      <c r="H78" s="332" t="str">
        <f>IF(Таблица62547[[#This Row],[Цена б/н]]&gt;0,IFERROR(Таблица62547[[#This Row],[Цена б/н]]*Таблица62547[[#This Row],[заказ б/н]],"-"),"")</f>
        <v/>
      </c>
    </row>
    <row r="79" spans="1:8" ht="15.75" customHeight="1" x14ac:dyDescent="0.25">
      <c r="A79" s="328"/>
      <c r="B79" s="329"/>
      <c r="C79" s="330"/>
      <c r="D79" s="330"/>
      <c r="E79" s="331"/>
      <c r="F79" s="331"/>
      <c r="G79" s="332" t="str">
        <f>IF(Таблица62547[[#This Row],[Цена б/н]]&gt;0,IFERROR(Таблица62547[[#This Row],[цена наличные]]*Таблица62547[[#This Row],[Заказ наличные]],"-"),"")</f>
        <v/>
      </c>
      <c r="H79" s="332" t="str">
        <f>IF(Таблица62547[[#This Row],[Цена б/н]]&gt;0,IFERROR(Таблица62547[[#This Row],[Цена б/н]]*Таблица62547[[#This Row],[заказ б/н]],"-"),"")</f>
        <v/>
      </c>
    </row>
    <row r="80" spans="1:8" ht="15.75" customHeight="1" x14ac:dyDescent="0.25">
      <c r="A80" s="328"/>
      <c r="B80" s="329"/>
      <c r="C80" s="330"/>
      <c r="D80" s="330"/>
      <c r="E80" s="331"/>
      <c r="F80" s="331"/>
      <c r="G80" s="332" t="str">
        <f>IF(Таблица62547[[#This Row],[Цена б/н]]&gt;0,IFERROR(Таблица62547[[#This Row],[цена наличные]]*Таблица62547[[#This Row],[Заказ наличные]],"-"),"")</f>
        <v/>
      </c>
      <c r="H80" s="332" t="str">
        <f>IF(Таблица62547[[#This Row],[Цена б/н]]&gt;0,IFERROR(Таблица62547[[#This Row],[Цена б/н]]*Таблица62547[[#This Row],[заказ б/н]],"-"),"")</f>
        <v/>
      </c>
    </row>
    <row r="81" spans="1:8" ht="15.75" customHeight="1" x14ac:dyDescent="0.25">
      <c r="A81" s="328"/>
      <c r="B81" s="329"/>
      <c r="C81" s="330"/>
      <c r="D81" s="330"/>
      <c r="E81" s="331"/>
      <c r="F81" s="331"/>
      <c r="G81" s="332" t="str">
        <f>IF(Таблица62547[[#This Row],[Цена б/н]]&gt;0,IFERROR(Таблица62547[[#This Row],[цена наличные]]*Таблица62547[[#This Row],[Заказ наличные]],"-"),"")</f>
        <v/>
      </c>
      <c r="H81" s="332" t="str">
        <f>IF(Таблица62547[[#This Row],[Цена б/н]]&gt;0,IFERROR(Таблица62547[[#This Row],[Цена б/н]]*Таблица62547[[#This Row],[заказ б/н]],"-"),"")</f>
        <v/>
      </c>
    </row>
    <row r="82" spans="1:8" ht="15.75" customHeight="1" x14ac:dyDescent="0.25">
      <c r="A82" s="328"/>
      <c r="B82" s="329"/>
      <c r="C82" s="330"/>
      <c r="D82" s="330"/>
      <c r="E82" s="331"/>
      <c r="F82" s="331"/>
      <c r="G82" s="332" t="str">
        <f>IF(Таблица62547[[#This Row],[Цена б/н]]&gt;0,IFERROR(Таблица62547[[#This Row],[цена наличные]]*Таблица62547[[#This Row],[Заказ наличные]],"-"),"")</f>
        <v/>
      </c>
      <c r="H82" s="332" t="str">
        <f>IF(Таблица62547[[#This Row],[Цена б/н]]&gt;0,IFERROR(Таблица62547[[#This Row],[Цена б/н]]*Таблица62547[[#This Row],[заказ б/н]],"-"),"")</f>
        <v/>
      </c>
    </row>
    <row r="83" spans="1:8" ht="15.75" customHeight="1" x14ac:dyDescent="0.25">
      <c r="A83" s="328"/>
      <c r="B83" s="329"/>
      <c r="C83" s="330"/>
      <c r="D83" s="330"/>
      <c r="E83" s="331"/>
      <c r="F83" s="331"/>
      <c r="G83" s="332" t="str">
        <f>IF(Таблица62547[[#This Row],[Цена б/н]]&gt;0,IFERROR(Таблица62547[[#This Row],[цена наличные]]*Таблица62547[[#This Row],[Заказ наличные]],"-"),"")</f>
        <v/>
      </c>
      <c r="H83" s="332" t="str">
        <f>IF(Таблица62547[[#This Row],[Цена б/н]]&gt;0,IFERROR(Таблица62547[[#This Row],[Цена б/н]]*Таблица62547[[#This Row],[заказ б/н]],"-"),"")</f>
        <v/>
      </c>
    </row>
    <row r="84" spans="1:8" ht="15.75" customHeight="1" x14ac:dyDescent="0.25">
      <c r="A84" s="328"/>
      <c r="B84" s="329"/>
      <c r="C84" s="330"/>
      <c r="D84" s="330"/>
      <c r="E84" s="331"/>
      <c r="F84" s="331"/>
      <c r="G84" s="332" t="str">
        <f>IF(Таблица62547[[#This Row],[Цена б/н]]&gt;0,IFERROR(Таблица62547[[#This Row],[цена наличные]]*Таблица62547[[#This Row],[Заказ наличные]],"-"),"")</f>
        <v/>
      </c>
      <c r="H84" s="332" t="str">
        <f>IF(Таблица62547[[#This Row],[Цена б/н]]&gt;0,IFERROR(Таблица62547[[#This Row],[Цена б/н]]*Таблица62547[[#This Row],[заказ б/н]],"-"),"")</f>
        <v/>
      </c>
    </row>
    <row r="85" spans="1:8" ht="15.75" customHeight="1" x14ac:dyDescent="0.25">
      <c r="A85" s="328"/>
      <c r="B85" s="329"/>
      <c r="C85" s="330"/>
      <c r="D85" s="330"/>
      <c r="E85" s="331"/>
      <c r="F85" s="331"/>
      <c r="G85" s="332" t="str">
        <f>IF(Таблица62547[[#This Row],[Цена б/н]]&gt;0,IFERROR(Таблица62547[[#This Row],[цена наличные]]*Таблица62547[[#This Row],[Заказ наличные]],"-"),"")</f>
        <v/>
      </c>
      <c r="H85" s="332" t="str">
        <f>IF(Таблица62547[[#This Row],[Цена б/н]]&gt;0,IFERROR(Таблица62547[[#This Row],[Цена б/н]]*Таблица62547[[#This Row],[заказ б/н]],"-"),"")</f>
        <v/>
      </c>
    </row>
    <row r="86" spans="1:8" ht="15.75" customHeight="1" x14ac:dyDescent="0.25">
      <c r="A86" s="328"/>
      <c r="B86" s="329"/>
      <c r="C86" s="330"/>
      <c r="D86" s="330"/>
      <c r="E86" s="331"/>
      <c r="F86" s="331"/>
      <c r="G86" s="332" t="str">
        <f>IF(Таблица62547[[#This Row],[Цена б/н]]&gt;0,IFERROR(Таблица62547[[#This Row],[цена наличные]]*Таблица62547[[#This Row],[Заказ наличные]],"-"),"")</f>
        <v/>
      </c>
      <c r="H86" s="332" t="str">
        <f>IF(Таблица62547[[#This Row],[Цена б/н]]&gt;0,IFERROR(Таблица62547[[#This Row],[Цена б/н]]*Таблица62547[[#This Row],[заказ б/н]],"-"),"")</f>
        <v/>
      </c>
    </row>
    <row r="87" spans="1:8" ht="15.75" customHeight="1" x14ac:dyDescent="0.25">
      <c r="A87" s="328"/>
      <c r="B87" s="329"/>
      <c r="C87" s="330"/>
      <c r="D87" s="330"/>
      <c r="E87" s="331"/>
      <c r="F87" s="331"/>
      <c r="G87" s="332" t="str">
        <f>IF(Таблица62547[[#This Row],[Цена б/н]]&gt;0,IFERROR(Таблица62547[[#This Row],[цена наличные]]*Таблица62547[[#This Row],[Заказ наличные]],"-"),"")</f>
        <v/>
      </c>
      <c r="H87" s="332" t="str">
        <f>IF(Таблица62547[[#This Row],[Цена б/н]]&gt;0,IFERROR(Таблица62547[[#This Row],[Цена б/н]]*Таблица62547[[#This Row],[заказ б/н]],"-"),"")</f>
        <v/>
      </c>
    </row>
    <row r="88" spans="1:8" ht="15.75" customHeight="1" x14ac:dyDescent="0.25">
      <c r="A88" s="328"/>
      <c r="B88" s="329"/>
      <c r="C88" s="330"/>
      <c r="D88" s="330"/>
      <c r="E88" s="331"/>
      <c r="F88" s="331"/>
      <c r="G88" s="332" t="str">
        <f>IF(Таблица62547[[#This Row],[Цена б/н]]&gt;0,IFERROR(Таблица62547[[#This Row],[цена наличные]]*Таблица62547[[#This Row],[Заказ наличные]],"-"),"")</f>
        <v/>
      </c>
      <c r="H88" s="332" t="str">
        <f>IF(Таблица62547[[#This Row],[Цена б/н]]&gt;0,IFERROR(Таблица62547[[#This Row],[Цена б/н]]*Таблица62547[[#This Row],[заказ б/н]],"-"),"")</f>
        <v/>
      </c>
    </row>
    <row r="89" spans="1:8" ht="15.75" customHeight="1" x14ac:dyDescent="0.25">
      <c r="A89" s="328"/>
      <c r="B89" s="329"/>
      <c r="C89" s="330"/>
      <c r="D89" s="330"/>
      <c r="E89" s="331"/>
      <c r="F89" s="331"/>
      <c r="G89" s="332" t="str">
        <f>IF(Таблица62547[[#This Row],[Цена б/н]]&gt;0,IFERROR(Таблица62547[[#This Row],[цена наличные]]*Таблица62547[[#This Row],[Заказ наличные]],"-"),"")</f>
        <v/>
      </c>
      <c r="H89" s="332" t="str">
        <f>IF(Таблица62547[[#This Row],[Цена б/н]]&gt;0,IFERROR(Таблица62547[[#This Row],[Цена б/н]]*Таблица62547[[#This Row],[заказ б/н]],"-"),"")</f>
        <v/>
      </c>
    </row>
    <row r="90" spans="1:8" ht="15.75" customHeight="1" x14ac:dyDescent="0.25">
      <c r="A90" s="328"/>
      <c r="B90" s="329"/>
      <c r="C90" s="330"/>
      <c r="D90" s="330"/>
      <c r="E90" s="331"/>
      <c r="F90" s="331"/>
      <c r="G90" s="332" t="str">
        <f>IF(Таблица62547[[#This Row],[Цена б/н]]&gt;0,IFERROR(Таблица62547[[#This Row],[цена наличные]]*Таблица62547[[#This Row],[Заказ наличные]],"-"),"")</f>
        <v/>
      </c>
      <c r="H90" s="332" t="str">
        <f>IF(Таблица62547[[#This Row],[Цена б/н]]&gt;0,IFERROR(Таблица62547[[#This Row],[Цена б/н]]*Таблица62547[[#This Row],[заказ б/н]],"-"),"")</f>
        <v/>
      </c>
    </row>
    <row r="91" spans="1:8" ht="15.75" customHeight="1" x14ac:dyDescent="0.25">
      <c r="A91" s="328"/>
      <c r="B91" s="329"/>
      <c r="C91" s="330"/>
      <c r="D91" s="330"/>
      <c r="E91" s="331"/>
      <c r="F91" s="331"/>
      <c r="G91" s="332" t="str">
        <f>IF(Таблица62547[[#This Row],[Цена б/н]]&gt;0,IFERROR(Таблица62547[[#This Row],[цена наличные]]*Таблица62547[[#This Row],[Заказ наличные]],"-"),"")</f>
        <v/>
      </c>
      <c r="H91" s="332" t="str">
        <f>IF(Таблица62547[[#This Row],[Цена б/н]]&gt;0,IFERROR(Таблица62547[[#This Row],[Цена б/н]]*Таблица62547[[#This Row],[заказ б/н]],"-"),"")</f>
        <v/>
      </c>
    </row>
    <row r="92" spans="1:8" ht="15.75" customHeight="1" x14ac:dyDescent="0.25">
      <c r="A92" s="328"/>
      <c r="B92" s="329"/>
      <c r="C92" s="330"/>
      <c r="D92" s="330"/>
      <c r="E92" s="331"/>
      <c r="F92" s="331"/>
      <c r="G92" s="332" t="str">
        <f>IF(Таблица62547[[#This Row],[Цена б/н]]&gt;0,IFERROR(Таблица62547[[#This Row],[цена наличные]]*Таблица62547[[#This Row],[Заказ наличные]],"-"),"")</f>
        <v/>
      </c>
      <c r="H92" s="332" t="str">
        <f>IF(Таблица62547[[#This Row],[Цена б/н]]&gt;0,IFERROR(Таблица62547[[#This Row],[Цена б/н]]*Таблица62547[[#This Row],[заказ б/н]],"-"),"")</f>
        <v/>
      </c>
    </row>
    <row r="93" spans="1:8" ht="15.75" customHeight="1" x14ac:dyDescent="0.25">
      <c r="A93" s="328"/>
      <c r="B93" s="329"/>
      <c r="C93" s="330"/>
      <c r="D93" s="330"/>
      <c r="E93" s="331"/>
      <c r="F93" s="331"/>
      <c r="G93" s="332" t="str">
        <f>IF(Таблица62547[[#This Row],[Цена б/н]]&gt;0,IFERROR(Таблица62547[[#This Row],[цена наличные]]*Таблица62547[[#This Row],[Заказ наличные]],"-"),"")</f>
        <v/>
      </c>
      <c r="H93" s="332" t="str">
        <f>IF(Таблица62547[[#This Row],[Цена б/н]]&gt;0,IFERROR(Таблица62547[[#This Row],[Цена б/н]]*Таблица62547[[#This Row],[заказ б/н]],"-"),"")</f>
        <v/>
      </c>
    </row>
    <row r="94" spans="1:8" ht="15.75" customHeight="1" x14ac:dyDescent="0.25">
      <c r="A94" s="328"/>
      <c r="B94" s="329"/>
      <c r="C94" s="330"/>
      <c r="D94" s="330"/>
      <c r="E94" s="331"/>
      <c r="F94" s="331"/>
      <c r="G94" s="332" t="str">
        <f>IF(Таблица62547[[#This Row],[Цена б/н]]&gt;0,IFERROR(Таблица62547[[#This Row],[цена наличные]]*Таблица62547[[#This Row],[Заказ наличные]],"-"),"")</f>
        <v/>
      </c>
      <c r="H94" s="332" t="str">
        <f>IF(Таблица62547[[#This Row],[Цена б/н]]&gt;0,IFERROR(Таблица62547[[#This Row],[Цена б/н]]*Таблица62547[[#This Row],[заказ б/н]],"-"),"")</f>
        <v/>
      </c>
    </row>
    <row r="95" spans="1:8" ht="15.75" customHeight="1" x14ac:dyDescent="0.25">
      <c r="A95" s="328"/>
      <c r="B95" s="329"/>
      <c r="C95" s="330"/>
      <c r="D95" s="330"/>
      <c r="E95" s="331"/>
      <c r="F95" s="331"/>
      <c r="G95" s="332" t="str">
        <f>IF(Таблица62547[[#This Row],[Цена б/н]]&gt;0,IFERROR(Таблица62547[[#This Row],[цена наличные]]*Таблица62547[[#This Row],[Заказ наличные]],"-"),"")</f>
        <v/>
      </c>
      <c r="H95" s="332" t="str">
        <f>IF(Таблица62547[[#This Row],[Цена б/н]]&gt;0,IFERROR(Таблица62547[[#This Row],[Цена б/н]]*Таблица62547[[#This Row],[заказ б/н]],"-"),"")</f>
        <v/>
      </c>
    </row>
    <row r="96" spans="1:8" ht="15.75" customHeight="1" x14ac:dyDescent="0.25">
      <c r="A96" s="328"/>
      <c r="B96" s="329"/>
      <c r="C96" s="330"/>
      <c r="D96" s="330"/>
      <c r="E96" s="331"/>
      <c r="F96" s="331"/>
      <c r="G96" s="332" t="str">
        <f>IF(Таблица62547[[#This Row],[Цена б/н]]&gt;0,IFERROR(Таблица62547[[#This Row],[цена наличные]]*Таблица62547[[#This Row],[Заказ наличные]],"-"),"")</f>
        <v/>
      </c>
      <c r="H96" s="332" t="str">
        <f>IF(Таблица62547[[#This Row],[Цена б/н]]&gt;0,IFERROR(Таблица62547[[#This Row],[Цена б/н]]*Таблица62547[[#This Row],[заказ б/н]],"-"),"")</f>
        <v/>
      </c>
    </row>
    <row r="97" spans="1:8" ht="15.75" customHeight="1" x14ac:dyDescent="0.25">
      <c r="A97" s="328"/>
      <c r="B97" s="329"/>
      <c r="C97" s="330"/>
      <c r="D97" s="330"/>
      <c r="E97" s="331"/>
      <c r="F97" s="331"/>
      <c r="G97" s="332" t="str">
        <f>IF(Таблица62547[[#This Row],[Цена б/н]]&gt;0,IFERROR(Таблица62547[[#This Row],[цена наличные]]*Таблица62547[[#This Row],[Заказ наличные]],"-"),"")</f>
        <v/>
      </c>
      <c r="H97" s="332" t="str">
        <f>IF(Таблица62547[[#This Row],[Цена б/н]]&gt;0,IFERROR(Таблица62547[[#This Row],[Цена б/н]]*Таблица62547[[#This Row],[заказ б/н]],"-"),"")</f>
        <v/>
      </c>
    </row>
    <row r="98" spans="1:8" ht="15.75" customHeight="1" x14ac:dyDescent="0.25">
      <c r="A98" s="328"/>
      <c r="B98" s="329"/>
      <c r="C98" s="330"/>
      <c r="D98" s="330"/>
      <c r="E98" s="331"/>
      <c r="F98" s="331"/>
      <c r="G98" s="332" t="str">
        <f>IF(Таблица62547[[#This Row],[Цена б/н]]&gt;0,IFERROR(Таблица62547[[#This Row],[цена наличные]]*Таблица62547[[#This Row],[Заказ наличные]],"-"),"")</f>
        <v/>
      </c>
      <c r="H98" s="332" t="str">
        <f>IF(Таблица62547[[#This Row],[Цена б/н]]&gt;0,IFERROR(Таблица62547[[#This Row],[Цена б/н]]*Таблица62547[[#This Row],[заказ б/н]],"-"),"")</f>
        <v/>
      </c>
    </row>
    <row r="99" spans="1:8" ht="15.75" customHeight="1" x14ac:dyDescent="0.25">
      <c r="A99" s="328"/>
      <c r="B99" s="329"/>
      <c r="C99" s="330"/>
      <c r="D99" s="330"/>
      <c r="E99" s="331"/>
      <c r="F99" s="331"/>
      <c r="G99" s="332" t="str">
        <f>IF(Таблица62547[[#This Row],[Цена б/н]]&gt;0,IFERROR(Таблица62547[[#This Row],[цена наличные]]*Таблица62547[[#This Row],[Заказ наличные]],"-"),"")</f>
        <v/>
      </c>
      <c r="H99" s="332" t="str">
        <f>IF(Таблица62547[[#This Row],[Цена б/н]]&gt;0,IFERROR(Таблица62547[[#This Row],[Цена б/н]]*Таблица62547[[#This Row],[заказ б/н]],"-"),"")</f>
        <v/>
      </c>
    </row>
    <row r="100" spans="1:8" ht="15.75" customHeight="1" x14ac:dyDescent="0.25">
      <c r="A100" s="328"/>
      <c r="B100" s="329"/>
      <c r="C100" s="330"/>
      <c r="D100" s="330"/>
      <c r="E100" s="331"/>
      <c r="F100" s="331"/>
      <c r="G100" s="332" t="str">
        <f>IF(Таблица62547[[#This Row],[Цена б/н]]&gt;0,IFERROR(Таблица62547[[#This Row],[цена наличные]]*Таблица62547[[#This Row],[Заказ наличные]],"-"),"")</f>
        <v/>
      </c>
      <c r="H100" s="332" t="str">
        <f>IF(Таблица62547[[#This Row],[Цена б/н]]&gt;0,IFERROR(Таблица62547[[#This Row],[Цена б/н]]*Таблица62547[[#This Row],[заказ б/н]],"-"),"")</f>
        <v/>
      </c>
    </row>
    <row r="101" spans="1:8" ht="15.75" customHeight="1" x14ac:dyDescent="0.25">
      <c r="A101" s="328"/>
      <c r="B101" s="329"/>
      <c r="C101" s="330"/>
      <c r="D101" s="330"/>
      <c r="E101" s="331"/>
      <c r="F101" s="331"/>
      <c r="G101" s="332" t="str">
        <f>IF(Таблица62547[[#This Row],[Цена б/н]]&gt;0,IFERROR(Таблица62547[[#This Row],[цена наличные]]*Таблица62547[[#This Row],[Заказ наличные]],"-"),"")</f>
        <v/>
      </c>
      <c r="H101" s="332" t="str">
        <f>IF(Таблица62547[[#This Row],[Цена б/н]]&gt;0,IFERROR(Таблица62547[[#This Row],[Цена б/н]]*Таблица62547[[#This Row],[заказ б/н]],"-"),"")</f>
        <v/>
      </c>
    </row>
    <row r="102" spans="1:8" ht="15.75" customHeight="1" x14ac:dyDescent="0.25">
      <c r="A102" s="227" t="s">
        <v>10</v>
      </c>
      <c r="B102" s="228"/>
      <c r="C102" s="229"/>
      <c r="D102" s="229"/>
      <c r="E102" s="230">
        <f>SUBTOTAL(109,Таблица62547[Заказ наличные])</f>
        <v>0</v>
      </c>
      <c r="F102" s="230">
        <f>SUBTOTAL(109,Таблица62547[заказ б/н])</f>
        <v>0</v>
      </c>
      <c r="G102" s="231">
        <f>SUBTOTAL(109,Таблица62547[сумма заказа наличные])</f>
        <v>0</v>
      </c>
      <c r="H102" s="231">
        <f>SUBTOTAL(109,Таблица62547[Сумма заказа б/н])</f>
        <v>0</v>
      </c>
    </row>
    <row r="103" spans="1:8" ht="15.75" customHeight="1" x14ac:dyDescent="0.25">
      <c r="A103" s="49"/>
      <c r="C103" s="82"/>
      <c r="D103" s="82"/>
      <c r="E103" s="50"/>
      <c r="F103" s="51"/>
      <c r="G103" s="51"/>
      <c r="H103" s="51"/>
    </row>
    <row r="104" spans="1:8" ht="15.75" customHeight="1" x14ac:dyDescent="0.25">
      <c r="A104" s="49"/>
      <c r="C104" s="82"/>
      <c r="D104" s="82"/>
      <c r="E104" s="50"/>
      <c r="F104" s="51"/>
      <c r="G104" s="51"/>
      <c r="H104" s="51"/>
    </row>
    <row r="105" spans="1:8" ht="15.75" customHeight="1" x14ac:dyDescent="0.25">
      <c r="A105" s="49"/>
      <c r="C105" s="82"/>
      <c r="D105" s="82"/>
      <c r="E105" s="50"/>
      <c r="F105" s="51"/>
      <c r="G105" s="51"/>
      <c r="H105" s="51"/>
    </row>
    <row r="106" spans="1:8" ht="15.75" customHeight="1" x14ac:dyDescent="0.25">
      <c r="A106" s="49"/>
      <c r="C106" s="82"/>
      <c r="D106" s="82"/>
      <c r="E106" s="50"/>
      <c r="F106" s="51"/>
      <c r="G106" s="51"/>
      <c r="H106" s="51"/>
    </row>
    <row r="107" spans="1:8" ht="15.75" customHeight="1" x14ac:dyDescent="0.25">
      <c r="A107" s="49"/>
      <c r="C107" s="82"/>
      <c r="D107" s="82"/>
      <c r="E107" s="50"/>
      <c r="F107" s="51"/>
      <c r="G107" s="51"/>
      <c r="H107" s="51"/>
    </row>
    <row r="108" spans="1:8" ht="15.75" customHeight="1" x14ac:dyDescent="0.25">
      <c r="A108" s="49"/>
      <c r="C108" s="82"/>
      <c r="D108" s="82"/>
      <c r="E108" s="50"/>
      <c r="F108" s="51"/>
      <c r="G108" s="51"/>
      <c r="H108" s="51"/>
    </row>
    <row r="109" spans="1:8" ht="15.75" customHeight="1" x14ac:dyDescent="0.25">
      <c r="A109" s="49"/>
      <c r="C109" s="82"/>
      <c r="D109" s="82"/>
      <c r="E109" s="50"/>
      <c r="F109" s="51"/>
      <c r="G109" s="51"/>
      <c r="H109" s="51"/>
    </row>
    <row r="110" spans="1:8" ht="15.75" customHeight="1" x14ac:dyDescent="0.25">
      <c r="A110" s="49"/>
      <c r="C110" s="82"/>
      <c r="D110" s="82"/>
      <c r="E110" s="50"/>
      <c r="F110" s="51"/>
      <c r="G110" s="51"/>
      <c r="H110" s="51"/>
    </row>
    <row r="111" spans="1:8" ht="15.75" customHeight="1" x14ac:dyDescent="0.25">
      <c r="A111" s="49"/>
      <c r="C111" s="82"/>
      <c r="D111" s="82"/>
      <c r="E111" s="50"/>
      <c r="F111" s="51"/>
      <c r="G111" s="51"/>
      <c r="H111" s="51"/>
    </row>
    <row r="112" spans="1:8" ht="15.75" customHeight="1" x14ac:dyDescent="0.25">
      <c r="A112" s="49"/>
      <c r="C112" s="82"/>
      <c r="D112" s="82"/>
      <c r="E112" s="50"/>
      <c r="F112" s="51"/>
      <c r="G112" s="51"/>
      <c r="H112" s="51"/>
    </row>
    <row r="113" spans="1:8" ht="15.75" customHeight="1" x14ac:dyDescent="0.25">
      <c r="A113" s="49"/>
      <c r="C113" s="82"/>
      <c r="D113" s="82"/>
      <c r="E113" s="50"/>
      <c r="F113" s="51"/>
      <c r="G113" s="51"/>
      <c r="H113" s="51"/>
    </row>
    <row r="114" spans="1:8" ht="15.75" customHeight="1" x14ac:dyDescent="0.25">
      <c r="A114" s="49"/>
      <c r="C114" s="82"/>
      <c r="D114" s="82"/>
      <c r="E114" s="50"/>
      <c r="F114" s="51"/>
      <c r="G114" s="51"/>
      <c r="H114" s="51"/>
    </row>
    <row r="115" spans="1:8" ht="15.75" customHeight="1" x14ac:dyDescent="0.25">
      <c r="A115" s="49"/>
      <c r="C115" s="82"/>
      <c r="D115" s="82"/>
      <c r="E115" s="50"/>
      <c r="F115" s="51"/>
      <c r="G115" s="51"/>
      <c r="H115" s="51"/>
    </row>
    <row r="116" spans="1:8" ht="15.75" customHeight="1" x14ac:dyDescent="0.25">
      <c r="A116" s="49"/>
      <c r="C116" s="82"/>
      <c r="D116" s="82"/>
      <c r="E116" s="50"/>
      <c r="F116" s="51"/>
      <c r="G116" s="51"/>
      <c r="H116" s="51"/>
    </row>
    <row r="117" spans="1:8" ht="15.75" customHeight="1" x14ac:dyDescent="0.25">
      <c r="A117" s="49"/>
      <c r="C117" s="82"/>
      <c r="D117" s="82"/>
      <c r="E117" s="50"/>
      <c r="F117" s="51"/>
      <c r="G117" s="51"/>
      <c r="H117" s="51"/>
    </row>
    <row r="118" spans="1:8" ht="15.75" customHeight="1" x14ac:dyDescent="0.25">
      <c r="A118" s="49"/>
      <c r="C118" s="82"/>
      <c r="D118" s="82"/>
      <c r="E118" s="50"/>
      <c r="F118" s="51"/>
      <c r="G118" s="51"/>
      <c r="H118" s="51"/>
    </row>
    <row r="119" spans="1:8" ht="15.75" customHeight="1" x14ac:dyDescent="0.25">
      <c r="A119" s="49"/>
      <c r="C119" s="82"/>
      <c r="D119" s="82"/>
      <c r="E119" s="50"/>
      <c r="F119" s="51"/>
      <c r="G119" s="51"/>
      <c r="H119" s="51"/>
    </row>
    <row r="120" spans="1:8" ht="15.75" customHeight="1" x14ac:dyDescent="0.25">
      <c r="A120" s="49"/>
      <c r="C120" s="82"/>
      <c r="D120" s="82"/>
      <c r="E120" s="50"/>
      <c r="F120" s="51"/>
      <c r="G120" s="51"/>
      <c r="H120" s="51"/>
    </row>
    <row r="121" spans="1:8" ht="15.75" customHeight="1" x14ac:dyDescent="0.25">
      <c r="A121" s="49"/>
      <c r="C121" s="82"/>
      <c r="D121" s="82"/>
      <c r="E121" s="50"/>
      <c r="F121" s="51"/>
      <c r="G121" s="51"/>
      <c r="H121" s="51"/>
    </row>
    <row r="122" spans="1:8" ht="15.75" customHeight="1" x14ac:dyDescent="0.25">
      <c r="A122" s="49"/>
      <c r="C122" s="82"/>
      <c r="D122" s="82"/>
      <c r="E122" s="50"/>
      <c r="F122" s="51"/>
      <c r="G122" s="51"/>
      <c r="H122" s="51"/>
    </row>
    <row r="123" spans="1:8" ht="15.75" customHeight="1" x14ac:dyDescent="0.25">
      <c r="A123" s="49"/>
      <c r="C123" s="82"/>
      <c r="D123" s="82"/>
      <c r="E123" s="50"/>
      <c r="F123" s="51"/>
      <c r="G123" s="51"/>
      <c r="H123" s="51"/>
    </row>
    <row r="124" spans="1:8" ht="15.75" customHeight="1" x14ac:dyDescent="0.25">
      <c r="A124" s="49"/>
      <c r="C124" s="82"/>
      <c r="D124" s="82"/>
      <c r="E124" s="50"/>
      <c r="F124" s="51"/>
      <c r="G124" s="51"/>
      <c r="H124" s="51"/>
    </row>
    <row r="125" spans="1:8" ht="15.75" customHeight="1" x14ac:dyDescent="0.25">
      <c r="A125" s="49"/>
      <c r="C125" s="82"/>
      <c r="D125" s="82"/>
      <c r="E125" s="50"/>
      <c r="F125" s="51"/>
      <c r="G125" s="51"/>
      <c r="H125" s="51"/>
    </row>
    <row r="126" spans="1:8" ht="15.75" customHeight="1" x14ac:dyDescent="0.25">
      <c r="A126" s="49"/>
      <c r="C126" s="82"/>
      <c r="D126" s="82"/>
      <c r="E126" s="50"/>
      <c r="F126" s="51"/>
      <c r="G126" s="51"/>
      <c r="H126" s="51"/>
    </row>
    <row r="127" spans="1:8" ht="15.75" customHeight="1" x14ac:dyDescent="0.25">
      <c r="A127" s="49"/>
      <c r="C127" s="82"/>
      <c r="D127" s="82"/>
      <c r="E127" s="50"/>
      <c r="F127" s="51"/>
      <c r="G127" s="51"/>
      <c r="H127" s="51"/>
    </row>
    <row r="128" spans="1:8" ht="15.75" customHeight="1" x14ac:dyDescent="0.25">
      <c r="A128" s="49"/>
      <c r="C128" s="82"/>
      <c r="D128" s="82"/>
      <c r="E128" s="50"/>
      <c r="F128" s="51"/>
      <c r="G128" s="51"/>
      <c r="H128" s="51"/>
    </row>
    <row r="129" spans="1:8" ht="15.75" customHeight="1" x14ac:dyDescent="0.25">
      <c r="A129" s="49"/>
      <c r="C129" s="82"/>
      <c r="D129" s="82"/>
      <c r="E129" s="50"/>
      <c r="F129" s="51"/>
      <c r="G129" s="51"/>
      <c r="H129" s="51"/>
    </row>
    <row r="130" spans="1:8" ht="15.75" customHeight="1" x14ac:dyDescent="0.25">
      <c r="A130" s="49"/>
      <c r="C130" s="82"/>
      <c r="D130" s="82"/>
      <c r="E130" s="50"/>
      <c r="F130" s="51"/>
      <c r="G130" s="51"/>
      <c r="H130" s="51"/>
    </row>
    <row r="131" spans="1:8" ht="15.75" customHeight="1" x14ac:dyDescent="0.25">
      <c r="A131" s="49"/>
      <c r="C131" s="82"/>
      <c r="D131" s="82"/>
      <c r="E131" s="50"/>
      <c r="F131" s="51"/>
      <c r="G131" s="51"/>
      <c r="H131" s="51"/>
    </row>
    <row r="132" spans="1:8" ht="15.75" customHeight="1" x14ac:dyDescent="0.25">
      <c r="A132" s="49"/>
      <c r="C132" s="82"/>
      <c r="D132" s="82"/>
      <c r="E132" s="50"/>
      <c r="F132" s="51"/>
      <c r="G132" s="51"/>
      <c r="H132" s="51"/>
    </row>
    <row r="133" spans="1:8" ht="15.75" customHeight="1" x14ac:dyDescent="0.25">
      <c r="A133" s="49"/>
      <c r="C133" s="82"/>
      <c r="D133" s="82"/>
      <c r="E133" s="50"/>
      <c r="F133" s="51"/>
      <c r="G133" s="51"/>
      <c r="H133" s="51"/>
    </row>
    <row r="134" spans="1:8" ht="15.75" customHeight="1" x14ac:dyDescent="0.25">
      <c r="A134" s="49"/>
      <c r="C134" s="82"/>
      <c r="D134" s="82"/>
      <c r="E134" s="50"/>
      <c r="F134" s="51"/>
      <c r="G134" s="51"/>
      <c r="H134" s="51"/>
    </row>
    <row r="135" spans="1:8" ht="15.75" customHeight="1" x14ac:dyDescent="0.25">
      <c r="A135" s="49"/>
      <c r="C135" s="82"/>
      <c r="D135" s="82"/>
      <c r="E135" s="50"/>
      <c r="F135" s="51"/>
      <c r="G135" s="51"/>
      <c r="H135" s="51"/>
    </row>
    <row r="136" spans="1:8" ht="15.75" customHeight="1" x14ac:dyDescent="0.25">
      <c r="A136" s="49"/>
      <c r="C136" s="82"/>
      <c r="D136" s="82"/>
      <c r="E136" s="50"/>
      <c r="F136" s="51"/>
      <c r="G136" s="51"/>
      <c r="H136" s="51"/>
    </row>
    <row r="137" spans="1:8" ht="15.75" customHeight="1" x14ac:dyDescent="0.25">
      <c r="A137" s="49"/>
      <c r="C137" s="82"/>
      <c r="D137" s="82"/>
      <c r="E137" s="50"/>
      <c r="F137" s="51"/>
      <c r="G137" s="51"/>
      <c r="H137" s="51"/>
    </row>
    <row r="138" spans="1:8" ht="15.75" customHeight="1" x14ac:dyDescent="0.25">
      <c r="A138" s="49"/>
      <c r="C138" s="82"/>
      <c r="D138" s="82"/>
      <c r="E138" s="50"/>
      <c r="F138" s="51"/>
      <c r="G138" s="51"/>
      <c r="H138" s="51"/>
    </row>
    <row r="139" spans="1:8" ht="15.75" customHeight="1" x14ac:dyDescent="0.25">
      <c r="A139" s="49"/>
      <c r="C139" s="82"/>
      <c r="D139" s="82"/>
      <c r="E139" s="50"/>
      <c r="F139" s="51"/>
      <c r="G139" s="51"/>
      <c r="H139" s="51"/>
    </row>
    <row r="140" spans="1:8" ht="15.75" customHeight="1" x14ac:dyDescent="0.25">
      <c r="A140" s="49"/>
      <c r="C140" s="82"/>
      <c r="D140" s="82"/>
      <c r="E140" s="50"/>
      <c r="F140" s="51"/>
      <c r="G140" s="51"/>
      <c r="H140" s="51"/>
    </row>
    <row r="141" spans="1:8" ht="15.75" customHeight="1" x14ac:dyDescent="0.25">
      <c r="A141" s="49"/>
      <c r="C141" s="82"/>
      <c r="D141" s="82"/>
      <c r="E141" s="50"/>
      <c r="F141" s="51"/>
      <c r="G141" s="51"/>
      <c r="H141" s="51"/>
    </row>
    <row r="142" spans="1:8" ht="15.75" customHeight="1" x14ac:dyDescent="0.25">
      <c r="A142" s="49"/>
      <c r="C142" s="82"/>
      <c r="D142" s="82"/>
      <c r="E142" s="50"/>
      <c r="F142" s="51"/>
      <c r="G142" s="51"/>
      <c r="H142" s="51"/>
    </row>
    <row r="143" spans="1:8" ht="15.75" customHeight="1" x14ac:dyDescent="0.25">
      <c r="A143" s="49"/>
      <c r="C143" s="82"/>
      <c r="D143" s="82"/>
      <c r="E143" s="50"/>
      <c r="F143" s="51"/>
      <c r="G143" s="51"/>
      <c r="H143" s="51"/>
    </row>
    <row r="144" spans="1:8" ht="15.75" customHeight="1" x14ac:dyDescent="0.25">
      <c r="A144" s="49"/>
      <c r="C144" s="82"/>
      <c r="D144" s="82"/>
      <c r="E144" s="50"/>
      <c r="F144" s="51"/>
      <c r="G144" s="51"/>
      <c r="H144" s="51"/>
    </row>
    <row r="145" spans="1:8" ht="15.75" customHeight="1" x14ac:dyDescent="0.25">
      <c r="A145" s="49"/>
      <c r="C145" s="82"/>
      <c r="D145" s="82"/>
      <c r="E145" s="50"/>
      <c r="F145" s="51"/>
      <c r="G145" s="51"/>
      <c r="H145" s="51"/>
    </row>
    <row r="146" spans="1:8" ht="15.75" customHeight="1" x14ac:dyDescent="0.25">
      <c r="A146" s="49"/>
      <c r="C146" s="82"/>
      <c r="D146" s="82"/>
      <c r="E146" s="50"/>
      <c r="F146" s="51"/>
      <c r="G146" s="51"/>
      <c r="H146" s="51"/>
    </row>
    <row r="147" spans="1:8" ht="15.75" customHeight="1" x14ac:dyDescent="0.25">
      <c r="A147" s="49"/>
      <c r="C147" s="82"/>
      <c r="D147" s="82"/>
      <c r="E147" s="50"/>
      <c r="F147" s="51"/>
      <c r="G147" s="51"/>
      <c r="H147" s="51"/>
    </row>
    <row r="148" spans="1:8" ht="15.75" customHeight="1" x14ac:dyDescent="0.25">
      <c r="A148" s="49"/>
      <c r="C148" s="82"/>
      <c r="D148" s="82"/>
      <c r="E148" s="50"/>
      <c r="F148" s="51"/>
      <c r="G148" s="51"/>
      <c r="H148" s="51"/>
    </row>
    <row r="149" spans="1:8" ht="15.75" customHeight="1" x14ac:dyDescent="0.25">
      <c r="A149" s="49"/>
      <c r="C149" s="82"/>
      <c r="D149" s="82"/>
      <c r="E149" s="50"/>
      <c r="F149" s="51"/>
      <c r="G149" s="51"/>
      <c r="H149" s="51"/>
    </row>
    <row r="150" spans="1:8" ht="15.75" customHeight="1" x14ac:dyDescent="0.25">
      <c r="A150" s="49"/>
      <c r="C150" s="82"/>
      <c r="D150" s="82"/>
      <c r="E150" s="50"/>
      <c r="F150" s="51"/>
      <c r="G150" s="51"/>
      <c r="H150" s="51"/>
    </row>
    <row r="151" spans="1:8" ht="15.75" customHeight="1" x14ac:dyDescent="0.25">
      <c r="A151" s="49"/>
      <c r="C151" s="82"/>
      <c r="D151" s="82"/>
      <c r="E151" s="50"/>
      <c r="F151" s="51"/>
      <c r="G151" s="51"/>
      <c r="H151" s="51"/>
    </row>
    <row r="152" spans="1:8" ht="15.75" customHeight="1" x14ac:dyDescent="0.25">
      <c r="A152" s="49"/>
      <c r="C152" s="82"/>
      <c r="D152" s="82"/>
      <c r="E152" s="50"/>
      <c r="F152" s="51"/>
      <c r="G152" s="51"/>
      <c r="H152" s="51"/>
    </row>
    <row r="153" spans="1:8" ht="15.75" customHeight="1" x14ac:dyDescent="0.25">
      <c r="A153" s="49"/>
      <c r="C153" s="82"/>
      <c r="D153" s="82"/>
      <c r="E153" s="50"/>
      <c r="F153" s="51"/>
      <c r="G153" s="51"/>
      <c r="H153" s="51"/>
    </row>
    <row r="154" spans="1:8" ht="15.75" customHeight="1" x14ac:dyDescent="0.25">
      <c r="A154" s="49"/>
      <c r="C154" s="82"/>
      <c r="D154" s="82"/>
      <c r="E154" s="50"/>
      <c r="F154" s="51"/>
      <c r="G154" s="51"/>
      <c r="H154" s="51"/>
    </row>
    <row r="155" spans="1:8" ht="15.75" customHeight="1" x14ac:dyDescent="0.25">
      <c r="A155" s="49"/>
      <c r="C155" s="82"/>
      <c r="D155" s="82"/>
      <c r="E155" s="50"/>
      <c r="F155" s="51"/>
      <c r="G155" s="51"/>
      <c r="H155" s="51"/>
    </row>
    <row r="156" spans="1:8" ht="15.75" customHeight="1" x14ac:dyDescent="0.25">
      <c r="A156" s="49"/>
      <c r="C156" s="82"/>
      <c r="D156" s="82"/>
      <c r="E156" s="50"/>
      <c r="F156" s="51"/>
      <c r="G156" s="51"/>
      <c r="H156" s="51"/>
    </row>
    <row r="157" spans="1:8" ht="15.75" customHeight="1" x14ac:dyDescent="0.25">
      <c r="A157" s="49"/>
      <c r="C157" s="82"/>
      <c r="D157" s="82"/>
      <c r="E157" s="50"/>
      <c r="F157" s="51"/>
      <c r="G157" s="51"/>
      <c r="H157" s="51"/>
    </row>
    <row r="158" spans="1:8" ht="15.75" customHeight="1" x14ac:dyDescent="0.25">
      <c r="A158" s="49"/>
      <c r="C158" s="82"/>
      <c r="D158" s="82"/>
      <c r="E158" s="50"/>
      <c r="F158" s="51"/>
      <c r="G158" s="51"/>
      <c r="H158" s="51"/>
    </row>
    <row r="159" spans="1:8" ht="15.75" customHeight="1" x14ac:dyDescent="0.25">
      <c r="A159" s="49"/>
      <c r="C159" s="82"/>
      <c r="D159" s="82"/>
      <c r="E159" s="50"/>
      <c r="F159" s="51"/>
      <c r="G159" s="51"/>
      <c r="H159" s="51"/>
    </row>
    <row r="160" spans="1:8" ht="15.75" customHeight="1" x14ac:dyDescent="0.25">
      <c r="A160" s="49"/>
      <c r="C160" s="82"/>
      <c r="D160" s="82"/>
      <c r="E160" s="50"/>
      <c r="F160" s="51"/>
      <c r="G160" s="51"/>
      <c r="H160" s="51"/>
    </row>
    <row r="161" spans="1:8" ht="15.75" customHeight="1" x14ac:dyDescent="0.25">
      <c r="A161" s="49"/>
      <c r="C161" s="82"/>
      <c r="D161" s="82"/>
      <c r="E161" s="50"/>
      <c r="F161" s="51"/>
      <c r="G161" s="51"/>
      <c r="H161" s="51"/>
    </row>
    <row r="162" spans="1:8" ht="15.75" customHeight="1" x14ac:dyDescent="0.25">
      <c r="A162" s="49"/>
      <c r="C162" s="82"/>
      <c r="D162" s="82"/>
      <c r="E162" s="50"/>
      <c r="F162" s="51"/>
      <c r="G162" s="51"/>
      <c r="H162" s="51"/>
    </row>
    <row r="163" spans="1:8" ht="15.75" customHeight="1" x14ac:dyDescent="0.25">
      <c r="A163" s="49"/>
      <c r="C163" s="82"/>
      <c r="D163" s="82"/>
      <c r="E163" s="50"/>
      <c r="F163" s="51"/>
      <c r="G163" s="51"/>
      <c r="H163" s="51"/>
    </row>
    <row r="164" spans="1:8" ht="15.75" customHeight="1" x14ac:dyDescent="0.25">
      <c r="A164" s="49"/>
      <c r="C164" s="82"/>
      <c r="D164" s="82"/>
      <c r="E164" s="50"/>
      <c r="F164" s="51"/>
      <c r="G164" s="51"/>
      <c r="H164" s="51"/>
    </row>
    <row r="165" spans="1:8" ht="15.75" customHeight="1" x14ac:dyDescent="0.25">
      <c r="A165" s="49"/>
      <c r="C165" s="82"/>
      <c r="D165" s="82"/>
      <c r="E165" s="50"/>
      <c r="F165" s="51"/>
      <c r="G165" s="51"/>
      <c r="H165" s="51"/>
    </row>
    <row r="166" spans="1:8" ht="15.75" customHeight="1" x14ac:dyDescent="0.25">
      <c r="A166" s="49"/>
      <c r="C166" s="82"/>
      <c r="D166" s="82"/>
      <c r="E166" s="50"/>
      <c r="F166" s="51"/>
      <c r="G166" s="51"/>
      <c r="H166" s="51"/>
    </row>
    <row r="167" spans="1:8" ht="15.75" customHeight="1" x14ac:dyDescent="0.25">
      <c r="A167" s="49"/>
      <c r="C167" s="82"/>
      <c r="D167" s="82"/>
      <c r="E167" s="50"/>
      <c r="F167" s="51"/>
      <c r="G167" s="51"/>
      <c r="H167" s="51"/>
    </row>
    <row r="168" spans="1:8" ht="15.75" customHeight="1" x14ac:dyDescent="0.25">
      <c r="A168" s="49"/>
      <c r="C168" s="82"/>
      <c r="D168" s="82"/>
      <c r="E168" s="50"/>
      <c r="F168" s="51"/>
      <c r="G168" s="51"/>
      <c r="H168" s="51"/>
    </row>
    <row r="169" spans="1:8" ht="15.75" customHeight="1" x14ac:dyDescent="0.25">
      <c r="A169" s="49"/>
      <c r="C169" s="82"/>
      <c r="D169" s="82"/>
      <c r="E169" s="50"/>
      <c r="F169" s="51"/>
      <c r="G169" s="51"/>
      <c r="H169" s="51"/>
    </row>
    <row r="170" spans="1:8" ht="15.75" customHeight="1" x14ac:dyDescent="0.25">
      <c r="A170" s="49"/>
      <c r="C170" s="82"/>
      <c r="D170" s="82"/>
      <c r="E170" s="50"/>
      <c r="F170" s="51"/>
      <c r="G170" s="51"/>
      <c r="H170" s="51"/>
    </row>
    <row r="171" spans="1:8" ht="15.75" customHeight="1" x14ac:dyDescent="0.25">
      <c r="A171" s="49"/>
      <c r="C171" s="82"/>
      <c r="D171" s="82"/>
      <c r="E171" s="50"/>
      <c r="F171" s="51"/>
      <c r="G171" s="51"/>
      <c r="H171" s="51"/>
    </row>
    <row r="172" spans="1:8" ht="15.75" customHeight="1" x14ac:dyDescent="0.25">
      <c r="A172" s="49"/>
      <c r="C172" s="82"/>
      <c r="D172" s="82"/>
      <c r="E172" s="50"/>
      <c r="F172" s="51"/>
      <c r="G172" s="51"/>
      <c r="H172" s="51"/>
    </row>
    <row r="173" spans="1:8" ht="15.75" customHeight="1" x14ac:dyDescent="0.25">
      <c r="A173" s="49"/>
      <c r="C173" s="82"/>
      <c r="D173" s="82"/>
      <c r="E173" s="50"/>
      <c r="F173" s="51"/>
      <c r="G173" s="51"/>
      <c r="H173" s="51"/>
    </row>
    <row r="174" spans="1:8" ht="15.75" customHeight="1" x14ac:dyDescent="0.25">
      <c r="A174" s="49"/>
      <c r="C174" s="82"/>
      <c r="D174" s="82"/>
      <c r="E174" s="50"/>
      <c r="F174" s="51"/>
      <c r="G174" s="51"/>
      <c r="H174" s="51"/>
    </row>
    <row r="175" spans="1:8" ht="15.75" customHeight="1" x14ac:dyDescent="0.25">
      <c r="A175" s="49"/>
      <c r="C175" s="82"/>
      <c r="D175" s="82"/>
      <c r="E175" s="50"/>
      <c r="F175" s="51"/>
      <c r="G175" s="51"/>
      <c r="H175" s="51"/>
    </row>
    <row r="176" spans="1:8" ht="15.75" customHeight="1" x14ac:dyDescent="0.25">
      <c r="A176" s="49"/>
      <c r="C176" s="82"/>
      <c r="D176" s="82"/>
      <c r="E176" s="50"/>
      <c r="F176" s="51"/>
      <c r="G176" s="51"/>
      <c r="H176" s="51"/>
    </row>
    <row r="177" spans="1:8" ht="15.75" customHeight="1" x14ac:dyDescent="0.25">
      <c r="A177" s="49"/>
      <c r="C177" s="82"/>
      <c r="D177" s="82"/>
      <c r="E177" s="50"/>
      <c r="F177" s="51"/>
      <c r="G177" s="51"/>
      <c r="H177" s="51"/>
    </row>
    <row r="178" spans="1:8" ht="15.75" customHeight="1" x14ac:dyDescent="0.25">
      <c r="A178" s="49"/>
      <c r="C178" s="82"/>
      <c r="D178" s="82"/>
      <c r="E178" s="50"/>
      <c r="F178" s="51"/>
      <c r="G178" s="51"/>
      <c r="H178" s="51"/>
    </row>
    <row r="179" spans="1:8" ht="15.75" customHeight="1" x14ac:dyDescent="0.25">
      <c r="A179" s="49"/>
      <c r="C179" s="82"/>
      <c r="D179" s="82"/>
      <c r="E179" s="50"/>
      <c r="F179" s="51"/>
      <c r="G179" s="51"/>
      <c r="H179" s="51"/>
    </row>
    <row r="180" spans="1:8" ht="15.75" customHeight="1" x14ac:dyDescent="0.25">
      <c r="A180" s="49"/>
      <c r="C180" s="82"/>
      <c r="D180" s="82"/>
      <c r="E180" s="50"/>
      <c r="F180" s="51"/>
      <c r="G180" s="51"/>
      <c r="H180" s="51"/>
    </row>
    <row r="181" spans="1:8" ht="15.75" customHeight="1" x14ac:dyDescent="0.25">
      <c r="A181" s="49"/>
      <c r="C181" s="82"/>
      <c r="D181" s="82"/>
      <c r="E181" s="50"/>
      <c r="F181" s="51"/>
      <c r="G181" s="51"/>
      <c r="H181" s="51"/>
    </row>
    <row r="182" spans="1:8" ht="15.75" customHeight="1" x14ac:dyDescent="0.25">
      <c r="A182" s="49"/>
      <c r="C182" s="82"/>
      <c r="D182" s="82"/>
      <c r="E182" s="50"/>
      <c r="F182" s="51"/>
      <c r="G182" s="51"/>
      <c r="H182" s="51"/>
    </row>
    <row r="183" spans="1:8" ht="15.75" customHeight="1" x14ac:dyDescent="0.25">
      <c r="A183" s="49"/>
      <c r="C183" s="82"/>
      <c r="D183" s="82"/>
      <c r="E183" s="50"/>
      <c r="F183" s="51"/>
      <c r="G183" s="51"/>
      <c r="H183" s="51"/>
    </row>
    <row r="184" spans="1:8" ht="15.75" customHeight="1" x14ac:dyDescent="0.25">
      <c r="A184" s="49"/>
      <c r="C184" s="82"/>
      <c r="D184" s="82"/>
      <c r="E184" s="50"/>
      <c r="F184" s="51"/>
      <c r="G184" s="51"/>
      <c r="H184" s="51"/>
    </row>
    <row r="185" spans="1:8" ht="15.75" customHeight="1" x14ac:dyDescent="0.25">
      <c r="A185" s="49"/>
      <c r="C185" s="82"/>
      <c r="D185" s="82"/>
      <c r="E185" s="50"/>
      <c r="F185" s="51"/>
      <c r="G185" s="51"/>
      <c r="H185" s="51"/>
    </row>
    <row r="186" spans="1:8" ht="15.75" customHeight="1" x14ac:dyDescent="0.25">
      <c r="A186" s="49"/>
      <c r="C186" s="82"/>
      <c r="D186" s="82"/>
      <c r="E186" s="50"/>
      <c r="F186" s="51"/>
      <c r="G186" s="51"/>
      <c r="H186" s="51"/>
    </row>
    <row r="187" spans="1:8" ht="15.75" customHeight="1" x14ac:dyDescent="0.25">
      <c r="A187" s="49"/>
      <c r="C187" s="82"/>
      <c r="D187" s="82"/>
      <c r="E187" s="50"/>
      <c r="F187" s="51"/>
      <c r="G187" s="51"/>
      <c r="H187" s="51"/>
    </row>
    <row r="188" spans="1:8" ht="15.75" customHeight="1" x14ac:dyDescent="0.25">
      <c r="A188" s="49"/>
      <c r="C188" s="82"/>
      <c r="D188" s="82"/>
      <c r="E188" s="50"/>
      <c r="F188" s="51"/>
      <c r="G188" s="51"/>
      <c r="H188" s="51"/>
    </row>
    <row r="189" spans="1:8" ht="15.75" customHeight="1" x14ac:dyDescent="0.25">
      <c r="A189" s="49"/>
      <c r="C189" s="82"/>
      <c r="D189" s="82"/>
      <c r="E189" s="50"/>
      <c r="F189" s="51"/>
      <c r="G189" s="51"/>
      <c r="H189" s="51"/>
    </row>
    <row r="190" spans="1:8" ht="15.75" customHeight="1" x14ac:dyDescent="0.25">
      <c r="A190" s="49"/>
      <c r="C190" s="82"/>
      <c r="D190" s="82"/>
      <c r="E190" s="50"/>
      <c r="F190" s="51"/>
      <c r="G190" s="51"/>
      <c r="H190" s="51"/>
    </row>
    <row r="191" spans="1:8" ht="15.75" customHeight="1" x14ac:dyDescent="0.25">
      <c r="A191" s="49"/>
      <c r="C191" s="82"/>
      <c r="D191" s="82"/>
      <c r="E191" s="50"/>
      <c r="F191" s="51"/>
      <c r="G191" s="51"/>
      <c r="H191" s="51"/>
    </row>
    <row r="192" spans="1:8" ht="15.75" customHeight="1" x14ac:dyDescent="0.25">
      <c r="A192" s="49"/>
      <c r="C192" s="82"/>
      <c r="D192" s="82"/>
      <c r="E192" s="50"/>
      <c r="F192" s="51"/>
      <c r="G192" s="51"/>
      <c r="H192" s="51"/>
    </row>
    <row r="193" spans="1:8" ht="15.75" customHeight="1" x14ac:dyDescent="0.25">
      <c r="A193" s="49"/>
      <c r="C193" s="82"/>
      <c r="D193" s="82"/>
      <c r="E193" s="50"/>
      <c r="F193" s="51"/>
      <c r="G193" s="51"/>
      <c r="H193" s="51"/>
    </row>
    <row r="194" spans="1:8" ht="15.75" customHeight="1" x14ac:dyDescent="0.25">
      <c r="A194" s="49"/>
      <c r="C194" s="82"/>
      <c r="D194" s="82"/>
      <c r="E194" s="50"/>
      <c r="F194" s="51"/>
      <c r="G194" s="51"/>
      <c r="H194" s="51"/>
    </row>
    <row r="195" spans="1:8" ht="15.75" customHeight="1" x14ac:dyDescent="0.25">
      <c r="A195" s="49"/>
      <c r="C195" s="82"/>
      <c r="D195" s="82"/>
      <c r="E195" s="50"/>
      <c r="F195" s="51"/>
      <c r="G195" s="51"/>
      <c r="H195" s="51"/>
    </row>
    <row r="196" spans="1:8" ht="15.75" customHeight="1" x14ac:dyDescent="0.25">
      <c r="A196" s="49"/>
      <c r="C196" s="82"/>
      <c r="D196" s="82"/>
      <c r="E196" s="50"/>
      <c r="F196" s="51"/>
      <c r="G196" s="51"/>
      <c r="H196" s="51"/>
    </row>
    <row r="197" spans="1:8" ht="15.75" customHeight="1" x14ac:dyDescent="0.25">
      <c r="A197" s="49"/>
      <c r="C197" s="82"/>
      <c r="D197" s="82"/>
      <c r="E197" s="50"/>
      <c r="F197" s="51"/>
      <c r="G197" s="51"/>
      <c r="H197" s="51"/>
    </row>
    <row r="198" spans="1:8" ht="15.75" customHeight="1" x14ac:dyDescent="0.25">
      <c r="A198" s="49"/>
      <c r="C198" s="82"/>
      <c r="D198" s="82"/>
      <c r="E198" s="50"/>
      <c r="F198" s="51"/>
      <c r="G198" s="51"/>
      <c r="H198" s="51"/>
    </row>
    <row r="199" spans="1:8" ht="15.75" customHeight="1" x14ac:dyDescent="0.25">
      <c r="A199" s="49"/>
      <c r="C199" s="82"/>
      <c r="D199" s="82"/>
      <c r="E199" s="50"/>
      <c r="F199" s="51"/>
      <c r="G199" s="51"/>
      <c r="H199" s="51"/>
    </row>
    <row r="200" spans="1:8" ht="15.75" customHeight="1" x14ac:dyDescent="0.25">
      <c r="A200" s="49"/>
      <c r="C200" s="82"/>
      <c r="D200" s="82"/>
      <c r="E200" s="50"/>
      <c r="F200" s="51"/>
      <c r="G200" s="51"/>
      <c r="H200" s="51"/>
    </row>
    <row r="201" spans="1:8" ht="15.75" customHeight="1" x14ac:dyDescent="0.25">
      <c r="A201" s="49"/>
      <c r="C201" s="82"/>
      <c r="D201" s="82"/>
      <c r="E201" s="50"/>
      <c r="F201" s="51"/>
      <c r="G201" s="51"/>
      <c r="H201" s="51"/>
    </row>
    <row r="202" spans="1:8" ht="15.75" customHeight="1" x14ac:dyDescent="0.25">
      <c r="A202" s="49"/>
      <c r="C202" s="82"/>
      <c r="D202" s="82"/>
      <c r="E202" s="50"/>
      <c r="F202" s="51"/>
      <c r="G202" s="51"/>
      <c r="H202" s="51"/>
    </row>
    <row r="203" spans="1:8" ht="15.75" customHeight="1" x14ac:dyDescent="0.25">
      <c r="A203" s="49"/>
      <c r="C203" s="82"/>
      <c r="D203" s="82"/>
      <c r="E203" s="50"/>
      <c r="F203" s="51"/>
      <c r="G203" s="51"/>
      <c r="H203" s="51"/>
    </row>
    <row r="204" spans="1:8" ht="15.75" customHeight="1" x14ac:dyDescent="0.25">
      <c r="A204" s="49"/>
      <c r="C204" s="82"/>
      <c r="D204" s="82"/>
      <c r="E204" s="50"/>
      <c r="F204" s="51"/>
      <c r="G204" s="51"/>
      <c r="H204" s="51"/>
    </row>
    <row r="205" spans="1:8" ht="15.75" customHeight="1" x14ac:dyDescent="0.25">
      <c r="A205" s="49"/>
      <c r="C205" s="82"/>
      <c r="D205" s="82"/>
      <c r="E205" s="50"/>
      <c r="F205" s="51"/>
      <c r="G205" s="51"/>
      <c r="H205" s="51"/>
    </row>
    <row r="206" spans="1:8" ht="15.75" customHeight="1" x14ac:dyDescent="0.25">
      <c r="A206" s="49"/>
      <c r="C206" s="82"/>
      <c r="D206" s="82"/>
      <c r="E206" s="50"/>
      <c r="F206" s="51"/>
      <c r="G206" s="51"/>
      <c r="H206" s="51"/>
    </row>
    <row r="207" spans="1:8" ht="15.75" customHeight="1" x14ac:dyDescent="0.25">
      <c r="A207" s="49"/>
      <c r="C207" s="82"/>
      <c r="D207" s="82"/>
      <c r="E207" s="50"/>
      <c r="F207" s="51"/>
      <c r="G207" s="51"/>
      <c r="H207" s="51"/>
    </row>
    <row r="208" spans="1:8" ht="15.75" customHeight="1" x14ac:dyDescent="0.25">
      <c r="A208" s="49"/>
      <c r="C208" s="82"/>
      <c r="D208" s="82"/>
      <c r="E208" s="50"/>
      <c r="F208" s="51"/>
      <c r="G208" s="51"/>
      <c r="H208" s="51"/>
    </row>
    <row r="209" spans="1:8" ht="15.75" customHeight="1" x14ac:dyDescent="0.25">
      <c r="A209" s="49"/>
      <c r="C209" s="82"/>
      <c r="D209" s="82"/>
      <c r="E209" s="50"/>
      <c r="F209" s="51"/>
      <c r="G209" s="51"/>
      <c r="H209" s="51"/>
    </row>
    <row r="210" spans="1:8" ht="15.75" customHeight="1" x14ac:dyDescent="0.25">
      <c r="A210" s="49"/>
      <c r="C210" s="82"/>
      <c r="D210" s="82"/>
      <c r="E210" s="50"/>
      <c r="F210" s="51"/>
      <c r="G210" s="51"/>
      <c r="H210" s="51"/>
    </row>
    <row r="211" spans="1:8" ht="15.75" customHeight="1" x14ac:dyDescent="0.25">
      <c r="A211" s="49"/>
      <c r="C211" s="82"/>
      <c r="D211" s="82"/>
      <c r="E211" s="50"/>
      <c r="F211" s="51"/>
      <c r="G211" s="51"/>
      <c r="H211" s="51"/>
    </row>
    <row r="212" spans="1:8" ht="15.75" customHeight="1" x14ac:dyDescent="0.25">
      <c r="A212" s="49"/>
      <c r="C212" s="82"/>
      <c r="D212" s="82"/>
      <c r="E212" s="50"/>
      <c r="F212" s="51"/>
      <c r="G212" s="51"/>
      <c r="H212" s="51"/>
    </row>
    <row r="213" spans="1:8" ht="15.75" customHeight="1" x14ac:dyDescent="0.25">
      <c r="A213" s="49"/>
      <c r="C213" s="82"/>
      <c r="D213" s="82"/>
      <c r="E213" s="50"/>
      <c r="F213" s="51"/>
      <c r="G213" s="51"/>
      <c r="H213" s="51"/>
    </row>
    <row r="214" spans="1:8" ht="15.75" customHeight="1" x14ac:dyDescent="0.25">
      <c r="A214" s="49"/>
      <c r="C214" s="82"/>
      <c r="D214" s="82"/>
      <c r="E214" s="50"/>
      <c r="F214" s="51"/>
      <c r="G214" s="51"/>
      <c r="H214" s="51"/>
    </row>
    <row r="215" spans="1:8" ht="15.75" customHeight="1" x14ac:dyDescent="0.25">
      <c r="A215" s="49"/>
      <c r="C215" s="82"/>
      <c r="D215" s="82"/>
      <c r="E215" s="50"/>
      <c r="F215" s="51"/>
      <c r="G215" s="51"/>
      <c r="H215" s="51"/>
    </row>
    <row r="216" spans="1:8" ht="15.75" customHeight="1" x14ac:dyDescent="0.25">
      <c r="A216" s="49"/>
      <c r="C216" s="82"/>
      <c r="D216" s="82"/>
      <c r="E216" s="50"/>
      <c r="F216" s="51"/>
      <c r="G216" s="51"/>
      <c r="H216" s="51"/>
    </row>
    <row r="217" spans="1:8" ht="15.75" customHeight="1" x14ac:dyDescent="0.25">
      <c r="A217" s="49"/>
      <c r="C217" s="82"/>
      <c r="D217" s="82"/>
      <c r="E217" s="50"/>
      <c r="F217" s="51"/>
      <c r="G217" s="51"/>
      <c r="H217" s="51"/>
    </row>
    <row r="218" spans="1:8" ht="15.75" customHeight="1" x14ac:dyDescent="0.25">
      <c r="A218" s="49"/>
      <c r="C218" s="82"/>
      <c r="D218" s="82"/>
      <c r="E218" s="50"/>
      <c r="F218" s="51"/>
      <c r="G218" s="51"/>
      <c r="H218" s="51"/>
    </row>
    <row r="219" spans="1:8" ht="15.75" customHeight="1" x14ac:dyDescent="0.25">
      <c r="A219" s="49"/>
      <c r="C219" s="82"/>
      <c r="D219" s="82"/>
      <c r="E219" s="50"/>
      <c r="F219" s="51"/>
      <c r="G219" s="51"/>
      <c r="H219" s="51"/>
    </row>
    <row r="220" spans="1:8" ht="15.75" customHeight="1" x14ac:dyDescent="0.25">
      <c r="A220" s="49"/>
      <c r="C220" s="82"/>
      <c r="D220" s="82"/>
      <c r="E220" s="50"/>
      <c r="F220" s="51"/>
      <c r="G220" s="51"/>
      <c r="H220" s="51"/>
    </row>
    <row r="221" spans="1:8" ht="15.75" customHeight="1" x14ac:dyDescent="0.25">
      <c r="A221" s="49"/>
      <c r="C221" s="82"/>
      <c r="D221" s="82"/>
      <c r="E221" s="50"/>
      <c r="F221" s="51"/>
      <c r="G221" s="51"/>
      <c r="H221" s="51"/>
    </row>
    <row r="222" spans="1:8" ht="15.75" customHeight="1" x14ac:dyDescent="0.25">
      <c r="A222" s="49"/>
      <c r="C222" s="82"/>
      <c r="D222" s="82"/>
      <c r="E222" s="50"/>
      <c r="F222" s="51"/>
      <c r="G222" s="51"/>
      <c r="H222" s="51"/>
    </row>
    <row r="223" spans="1:8" ht="15.75" customHeight="1" x14ac:dyDescent="0.25">
      <c r="A223" s="49"/>
      <c r="C223" s="82"/>
      <c r="D223" s="82"/>
      <c r="E223" s="50"/>
      <c r="F223" s="51"/>
      <c r="G223" s="51"/>
      <c r="H223" s="51"/>
    </row>
    <row r="224" spans="1:8" ht="15.75" customHeight="1" x14ac:dyDescent="0.25">
      <c r="A224" s="49"/>
      <c r="C224" s="82"/>
      <c r="D224" s="82"/>
      <c r="E224" s="50"/>
      <c r="F224" s="51"/>
      <c r="G224" s="51"/>
      <c r="H224" s="51"/>
    </row>
    <row r="225" spans="1:8" ht="15.75" customHeight="1" x14ac:dyDescent="0.25">
      <c r="A225" s="49"/>
      <c r="C225" s="82"/>
      <c r="D225" s="82"/>
      <c r="E225" s="50"/>
      <c r="F225" s="51"/>
      <c r="G225" s="51"/>
      <c r="H225" s="51"/>
    </row>
    <row r="226" spans="1:8" ht="15.75" customHeight="1" x14ac:dyDescent="0.25">
      <c r="A226" s="49"/>
      <c r="C226" s="82"/>
      <c r="D226" s="82"/>
      <c r="E226" s="50"/>
      <c r="F226" s="51"/>
      <c r="G226" s="51"/>
      <c r="H226" s="51"/>
    </row>
    <row r="227" spans="1:8" ht="15.75" customHeight="1" x14ac:dyDescent="0.25">
      <c r="A227" s="49"/>
      <c r="C227" s="82"/>
      <c r="D227" s="82"/>
      <c r="E227" s="50"/>
      <c r="F227" s="51"/>
      <c r="G227" s="51"/>
      <c r="H227" s="51"/>
    </row>
    <row r="228" spans="1:8" ht="15.75" customHeight="1" x14ac:dyDescent="0.25">
      <c r="A228" s="49"/>
      <c r="C228" s="82"/>
      <c r="D228" s="82"/>
      <c r="E228" s="50"/>
      <c r="F228" s="51"/>
      <c r="G228" s="51"/>
      <c r="H228" s="51"/>
    </row>
    <row r="229" spans="1:8" ht="15.75" customHeight="1" x14ac:dyDescent="0.25">
      <c r="A229" s="49"/>
      <c r="C229" s="82"/>
      <c r="D229" s="82"/>
      <c r="E229" s="50"/>
      <c r="F229" s="51"/>
      <c r="G229" s="51"/>
      <c r="H229" s="51"/>
    </row>
    <row r="230" spans="1:8" ht="15.75" customHeight="1" x14ac:dyDescent="0.25">
      <c r="A230" s="49"/>
      <c r="C230" s="82"/>
      <c r="D230" s="82"/>
      <c r="E230" s="50"/>
      <c r="F230" s="51"/>
      <c r="G230" s="51"/>
      <c r="H230" s="51"/>
    </row>
    <row r="231" spans="1:8" ht="15.75" customHeight="1" x14ac:dyDescent="0.25">
      <c r="A231" s="49"/>
      <c r="C231" s="82"/>
      <c r="D231" s="82"/>
      <c r="E231" s="50"/>
      <c r="F231" s="51"/>
      <c r="G231" s="51"/>
      <c r="H231" s="51"/>
    </row>
    <row r="232" spans="1:8" ht="15.75" customHeight="1" x14ac:dyDescent="0.25">
      <c r="A232" s="49"/>
      <c r="C232" s="82"/>
      <c r="D232" s="82"/>
      <c r="E232" s="50"/>
      <c r="F232" s="51"/>
      <c r="G232" s="51"/>
      <c r="H232" s="51"/>
    </row>
    <row r="233" spans="1:8" ht="15.75" customHeight="1" x14ac:dyDescent="0.25">
      <c r="A233" s="49"/>
      <c r="C233" s="82"/>
      <c r="D233" s="82"/>
      <c r="E233" s="50"/>
      <c r="F233" s="51"/>
      <c r="G233" s="51"/>
      <c r="H233" s="51"/>
    </row>
    <row r="234" spans="1:8" ht="15.75" customHeight="1" x14ac:dyDescent="0.25">
      <c r="A234" s="49"/>
      <c r="C234" s="82"/>
      <c r="D234" s="82"/>
      <c r="E234" s="50"/>
      <c r="F234" s="51"/>
      <c r="G234" s="51"/>
      <c r="H234" s="51"/>
    </row>
    <row r="235" spans="1:8" ht="15.75" customHeight="1" x14ac:dyDescent="0.25">
      <c r="A235" s="49"/>
      <c r="C235" s="82"/>
      <c r="D235" s="82"/>
      <c r="E235" s="50"/>
      <c r="F235" s="51"/>
      <c r="G235" s="51"/>
      <c r="H235" s="51"/>
    </row>
    <row r="236" spans="1:8" ht="15.75" customHeight="1" x14ac:dyDescent="0.25">
      <c r="A236" s="49"/>
      <c r="C236" s="82"/>
      <c r="D236" s="82"/>
      <c r="E236" s="50"/>
      <c r="F236" s="51"/>
      <c r="G236" s="51"/>
      <c r="H236" s="51"/>
    </row>
    <row r="237" spans="1:8" ht="15.75" customHeight="1" x14ac:dyDescent="0.25">
      <c r="A237" s="49"/>
      <c r="C237" s="82"/>
      <c r="D237" s="82"/>
      <c r="E237" s="50"/>
      <c r="F237" s="51"/>
      <c r="G237" s="51"/>
      <c r="H237" s="51"/>
    </row>
    <row r="238" spans="1:8" ht="15.75" customHeight="1" x14ac:dyDescent="0.25">
      <c r="A238" s="49"/>
      <c r="C238" s="82"/>
      <c r="D238" s="82"/>
      <c r="E238" s="50"/>
      <c r="F238" s="51"/>
      <c r="G238" s="51"/>
      <c r="H238" s="51"/>
    </row>
    <row r="239" spans="1:8" ht="15.75" customHeight="1" x14ac:dyDescent="0.25">
      <c r="A239" s="49"/>
      <c r="C239" s="82"/>
      <c r="D239" s="82"/>
      <c r="E239" s="50"/>
      <c r="F239" s="51"/>
      <c r="G239" s="51"/>
      <c r="H239" s="51"/>
    </row>
    <row r="240" spans="1:8" ht="15.75" customHeight="1" x14ac:dyDescent="0.25">
      <c r="A240" s="49"/>
      <c r="C240" s="82"/>
      <c r="D240" s="82"/>
      <c r="E240" s="50"/>
      <c r="F240" s="51"/>
      <c r="G240" s="51"/>
      <c r="H240" s="51"/>
    </row>
    <row r="241" spans="1:8" ht="15.75" customHeight="1" x14ac:dyDescent="0.25">
      <c r="A241" s="49"/>
      <c r="C241" s="82"/>
      <c r="D241" s="82"/>
      <c r="E241" s="50"/>
      <c r="F241" s="51"/>
      <c r="G241" s="51"/>
      <c r="H241" s="51"/>
    </row>
    <row r="242" spans="1:8" ht="15.75" customHeight="1" x14ac:dyDescent="0.25">
      <c r="A242" s="49"/>
      <c r="C242" s="82"/>
      <c r="D242" s="82"/>
      <c r="E242" s="50"/>
      <c r="F242" s="51"/>
      <c r="G242" s="51"/>
      <c r="H242" s="51"/>
    </row>
    <row r="243" spans="1:8" ht="15.75" customHeight="1" x14ac:dyDescent="0.25">
      <c r="A243" s="49"/>
      <c r="C243" s="82"/>
      <c r="D243" s="82"/>
      <c r="E243" s="50"/>
      <c r="F243" s="51"/>
      <c r="G243" s="51"/>
      <c r="H243" s="51"/>
    </row>
    <row r="244" spans="1:8" ht="15.75" customHeight="1" x14ac:dyDescent="0.25">
      <c r="A244" s="49"/>
      <c r="C244" s="82"/>
      <c r="D244" s="82"/>
      <c r="E244" s="50"/>
      <c r="F244" s="51"/>
      <c r="G244" s="51"/>
      <c r="H244" s="51"/>
    </row>
    <row r="245" spans="1:8" ht="15.75" customHeight="1" x14ac:dyDescent="0.25">
      <c r="A245" s="49"/>
      <c r="C245" s="82"/>
      <c r="D245" s="82"/>
      <c r="E245" s="50"/>
      <c r="F245" s="51"/>
      <c r="G245" s="51"/>
      <c r="H245" s="51"/>
    </row>
    <row r="246" spans="1:8" ht="15.75" customHeight="1" x14ac:dyDescent="0.25">
      <c r="A246" s="49"/>
      <c r="C246" s="82"/>
      <c r="D246" s="82"/>
      <c r="E246" s="50"/>
      <c r="F246" s="51"/>
      <c r="G246" s="51"/>
      <c r="H246" s="51"/>
    </row>
    <row r="247" spans="1:8" ht="15.75" customHeight="1" x14ac:dyDescent="0.25">
      <c r="A247" s="49"/>
      <c r="C247" s="82"/>
      <c r="D247" s="82"/>
      <c r="E247" s="50"/>
      <c r="F247" s="51"/>
      <c r="G247" s="51"/>
      <c r="H247" s="51"/>
    </row>
    <row r="248" spans="1:8" ht="15.75" customHeight="1" x14ac:dyDescent="0.25">
      <c r="A248" s="49"/>
      <c r="C248" s="82"/>
      <c r="D248" s="82"/>
      <c r="E248" s="50"/>
      <c r="F248" s="51"/>
      <c r="G248" s="51"/>
      <c r="H248" s="51"/>
    </row>
    <row r="249" spans="1:8" ht="15.75" customHeight="1" x14ac:dyDescent="0.25">
      <c r="A249" s="49"/>
      <c r="C249" s="82"/>
      <c r="D249" s="82"/>
      <c r="E249" s="50"/>
      <c r="F249" s="51"/>
      <c r="G249" s="51"/>
      <c r="H249" s="51"/>
    </row>
    <row r="250" spans="1:8" ht="15.75" customHeight="1" x14ac:dyDescent="0.25">
      <c r="A250" s="49"/>
      <c r="C250" s="82"/>
      <c r="D250" s="82"/>
      <c r="E250" s="50"/>
      <c r="F250" s="51"/>
      <c r="G250" s="51"/>
      <c r="H250" s="51"/>
    </row>
    <row r="251" spans="1:8" ht="15.75" customHeight="1" x14ac:dyDescent="0.25">
      <c r="A251" s="49"/>
      <c r="C251" s="82"/>
      <c r="D251" s="82"/>
      <c r="E251" s="50"/>
      <c r="F251" s="51"/>
      <c r="G251" s="51"/>
      <c r="H251" s="51"/>
    </row>
    <row r="252" spans="1:8" ht="15" customHeight="1" x14ac:dyDescent="0.25">
      <c r="A252" s="49"/>
      <c r="C252" s="82"/>
      <c r="D252" s="82"/>
      <c r="E252" s="50"/>
      <c r="F252" s="51"/>
      <c r="G252" s="51"/>
      <c r="H252" s="51"/>
    </row>
    <row r="253" spans="1:8" ht="15" customHeight="1" x14ac:dyDescent="0.25"/>
    <row r="254" spans="1:8" ht="15" customHeight="1" x14ac:dyDescent="0.25"/>
    <row r="255" spans="1:8" ht="15" customHeight="1" x14ac:dyDescent="0.25"/>
    <row r="256" spans="1:8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</sheetData>
  <mergeCells count="4">
    <mergeCell ref="A2:C2"/>
    <mergeCell ref="A3:C3"/>
    <mergeCell ref="A4:C4"/>
    <mergeCell ref="B1:H1"/>
  </mergeCells>
  <conditionalFormatting sqref="B6:D101">
    <cfRule type="containsBlanks" dxfId="21" priority="59">
      <formula>LEN(TRIM(B6))=0</formula>
    </cfRule>
  </conditionalFormatting>
  <conditionalFormatting sqref="C6:C101">
    <cfRule type="expression" dxfId="20" priority="4">
      <formula>$D6&gt;0</formula>
    </cfRule>
  </conditionalFormatting>
  <conditionalFormatting sqref="A6:A101">
    <cfRule type="containsText" dxfId="19" priority="57" operator="containsText" text="электроника">
      <formula>NOT(ISERROR(SEARCH("электроника",A6)))</formula>
    </cfRule>
    <cfRule type="containsText" dxfId="18" priority="58" operator="containsText" text="аксессуары">
      <formula>NOT(ISERROR(SEARCH("аксессуары",A6)))</formula>
    </cfRule>
  </conditionalFormatting>
  <hyperlinks>
    <hyperlink ref="B1" location="'Оглавление'!A1" display="Назад в оглавление" xr:uid="{00000000-0004-0000-0A00-000000000000}"/>
  </hyperlinks>
  <pageMargins left="0.7" right="0.7" top="0.75" bottom="0.75" header="0" footer="0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9">
    <tabColor theme="9" tint="0.79998168889431442"/>
  </sheetPr>
  <dimension ref="A1:J2314"/>
  <sheetViews>
    <sheetView showGridLines="0" zoomScaleNormal="100" workbookViewId="0">
      <pane ySplit="5" topLeftCell="A6" activePane="bottomLeft" state="frozen"/>
      <selection activeCell="A14" sqref="A14:XFD14"/>
      <selection pane="bottomLeft" sqref="A1:E1"/>
    </sheetView>
  </sheetViews>
  <sheetFormatPr defaultColWidth="14.42578125" defaultRowHeight="15.75" x14ac:dyDescent="0.25"/>
  <cols>
    <col min="1" max="1" width="38.7109375" style="28" customWidth="1"/>
    <col min="2" max="2" width="20.5703125" style="28" customWidth="1"/>
    <col min="3" max="3" width="22.140625" style="28" customWidth="1"/>
    <col min="4" max="4" width="125.85546875" style="78" customWidth="1"/>
    <col min="5" max="5" width="14" style="80" customWidth="1"/>
    <col min="6" max="6" width="11.7109375" style="80" customWidth="1"/>
    <col min="7" max="7" width="10.85546875" style="28" customWidth="1"/>
    <col min="8" max="8" width="11.140625" style="28" customWidth="1"/>
    <col min="9" max="10" width="14.85546875" style="28" bestFit="1" customWidth="1"/>
    <col min="11" max="28" width="8.7109375" style="28" customWidth="1"/>
    <col min="29" max="16384" width="14.42578125" style="28"/>
  </cols>
  <sheetData>
    <row r="1" spans="1:10" ht="32.25" customHeight="1" x14ac:dyDescent="0.25">
      <c r="A1" s="622" t="s">
        <v>2</v>
      </c>
      <c r="B1" s="622"/>
      <c r="C1" s="622"/>
      <c r="D1" s="622"/>
      <c r="E1" s="622"/>
      <c r="F1" s="115"/>
      <c r="G1" s="113"/>
      <c r="H1" s="113"/>
      <c r="I1" s="113"/>
      <c r="J1" s="113"/>
    </row>
    <row r="2" spans="1:10" ht="21" x14ac:dyDescent="0.25">
      <c r="A2" s="623" t="s">
        <v>107</v>
      </c>
      <c r="B2" s="624"/>
      <c r="C2" s="624"/>
      <c r="D2" s="624"/>
      <c r="E2" s="624"/>
      <c r="F2" s="333"/>
      <c r="G2" s="44"/>
      <c r="H2" s="44"/>
      <c r="I2" s="44"/>
      <c r="J2" s="57"/>
    </row>
    <row r="3" spans="1:10" ht="21" x14ac:dyDescent="0.25">
      <c r="A3" s="625" t="s">
        <v>39</v>
      </c>
      <c r="B3" s="633"/>
      <c r="C3" s="633"/>
      <c r="D3" s="633"/>
      <c r="E3" s="633"/>
      <c r="F3" s="334"/>
      <c r="G3" s="55"/>
      <c r="H3" s="55"/>
      <c r="I3" s="55"/>
      <c r="J3" s="58"/>
    </row>
    <row r="4" spans="1:10" ht="21" x14ac:dyDescent="0.25">
      <c r="A4" s="627" t="s">
        <v>40</v>
      </c>
      <c r="B4" s="628"/>
      <c r="C4" s="628"/>
      <c r="D4" s="628"/>
      <c r="E4" s="629"/>
      <c r="F4" s="45" t="s">
        <v>3</v>
      </c>
      <c r="G4" s="46">
        <f>SUM(Таблица625410[Заказ наличные])</f>
        <v>0</v>
      </c>
      <c r="H4" s="46">
        <f>SUM(Таблица625410[заказ б/н])</f>
        <v>0</v>
      </c>
      <c r="I4" s="47">
        <f>SUM(Таблица625410[сумма заказа наличные])</f>
        <v>0</v>
      </c>
      <c r="J4" s="56">
        <f>SUM(Таблица625410[Сумма заказа б/н])</f>
        <v>0</v>
      </c>
    </row>
    <row r="5" spans="1:10" s="48" customFormat="1" ht="31.5" x14ac:dyDescent="0.25">
      <c r="A5" s="67" t="s">
        <v>104</v>
      </c>
      <c r="B5" s="67" t="s">
        <v>85</v>
      </c>
      <c r="C5" s="67" t="s">
        <v>86</v>
      </c>
      <c r="D5" s="68" t="s">
        <v>14</v>
      </c>
      <c r="E5" s="79" t="s">
        <v>30</v>
      </c>
      <c r="F5" s="69" t="s">
        <v>31</v>
      </c>
      <c r="G5" s="70" t="s">
        <v>32</v>
      </c>
      <c r="H5" s="70" t="s">
        <v>33</v>
      </c>
      <c r="I5" s="70" t="s">
        <v>35</v>
      </c>
      <c r="J5" s="71" t="s">
        <v>34</v>
      </c>
    </row>
    <row r="6" spans="1:10" x14ac:dyDescent="0.25">
      <c r="A6" s="214" t="s">
        <v>15110</v>
      </c>
      <c r="B6" s="476" t="s">
        <v>15110</v>
      </c>
      <c r="C6" s="657"/>
      <c r="D6" s="477"/>
      <c r="E6" s="215"/>
      <c r="F6" s="215"/>
      <c r="G6" s="212"/>
      <c r="H6" s="212"/>
      <c r="I6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6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7" spans="1:10" x14ac:dyDescent="0.25">
      <c r="A7" s="214" t="s">
        <v>15110</v>
      </c>
      <c r="B7" s="214" t="s">
        <v>5666</v>
      </c>
      <c r="C7" s="214" t="s">
        <v>15111</v>
      </c>
      <c r="D7" s="214" t="s">
        <v>15112</v>
      </c>
      <c r="E7" s="215">
        <v>687.72889999999995</v>
      </c>
      <c r="F7" s="215">
        <v>790.49300000000005</v>
      </c>
      <c r="G7" s="212"/>
      <c r="H7" s="212"/>
      <c r="I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" spans="1:10" x14ac:dyDescent="0.25">
      <c r="A8" s="214" t="s">
        <v>15113</v>
      </c>
      <c r="B8" s="476" t="s">
        <v>15113</v>
      </c>
      <c r="C8" s="657"/>
      <c r="D8" s="477"/>
      <c r="E8" s="215"/>
      <c r="F8" s="215"/>
      <c r="G8" s="212"/>
      <c r="H8" s="212"/>
      <c r="I8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8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9" spans="1:10" x14ac:dyDescent="0.25">
      <c r="A9" s="214" t="s">
        <v>15113</v>
      </c>
      <c r="B9" s="214" t="s">
        <v>5665</v>
      </c>
      <c r="C9" s="214" t="s">
        <v>15114</v>
      </c>
      <c r="D9" s="214" t="s">
        <v>15115</v>
      </c>
      <c r="E9" s="215">
        <v>4320.1559999999999</v>
      </c>
      <c r="F9" s="215">
        <v>4965.6959999999999</v>
      </c>
      <c r="G9" s="212"/>
      <c r="H9" s="212"/>
      <c r="I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" spans="1:10" x14ac:dyDescent="0.25">
      <c r="A10" s="214" t="s">
        <v>15116</v>
      </c>
      <c r="B10" s="476" t="s">
        <v>15116</v>
      </c>
      <c r="C10" s="657"/>
      <c r="D10" s="477"/>
      <c r="E10" s="215"/>
      <c r="F10" s="215"/>
      <c r="G10" s="212"/>
      <c r="H10" s="212"/>
      <c r="I10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0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1" spans="1:10" x14ac:dyDescent="0.25">
      <c r="A11" s="214" t="s">
        <v>15116</v>
      </c>
      <c r="B11" s="214" t="s">
        <v>5667</v>
      </c>
      <c r="C11" s="214" t="s">
        <v>15117</v>
      </c>
      <c r="D11" s="214" t="s">
        <v>15118</v>
      </c>
      <c r="E11" s="215">
        <v>973.74749999999995</v>
      </c>
      <c r="F11" s="215">
        <v>1119.25</v>
      </c>
      <c r="G11" s="212"/>
      <c r="H11" s="212"/>
      <c r="I1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" spans="1:10" x14ac:dyDescent="0.25">
      <c r="A12" s="214" t="s">
        <v>5061</v>
      </c>
      <c r="B12" s="476" t="s">
        <v>5061</v>
      </c>
      <c r="C12" s="657"/>
      <c r="D12" s="477"/>
      <c r="E12" s="215"/>
      <c r="F12" s="215"/>
      <c r="G12" s="212"/>
      <c r="H12" s="212"/>
      <c r="I12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2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3" spans="1:10" x14ac:dyDescent="0.25">
      <c r="A13" s="214" t="s">
        <v>15119</v>
      </c>
      <c r="B13" s="476" t="s">
        <v>15119</v>
      </c>
      <c r="C13" s="657"/>
      <c r="D13" s="477"/>
      <c r="E13" s="215"/>
      <c r="F13" s="215"/>
      <c r="G13" s="212"/>
      <c r="H13" s="212"/>
      <c r="I13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3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4" spans="1:10" x14ac:dyDescent="0.25">
      <c r="A14" s="214" t="s">
        <v>15119</v>
      </c>
      <c r="B14" s="214" t="s">
        <v>5668</v>
      </c>
      <c r="C14" s="214" t="s">
        <v>15120</v>
      </c>
      <c r="D14" s="214" t="s">
        <v>15121</v>
      </c>
      <c r="E14" s="215">
        <v>2273.3539999999998</v>
      </c>
      <c r="F14" s="215">
        <v>2613.0509999999999</v>
      </c>
      <c r="G14" s="212"/>
      <c r="H14" s="212"/>
      <c r="I1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" spans="1:10" x14ac:dyDescent="0.25">
      <c r="A15" s="214" t="s">
        <v>15119</v>
      </c>
      <c r="B15" s="214" t="s">
        <v>5668</v>
      </c>
      <c r="C15" s="214" t="s">
        <v>15122</v>
      </c>
      <c r="D15" s="214" t="s">
        <v>15123</v>
      </c>
      <c r="E15" s="215">
        <v>1641.2070000000001</v>
      </c>
      <c r="F15" s="215">
        <v>1886.4449999999999</v>
      </c>
      <c r="G15" s="212"/>
      <c r="H15" s="212"/>
      <c r="I1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" spans="1:10" x14ac:dyDescent="0.25">
      <c r="A16" s="214" t="s">
        <v>15119</v>
      </c>
      <c r="B16" s="214" t="s">
        <v>5668</v>
      </c>
      <c r="C16" s="214" t="s">
        <v>15124</v>
      </c>
      <c r="D16" s="214" t="s">
        <v>15125</v>
      </c>
      <c r="E16" s="215">
        <v>1641.2070000000001</v>
      </c>
      <c r="F16" s="215">
        <v>1886.4449999999999</v>
      </c>
      <c r="G16" s="212"/>
      <c r="H16" s="212"/>
      <c r="I1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" spans="1:10" x14ac:dyDescent="0.25">
      <c r="A17" s="214" t="s">
        <v>15119</v>
      </c>
      <c r="B17" s="214" t="s">
        <v>5668</v>
      </c>
      <c r="C17" s="214" t="s">
        <v>15126</v>
      </c>
      <c r="D17" s="214" t="s">
        <v>15127</v>
      </c>
      <c r="E17" s="215">
        <v>2260.607</v>
      </c>
      <c r="F17" s="215">
        <v>2598.3989999999999</v>
      </c>
      <c r="G17" s="212"/>
      <c r="H17" s="212"/>
      <c r="I1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" spans="1:10" x14ac:dyDescent="0.25">
      <c r="A18" s="214" t="s">
        <v>15119</v>
      </c>
      <c r="B18" s="214" t="s">
        <v>5668</v>
      </c>
      <c r="C18" s="214" t="s">
        <v>15128</v>
      </c>
      <c r="D18" s="214" t="s">
        <v>15129</v>
      </c>
      <c r="E18" s="215">
        <v>2260.607</v>
      </c>
      <c r="F18" s="215">
        <v>2598.3989999999999</v>
      </c>
      <c r="G18" s="212"/>
      <c r="H18" s="212"/>
      <c r="I1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" spans="1:10" x14ac:dyDescent="0.25">
      <c r="A19" s="214" t="s">
        <v>15119</v>
      </c>
      <c r="B19" s="214" t="s">
        <v>5668</v>
      </c>
      <c r="C19" s="214" t="s">
        <v>15130</v>
      </c>
      <c r="D19" s="214" t="s">
        <v>15131</v>
      </c>
      <c r="E19" s="215">
        <v>2260.607</v>
      </c>
      <c r="F19" s="215">
        <v>2598.3989999999999</v>
      </c>
      <c r="G19" s="212"/>
      <c r="H19" s="212"/>
      <c r="I1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" spans="1:10" x14ac:dyDescent="0.25">
      <c r="A20" s="214" t="s">
        <v>15119</v>
      </c>
      <c r="B20" s="214" t="s">
        <v>5668</v>
      </c>
      <c r="C20" s="214" t="s">
        <v>15132</v>
      </c>
      <c r="D20" s="214" t="s">
        <v>15133</v>
      </c>
      <c r="E20" s="215">
        <v>1324.8440000000001</v>
      </c>
      <c r="F20" s="215">
        <v>1522.809</v>
      </c>
      <c r="G20" s="212"/>
      <c r="H20" s="212"/>
      <c r="I2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" spans="1:10" x14ac:dyDescent="0.25">
      <c r="A21" s="214" t="s">
        <v>15119</v>
      </c>
      <c r="B21" s="214" t="s">
        <v>5668</v>
      </c>
      <c r="C21" s="214" t="s">
        <v>15134</v>
      </c>
      <c r="D21" s="214" t="s">
        <v>15135</v>
      </c>
      <c r="E21" s="215">
        <v>1324.8440000000001</v>
      </c>
      <c r="F21" s="215">
        <v>1522.809</v>
      </c>
      <c r="G21" s="212"/>
      <c r="H21" s="212"/>
      <c r="I2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" spans="1:10" x14ac:dyDescent="0.25">
      <c r="A22" s="214" t="s">
        <v>15119</v>
      </c>
      <c r="B22" s="214" t="s">
        <v>5668</v>
      </c>
      <c r="C22" s="214" t="s">
        <v>15136</v>
      </c>
      <c r="D22" s="214" t="s">
        <v>15137</v>
      </c>
      <c r="E22" s="215">
        <v>2112.855</v>
      </c>
      <c r="F22" s="215">
        <v>2428.569</v>
      </c>
      <c r="G22" s="212"/>
      <c r="H22" s="212"/>
      <c r="I2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3" spans="1:10" x14ac:dyDescent="0.25">
      <c r="A23" s="214" t="s">
        <v>15119</v>
      </c>
      <c r="B23" s="214" t="s">
        <v>5668</v>
      </c>
      <c r="C23" s="214" t="s">
        <v>15138</v>
      </c>
      <c r="D23" s="214" t="s">
        <v>15139</v>
      </c>
      <c r="E23" s="215">
        <v>2112.855</v>
      </c>
      <c r="F23" s="215">
        <v>2428.569</v>
      </c>
      <c r="G23" s="212"/>
      <c r="H23" s="212"/>
      <c r="I2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4" spans="1:10" x14ac:dyDescent="0.25">
      <c r="A24" s="214" t="s">
        <v>15119</v>
      </c>
      <c r="B24" s="214" t="s">
        <v>5668</v>
      </c>
      <c r="C24" s="214" t="s">
        <v>15140</v>
      </c>
      <c r="D24" s="214" t="s">
        <v>15141</v>
      </c>
      <c r="E24" s="215">
        <v>2112.855</v>
      </c>
      <c r="F24" s="215">
        <v>2428.569</v>
      </c>
      <c r="G24" s="212"/>
      <c r="H24" s="212"/>
      <c r="I2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5" spans="1:10" x14ac:dyDescent="0.25">
      <c r="A25" s="214" t="s">
        <v>15119</v>
      </c>
      <c r="B25" s="214" t="s">
        <v>5668</v>
      </c>
      <c r="C25" s="214" t="s">
        <v>15142</v>
      </c>
      <c r="D25" s="214" t="s">
        <v>15143</v>
      </c>
      <c r="E25" s="215">
        <v>3836.63</v>
      </c>
      <c r="F25" s="215">
        <v>4409.9189999999999</v>
      </c>
      <c r="G25" s="212"/>
      <c r="H25" s="212"/>
      <c r="I2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6" spans="1:10" x14ac:dyDescent="0.25">
      <c r="A26" s="214" t="s">
        <v>15119</v>
      </c>
      <c r="B26" s="214" t="s">
        <v>5668</v>
      </c>
      <c r="C26" s="214" t="s">
        <v>15144</v>
      </c>
      <c r="D26" s="214" t="s">
        <v>15145</v>
      </c>
      <c r="E26" s="215">
        <v>3245.6210000000001</v>
      </c>
      <c r="F26" s="215">
        <v>3730.5990000000002</v>
      </c>
      <c r="G26" s="212"/>
      <c r="H26" s="212"/>
      <c r="I2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7" spans="1:10" x14ac:dyDescent="0.25">
      <c r="A27" s="214" t="s">
        <v>15119</v>
      </c>
      <c r="B27" s="214" t="s">
        <v>5668</v>
      </c>
      <c r="C27" s="214" t="s">
        <v>15146</v>
      </c>
      <c r="D27" s="214" t="s">
        <v>15147</v>
      </c>
      <c r="E27" s="215">
        <v>1768.1</v>
      </c>
      <c r="F27" s="215">
        <v>2032.299</v>
      </c>
      <c r="G27" s="212"/>
      <c r="H27" s="212"/>
      <c r="I2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8" spans="1:10" x14ac:dyDescent="0.25">
      <c r="A28" s="214" t="s">
        <v>15119</v>
      </c>
      <c r="B28" s="214" t="s">
        <v>5668</v>
      </c>
      <c r="C28" s="214" t="s">
        <v>5669</v>
      </c>
      <c r="D28" s="214" t="s">
        <v>5670</v>
      </c>
      <c r="E28" s="215">
        <v>1768.1</v>
      </c>
      <c r="F28" s="215">
        <v>2032.299</v>
      </c>
      <c r="G28" s="212"/>
      <c r="H28" s="212"/>
      <c r="I2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9" spans="1:10" x14ac:dyDescent="0.25">
      <c r="A29" s="214" t="s">
        <v>15119</v>
      </c>
      <c r="B29" s="214" t="s">
        <v>5668</v>
      </c>
      <c r="C29" s="214" t="s">
        <v>5671</v>
      </c>
      <c r="D29" s="214" t="s">
        <v>5672</v>
      </c>
      <c r="E29" s="215">
        <v>1768.1</v>
      </c>
      <c r="F29" s="215">
        <v>2032.299</v>
      </c>
      <c r="G29" s="212"/>
      <c r="H29" s="212"/>
      <c r="I2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0" spans="1:10" x14ac:dyDescent="0.25">
      <c r="A30" s="214" t="s">
        <v>15119</v>
      </c>
      <c r="B30" s="214" t="s">
        <v>5668</v>
      </c>
      <c r="C30" s="214" t="s">
        <v>5673</v>
      </c>
      <c r="D30" s="214" t="s">
        <v>5674</v>
      </c>
      <c r="E30" s="215">
        <v>1768.1</v>
      </c>
      <c r="F30" s="215">
        <v>2032.299</v>
      </c>
      <c r="G30" s="212"/>
      <c r="H30" s="212"/>
      <c r="I3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1" spans="1:10" x14ac:dyDescent="0.25">
      <c r="A31" s="214" t="s">
        <v>15119</v>
      </c>
      <c r="B31" s="214" t="s">
        <v>5675</v>
      </c>
      <c r="C31" s="214" t="s">
        <v>5676</v>
      </c>
      <c r="D31" s="214" t="s">
        <v>5677</v>
      </c>
      <c r="E31" s="215">
        <v>7192.607</v>
      </c>
      <c r="F31" s="215">
        <v>8267.3639999999996</v>
      </c>
      <c r="G31" s="212"/>
      <c r="H31" s="212"/>
      <c r="I3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2" spans="1:10" x14ac:dyDescent="0.25">
      <c r="A32" s="214" t="s">
        <v>15119</v>
      </c>
      <c r="B32" s="214" t="s">
        <v>5666</v>
      </c>
      <c r="C32" s="214" t="s">
        <v>15148</v>
      </c>
      <c r="D32" s="214" t="s">
        <v>15149</v>
      </c>
      <c r="E32" s="215">
        <v>871.74090000000001</v>
      </c>
      <c r="F32" s="215">
        <v>1002.001</v>
      </c>
      <c r="G32" s="212"/>
      <c r="H32" s="212"/>
      <c r="I3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3" spans="1:10" x14ac:dyDescent="0.25">
      <c r="A33" s="214" t="s">
        <v>15119</v>
      </c>
      <c r="B33" s="214" t="s">
        <v>5666</v>
      </c>
      <c r="C33" s="214" t="s">
        <v>5678</v>
      </c>
      <c r="D33" s="214" t="s">
        <v>5679</v>
      </c>
      <c r="E33" s="215">
        <v>630.56730000000005</v>
      </c>
      <c r="F33" s="215">
        <v>724.79</v>
      </c>
      <c r="G33" s="212"/>
      <c r="H33" s="212"/>
      <c r="I3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4" spans="1:10" x14ac:dyDescent="0.25">
      <c r="A34" s="214" t="s">
        <v>15119</v>
      </c>
      <c r="B34" s="214" t="s">
        <v>5666</v>
      </c>
      <c r="C34" s="214" t="s">
        <v>5680</v>
      </c>
      <c r="D34" s="214" t="s">
        <v>5681</v>
      </c>
      <c r="E34" s="215">
        <v>630.56730000000005</v>
      </c>
      <c r="F34" s="215">
        <v>724.79</v>
      </c>
      <c r="G34" s="212"/>
      <c r="H34" s="212"/>
      <c r="I3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5" spans="1:10" x14ac:dyDescent="0.25">
      <c r="A35" s="214" t="s">
        <v>15119</v>
      </c>
      <c r="B35" s="214" t="s">
        <v>5666</v>
      </c>
      <c r="C35" s="214" t="s">
        <v>15150</v>
      </c>
      <c r="D35" s="214" t="s">
        <v>15151</v>
      </c>
      <c r="E35" s="215">
        <v>355.91789999999997</v>
      </c>
      <c r="F35" s="215">
        <v>409.101</v>
      </c>
      <c r="G35" s="212"/>
      <c r="H35" s="212"/>
      <c r="I3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6" spans="1:10" x14ac:dyDescent="0.25">
      <c r="A36" s="214" t="s">
        <v>15119</v>
      </c>
      <c r="B36" s="214" t="s">
        <v>5666</v>
      </c>
      <c r="C36" s="214" t="s">
        <v>15152</v>
      </c>
      <c r="D36" s="214" t="s">
        <v>15153</v>
      </c>
      <c r="E36" s="215">
        <v>626.35649999999998</v>
      </c>
      <c r="F36" s="215">
        <v>719.95</v>
      </c>
      <c r="G36" s="212"/>
      <c r="H36" s="212"/>
      <c r="I3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7" spans="1:10" x14ac:dyDescent="0.25">
      <c r="A37" s="214" t="s">
        <v>15119</v>
      </c>
      <c r="B37" s="214" t="s">
        <v>5666</v>
      </c>
      <c r="C37" s="214" t="s">
        <v>5682</v>
      </c>
      <c r="D37" s="214" t="s">
        <v>5683</v>
      </c>
      <c r="E37" s="215">
        <v>1254.444</v>
      </c>
      <c r="F37" s="215">
        <v>1441.89</v>
      </c>
      <c r="G37" s="212"/>
      <c r="H37" s="212"/>
      <c r="I3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8" spans="1:10" x14ac:dyDescent="0.25">
      <c r="A38" s="214" t="s">
        <v>15119</v>
      </c>
      <c r="B38" s="214" t="s">
        <v>5666</v>
      </c>
      <c r="C38" s="214" t="s">
        <v>15154</v>
      </c>
      <c r="D38" s="214" t="s">
        <v>15155</v>
      </c>
      <c r="E38" s="215">
        <v>960.69399999999996</v>
      </c>
      <c r="F38" s="215">
        <v>1104.2460000000001</v>
      </c>
      <c r="G38" s="212"/>
      <c r="H38" s="212"/>
      <c r="I3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9" spans="1:10" x14ac:dyDescent="0.25">
      <c r="A39" s="214" t="s">
        <v>15119</v>
      </c>
      <c r="B39" s="214" t="s">
        <v>5666</v>
      </c>
      <c r="C39" s="214" t="s">
        <v>15156</v>
      </c>
      <c r="D39" s="214" t="s">
        <v>15157</v>
      </c>
      <c r="E39" s="215">
        <v>1246.3320000000001</v>
      </c>
      <c r="F39" s="215">
        <v>1432.566</v>
      </c>
      <c r="G39" s="212"/>
      <c r="H39" s="212"/>
      <c r="I3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0" spans="1:10" x14ac:dyDescent="0.25">
      <c r="A40" s="214" t="s">
        <v>15119</v>
      </c>
      <c r="B40" s="214" t="s">
        <v>5666</v>
      </c>
      <c r="C40" s="214" t="s">
        <v>5684</v>
      </c>
      <c r="D40" s="214" t="s">
        <v>5685</v>
      </c>
      <c r="E40" s="215">
        <v>2066.1149999999998</v>
      </c>
      <c r="F40" s="215">
        <v>2374.8449999999998</v>
      </c>
      <c r="G40" s="212"/>
      <c r="H40" s="212"/>
      <c r="I4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1" spans="1:10" x14ac:dyDescent="0.25">
      <c r="A41" s="214" t="s">
        <v>15119</v>
      </c>
      <c r="B41" s="214" t="s">
        <v>5666</v>
      </c>
      <c r="C41" s="214" t="s">
        <v>15158</v>
      </c>
      <c r="D41" s="214" t="s">
        <v>15159</v>
      </c>
      <c r="E41" s="215">
        <v>2080.6970000000001</v>
      </c>
      <c r="F41" s="215">
        <v>2391.6060000000002</v>
      </c>
      <c r="G41" s="212"/>
      <c r="H41" s="212"/>
      <c r="I4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2" spans="1:10" x14ac:dyDescent="0.25">
      <c r="A42" s="214" t="s">
        <v>15119</v>
      </c>
      <c r="B42" s="214" t="s">
        <v>5666</v>
      </c>
      <c r="C42" s="214" t="s">
        <v>15160</v>
      </c>
      <c r="D42" s="214" t="s">
        <v>15161</v>
      </c>
      <c r="E42" s="215">
        <v>1017.54</v>
      </c>
      <c r="F42" s="215">
        <v>1169.586</v>
      </c>
      <c r="G42" s="212"/>
      <c r="H42" s="212"/>
      <c r="I4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3" spans="1:10" x14ac:dyDescent="0.25">
      <c r="A43" s="214" t="s">
        <v>15119</v>
      </c>
      <c r="B43" s="214" t="s">
        <v>5666</v>
      </c>
      <c r="C43" s="214" t="s">
        <v>5686</v>
      </c>
      <c r="D43" s="214" t="s">
        <v>5687</v>
      </c>
      <c r="E43" s="215">
        <v>1095.394</v>
      </c>
      <c r="F43" s="215">
        <v>1259.0730000000001</v>
      </c>
      <c r="G43" s="212"/>
      <c r="H43" s="212"/>
      <c r="I4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4" spans="1:10" x14ac:dyDescent="0.25">
      <c r="A44" s="214" t="s">
        <v>15119</v>
      </c>
      <c r="B44" s="214" t="s">
        <v>5666</v>
      </c>
      <c r="C44" s="214" t="s">
        <v>5688</v>
      </c>
      <c r="D44" s="214" t="s">
        <v>5689</v>
      </c>
      <c r="E44" s="215">
        <v>2656.3510000000001</v>
      </c>
      <c r="F44" s="215">
        <v>3053.277</v>
      </c>
      <c r="G44" s="212"/>
      <c r="H44" s="212"/>
      <c r="I4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5" spans="1:10" x14ac:dyDescent="0.25">
      <c r="A45" s="214" t="s">
        <v>15119</v>
      </c>
      <c r="B45" s="214" t="s">
        <v>5666</v>
      </c>
      <c r="C45" s="214" t="s">
        <v>15162</v>
      </c>
      <c r="D45" s="214" t="s">
        <v>15163</v>
      </c>
      <c r="E45" s="215">
        <v>1454.924</v>
      </c>
      <c r="F45" s="215">
        <v>1672.326</v>
      </c>
      <c r="G45" s="212"/>
      <c r="H45" s="212"/>
      <c r="I4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6" spans="1:10" x14ac:dyDescent="0.25">
      <c r="A46" s="214" t="s">
        <v>15119</v>
      </c>
      <c r="B46" s="214" t="s">
        <v>5666</v>
      </c>
      <c r="C46" s="214" t="s">
        <v>5690</v>
      </c>
      <c r="D46" s="214" t="s">
        <v>5691</v>
      </c>
      <c r="E46" s="215">
        <v>2289.288</v>
      </c>
      <c r="F46" s="215">
        <v>2631.366</v>
      </c>
      <c r="G46" s="212"/>
      <c r="H46" s="212"/>
      <c r="I4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7" spans="1:10" x14ac:dyDescent="0.25">
      <c r="A47" s="214" t="s">
        <v>15119</v>
      </c>
      <c r="B47" s="214" t="s">
        <v>5666</v>
      </c>
      <c r="C47" s="214" t="s">
        <v>15164</v>
      </c>
      <c r="D47" s="214" t="s">
        <v>15165</v>
      </c>
      <c r="E47" s="215">
        <v>1819.9580000000001</v>
      </c>
      <c r="F47" s="215">
        <v>2091.9059999999999</v>
      </c>
      <c r="G47" s="212"/>
      <c r="H47" s="212"/>
      <c r="I4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8" spans="1:10" x14ac:dyDescent="0.25">
      <c r="A48" s="214" t="s">
        <v>15119</v>
      </c>
      <c r="B48" s="214" t="s">
        <v>5666</v>
      </c>
      <c r="C48" s="214" t="s">
        <v>15166</v>
      </c>
      <c r="D48" s="214" t="s">
        <v>15167</v>
      </c>
      <c r="E48" s="215">
        <v>1959.8879999999999</v>
      </c>
      <c r="F48" s="215">
        <v>2252.7449999999999</v>
      </c>
      <c r="G48" s="212"/>
      <c r="H48" s="212"/>
      <c r="I4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9" spans="1:10" x14ac:dyDescent="0.25">
      <c r="A49" s="214" t="s">
        <v>15119</v>
      </c>
      <c r="B49" s="214" t="s">
        <v>5666</v>
      </c>
      <c r="C49" s="214" t="s">
        <v>5692</v>
      </c>
      <c r="D49" s="214" t="s">
        <v>5693</v>
      </c>
      <c r="E49" s="215">
        <v>1375.64</v>
      </c>
      <c r="F49" s="215">
        <v>1581.1949999999999</v>
      </c>
      <c r="G49" s="212"/>
      <c r="H49" s="212"/>
      <c r="I4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0" spans="1:10" x14ac:dyDescent="0.25">
      <c r="A50" s="214" t="s">
        <v>15119</v>
      </c>
      <c r="B50" s="214" t="s">
        <v>5666</v>
      </c>
      <c r="C50" s="214" t="s">
        <v>5694</v>
      </c>
      <c r="D50" s="214" t="s">
        <v>5695</v>
      </c>
      <c r="E50" s="215">
        <v>1747.434</v>
      </c>
      <c r="F50" s="215">
        <v>2008.5450000000001</v>
      </c>
      <c r="G50" s="212"/>
      <c r="H50" s="212"/>
      <c r="I5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1" spans="1:10" x14ac:dyDescent="0.25">
      <c r="A51" s="214" t="s">
        <v>15119</v>
      </c>
      <c r="B51" s="214" t="s">
        <v>5666</v>
      </c>
      <c r="C51" s="214" t="s">
        <v>5696</v>
      </c>
      <c r="D51" s="214" t="s">
        <v>5697</v>
      </c>
      <c r="E51" s="215">
        <v>1641.2070000000001</v>
      </c>
      <c r="F51" s="215">
        <v>1886.4449999999999</v>
      </c>
      <c r="G51" s="212"/>
      <c r="H51" s="212"/>
      <c r="I5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2" spans="1:10" x14ac:dyDescent="0.25">
      <c r="A52" s="214" t="s">
        <v>15119</v>
      </c>
      <c r="B52" s="214" t="s">
        <v>5666</v>
      </c>
      <c r="C52" s="214" t="s">
        <v>5698</v>
      </c>
      <c r="D52" s="214" t="s">
        <v>5699</v>
      </c>
      <c r="E52" s="215">
        <v>1694.3209999999999</v>
      </c>
      <c r="F52" s="215">
        <v>1947.4949999999999</v>
      </c>
      <c r="G52" s="212"/>
      <c r="H52" s="212"/>
      <c r="I5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3" spans="1:10" x14ac:dyDescent="0.25">
      <c r="A53" s="214" t="s">
        <v>15119</v>
      </c>
      <c r="B53" s="214" t="s">
        <v>5666</v>
      </c>
      <c r="C53" s="214" t="s">
        <v>15168</v>
      </c>
      <c r="D53" s="214" t="s">
        <v>15169</v>
      </c>
      <c r="E53" s="215">
        <v>2597.25</v>
      </c>
      <c r="F53" s="215">
        <v>2985.3449999999998</v>
      </c>
      <c r="G53" s="212"/>
      <c r="H53" s="212"/>
      <c r="I5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4" spans="1:10" x14ac:dyDescent="0.25">
      <c r="A54" s="214" t="s">
        <v>15119</v>
      </c>
      <c r="B54" s="214" t="s">
        <v>5666</v>
      </c>
      <c r="C54" s="214" t="s">
        <v>5700</v>
      </c>
      <c r="D54" s="214" t="s">
        <v>5701</v>
      </c>
      <c r="E54" s="215">
        <v>1322.5260000000001</v>
      </c>
      <c r="F54" s="215">
        <v>1520.145</v>
      </c>
      <c r="G54" s="212"/>
      <c r="H54" s="212"/>
      <c r="I5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5" spans="1:10" x14ac:dyDescent="0.25">
      <c r="A55" s="214" t="s">
        <v>15119</v>
      </c>
      <c r="B55" s="214" t="s">
        <v>5666</v>
      </c>
      <c r="C55" s="214" t="s">
        <v>15170</v>
      </c>
      <c r="D55" s="214" t="s">
        <v>15171</v>
      </c>
      <c r="E55" s="215">
        <v>1747.434</v>
      </c>
      <c r="F55" s="215">
        <v>2008.5450000000001</v>
      </c>
      <c r="G55" s="212"/>
      <c r="H55" s="212"/>
      <c r="I5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6" spans="1:10" x14ac:dyDescent="0.25">
      <c r="A56" s="214" t="s">
        <v>15119</v>
      </c>
      <c r="B56" s="214" t="s">
        <v>5666</v>
      </c>
      <c r="C56" s="214" t="s">
        <v>5702</v>
      </c>
      <c r="D56" s="214" t="s">
        <v>5703</v>
      </c>
      <c r="E56" s="215">
        <v>588.77509999999995</v>
      </c>
      <c r="F56" s="215">
        <v>676.75300000000004</v>
      </c>
      <c r="G56" s="212"/>
      <c r="H56" s="212"/>
      <c r="I5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7" spans="1:10" x14ac:dyDescent="0.25">
      <c r="A57" s="214" t="s">
        <v>15119</v>
      </c>
      <c r="B57" s="214" t="s">
        <v>5666</v>
      </c>
      <c r="C57" s="214" t="s">
        <v>5704</v>
      </c>
      <c r="D57" s="214" t="s">
        <v>5705</v>
      </c>
      <c r="E57" s="215">
        <v>786.68269999999995</v>
      </c>
      <c r="F57" s="215">
        <v>904.23299999999995</v>
      </c>
      <c r="G57" s="212"/>
      <c r="H57" s="212"/>
      <c r="I5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8" spans="1:10" x14ac:dyDescent="0.25">
      <c r="A58" s="214" t="s">
        <v>15119</v>
      </c>
      <c r="B58" s="214" t="s">
        <v>5666</v>
      </c>
      <c r="C58" s="214" t="s">
        <v>5706</v>
      </c>
      <c r="D58" s="214" t="s">
        <v>5707</v>
      </c>
      <c r="E58" s="215">
        <v>687.72889999999995</v>
      </c>
      <c r="F58" s="215">
        <v>790.49300000000005</v>
      </c>
      <c r="G58" s="212"/>
      <c r="H58" s="212"/>
      <c r="I5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9" spans="1:10" x14ac:dyDescent="0.25">
      <c r="A59" s="214" t="s">
        <v>15119</v>
      </c>
      <c r="B59" s="214" t="s">
        <v>5666</v>
      </c>
      <c r="C59" s="214" t="s">
        <v>15172</v>
      </c>
      <c r="D59" s="214" t="s">
        <v>15173</v>
      </c>
      <c r="E59" s="215">
        <v>678.99149999999997</v>
      </c>
      <c r="F59" s="215">
        <v>780.45</v>
      </c>
      <c r="G59" s="212"/>
      <c r="H59" s="212"/>
      <c r="I5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0" spans="1:10" x14ac:dyDescent="0.25">
      <c r="A60" s="214" t="s">
        <v>15119</v>
      </c>
      <c r="B60" s="214" t="s">
        <v>5666</v>
      </c>
      <c r="C60" s="214" t="s">
        <v>15174</v>
      </c>
      <c r="D60" s="214" t="s">
        <v>15175</v>
      </c>
      <c r="E60" s="215">
        <v>678.99149999999997</v>
      </c>
      <c r="F60" s="215">
        <v>780.45</v>
      </c>
      <c r="G60" s="212"/>
      <c r="H60" s="212"/>
      <c r="I6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1" spans="1:10" x14ac:dyDescent="0.25">
      <c r="A61" s="214" t="s">
        <v>15119</v>
      </c>
      <c r="B61" s="214" t="s">
        <v>5665</v>
      </c>
      <c r="C61" s="214" t="s">
        <v>5708</v>
      </c>
      <c r="D61" s="214" t="s">
        <v>5709</v>
      </c>
      <c r="E61" s="215">
        <v>4210.549</v>
      </c>
      <c r="F61" s="215">
        <v>4839.7110000000002</v>
      </c>
      <c r="G61" s="212"/>
      <c r="H61" s="212"/>
      <c r="I6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2" spans="1:10" x14ac:dyDescent="0.25">
      <c r="A62" s="214" t="s">
        <v>15119</v>
      </c>
      <c r="B62" s="214" t="s">
        <v>5665</v>
      </c>
      <c r="C62" s="214" t="s">
        <v>5710</v>
      </c>
      <c r="D62" s="214" t="s">
        <v>5711</v>
      </c>
      <c r="E62" s="215">
        <v>1500.6980000000001</v>
      </c>
      <c r="F62" s="215">
        <v>1724.94</v>
      </c>
      <c r="G62" s="212"/>
      <c r="H62" s="212"/>
      <c r="I6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3" spans="1:10" x14ac:dyDescent="0.25">
      <c r="A63" s="214" t="s">
        <v>15119</v>
      </c>
      <c r="B63" s="214" t="s">
        <v>5665</v>
      </c>
      <c r="C63" s="214" t="s">
        <v>5712</v>
      </c>
      <c r="D63" s="214" t="s">
        <v>5713</v>
      </c>
      <c r="E63" s="215">
        <v>2388.9490000000001</v>
      </c>
      <c r="F63" s="215">
        <v>2745.9180000000001</v>
      </c>
      <c r="G63" s="212"/>
      <c r="H63" s="212"/>
      <c r="I6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4" spans="1:10" x14ac:dyDescent="0.25">
      <c r="A64" s="214" t="s">
        <v>15119</v>
      </c>
      <c r="B64" s="214" t="s">
        <v>5665</v>
      </c>
      <c r="C64" s="214" t="s">
        <v>5714</v>
      </c>
      <c r="D64" s="214" t="s">
        <v>5715</v>
      </c>
      <c r="E64" s="215">
        <v>1384.8140000000001</v>
      </c>
      <c r="F64" s="215">
        <v>1591.74</v>
      </c>
      <c r="G64" s="212"/>
      <c r="H64" s="212"/>
      <c r="I6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5" spans="1:10" x14ac:dyDescent="0.25">
      <c r="A65" s="214" t="s">
        <v>15119</v>
      </c>
      <c r="B65" s="214" t="s">
        <v>5665</v>
      </c>
      <c r="C65" s="214" t="s">
        <v>5716</v>
      </c>
      <c r="D65" s="214" t="s">
        <v>5717</v>
      </c>
      <c r="E65" s="215">
        <v>1532.662</v>
      </c>
      <c r="F65" s="215">
        <v>1761.681</v>
      </c>
      <c r="G65" s="212"/>
      <c r="H65" s="212"/>
      <c r="I6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6" spans="1:10" x14ac:dyDescent="0.25">
      <c r="A66" s="214" t="s">
        <v>15119</v>
      </c>
      <c r="B66" s="214" t="s">
        <v>5665</v>
      </c>
      <c r="C66" s="214" t="s">
        <v>5718</v>
      </c>
      <c r="D66" s="214" t="s">
        <v>5719</v>
      </c>
      <c r="E66" s="215">
        <v>1674.5239999999999</v>
      </c>
      <c r="F66" s="215">
        <v>1924.74</v>
      </c>
      <c r="G66" s="212"/>
      <c r="H66" s="212"/>
      <c r="I6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7" spans="1:10" x14ac:dyDescent="0.25">
      <c r="A67" s="214" t="s">
        <v>15119</v>
      </c>
      <c r="B67" s="214" t="s">
        <v>5665</v>
      </c>
      <c r="C67" s="214" t="s">
        <v>5720</v>
      </c>
      <c r="D67" s="214" t="s">
        <v>5721</v>
      </c>
      <c r="E67" s="215">
        <v>4544.3909999999996</v>
      </c>
      <c r="F67" s="215">
        <v>5223.4380000000001</v>
      </c>
      <c r="G67" s="212"/>
      <c r="H67" s="212"/>
      <c r="I6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8" spans="1:10" x14ac:dyDescent="0.25">
      <c r="A68" s="214" t="s">
        <v>15119</v>
      </c>
      <c r="B68" s="214" t="s">
        <v>5665</v>
      </c>
      <c r="C68" s="214" t="s">
        <v>5722</v>
      </c>
      <c r="D68" s="214" t="s">
        <v>5723</v>
      </c>
      <c r="E68" s="215">
        <v>2508.6950000000002</v>
      </c>
      <c r="F68" s="215">
        <v>2883.558</v>
      </c>
      <c r="G68" s="212"/>
      <c r="H68" s="212"/>
      <c r="I6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9" spans="1:10" x14ac:dyDescent="0.25">
      <c r="A69" s="214" t="s">
        <v>15119</v>
      </c>
      <c r="B69" s="214" t="s">
        <v>5665</v>
      </c>
      <c r="C69" s="214" t="s">
        <v>5724</v>
      </c>
      <c r="D69" s="214" t="s">
        <v>5725</v>
      </c>
      <c r="E69" s="215">
        <v>2055.8789999999999</v>
      </c>
      <c r="F69" s="215">
        <v>2363.0790000000002</v>
      </c>
      <c r="G69" s="212"/>
      <c r="H69" s="212"/>
      <c r="I6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0" spans="1:10" x14ac:dyDescent="0.25">
      <c r="A70" s="214" t="s">
        <v>15119</v>
      </c>
      <c r="B70" s="214" t="s">
        <v>5665</v>
      </c>
      <c r="C70" s="214" t="s">
        <v>5726</v>
      </c>
      <c r="D70" s="214" t="s">
        <v>5727</v>
      </c>
      <c r="E70" s="215">
        <v>2388.9490000000001</v>
      </c>
      <c r="F70" s="215">
        <v>2745.9180000000001</v>
      </c>
      <c r="G70" s="212"/>
      <c r="H70" s="212"/>
      <c r="I7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1" spans="1:10" x14ac:dyDescent="0.25">
      <c r="A71" s="214" t="s">
        <v>15119</v>
      </c>
      <c r="B71" s="214" t="s">
        <v>5665</v>
      </c>
      <c r="C71" s="214" t="s">
        <v>5728</v>
      </c>
      <c r="D71" s="214" t="s">
        <v>5729</v>
      </c>
      <c r="E71" s="215">
        <v>4125.277</v>
      </c>
      <c r="F71" s="215">
        <v>4741.6980000000003</v>
      </c>
      <c r="G71" s="212"/>
      <c r="H71" s="212"/>
      <c r="I7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2" spans="1:10" x14ac:dyDescent="0.25">
      <c r="A72" s="214" t="s">
        <v>15119</v>
      </c>
      <c r="B72" s="214" t="s">
        <v>5665</v>
      </c>
      <c r="C72" s="214" t="s">
        <v>5730</v>
      </c>
      <c r="D72" s="214" t="s">
        <v>5731</v>
      </c>
      <c r="E72" s="215">
        <v>4911.4530000000004</v>
      </c>
      <c r="F72" s="215">
        <v>5645.348</v>
      </c>
      <c r="G72" s="212"/>
      <c r="H72" s="212"/>
      <c r="I7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3" spans="1:10" x14ac:dyDescent="0.25">
      <c r="A73" s="214" t="s">
        <v>15119</v>
      </c>
      <c r="B73" s="214" t="s">
        <v>5665</v>
      </c>
      <c r="C73" s="214" t="s">
        <v>5732</v>
      </c>
      <c r="D73" s="214" t="s">
        <v>5733</v>
      </c>
      <c r="E73" s="215">
        <v>1906.2919999999999</v>
      </c>
      <c r="F73" s="215">
        <v>2191.14</v>
      </c>
      <c r="G73" s="212"/>
      <c r="H73" s="212"/>
      <c r="I7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4" spans="1:10" x14ac:dyDescent="0.25">
      <c r="A74" s="214" t="s">
        <v>15119</v>
      </c>
      <c r="B74" s="214" t="s">
        <v>5665</v>
      </c>
      <c r="C74" s="214" t="s">
        <v>5734</v>
      </c>
      <c r="D74" s="214" t="s">
        <v>5735</v>
      </c>
      <c r="E74" s="215">
        <v>3292.94</v>
      </c>
      <c r="F74" s="215">
        <v>3784.989</v>
      </c>
      <c r="G74" s="212"/>
      <c r="H74" s="212"/>
      <c r="I7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5" spans="1:10" x14ac:dyDescent="0.25">
      <c r="A75" s="214" t="s">
        <v>15119</v>
      </c>
      <c r="B75" s="214" t="s">
        <v>5665</v>
      </c>
      <c r="C75" s="214" t="s">
        <v>5736</v>
      </c>
      <c r="D75" s="214" t="s">
        <v>15176</v>
      </c>
      <c r="E75" s="215">
        <v>2291.5100000000002</v>
      </c>
      <c r="F75" s="215">
        <v>2633.9189999999999</v>
      </c>
      <c r="G75" s="212"/>
      <c r="H75" s="212"/>
      <c r="I7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6" spans="1:10" x14ac:dyDescent="0.25">
      <c r="A76" s="214" t="s">
        <v>15119</v>
      </c>
      <c r="B76" s="214" t="s">
        <v>5665</v>
      </c>
      <c r="C76" s="214" t="s">
        <v>5737</v>
      </c>
      <c r="D76" s="214" t="s">
        <v>5738</v>
      </c>
      <c r="E76" s="215">
        <v>4664.1379999999999</v>
      </c>
      <c r="F76" s="215">
        <v>5361.0780000000004</v>
      </c>
      <c r="G76" s="212"/>
      <c r="H76" s="212"/>
      <c r="I7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7" spans="1:10" x14ac:dyDescent="0.25">
      <c r="A77" s="214" t="s">
        <v>15119</v>
      </c>
      <c r="B77" s="214" t="s">
        <v>5665</v>
      </c>
      <c r="C77" s="214" t="s">
        <v>12626</v>
      </c>
      <c r="D77" s="214" t="s">
        <v>12627</v>
      </c>
      <c r="E77" s="215">
        <v>5025.8059999999996</v>
      </c>
      <c r="F77" s="215">
        <v>5776.7879999999996</v>
      </c>
      <c r="G77" s="212"/>
      <c r="H77" s="212"/>
      <c r="I7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8" spans="1:10" x14ac:dyDescent="0.25">
      <c r="A78" s="214" t="s">
        <v>15119</v>
      </c>
      <c r="B78" s="214" t="s">
        <v>5665</v>
      </c>
      <c r="C78" s="214" t="s">
        <v>5739</v>
      </c>
      <c r="D78" s="214" t="s">
        <v>5740</v>
      </c>
      <c r="E78" s="215">
        <v>2808.0619999999999</v>
      </c>
      <c r="F78" s="215">
        <v>3227.6579999999999</v>
      </c>
      <c r="G78" s="212"/>
      <c r="H78" s="212"/>
      <c r="I7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9" spans="1:10" x14ac:dyDescent="0.25">
      <c r="A79" s="214" t="s">
        <v>15119</v>
      </c>
      <c r="B79" s="214" t="s">
        <v>5665</v>
      </c>
      <c r="C79" s="214" t="s">
        <v>5741</v>
      </c>
      <c r="D79" s="214" t="s">
        <v>5742</v>
      </c>
      <c r="E79" s="215">
        <v>4724.0110000000004</v>
      </c>
      <c r="F79" s="215">
        <v>5429.8980000000001</v>
      </c>
      <c r="G79" s="212"/>
      <c r="H79" s="212"/>
      <c r="I7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0" spans="1:10" x14ac:dyDescent="0.25">
      <c r="A80" s="214" t="s">
        <v>15119</v>
      </c>
      <c r="B80" s="214" t="s">
        <v>5665</v>
      </c>
      <c r="C80" s="214" t="s">
        <v>5743</v>
      </c>
      <c r="D80" s="214" t="s">
        <v>5744</v>
      </c>
      <c r="E80" s="215">
        <v>4647.8180000000002</v>
      </c>
      <c r="F80" s="215">
        <v>5342.3190000000004</v>
      </c>
      <c r="G80" s="212"/>
      <c r="H80" s="212"/>
      <c r="I8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1" spans="1:10" x14ac:dyDescent="0.25">
      <c r="A81" s="214" t="s">
        <v>15119</v>
      </c>
      <c r="B81" s="214" t="s">
        <v>5665</v>
      </c>
      <c r="C81" s="214" t="s">
        <v>5745</v>
      </c>
      <c r="D81" s="214" t="s">
        <v>5746</v>
      </c>
      <c r="E81" s="215">
        <v>2821.6790000000001</v>
      </c>
      <c r="F81" s="215">
        <v>3243.3090000000002</v>
      </c>
      <c r="G81" s="212"/>
      <c r="H81" s="212"/>
      <c r="I8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2" spans="1:10" x14ac:dyDescent="0.25">
      <c r="A82" s="214" t="s">
        <v>15119</v>
      </c>
      <c r="B82" s="214" t="s">
        <v>5665</v>
      </c>
      <c r="C82" s="214" t="s">
        <v>12628</v>
      </c>
      <c r="D82" s="214" t="s">
        <v>12629</v>
      </c>
      <c r="E82" s="215">
        <v>2748.1889999999999</v>
      </c>
      <c r="F82" s="215">
        <v>3158.8380000000002</v>
      </c>
      <c r="G82" s="212"/>
      <c r="H82" s="212"/>
      <c r="I8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3" spans="1:10" x14ac:dyDescent="0.25">
      <c r="A83" s="214" t="s">
        <v>15119</v>
      </c>
      <c r="B83" s="214" t="s">
        <v>5665</v>
      </c>
      <c r="C83" s="214" t="s">
        <v>5747</v>
      </c>
      <c r="D83" s="214" t="s">
        <v>5748</v>
      </c>
      <c r="E83" s="215">
        <v>7906.3890000000001</v>
      </c>
      <c r="F83" s="215">
        <v>9087.8040000000001</v>
      </c>
      <c r="G83" s="212"/>
      <c r="H83" s="212"/>
      <c r="I8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4" spans="1:10" x14ac:dyDescent="0.25">
      <c r="A84" s="214" t="s">
        <v>15119</v>
      </c>
      <c r="B84" s="214" t="s">
        <v>5749</v>
      </c>
      <c r="C84" s="214" t="s">
        <v>623</v>
      </c>
      <c r="D84" s="214" t="s">
        <v>5750</v>
      </c>
      <c r="E84" s="215">
        <v>1604.559</v>
      </c>
      <c r="F84" s="215">
        <v>1844.3209999999999</v>
      </c>
      <c r="G84" s="212"/>
      <c r="H84" s="212"/>
      <c r="I8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5" spans="1:10" x14ac:dyDescent="0.25">
      <c r="A85" s="214" t="s">
        <v>15119</v>
      </c>
      <c r="B85" s="214" t="s">
        <v>5749</v>
      </c>
      <c r="C85" s="214" t="s">
        <v>621</v>
      </c>
      <c r="D85" s="214" t="s">
        <v>5751</v>
      </c>
      <c r="E85" s="215">
        <v>1604.559</v>
      </c>
      <c r="F85" s="215">
        <v>1844.3209999999999</v>
      </c>
      <c r="G85" s="212"/>
      <c r="H85" s="212"/>
      <c r="I8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6" spans="1:10" x14ac:dyDescent="0.25">
      <c r="A86" s="214" t="s">
        <v>15119</v>
      </c>
      <c r="B86" s="214" t="s">
        <v>5749</v>
      </c>
      <c r="C86" s="214" t="s">
        <v>620</v>
      </c>
      <c r="D86" s="214" t="s">
        <v>5752</v>
      </c>
      <c r="E86" s="215">
        <v>2043.692</v>
      </c>
      <c r="F86" s="215">
        <v>2349.0709999999999</v>
      </c>
      <c r="G86" s="212"/>
      <c r="H86" s="212"/>
      <c r="I8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7" spans="1:10" x14ac:dyDescent="0.25">
      <c r="A87" s="214" t="s">
        <v>15119</v>
      </c>
      <c r="B87" s="214" t="s">
        <v>5749</v>
      </c>
      <c r="C87" s="214" t="s">
        <v>616</v>
      </c>
      <c r="D87" s="214" t="s">
        <v>617</v>
      </c>
      <c r="E87" s="215">
        <v>2246.7489999999998</v>
      </c>
      <c r="F87" s="215">
        <v>2582.471</v>
      </c>
      <c r="G87" s="212"/>
      <c r="H87" s="212"/>
      <c r="I8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8" spans="1:10" x14ac:dyDescent="0.25">
      <c r="A88" s="214" t="s">
        <v>5753</v>
      </c>
      <c r="B88" s="476" t="s">
        <v>5753</v>
      </c>
      <c r="C88" s="657"/>
      <c r="D88" s="477"/>
      <c r="E88" s="215"/>
      <c r="F88" s="215"/>
      <c r="G88" s="212"/>
      <c r="H88" s="212"/>
      <c r="I88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88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89" spans="1:10" x14ac:dyDescent="0.25">
      <c r="A89" s="214" t="s">
        <v>5753</v>
      </c>
      <c r="B89" s="214" t="s">
        <v>5665</v>
      </c>
      <c r="C89" s="214" t="s">
        <v>5754</v>
      </c>
      <c r="D89" s="214" t="s">
        <v>5755</v>
      </c>
      <c r="E89" s="215">
        <v>534.03470000000004</v>
      </c>
      <c r="F89" s="215">
        <v>613.83299999999997</v>
      </c>
      <c r="G89" s="212"/>
      <c r="H89" s="212"/>
      <c r="I8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0" spans="1:10" x14ac:dyDescent="0.25">
      <c r="A90" s="214" t="s">
        <v>5756</v>
      </c>
      <c r="B90" s="476" t="s">
        <v>5756</v>
      </c>
      <c r="C90" s="657"/>
      <c r="D90" s="477"/>
      <c r="E90" s="215"/>
      <c r="F90" s="215"/>
      <c r="G90" s="212"/>
      <c r="H90" s="212"/>
      <c r="I90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90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91" spans="1:10" x14ac:dyDescent="0.25">
      <c r="A91" s="214" t="s">
        <v>5757</v>
      </c>
      <c r="B91" s="476" t="s">
        <v>5757</v>
      </c>
      <c r="C91" s="657"/>
      <c r="D91" s="477"/>
      <c r="E91" s="215"/>
      <c r="F91" s="215"/>
      <c r="G91" s="212"/>
      <c r="H91" s="212"/>
      <c r="I91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91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92" spans="1:10" x14ac:dyDescent="0.25">
      <c r="A92" s="214" t="s">
        <v>5757</v>
      </c>
      <c r="B92" s="214" t="s">
        <v>5668</v>
      </c>
      <c r="C92" s="214" t="s">
        <v>15177</v>
      </c>
      <c r="D92" s="214" t="s">
        <v>15178</v>
      </c>
      <c r="E92" s="215">
        <v>3077.01</v>
      </c>
      <c r="F92" s="215">
        <v>3536.7930000000001</v>
      </c>
      <c r="G92" s="212"/>
      <c r="H92" s="212"/>
      <c r="I9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3" spans="1:10" x14ac:dyDescent="0.25">
      <c r="A93" s="214" t="s">
        <v>5757</v>
      </c>
      <c r="B93" s="214" t="s">
        <v>5675</v>
      </c>
      <c r="C93" s="214" t="s">
        <v>5758</v>
      </c>
      <c r="D93" s="214" t="s">
        <v>5759</v>
      </c>
      <c r="E93" s="215">
        <v>1674.7170000000001</v>
      </c>
      <c r="F93" s="215">
        <v>1924.962</v>
      </c>
      <c r="G93" s="212"/>
      <c r="H93" s="212"/>
      <c r="I9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4" spans="1:10" x14ac:dyDescent="0.25">
      <c r="A94" s="214" t="s">
        <v>5757</v>
      </c>
      <c r="B94" s="214" t="s">
        <v>5675</v>
      </c>
      <c r="C94" s="214" t="s">
        <v>5760</v>
      </c>
      <c r="D94" s="214" t="s">
        <v>5761</v>
      </c>
      <c r="E94" s="215">
        <v>3470.7260000000001</v>
      </c>
      <c r="F94" s="215">
        <v>3989.34</v>
      </c>
      <c r="G94" s="212"/>
      <c r="H94" s="212"/>
      <c r="I9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5" spans="1:10" x14ac:dyDescent="0.25">
      <c r="A95" s="214" t="s">
        <v>5757</v>
      </c>
      <c r="B95" s="214" t="s">
        <v>5666</v>
      </c>
      <c r="C95" s="214" t="s">
        <v>5762</v>
      </c>
      <c r="D95" s="214" t="s">
        <v>5763</v>
      </c>
      <c r="E95" s="215">
        <v>1447.5840000000001</v>
      </c>
      <c r="F95" s="215">
        <v>1663.89</v>
      </c>
      <c r="G95" s="212"/>
      <c r="H95" s="212"/>
      <c r="I9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6" spans="1:10" x14ac:dyDescent="0.25">
      <c r="A96" s="214" t="s">
        <v>5757</v>
      </c>
      <c r="B96" s="214" t="s">
        <v>5666</v>
      </c>
      <c r="C96" s="214" t="s">
        <v>15179</v>
      </c>
      <c r="D96" s="214" t="s">
        <v>15180</v>
      </c>
      <c r="E96" s="215">
        <v>2650.364</v>
      </c>
      <c r="F96" s="215">
        <v>3046.395</v>
      </c>
      <c r="G96" s="212"/>
      <c r="H96" s="212"/>
      <c r="I9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7" spans="1:10" x14ac:dyDescent="0.25">
      <c r="A97" s="214" t="s">
        <v>5757</v>
      </c>
      <c r="B97" s="214" t="s">
        <v>5666</v>
      </c>
      <c r="C97" s="214" t="s">
        <v>15181</v>
      </c>
      <c r="D97" s="214" t="s">
        <v>15182</v>
      </c>
      <c r="E97" s="215">
        <v>468.97789999999998</v>
      </c>
      <c r="F97" s="215">
        <v>539.05499999999995</v>
      </c>
      <c r="G97" s="212"/>
      <c r="H97" s="212"/>
      <c r="I9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8" spans="1:10" x14ac:dyDescent="0.25">
      <c r="A98" s="214" t="s">
        <v>5757</v>
      </c>
      <c r="B98" s="214" t="s">
        <v>5666</v>
      </c>
      <c r="C98" s="214" t="s">
        <v>15183</v>
      </c>
      <c r="D98" s="214" t="s">
        <v>15184</v>
      </c>
      <c r="E98" s="215">
        <v>468.97789999999998</v>
      </c>
      <c r="F98" s="215">
        <v>539.05499999999995</v>
      </c>
      <c r="G98" s="212"/>
      <c r="H98" s="212"/>
      <c r="I9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9" spans="1:10" x14ac:dyDescent="0.25">
      <c r="A99" s="214" t="s">
        <v>5757</v>
      </c>
      <c r="B99" s="214" t="s">
        <v>5666</v>
      </c>
      <c r="C99" s="214" t="s">
        <v>5764</v>
      </c>
      <c r="D99" s="214" t="s">
        <v>5765</v>
      </c>
      <c r="E99" s="215">
        <v>588.77509999999995</v>
      </c>
      <c r="F99" s="215">
        <v>676.75300000000004</v>
      </c>
      <c r="G99" s="212"/>
      <c r="H99" s="212"/>
      <c r="I9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0" spans="1:10" x14ac:dyDescent="0.25">
      <c r="A100" s="214" t="s">
        <v>5757</v>
      </c>
      <c r="B100" s="214" t="s">
        <v>5666</v>
      </c>
      <c r="C100" s="214" t="s">
        <v>5766</v>
      </c>
      <c r="D100" s="214" t="s">
        <v>5767</v>
      </c>
      <c r="E100" s="215">
        <v>651.83180000000004</v>
      </c>
      <c r="F100" s="215">
        <v>749.23199999999997</v>
      </c>
      <c r="G100" s="212"/>
      <c r="H100" s="212"/>
      <c r="I10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1" spans="1:10" x14ac:dyDescent="0.25">
      <c r="A101" s="214" t="s">
        <v>5757</v>
      </c>
      <c r="B101" s="214" t="s">
        <v>5666</v>
      </c>
      <c r="C101" s="214" t="s">
        <v>5768</v>
      </c>
      <c r="D101" s="214" t="s">
        <v>5767</v>
      </c>
      <c r="E101" s="215">
        <v>705.83540000000005</v>
      </c>
      <c r="F101" s="215">
        <v>811.30499999999995</v>
      </c>
      <c r="G101" s="212"/>
      <c r="H101" s="212"/>
      <c r="I10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2" spans="1:10" x14ac:dyDescent="0.25">
      <c r="A102" s="214" t="s">
        <v>5757</v>
      </c>
      <c r="B102" s="214" t="s">
        <v>5666</v>
      </c>
      <c r="C102" s="214" t="s">
        <v>5769</v>
      </c>
      <c r="D102" s="214" t="s">
        <v>5770</v>
      </c>
      <c r="E102" s="215">
        <v>1385.973</v>
      </c>
      <c r="F102" s="215">
        <v>1593.0719999999999</v>
      </c>
      <c r="G102" s="212"/>
      <c r="H102" s="212"/>
      <c r="I10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3" spans="1:10" x14ac:dyDescent="0.25">
      <c r="A103" s="214" t="s">
        <v>5757</v>
      </c>
      <c r="B103" s="214" t="s">
        <v>5666</v>
      </c>
      <c r="C103" s="214" t="s">
        <v>5771</v>
      </c>
      <c r="D103" s="214" t="s">
        <v>5772</v>
      </c>
      <c r="E103" s="215">
        <v>702.3614</v>
      </c>
      <c r="F103" s="215">
        <v>807.31200000000001</v>
      </c>
      <c r="G103" s="212"/>
      <c r="H103" s="212"/>
      <c r="I10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4" spans="1:10" x14ac:dyDescent="0.25">
      <c r="A104" s="214" t="s">
        <v>5757</v>
      </c>
      <c r="B104" s="214" t="s">
        <v>5666</v>
      </c>
      <c r="C104" s="214" t="s">
        <v>5773</v>
      </c>
      <c r="D104" s="214" t="s">
        <v>5774</v>
      </c>
      <c r="E104" s="215">
        <v>334.12700000000001</v>
      </c>
      <c r="F104" s="215">
        <v>384.05399999999997</v>
      </c>
      <c r="G104" s="212"/>
      <c r="H104" s="212"/>
      <c r="I10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5" spans="1:10" x14ac:dyDescent="0.25">
      <c r="A105" s="214" t="s">
        <v>5757</v>
      </c>
      <c r="B105" s="214" t="s">
        <v>5666</v>
      </c>
      <c r="C105" s="214" t="s">
        <v>5775</v>
      </c>
      <c r="D105" s="214" t="s">
        <v>5776</v>
      </c>
      <c r="E105" s="215">
        <v>314.75729999999999</v>
      </c>
      <c r="F105" s="215">
        <v>361.79</v>
      </c>
      <c r="G105" s="212"/>
      <c r="H105" s="212"/>
      <c r="I10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6" spans="1:10" x14ac:dyDescent="0.25">
      <c r="A106" s="214" t="s">
        <v>5757</v>
      </c>
      <c r="B106" s="214" t="s">
        <v>5666</v>
      </c>
      <c r="C106" s="214" t="s">
        <v>5777</v>
      </c>
      <c r="D106" s="214" t="s">
        <v>5778</v>
      </c>
      <c r="E106" s="215">
        <v>430.97539999999998</v>
      </c>
      <c r="F106" s="215">
        <v>495.37400000000002</v>
      </c>
      <c r="G106" s="212"/>
      <c r="H106" s="212"/>
      <c r="I10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7" spans="1:10" x14ac:dyDescent="0.25">
      <c r="A107" s="214" t="s">
        <v>5757</v>
      </c>
      <c r="B107" s="214" t="s">
        <v>5666</v>
      </c>
      <c r="C107" s="214" t="s">
        <v>5779</v>
      </c>
      <c r="D107" s="214" t="s">
        <v>5780</v>
      </c>
      <c r="E107" s="215">
        <v>500.24299999999999</v>
      </c>
      <c r="F107" s="215">
        <v>574.99199999999996</v>
      </c>
      <c r="G107" s="212"/>
      <c r="H107" s="212"/>
      <c r="I10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8" spans="1:10" x14ac:dyDescent="0.25">
      <c r="A108" s="214" t="s">
        <v>5757</v>
      </c>
      <c r="B108" s="214" t="s">
        <v>5666</v>
      </c>
      <c r="C108" s="214" t="s">
        <v>5781</v>
      </c>
      <c r="D108" s="214" t="s">
        <v>5782</v>
      </c>
      <c r="E108" s="215">
        <v>500.24299999999999</v>
      </c>
      <c r="F108" s="215">
        <v>574.99199999999996</v>
      </c>
      <c r="G108" s="212"/>
      <c r="H108" s="212"/>
      <c r="I10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9" spans="1:10" x14ac:dyDescent="0.25">
      <c r="A109" s="214" t="s">
        <v>5757</v>
      </c>
      <c r="B109" s="214" t="s">
        <v>5666</v>
      </c>
      <c r="C109" s="214" t="s">
        <v>5783</v>
      </c>
      <c r="D109" s="214" t="s">
        <v>5784</v>
      </c>
      <c r="E109" s="215">
        <v>576.24800000000005</v>
      </c>
      <c r="F109" s="215">
        <v>662.35400000000004</v>
      </c>
      <c r="G109" s="212"/>
      <c r="H109" s="212"/>
      <c r="I10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0" spans="1:10" x14ac:dyDescent="0.25">
      <c r="A110" s="214" t="s">
        <v>5757</v>
      </c>
      <c r="B110" s="214" t="s">
        <v>5666</v>
      </c>
      <c r="C110" s="214" t="s">
        <v>5785</v>
      </c>
      <c r="D110" s="214" t="s">
        <v>5786</v>
      </c>
      <c r="E110" s="215">
        <v>576.24800000000005</v>
      </c>
      <c r="F110" s="215">
        <v>662.35400000000004</v>
      </c>
      <c r="G110" s="212"/>
      <c r="H110" s="212"/>
      <c r="I11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1" spans="1:10" x14ac:dyDescent="0.25">
      <c r="A111" s="214" t="s">
        <v>5757</v>
      </c>
      <c r="B111" s="214" t="s">
        <v>5666</v>
      </c>
      <c r="C111" s="214" t="s">
        <v>5787</v>
      </c>
      <c r="D111" s="214" t="s">
        <v>5788</v>
      </c>
      <c r="E111" s="215">
        <v>135.79830000000001</v>
      </c>
      <c r="F111" s="215">
        <v>156.09</v>
      </c>
      <c r="G111" s="212"/>
      <c r="H111" s="212"/>
      <c r="I11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2" spans="1:10" x14ac:dyDescent="0.25">
      <c r="A112" s="214" t="s">
        <v>5757</v>
      </c>
      <c r="B112" s="214" t="s">
        <v>5666</v>
      </c>
      <c r="C112" s="214" t="s">
        <v>5789</v>
      </c>
      <c r="D112" s="214" t="s">
        <v>5790</v>
      </c>
      <c r="E112" s="215">
        <v>624.67219999999998</v>
      </c>
      <c r="F112" s="215">
        <v>718.01400000000001</v>
      </c>
      <c r="G112" s="212"/>
      <c r="H112" s="212"/>
      <c r="I11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3" spans="1:10" x14ac:dyDescent="0.25">
      <c r="A113" s="214" t="s">
        <v>5757</v>
      </c>
      <c r="B113" s="214" t="s">
        <v>5666</v>
      </c>
      <c r="C113" s="214" t="s">
        <v>5791</v>
      </c>
      <c r="D113" s="214" t="s">
        <v>5792</v>
      </c>
      <c r="E113" s="215">
        <v>262.1223</v>
      </c>
      <c r="F113" s="215">
        <v>301.29000000000002</v>
      </c>
      <c r="G113" s="212"/>
      <c r="H113" s="212"/>
      <c r="I11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4" spans="1:10" x14ac:dyDescent="0.25">
      <c r="A114" s="214" t="s">
        <v>5757</v>
      </c>
      <c r="B114" s="214" t="s">
        <v>5666</v>
      </c>
      <c r="C114" s="214" t="s">
        <v>15185</v>
      </c>
      <c r="D114" s="214" t="s">
        <v>15186</v>
      </c>
      <c r="E114" s="215">
        <v>374.76119999999997</v>
      </c>
      <c r="F114" s="215">
        <v>430.76</v>
      </c>
      <c r="G114" s="212"/>
      <c r="H114" s="212"/>
      <c r="I11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5" spans="1:10" x14ac:dyDescent="0.25">
      <c r="A115" s="214" t="s">
        <v>5757</v>
      </c>
      <c r="B115" s="214" t="s">
        <v>5666</v>
      </c>
      <c r="C115" s="214" t="s">
        <v>5793</v>
      </c>
      <c r="D115" s="214" t="s">
        <v>5794</v>
      </c>
      <c r="E115" s="215">
        <v>241.06829999999999</v>
      </c>
      <c r="F115" s="215">
        <v>277.08999999999997</v>
      </c>
      <c r="G115" s="212"/>
      <c r="H115" s="212"/>
      <c r="I11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6" spans="1:10" x14ac:dyDescent="0.25">
      <c r="A116" s="214" t="s">
        <v>5757</v>
      </c>
      <c r="B116" s="214" t="s">
        <v>5666</v>
      </c>
      <c r="C116" s="214" t="s">
        <v>5795</v>
      </c>
      <c r="D116" s="214" t="s">
        <v>5796</v>
      </c>
      <c r="E116" s="215">
        <v>1225.57</v>
      </c>
      <c r="F116" s="215">
        <v>1408.701</v>
      </c>
      <c r="G116" s="212"/>
      <c r="H116" s="212"/>
      <c r="I11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7" spans="1:10" x14ac:dyDescent="0.25">
      <c r="A117" s="214" t="s">
        <v>5757</v>
      </c>
      <c r="B117" s="214" t="s">
        <v>5666</v>
      </c>
      <c r="C117" s="214" t="s">
        <v>5797</v>
      </c>
      <c r="D117" s="214" t="s">
        <v>5798</v>
      </c>
      <c r="E117" s="215">
        <v>449.71339999999998</v>
      </c>
      <c r="F117" s="215">
        <v>516.91200000000003</v>
      </c>
      <c r="G117" s="212"/>
      <c r="H117" s="212"/>
      <c r="I11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8" spans="1:10" x14ac:dyDescent="0.25">
      <c r="A118" s="214" t="s">
        <v>5757</v>
      </c>
      <c r="B118" s="214" t="s">
        <v>5666</v>
      </c>
      <c r="C118" s="214" t="s">
        <v>15187</v>
      </c>
      <c r="D118" s="214" t="s">
        <v>15188</v>
      </c>
      <c r="E118" s="215">
        <v>374.23489999999998</v>
      </c>
      <c r="F118" s="215">
        <v>430.15499999999997</v>
      </c>
      <c r="G118" s="212"/>
      <c r="H118" s="212"/>
      <c r="I11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9" spans="1:10" x14ac:dyDescent="0.25">
      <c r="A119" s="214" t="s">
        <v>5757</v>
      </c>
      <c r="B119" s="214" t="s">
        <v>5666</v>
      </c>
      <c r="C119" s="214" t="s">
        <v>15189</v>
      </c>
      <c r="D119" s="214" t="s">
        <v>15190</v>
      </c>
      <c r="E119" s="215">
        <v>421.60640000000001</v>
      </c>
      <c r="F119" s="215">
        <v>484.60500000000002</v>
      </c>
      <c r="G119" s="212"/>
      <c r="H119" s="212"/>
      <c r="I11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0" spans="1:10" x14ac:dyDescent="0.25">
      <c r="A120" s="214" t="s">
        <v>5757</v>
      </c>
      <c r="B120" s="214" t="s">
        <v>5666</v>
      </c>
      <c r="C120" s="214" t="s">
        <v>5799</v>
      </c>
      <c r="D120" s="214" t="s">
        <v>5800</v>
      </c>
      <c r="E120" s="215">
        <v>665.4117</v>
      </c>
      <c r="F120" s="215">
        <v>764.84100000000001</v>
      </c>
      <c r="G120" s="212"/>
      <c r="H120" s="212"/>
      <c r="I12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1" spans="1:10" x14ac:dyDescent="0.25">
      <c r="A121" s="214" t="s">
        <v>5757</v>
      </c>
      <c r="B121" s="214" t="s">
        <v>5666</v>
      </c>
      <c r="C121" s="214" t="s">
        <v>5801</v>
      </c>
      <c r="D121" s="214" t="s">
        <v>5802</v>
      </c>
      <c r="E121" s="215">
        <v>665.4117</v>
      </c>
      <c r="F121" s="215">
        <v>764.84100000000001</v>
      </c>
      <c r="G121" s="212"/>
      <c r="H121" s="212"/>
      <c r="I12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2" spans="1:10" x14ac:dyDescent="0.25">
      <c r="A122" s="214" t="s">
        <v>5757</v>
      </c>
      <c r="B122" s="214" t="s">
        <v>5666</v>
      </c>
      <c r="C122" s="214" t="s">
        <v>15191</v>
      </c>
      <c r="D122" s="214" t="s">
        <v>15192</v>
      </c>
      <c r="E122" s="215">
        <v>487.18959999999998</v>
      </c>
      <c r="F122" s="215">
        <v>559.98800000000006</v>
      </c>
      <c r="G122" s="212"/>
      <c r="H122" s="212"/>
      <c r="I12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3" spans="1:10" x14ac:dyDescent="0.25">
      <c r="A123" s="214" t="s">
        <v>5757</v>
      </c>
      <c r="B123" s="214" t="s">
        <v>5666</v>
      </c>
      <c r="C123" s="214" t="s">
        <v>15193</v>
      </c>
      <c r="D123" s="214" t="s">
        <v>15194</v>
      </c>
      <c r="E123" s="215">
        <v>847.00239999999997</v>
      </c>
      <c r="F123" s="215">
        <v>973.56600000000003</v>
      </c>
      <c r="G123" s="212"/>
      <c r="H123" s="212"/>
      <c r="I12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4" spans="1:10" x14ac:dyDescent="0.25">
      <c r="A124" s="214" t="s">
        <v>5757</v>
      </c>
      <c r="B124" s="214" t="s">
        <v>5666</v>
      </c>
      <c r="C124" s="214" t="s">
        <v>15195</v>
      </c>
      <c r="D124" s="214" t="s">
        <v>15196</v>
      </c>
      <c r="E124" s="215">
        <v>847.00239999999997</v>
      </c>
      <c r="F124" s="215">
        <v>973.56600000000003</v>
      </c>
      <c r="G124" s="212"/>
      <c r="H124" s="212"/>
      <c r="I12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5" spans="1:10" x14ac:dyDescent="0.25">
      <c r="A125" s="214" t="s">
        <v>5757</v>
      </c>
      <c r="B125" s="214" t="s">
        <v>5666</v>
      </c>
      <c r="C125" s="214" t="s">
        <v>15197</v>
      </c>
      <c r="D125" s="214" t="s">
        <v>15198</v>
      </c>
      <c r="E125" s="215">
        <v>847.00239999999997</v>
      </c>
      <c r="F125" s="215">
        <v>973.56600000000003</v>
      </c>
      <c r="G125" s="212"/>
      <c r="H125" s="212"/>
      <c r="I12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6" spans="1:10" x14ac:dyDescent="0.25">
      <c r="A126" s="214" t="s">
        <v>5757</v>
      </c>
      <c r="B126" s="214" t="s">
        <v>5666</v>
      </c>
      <c r="C126" s="214" t="s">
        <v>15199</v>
      </c>
      <c r="D126" s="214" t="s">
        <v>15200</v>
      </c>
      <c r="E126" s="215">
        <v>790.15660000000003</v>
      </c>
      <c r="F126" s="215">
        <v>908.226</v>
      </c>
      <c r="G126" s="212"/>
      <c r="H126" s="212"/>
      <c r="I12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7" spans="1:10" x14ac:dyDescent="0.25">
      <c r="A127" s="214" t="s">
        <v>5757</v>
      </c>
      <c r="B127" s="214" t="s">
        <v>5666</v>
      </c>
      <c r="C127" s="214" t="s">
        <v>15201</v>
      </c>
      <c r="D127" s="214" t="s">
        <v>15202</v>
      </c>
      <c r="E127" s="215">
        <v>790.15660000000003</v>
      </c>
      <c r="F127" s="215">
        <v>908.226</v>
      </c>
      <c r="G127" s="212"/>
      <c r="H127" s="212"/>
      <c r="I12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8" spans="1:10" x14ac:dyDescent="0.25">
      <c r="A128" s="214" t="s">
        <v>5757</v>
      </c>
      <c r="B128" s="214" t="s">
        <v>5666</v>
      </c>
      <c r="C128" s="214" t="s">
        <v>15203</v>
      </c>
      <c r="D128" s="214" t="s">
        <v>15204</v>
      </c>
      <c r="E128" s="215">
        <v>790.15660000000003</v>
      </c>
      <c r="F128" s="215">
        <v>908.226</v>
      </c>
      <c r="G128" s="212"/>
      <c r="H128" s="212"/>
      <c r="I12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9" spans="1:10" x14ac:dyDescent="0.25">
      <c r="A129" s="214" t="s">
        <v>5757</v>
      </c>
      <c r="B129" s="214" t="s">
        <v>5666</v>
      </c>
      <c r="C129" s="214" t="s">
        <v>15205</v>
      </c>
      <c r="D129" s="214" t="s">
        <v>15206</v>
      </c>
      <c r="E129" s="215">
        <v>790.15660000000003</v>
      </c>
      <c r="F129" s="215">
        <v>908.226</v>
      </c>
      <c r="G129" s="212"/>
      <c r="H129" s="212"/>
      <c r="I12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0" spans="1:10" x14ac:dyDescent="0.25">
      <c r="A130" s="214" t="s">
        <v>5757</v>
      </c>
      <c r="B130" s="214" t="s">
        <v>5666</v>
      </c>
      <c r="C130" s="214" t="s">
        <v>15207</v>
      </c>
      <c r="D130" s="214" t="s">
        <v>15208</v>
      </c>
      <c r="E130" s="215">
        <v>626.35649999999998</v>
      </c>
      <c r="F130" s="215">
        <v>719.95</v>
      </c>
      <c r="G130" s="212"/>
      <c r="H130" s="212"/>
      <c r="I13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1" spans="1:10" x14ac:dyDescent="0.25">
      <c r="A131" s="214" t="s">
        <v>5757</v>
      </c>
      <c r="B131" s="214" t="s">
        <v>5666</v>
      </c>
      <c r="C131" s="214" t="s">
        <v>15209</v>
      </c>
      <c r="D131" s="214" t="s">
        <v>15210</v>
      </c>
      <c r="E131" s="215">
        <v>1056.9590000000001</v>
      </c>
      <c r="F131" s="215">
        <v>1214.895</v>
      </c>
      <c r="G131" s="212"/>
      <c r="H131" s="212"/>
      <c r="I13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2" spans="1:10" x14ac:dyDescent="0.25">
      <c r="A132" s="214" t="s">
        <v>5757</v>
      </c>
      <c r="B132" s="214" t="s">
        <v>5666</v>
      </c>
      <c r="C132" s="214" t="s">
        <v>15211</v>
      </c>
      <c r="D132" s="214" t="s">
        <v>15212</v>
      </c>
      <c r="E132" s="215">
        <v>1056.9590000000001</v>
      </c>
      <c r="F132" s="215">
        <v>1214.895</v>
      </c>
      <c r="G132" s="212"/>
      <c r="H132" s="212"/>
      <c r="I13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3" spans="1:10" x14ac:dyDescent="0.25">
      <c r="A133" s="214" t="s">
        <v>5757</v>
      </c>
      <c r="B133" s="214" t="s">
        <v>5666</v>
      </c>
      <c r="C133" s="214" t="s">
        <v>15213</v>
      </c>
      <c r="D133" s="214" t="s">
        <v>15214</v>
      </c>
      <c r="E133" s="215">
        <v>1056.9590000000001</v>
      </c>
      <c r="F133" s="215">
        <v>1214.895</v>
      </c>
      <c r="G133" s="212"/>
      <c r="H133" s="212"/>
      <c r="I13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4" spans="1:10" x14ac:dyDescent="0.25">
      <c r="A134" s="214" t="s">
        <v>5757</v>
      </c>
      <c r="B134" s="214" t="s">
        <v>5666</v>
      </c>
      <c r="C134" s="214" t="s">
        <v>15215</v>
      </c>
      <c r="D134" s="214" t="s">
        <v>15216</v>
      </c>
      <c r="E134" s="215">
        <v>1056.9590000000001</v>
      </c>
      <c r="F134" s="215">
        <v>1214.895</v>
      </c>
      <c r="G134" s="212"/>
      <c r="H134" s="212"/>
      <c r="I13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5" spans="1:10" x14ac:dyDescent="0.25">
      <c r="A135" s="214" t="s">
        <v>5757</v>
      </c>
      <c r="B135" s="214" t="s">
        <v>5666</v>
      </c>
      <c r="C135" s="214" t="s">
        <v>15217</v>
      </c>
      <c r="D135" s="214" t="s">
        <v>15218</v>
      </c>
      <c r="E135" s="215">
        <v>1056.9590000000001</v>
      </c>
      <c r="F135" s="215">
        <v>1214.895</v>
      </c>
      <c r="G135" s="212"/>
      <c r="H135" s="212"/>
      <c r="I13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6" spans="1:10" x14ac:dyDescent="0.25">
      <c r="A136" s="214" t="s">
        <v>5757</v>
      </c>
      <c r="B136" s="214" t="s">
        <v>5666</v>
      </c>
      <c r="C136" s="214" t="s">
        <v>15219</v>
      </c>
      <c r="D136" s="214" t="s">
        <v>15220</v>
      </c>
      <c r="E136" s="215">
        <v>1056.9590000000001</v>
      </c>
      <c r="F136" s="215">
        <v>1214.895</v>
      </c>
      <c r="G136" s="212"/>
      <c r="H136" s="212"/>
      <c r="I13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7" spans="1:10" x14ac:dyDescent="0.25">
      <c r="A137" s="214" t="s">
        <v>5757</v>
      </c>
      <c r="B137" s="214" t="s">
        <v>5666</v>
      </c>
      <c r="C137" s="214" t="s">
        <v>15221</v>
      </c>
      <c r="D137" s="214" t="s">
        <v>15222</v>
      </c>
      <c r="E137" s="215">
        <v>1056.9590000000001</v>
      </c>
      <c r="F137" s="215">
        <v>1214.895</v>
      </c>
      <c r="G137" s="212"/>
      <c r="H137" s="212"/>
      <c r="I13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8" spans="1:10" x14ac:dyDescent="0.25">
      <c r="A138" s="214" t="s">
        <v>5757</v>
      </c>
      <c r="B138" s="214" t="s">
        <v>5666</v>
      </c>
      <c r="C138" s="214" t="s">
        <v>5803</v>
      </c>
      <c r="D138" s="214" t="s">
        <v>5804</v>
      </c>
      <c r="E138" s="215">
        <v>412.2373</v>
      </c>
      <c r="F138" s="215">
        <v>473.83600000000001</v>
      </c>
      <c r="G138" s="212"/>
      <c r="H138" s="212"/>
      <c r="I13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9" spans="1:10" x14ac:dyDescent="0.25">
      <c r="A139" s="214" t="s">
        <v>5757</v>
      </c>
      <c r="B139" s="214" t="s">
        <v>5666</v>
      </c>
      <c r="C139" s="214" t="s">
        <v>15223</v>
      </c>
      <c r="D139" s="214" t="s">
        <v>15224</v>
      </c>
      <c r="E139" s="215">
        <v>678.99149999999997</v>
      </c>
      <c r="F139" s="215">
        <v>780.45</v>
      </c>
      <c r="G139" s="212"/>
      <c r="H139" s="212"/>
      <c r="I13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0" spans="1:10" x14ac:dyDescent="0.25">
      <c r="A140" s="214" t="s">
        <v>5757</v>
      </c>
      <c r="B140" s="214" t="s">
        <v>5666</v>
      </c>
      <c r="C140" s="214" t="s">
        <v>15225</v>
      </c>
      <c r="D140" s="214" t="s">
        <v>15226</v>
      </c>
      <c r="E140" s="215">
        <v>626.35649999999998</v>
      </c>
      <c r="F140" s="215">
        <v>719.95</v>
      </c>
      <c r="G140" s="212"/>
      <c r="H140" s="212"/>
      <c r="I14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1" spans="1:10" x14ac:dyDescent="0.25">
      <c r="A141" s="214" t="s">
        <v>5757</v>
      </c>
      <c r="B141" s="214" t="s">
        <v>5666</v>
      </c>
      <c r="C141" s="214" t="s">
        <v>15227</v>
      </c>
      <c r="D141" s="214" t="s">
        <v>15228</v>
      </c>
      <c r="E141" s="215">
        <v>920.58619999999996</v>
      </c>
      <c r="F141" s="215">
        <v>1058.145</v>
      </c>
      <c r="G141" s="212"/>
      <c r="H141" s="212"/>
      <c r="I14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2" spans="1:10" x14ac:dyDescent="0.25">
      <c r="A142" s="214" t="s">
        <v>5757</v>
      </c>
      <c r="B142" s="214" t="s">
        <v>5666</v>
      </c>
      <c r="C142" s="214" t="s">
        <v>15229</v>
      </c>
      <c r="D142" s="214" t="s">
        <v>15230</v>
      </c>
      <c r="E142" s="215">
        <v>920.58619999999996</v>
      </c>
      <c r="F142" s="215">
        <v>1058.145</v>
      </c>
      <c r="G142" s="212"/>
      <c r="H142" s="212"/>
      <c r="I14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3" spans="1:10" x14ac:dyDescent="0.25">
      <c r="A143" s="214" t="s">
        <v>5757</v>
      </c>
      <c r="B143" s="214" t="s">
        <v>5666</v>
      </c>
      <c r="C143" s="214" t="s">
        <v>15231</v>
      </c>
      <c r="D143" s="214" t="s">
        <v>15232</v>
      </c>
      <c r="E143" s="215">
        <v>2066.1149999999998</v>
      </c>
      <c r="F143" s="215">
        <v>2374.8449999999998</v>
      </c>
      <c r="G143" s="212"/>
      <c r="H143" s="212"/>
      <c r="I14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4" spans="1:10" x14ac:dyDescent="0.25">
      <c r="A144" s="214" t="s">
        <v>5757</v>
      </c>
      <c r="B144" s="214" t="s">
        <v>5666</v>
      </c>
      <c r="C144" s="214" t="s">
        <v>15233</v>
      </c>
      <c r="D144" s="214" t="s">
        <v>15234</v>
      </c>
      <c r="E144" s="215">
        <v>1443.722</v>
      </c>
      <c r="F144" s="215">
        <v>1659.45</v>
      </c>
      <c r="G144" s="212"/>
      <c r="H144" s="212"/>
      <c r="I14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5" spans="1:10" x14ac:dyDescent="0.25">
      <c r="A145" s="214" t="s">
        <v>5757</v>
      </c>
      <c r="B145" s="214" t="s">
        <v>5666</v>
      </c>
      <c r="C145" s="214" t="s">
        <v>15235</v>
      </c>
      <c r="D145" s="214" t="s">
        <v>15236</v>
      </c>
      <c r="E145" s="215">
        <v>678.99149999999997</v>
      </c>
      <c r="F145" s="215">
        <v>780.45</v>
      </c>
      <c r="G145" s="212"/>
      <c r="H145" s="212"/>
      <c r="I14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6" spans="1:10" x14ac:dyDescent="0.25">
      <c r="A146" s="214" t="s">
        <v>5757</v>
      </c>
      <c r="B146" s="214" t="s">
        <v>5665</v>
      </c>
      <c r="C146" s="214">
        <v>60980</v>
      </c>
      <c r="D146" s="214" t="s">
        <v>5805</v>
      </c>
      <c r="E146" s="215">
        <v>1049.6469999999999</v>
      </c>
      <c r="F146" s="215">
        <v>1206.491</v>
      </c>
      <c r="G146" s="212"/>
      <c r="H146" s="212"/>
      <c r="I14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7" spans="1:10" x14ac:dyDescent="0.25">
      <c r="A147" s="214" t="s">
        <v>5757</v>
      </c>
      <c r="B147" s="214" t="s">
        <v>5665</v>
      </c>
      <c r="C147" s="214" t="s">
        <v>5806</v>
      </c>
      <c r="D147" s="214" t="s">
        <v>5807</v>
      </c>
      <c r="E147" s="215">
        <v>465.71449999999999</v>
      </c>
      <c r="F147" s="215">
        <v>535.30399999999997</v>
      </c>
      <c r="G147" s="212"/>
      <c r="H147" s="212"/>
      <c r="I14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8" spans="1:10" x14ac:dyDescent="0.25">
      <c r="A148" s="214" t="s">
        <v>5757</v>
      </c>
      <c r="B148" s="214" t="s">
        <v>5665</v>
      </c>
      <c r="C148" s="214" t="s">
        <v>5808</v>
      </c>
      <c r="D148" s="214" t="s">
        <v>5809</v>
      </c>
      <c r="E148" s="215">
        <v>665.51689999999996</v>
      </c>
      <c r="F148" s="215">
        <v>764.96199999999999</v>
      </c>
      <c r="G148" s="212"/>
      <c r="H148" s="212"/>
      <c r="I14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9" spans="1:10" x14ac:dyDescent="0.25">
      <c r="A149" s="214" t="s">
        <v>5810</v>
      </c>
      <c r="B149" s="476" t="s">
        <v>5810</v>
      </c>
      <c r="C149" s="657"/>
      <c r="D149" s="477"/>
      <c r="E149" s="215"/>
      <c r="F149" s="215"/>
      <c r="G149" s="212"/>
      <c r="H149" s="212"/>
      <c r="I149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49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50" spans="1:10" x14ac:dyDescent="0.25">
      <c r="A150" s="214" t="s">
        <v>5810</v>
      </c>
      <c r="B150" s="214" t="s">
        <v>5675</v>
      </c>
      <c r="C150" s="214" t="s">
        <v>5811</v>
      </c>
      <c r="D150" s="214" t="s">
        <v>5812</v>
      </c>
      <c r="E150" s="215">
        <v>2794.9290000000001</v>
      </c>
      <c r="F150" s="215">
        <v>3212.5619999999999</v>
      </c>
      <c r="G150" s="212"/>
      <c r="H150" s="212"/>
      <c r="I15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1" spans="1:10" x14ac:dyDescent="0.25">
      <c r="A151" s="214" t="s">
        <v>5810</v>
      </c>
      <c r="B151" s="214" t="s">
        <v>5675</v>
      </c>
      <c r="C151" s="214" t="s">
        <v>5813</v>
      </c>
      <c r="D151" s="214" t="s">
        <v>5814</v>
      </c>
      <c r="E151" s="215">
        <v>1216.299</v>
      </c>
      <c r="F151" s="215">
        <v>1398.0450000000001</v>
      </c>
      <c r="G151" s="212"/>
      <c r="H151" s="212"/>
      <c r="I15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2" spans="1:10" x14ac:dyDescent="0.25">
      <c r="A152" s="214" t="s">
        <v>5810</v>
      </c>
      <c r="B152" s="214" t="s">
        <v>5675</v>
      </c>
      <c r="C152" s="214" t="s">
        <v>5815</v>
      </c>
      <c r="D152" s="214" t="s">
        <v>5816</v>
      </c>
      <c r="E152" s="215">
        <v>7740.9470000000001</v>
      </c>
      <c r="F152" s="215">
        <v>8897.64</v>
      </c>
      <c r="G152" s="212"/>
      <c r="H152" s="212"/>
      <c r="I15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3" spans="1:10" x14ac:dyDescent="0.25">
      <c r="A153" s="214" t="s">
        <v>5810</v>
      </c>
      <c r="B153" s="214" t="s">
        <v>5666</v>
      </c>
      <c r="C153" s="214" t="s">
        <v>5817</v>
      </c>
      <c r="D153" s="214" t="s">
        <v>5818</v>
      </c>
      <c r="E153" s="215">
        <v>1481.867</v>
      </c>
      <c r="F153" s="215">
        <v>1703.2950000000001</v>
      </c>
      <c r="G153" s="212"/>
      <c r="H153" s="212"/>
      <c r="I15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4" spans="1:10" x14ac:dyDescent="0.25">
      <c r="A154" s="214" t="s">
        <v>5810</v>
      </c>
      <c r="B154" s="214" t="s">
        <v>5666</v>
      </c>
      <c r="C154" s="214" t="s">
        <v>5819</v>
      </c>
      <c r="D154" s="214" t="s">
        <v>5820</v>
      </c>
      <c r="E154" s="215">
        <v>1906.7750000000001</v>
      </c>
      <c r="F154" s="215">
        <v>2191.6950000000002</v>
      </c>
      <c r="G154" s="212"/>
      <c r="H154" s="212"/>
      <c r="I15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5" spans="1:10" x14ac:dyDescent="0.25">
      <c r="A155" s="214" t="s">
        <v>5810</v>
      </c>
      <c r="B155" s="214" t="s">
        <v>5666</v>
      </c>
      <c r="C155" s="214" t="s">
        <v>5821</v>
      </c>
      <c r="D155" s="214" t="s">
        <v>5822</v>
      </c>
      <c r="E155" s="215">
        <v>1747.434</v>
      </c>
      <c r="F155" s="215">
        <v>2008.5450000000001</v>
      </c>
      <c r="G155" s="212"/>
      <c r="H155" s="212"/>
      <c r="I15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6" spans="1:10" x14ac:dyDescent="0.25">
      <c r="A156" s="214" t="s">
        <v>5810</v>
      </c>
      <c r="B156" s="214" t="s">
        <v>5665</v>
      </c>
      <c r="C156" s="214" t="s">
        <v>5823</v>
      </c>
      <c r="D156" s="214" t="s">
        <v>5824</v>
      </c>
      <c r="E156" s="215">
        <v>7547.0079999999998</v>
      </c>
      <c r="F156" s="215">
        <v>8674.7219999999998</v>
      </c>
      <c r="G156" s="212"/>
      <c r="H156" s="212"/>
      <c r="I15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7" spans="1:10" x14ac:dyDescent="0.25">
      <c r="A157" s="214" t="s">
        <v>5756</v>
      </c>
      <c r="B157" s="476" t="s">
        <v>5756</v>
      </c>
      <c r="C157" s="657"/>
      <c r="D157" s="477"/>
      <c r="E157" s="215"/>
      <c r="F157" s="215"/>
      <c r="G157" s="212"/>
      <c r="H157" s="212"/>
      <c r="I157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57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58" spans="1:10" x14ac:dyDescent="0.25">
      <c r="A158" s="214" t="s">
        <v>5756</v>
      </c>
      <c r="B158" s="214" t="s">
        <v>5668</v>
      </c>
      <c r="C158" s="214" t="s">
        <v>15237</v>
      </c>
      <c r="D158" s="214" t="s">
        <v>15238</v>
      </c>
      <c r="E158" s="215">
        <v>25571.61</v>
      </c>
      <c r="F158" s="215">
        <v>29392.65</v>
      </c>
      <c r="G158" s="212"/>
      <c r="H158" s="212"/>
      <c r="I15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9" spans="1:10" x14ac:dyDescent="0.25">
      <c r="A159" s="214" t="s">
        <v>5756</v>
      </c>
      <c r="B159" s="214" t="s">
        <v>5668</v>
      </c>
      <c r="C159" s="214" t="s">
        <v>15239</v>
      </c>
      <c r="D159" s="214" t="s">
        <v>15240</v>
      </c>
      <c r="E159" s="215">
        <v>14245.12</v>
      </c>
      <c r="F159" s="215">
        <v>16373.7</v>
      </c>
      <c r="G159" s="212"/>
      <c r="H159" s="212"/>
      <c r="I15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0" spans="1:10" x14ac:dyDescent="0.25">
      <c r="A160" s="214" t="s">
        <v>5756</v>
      </c>
      <c r="B160" s="214" t="s">
        <v>5668</v>
      </c>
      <c r="C160" s="214" t="s">
        <v>15241</v>
      </c>
      <c r="D160" s="214" t="s">
        <v>15242</v>
      </c>
      <c r="E160" s="215">
        <v>9400.9069999999992</v>
      </c>
      <c r="F160" s="215">
        <v>10805.64</v>
      </c>
      <c r="G160" s="212"/>
      <c r="H160" s="212"/>
      <c r="I16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1" spans="1:10" x14ac:dyDescent="0.25">
      <c r="A161" s="214" t="s">
        <v>5825</v>
      </c>
      <c r="B161" s="476" t="s">
        <v>5825</v>
      </c>
      <c r="C161" s="657"/>
      <c r="D161" s="477"/>
      <c r="E161" s="215"/>
      <c r="F161" s="215"/>
      <c r="G161" s="212"/>
      <c r="H161" s="212"/>
      <c r="I161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61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62" spans="1:10" x14ac:dyDescent="0.25">
      <c r="A162" s="214" t="s">
        <v>5825</v>
      </c>
      <c r="B162" s="214" t="s">
        <v>106</v>
      </c>
      <c r="C162" s="214" t="s">
        <v>5826</v>
      </c>
      <c r="D162" s="214" t="s">
        <v>5827</v>
      </c>
      <c r="E162" s="215">
        <v>736.89</v>
      </c>
      <c r="F162" s="215">
        <v>847</v>
      </c>
      <c r="G162" s="212"/>
      <c r="H162" s="212"/>
      <c r="I16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3" spans="1:10" x14ac:dyDescent="0.25">
      <c r="A163" s="214" t="s">
        <v>5825</v>
      </c>
      <c r="B163" s="214" t="s">
        <v>5668</v>
      </c>
      <c r="C163" s="214" t="s">
        <v>15243</v>
      </c>
      <c r="D163" s="214" t="s">
        <v>15244</v>
      </c>
      <c r="E163" s="215">
        <v>3847.6390000000001</v>
      </c>
      <c r="F163" s="215">
        <v>4422.5730000000003</v>
      </c>
      <c r="G163" s="212"/>
      <c r="H163" s="212"/>
      <c r="I16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4" spans="1:10" x14ac:dyDescent="0.25">
      <c r="A164" s="214" t="s">
        <v>5825</v>
      </c>
      <c r="B164" s="214" t="s">
        <v>5668</v>
      </c>
      <c r="C164" s="214" t="s">
        <v>15245</v>
      </c>
      <c r="D164" s="214" t="s">
        <v>15246</v>
      </c>
      <c r="E164" s="215">
        <v>1432.326</v>
      </c>
      <c r="F164" s="215">
        <v>1646.3520000000001</v>
      </c>
      <c r="G164" s="212"/>
      <c r="H164" s="212"/>
      <c r="I16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5" spans="1:10" x14ac:dyDescent="0.25">
      <c r="A165" s="214" t="s">
        <v>5825</v>
      </c>
      <c r="B165" s="214" t="s">
        <v>5828</v>
      </c>
      <c r="C165" s="214">
        <v>6941764471818</v>
      </c>
      <c r="D165" s="214" t="s">
        <v>5829</v>
      </c>
      <c r="E165" s="215">
        <v>1809.963</v>
      </c>
      <c r="F165" s="215">
        <v>2080.4180000000001</v>
      </c>
      <c r="G165" s="212"/>
      <c r="H165" s="212"/>
      <c r="I16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6" spans="1:10" x14ac:dyDescent="0.25">
      <c r="A166" s="214" t="s">
        <v>5825</v>
      </c>
      <c r="B166" s="214" t="s">
        <v>5675</v>
      </c>
      <c r="C166" s="214" t="s">
        <v>5830</v>
      </c>
      <c r="D166" s="214" t="s">
        <v>5831</v>
      </c>
      <c r="E166" s="215">
        <v>8294.2669999999998</v>
      </c>
      <c r="F166" s="215">
        <v>9533.64</v>
      </c>
      <c r="G166" s="212"/>
      <c r="H166" s="212"/>
      <c r="I16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7" spans="1:10" x14ac:dyDescent="0.25">
      <c r="A167" s="214" t="s">
        <v>5825</v>
      </c>
      <c r="B167" s="214" t="s">
        <v>5675</v>
      </c>
      <c r="C167" s="214" t="s">
        <v>5832</v>
      </c>
      <c r="D167" s="214" t="s">
        <v>5833</v>
      </c>
      <c r="E167" s="215">
        <v>1056.9590000000001</v>
      </c>
      <c r="F167" s="215">
        <v>1214.895</v>
      </c>
      <c r="G167" s="212"/>
      <c r="H167" s="212"/>
      <c r="I16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8" spans="1:10" x14ac:dyDescent="0.25">
      <c r="A168" s="214" t="s">
        <v>5825</v>
      </c>
      <c r="B168" s="214" t="s">
        <v>5675</v>
      </c>
      <c r="C168" s="214" t="s">
        <v>5834</v>
      </c>
      <c r="D168" s="214" t="s">
        <v>5835</v>
      </c>
      <c r="E168" s="215">
        <v>2636.6509999999998</v>
      </c>
      <c r="F168" s="215">
        <v>3030.6329999999998</v>
      </c>
      <c r="G168" s="212"/>
      <c r="H168" s="212"/>
      <c r="I16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9" spans="1:10" x14ac:dyDescent="0.25">
      <c r="A169" s="214" t="s">
        <v>5825</v>
      </c>
      <c r="B169" s="214" t="s">
        <v>5836</v>
      </c>
      <c r="C169" s="214" t="s">
        <v>11502</v>
      </c>
      <c r="D169" s="214" t="s">
        <v>11503</v>
      </c>
      <c r="E169" s="215">
        <v>1298.48</v>
      </c>
      <c r="F169" s="215">
        <v>1492.5060000000001</v>
      </c>
      <c r="G169" s="212"/>
      <c r="H169" s="212"/>
      <c r="I16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0" spans="1:10" x14ac:dyDescent="0.25">
      <c r="A170" s="214" t="s">
        <v>5825</v>
      </c>
      <c r="B170" s="214" t="s">
        <v>5666</v>
      </c>
      <c r="C170" s="214" t="s">
        <v>5837</v>
      </c>
      <c r="D170" s="214" t="s">
        <v>5838</v>
      </c>
      <c r="E170" s="215">
        <v>437.71269999999998</v>
      </c>
      <c r="F170" s="215">
        <v>503.11799999999999</v>
      </c>
      <c r="G170" s="212"/>
      <c r="H170" s="212"/>
      <c r="I17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1" spans="1:10" x14ac:dyDescent="0.25">
      <c r="A171" s="214" t="s">
        <v>5825</v>
      </c>
      <c r="B171" s="214" t="s">
        <v>5666</v>
      </c>
      <c r="C171" s="214" t="s">
        <v>5839</v>
      </c>
      <c r="D171" s="214" t="s">
        <v>5840</v>
      </c>
      <c r="E171" s="215">
        <v>305.07249999999999</v>
      </c>
      <c r="F171" s="215">
        <v>350.65800000000002</v>
      </c>
      <c r="G171" s="212"/>
      <c r="H171" s="212"/>
      <c r="I17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2" spans="1:10" x14ac:dyDescent="0.25">
      <c r="A172" s="214" t="s">
        <v>5825</v>
      </c>
      <c r="B172" s="214" t="s">
        <v>5666</v>
      </c>
      <c r="C172" s="214" t="s">
        <v>5841</v>
      </c>
      <c r="D172" s="214" t="s">
        <v>5842</v>
      </c>
      <c r="E172" s="215">
        <v>262.1223</v>
      </c>
      <c r="F172" s="215">
        <v>301.29000000000002</v>
      </c>
      <c r="G172" s="212"/>
      <c r="H172" s="212"/>
      <c r="I17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3" spans="1:10" x14ac:dyDescent="0.25">
      <c r="A173" s="214" t="s">
        <v>5825</v>
      </c>
      <c r="B173" s="214" t="s">
        <v>5666</v>
      </c>
      <c r="C173" s="214" t="s">
        <v>5843</v>
      </c>
      <c r="D173" s="214" t="s">
        <v>5844</v>
      </c>
      <c r="E173" s="215">
        <v>1154.0119999999999</v>
      </c>
      <c r="F173" s="215">
        <v>1326.45</v>
      </c>
      <c r="G173" s="212"/>
      <c r="H173" s="212"/>
      <c r="I17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4" spans="1:10" x14ac:dyDescent="0.25">
      <c r="A174" s="214" t="s">
        <v>5825</v>
      </c>
      <c r="B174" s="214" t="s">
        <v>5666</v>
      </c>
      <c r="C174" s="214" t="s">
        <v>5845</v>
      </c>
      <c r="D174" s="214" t="s">
        <v>5846</v>
      </c>
      <c r="E174" s="215">
        <v>1154.0119999999999</v>
      </c>
      <c r="F174" s="215">
        <v>1326.45</v>
      </c>
      <c r="G174" s="212"/>
      <c r="H174" s="212"/>
      <c r="I17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5" spans="1:10" x14ac:dyDescent="0.25">
      <c r="A175" s="214" t="s">
        <v>5825</v>
      </c>
      <c r="B175" s="214" t="s">
        <v>5666</v>
      </c>
      <c r="C175" s="214" t="s">
        <v>15247</v>
      </c>
      <c r="D175" s="214" t="s">
        <v>15248</v>
      </c>
      <c r="E175" s="215">
        <v>1663.5150000000001</v>
      </c>
      <c r="F175" s="215">
        <v>1912.086</v>
      </c>
      <c r="G175" s="212"/>
      <c r="H175" s="212"/>
      <c r="I17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6" spans="1:10" x14ac:dyDescent="0.25">
      <c r="A176" s="214" t="s">
        <v>5825</v>
      </c>
      <c r="B176" s="214" t="s">
        <v>5666</v>
      </c>
      <c r="C176" s="214" t="s">
        <v>5847</v>
      </c>
      <c r="D176" s="214" t="s">
        <v>5848</v>
      </c>
      <c r="E176" s="215">
        <v>1663.5150000000001</v>
      </c>
      <c r="F176" s="215">
        <v>1912.086</v>
      </c>
      <c r="G176" s="212"/>
      <c r="H176" s="212"/>
      <c r="I17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7" spans="1:10" x14ac:dyDescent="0.25">
      <c r="A177" s="214" t="s">
        <v>5825</v>
      </c>
      <c r="B177" s="214" t="s">
        <v>5666</v>
      </c>
      <c r="C177" s="214" t="s">
        <v>5849</v>
      </c>
      <c r="D177" s="214" t="s">
        <v>5850</v>
      </c>
      <c r="E177" s="215">
        <v>1959.8879999999999</v>
      </c>
      <c r="F177" s="215">
        <v>2252.7449999999999</v>
      </c>
      <c r="G177" s="212"/>
      <c r="H177" s="212"/>
      <c r="I17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8" spans="1:10" x14ac:dyDescent="0.25">
      <c r="A178" s="214" t="s">
        <v>5825</v>
      </c>
      <c r="B178" s="214" t="s">
        <v>5666</v>
      </c>
      <c r="C178" s="214" t="s">
        <v>5851</v>
      </c>
      <c r="D178" s="214" t="s">
        <v>5852</v>
      </c>
      <c r="E178" s="215">
        <v>459.08249999999998</v>
      </c>
      <c r="F178" s="215">
        <v>527.68100000000004</v>
      </c>
      <c r="G178" s="212"/>
      <c r="H178" s="212"/>
      <c r="I17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9" spans="1:10" x14ac:dyDescent="0.25">
      <c r="A179" s="214" t="s">
        <v>5825</v>
      </c>
      <c r="B179" s="214" t="s">
        <v>5666</v>
      </c>
      <c r="C179" s="214" t="s">
        <v>5853</v>
      </c>
      <c r="D179" s="214" t="s">
        <v>5854</v>
      </c>
      <c r="E179" s="215">
        <v>678.99149999999997</v>
      </c>
      <c r="F179" s="215">
        <v>780.45</v>
      </c>
      <c r="G179" s="212"/>
      <c r="H179" s="212"/>
      <c r="I17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0" spans="1:10" x14ac:dyDescent="0.25">
      <c r="A180" s="214" t="s">
        <v>5825</v>
      </c>
      <c r="B180" s="214" t="s">
        <v>5666</v>
      </c>
      <c r="C180" s="214" t="s">
        <v>5855</v>
      </c>
      <c r="D180" s="214" t="s">
        <v>5856</v>
      </c>
      <c r="E180" s="215">
        <v>626.35649999999998</v>
      </c>
      <c r="F180" s="215">
        <v>719.95</v>
      </c>
      <c r="G180" s="212"/>
      <c r="H180" s="212"/>
      <c r="I18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1" spans="1:10" x14ac:dyDescent="0.25">
      <c r="A181" s="214" t="s">
        <v>5825</v>
      </c>
      <c r="B181" s="214" t="s">
        <v>5666</v>
      </c>
      <c r="C181" s="214" t="s">
        <v>5857</v>
      </c>
      <c r="D181" s="214" t="s">
        <v>5858</v>
      </c>
      <c r="E181" s="215">
        <v>489.82130000000001</v>
      </c>
      <c r="F181" s="215">
        <v>563.01300000000003</v>
      </c>
      <c r="G181" s="212"/>
      <c r="H181" s="212"/>
      <c r="I18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2" spans="1:10" x14ac:dyDescent="0.25">
      <c r="A182" s="214" t="s">
        <v>5825</v>
      </c>
      <c r="B182" s="214" t="s">
        <v>5666</v>
      </c>
      <c r="C182" s="214" t="s">
        <v>5859</v>
      </c>
      <c r="D182" s="214" t="s">
        <v>5860</v>
      </c>
      <c r="E182" s="215">
        <v>209.4873</v>
      </c>
      <c r="F182" s="215">
        <v>240.79</v>
      </c>
      <c r="G182" s="212"/>
      <c r="H182" s="212"/>
      <c r="I18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3" spans="1:10" x14ac:dyDescent="0.25">
      <c r="A183" s="214" t="s">
        <v>5825</v>
      </c>
      <c r="B183" s="214" t="s">
        <v>5666</v>
      </c>
      <c r="C183" s="214" t="s">
        <v>15249</v>
      </c>
      <c r="D183" s="214" t="s">
        <v>15250</v>
      </c>
      <c r="E183" s="215">
        <v>847.00239999999997</v>
      </c>
      <c r="F183" s="215">
        <v>973.56600000000003</v>
      </c>
      <c r="G183" s="212"/>
      <c r="H183" s="212"/>
      <c r="I18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4" spans="1:10" x14ac:dyDescent="0.25">
      <c r="A184" s="214" t="s">
        <v>5825</v>
      </c>
      <c r="B184" s="214" t="s">
        <v>5665</v>
      </c>
      <c r="C184" s="214" t="s">
        <v>5861</v>
      </c>
      <c r="D184" s="214" t="s">
        <v>5862</v>
      </c>
      <c r="E184" s="215">
        <v>524.66570000000002</v>
      </c>
      <c r="F184" s="215">
        <v>603.06399999999996</v>
      </c>
      <c r="G184" s="212"/>
      <c r="H184" s="212"/>
      <c r="I18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5" spans="1:10" x14ac:dyDescent="0.25">
      <c r="A185" s="214" t="s">
        <v>5825</v>
      </c>
      <c r="B185" s="214" t="s">
        <v>5665</v>
      </c>
      <c r="C185" s="214" t="s">
        <v>5863</v>
      </c>
      <c r="D185" s="214" t="s">
        <v>5864</v>
      </c>
      <c r="E185" s="215">
        <v>573.1952</v>
      </c>
      <c r="F185" s="215">
        <v>658.84500000000003</v>
      </c>
      <c r="G185" s="212"/>
      <c r="H185" s="212"/>
      <c r="I18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6" spans="1:10" x14ac:dyDescent="0.25">
      <c r="A186" s="214" t="s">
        <v>5825</v>
      </c>
      <c r="B186" s="214" t="s">
        <v>5665</v>
      </c>
      <c r="C186" s="214">
        <v>60450</v>
      </c>
      <c r="D186" s="214" t="s">
        <v>9875</v>
      </c>
      <c r="E186" s="215">
        <v>573.1952</v>
      </c>
      <c r="F186" s="215">
        <v>658.84500000000003</v>
      </c>
      <c r="G186" s="212"/>
      <c r="H186" s="212"/>
      <c r="I18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7" spans="1:10" x14ac:dyDescent="0.25">
      <c r="A187" s="214" t="s">
        <v>5825</v>
      </c>
      <c r="B187" s="214" t="s">
        <v>5665</v>
      </c>
      <c r="C187" s="214" t="s">
        <v>5865</v>
      </c>
      <c r="D187" s="214" t="s">
        <v>5866</v>
      </c>
      <c r="E187" s="215">
        <v>1988.473</v>
      </c>
      <c r="F187" s="215">
        <v>2285.6010000000001</v>
      </c>
      <c r="G187" s="212"/>
      <c r="H187" s="212"/>
      <c r="I18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8" spans="1:10" x14ac:dyDescent="0.25">
      <c r="A188" s="214" t="s">
        <v>5825</v>
      </c>
      <c r="B188" s="214" t="s">
        <v>5665</v>
      </c>
      <c r="C188" s="214" t="s">
        <v>5867</v>
      </c>
      <c r="D188" s="214" t="s">
        <v>5868</v>
      </c>
      <c r="E188" s="215">
        <v>3552.134</v>
      </c>
      <c r="F188" s="215">
        <v>4082.913</v>
      </c>
      <c r="G188" s="212"/>
      <c r="H188" s="212"/>
      <c r="I18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9" spans="1:10" x14ac:dyDescent="0.25">
      <c r="A189" s="214" t="s">
        <v>5825</v>
      </c>
      <c r="B189" s="214" t="s">
        <v>5665</v>
      </c>
      <c r="C189" s="214">
        <v>90613</v>
      </c>
      <c r="D189" s="214" t="s">
        <v>5869</v>
      </c>
      <c r="E189" s="215">
        <v>1190.8050000000001</v>
      </c>
      <c r="F189" s="215">
        <v>1368.741</v>
      </c>
      <c r="G189" s="212"/>
      <c r="H189" s="212"/>
      <c r="I18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0" spans="1:10" x14ac:dyDescent="0.25">
      <c r="A190" s="214" t="s">
        <v>5825</v>
      </c>
      <c r="B190" s="214" t="s">
        <v>5665</v>
      </c>
      <c r="C190" s="214" t="s">
        <v>5870</v>
      </c>
      <c r="D190" s="214" t="s">
        <v>5871</v>
      </c>
      <c r="E190" s="215">
        <v>3876.32</v>
      </c>
      <c r="F190" s="215">
        <v>4455.54</v>
      </c>
      <c r="G190" s="212"/>
      <c r="H190" s="212"/>
      <c r="I19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1" spans="1:10" x14ac:dyDescent="0.25">
      <c r="A191" s="214" t="s">
        <v>5825</v>
      </c>
      <c r="B191" s="214" t="s">
        <v>5665</v>
      </c>
      <c r="C191" s="214" t="s">
        <v>5872</v>
      </c>
      <c r="D191" s="214" t="s">
        <v>5873</v>
      </c>
      <c r="E191" s="215">
        <v>1114.6110000000001</v>
      </c>
      <c r="F191" s="215">
        <v>1281.162</v>
      </c>
      <c r="G191" s="212"/>
      <c r="H191" s="212"/>
      <c r="I19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2" spans="1:10" x14ac:dyDescent="0.25">
      <c r="A192" s="214" t="s">
        <v>5825</v>
      </c>
      <c r="B192" s="214" t="s">
        <v>5665</v>
      </c>
      <c r="C192" s="214" t="s">
        <v>5874</v>
      </c>
      <c r="D192" s="214" t="s">
        <v>5875</v>
      </c>
      <c r="E192" s="215">
        <v>2010.7809999999999</v>
      </c>
      <c r="F192" s="215">
        <v>2311.2420000000002</v>
      </c>
      <c r="G192" s="212"/>
      <c r="H192" s="212"/>
      <c r="I19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3" spans="1:10" x14ac:dyDescent="0.25">
      <c r="A193" s="214" t="s">
        <v>5825</v>
      </c>
      <c r="B193" s="214" t="s">
        <v>5665</v>
      </c>
      <c r="C193" s="214" t="s">
        <v>5876</v>
      </c>
      <c r="D193" s="214" t="s">
        <v>5877</v>
      </c>
      <c r="E193" s="215">
        <v>3354.8420000000001</v>
      </c>
      <c r="F193" s="215">
        <v>3856.14</v>
      </c>
      <c r="G193" s="212"/>
      <c r="H193" s="212"/>
      <c r="I19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4" spans="1:10" x14ac:dyDescent="0.25">
      <c r="A194" s="214" t="s">
        <v>5825</v>
      </c>
      <c r="B194" s="214" t="s">
        <v>5665</v>
      </c>
      <c r="C194" s="214" t="s">
        <v>5878</v>
      </c>
      <c r="D194" s="214" t="s">
        <v>5879</v>
      </c>
      <c r="E194" s="215">
        <v>541.92999999999995</v>
      </c>
      <c r="F194" s="215">
        <v>622.90800000000002</v>
      </c>
      <c r="G194" s="212"/>
      <c r="H194" s="212"/>
      <c r="I19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5" spans="1:10" x14ac:dyDescent="0.25">
      <c r="A195" s="214" t="s">
        <v>5825</v>
      </c>
      <c r="B195" s="214" t="s">
        <v>5665</v>
      </c>
      <c r="C195" s="214" t="s">
        <v>5880</v>
      </c>
      <c r="D195" s="214" t="s">
        <v>5881</v>
      </c>
      <c r="E195" s="215">
        <v>543.40369999999996</v>
      </c>
      <c r="F195" s="215">
        <v>624.60199999999998</v>
      </c>
      <c r="G195" s="212"/>
      <c r="H195" s="212"/>
      <c r="I19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6" spans="1:10" x14ac:dyDescent="0.25">
      <c r="A196" s="214" t="s">
        <v>5825</v>
      </c>
      <c r="B196" s="214" t="s">
        <v>5665</v>
      </c>
      <c r="C196" s="214" t="s">
        <v>5882</v>
      </c>
      <c r="D196" s="214" t="s">
        <v>5883</v>
      </c>
      <c r="E196" s="215">
        <v>665.51689999999996</v>
      </c>
      <c r="F196" s="215">
        <v>764.96199999999999</v>
      </c>
      <c r="G196" s="212"/>
      <c r="H196" s="212"/>
      <c r="I19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7" spans="1:10" x14ac:dyDescent="0.25">
      <c r="A197" s="214" t="s">
        <v>5825</v>
      </c>
      <c r="B197" s="214" t="s">
        <v>5665</v>
      </c>
      <c r="C197" s="214" t="s">
        <v>5884</v>
      </c>
      <c r="D197" s="214" t="s">
        <v>5885</v>
      </c>
      <c r="E197" s="215">
        <v>500.24299999999999</v>
      </c>
      <c r="F197" s="215">
        <v>574.99199999999996</v>
      </c>
      <c r="G197" s="212"/>
      <c r="H197" s="212"/>
      <c r="I19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8" spans="1:10" x14ac:dyDescent="0.25">
      <c r="A198" s="214" t="s">
        <v>5825</v>
      </c>
      <c r="B198" s="214" t="s">
        <v>5665</v>
      </c>
      <c r="C198" s="214" t="s">
        <v>5886</v>
      </c>
      <c r="D198" s="214" t="s">
        <v>5887</v>
      </c>
      <c r="E198" s="215">
        <v>550.77260000000001</v>
      </c>
      <c r="F198" s="215">
        <v>633.072</v>
      </c>
      <c r="G198" s="212"/>
      <c r="H198" s="212"/>
      <c r="I19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9" spans="1:10" x14ac:dyDescent="0.25">
      <c r="A199" s="214" t="s">
        <v>5825</v>
      </c>
      <c r="B199" s="214" t="s">
        <v>5665</v>
      </c>
      <c r="C199" s="214" t="s">
        <v>5888</v>
      </c>
      <c r="D199" s="214" t="s">
        <v>5889</v>
      </c>
      <c r="E199" s="215">
        <v>702.3614</v>
      </c>
      <c r="F199" s="215">
        <v>807.31200000000001</v>
      </c>
      <c r="G199" s="212"/>
      <c r="H199" s="212"/>
      <c r="I19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0" spans="1:10" x14ac:dyDescent="0.25">
      <c r="A200" s="214" t="s">
        <v>5825</v>
      </c>
      <c r="B200" s="214" t="s">
        <v>5665</v>
      </c>
      <c r="C200" s="214" t="s">
        <v>5890</v>
      </c>
      <c r="D200" s="214" t="s">
        <v>5891</v>
      </c>
      <c r="E200" s="215">
        <v>399.18380000000002</v>
      </c>
      <c r="F200" s="215">
        <v>458.83199999999999</v>
      </c>
      <c r="G200" s="212"/>
      <c r="H200" s="212"/>
      <c r="I20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1" spans="1:10" x14ac:dyDescent="0.25">
      <c r="A201" s="214" t="s">
        <v>5825</v>
      </c>
      <c r="B201" s="214" t="s">
        <v>5665</v>
      </c>
      <c r="C201" s="214" t="s">
        <v>5892</v>
      </c>
      <c r="D201" s="214" t="s">
        <v>5893</v>
      </c>
      <c r="E201" s="215">
        <v>534.03470000000004</v>
      </c>
      <c r="F201" s="215">
        <v>613.83299999999997</v>
      </c>
      <c r="G201" s="212"/>
      <c r="H201" s="212"/>
      <c r="I20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2" spans="1:10" x14ac:dyDescent="0.25">
      <c r="A202" s="214" t="s">
        <v>5825</v>
      </c>
      <c r="B202" s="214" t="s">
        <v>5665</v>
      </c>
      <c r="C202" s="214" t="s">
        <v>15251</v>
      </c>
      <c r="D202" s="214" t="s">
        <v>15252</v>
      </c>
      <c r="E202" s="215">
        <v>5483.2169999999996</v>
      </c>
      <c r="F202" s="215">
        <v>6302.5479999999998</v>
      </c>
      <c r="G202" s="212"/>
      <c r="H202" s="212"/>
      <c r="I20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3" spans="1:10" x14ac:dyDescent="0.25">
      <c r="A203" s="214" t="s">
        <v>5825</v>
      </c>
      <c r="B203" s="214" t="s">
        <v>5665</v>
      </c>
      <c r="C203" s="214" t="s">
        <v>5894</v>
      </c>
      <c r="D203" s="214" t="s">
        <v>5895</v>
      </c>
      <c r="E203" s="215">
        <v>3296.9</v>
      </c>
      <c r="F203" s="215">
        <v>3789.54</v>
      </c>
      <c r="G203" s="212"/>
      <c r="H203" s="212"/>
      <c r="I20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4" spans="1:10" x14ac:dyDescent="0.25">
      <c r="A204" s="214" t="s">
        <v>5825</v>
      </c>
      <c r="B204" s="214" t="s">
        <v>5665</v>
      </c>
      <c r="C204" s="214" t="s">
        <v>5896</v>
      </c>
      <c r="D204" s="214" t="s">
        <v>5897</v>
      </c>
      <c r="E204" s="215">
        <v>6054.9809999999998</v>
      </c>
      <c r="F204" s="215">
        <v>6959.7479999999996</v>
      </c>
      <c r="G204" s="212"/>
      <c r="H204" s="212"/>
      <c r="I20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5" spans="1:10" x14ac:dyDescent="0.25">
      <c r="A205" s="214" t="s">
        <v>5825</v>
      </c>
      <c r="B205" s="214" t="s">
        <v>5665</v>
      </c>
      <c r="C205" s="214" t="s">
        <v>5898</v>
      </c>
      <c r="D205" s="214" t="s">
        <v>5899</v>
      </c>
      <c r="E205" s="215">
        <v>515.29669999999999</v>
      </c>
      <c r="F205" s="215">
        <v>592.29499999999996</v>
      </c>
      <c r="G205" s="212"/>
      <c r="H205" s="212"/>
      <c r="I20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6" spans="1:10" x14ac:dyDescent="0.25">
      <c r="A206" s="214" t="s">
        <v>5825</v>
      </c>
      <c r="B206" s="214" t="s">
        <v>5665</v>
      </c>
      <c r="C206" s="214" t="s">
        <v>5900</v>
      </c>
      <c r="D206" s="214" t="s">
        <v>5901</v>
      </c>
      <c r="E206" s="215">
        <v>543.40369999999996</v>
      </c>
      <c r="F206" s="215">
        <v>624.60199999999998</v>
      </c>
      <c r="G206" s="212"/>
      <c r="H206" s="212"/>
      <c r="I20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7" spans="1:10" x14ac:dyDescent="0.25">
      <c r="A207" s="214" t="s">
        <v>5825</v>
      </c>
      <c r="B207" s="214" t="s">
        <v>5665</v>
      </c>
      <c r="C207" s="214" t="s">
        <v>5902</v>
      </c>
      <c r="D207" s="214" t="s">
        <v>5903</v>
      </c>
      <c r="E207" s="215">
        <v>543.40369999999996</v>
      </c>
      <c r="F207" s="215">
        <v>624.60199999999998</v>
      </c>
      <c r="G207" s="212"/>
      <c r="H207" s="212"/>
      <c r="I20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8" spans="1:10" x14ac:dyDescent="0.25">
      <c r="A208" s="214" t="s">
        <v>5825</v>
      </c>
      <c r="B208" s="214" t="s">
        <v>5665</v>
      </c>
      <c r="C208" s="214" t="s">
        <v>5904</v>
      </c>
      <c r="D208" s="214" t="s">
        <v>5905</v>
      </c>
      <c r="E208" s="215">
        <v>543.40369999999996</v>
      </c>
      <c r="F208" s="215">
        <v>624.60199999999998</v>
      </c>
      <c r="G208" s="212"/>
      <c r="H208" s="212"/>
      <c r="I20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9" spans="1:10" x14ac:dyDescent="0.25">
      <c r="A209" s="214" t="s">
        <v>5825</v>
      </c>
      <c r="B209" s="214" t="s">
        <v>5665</v>
      </c>
      <c r="C209" s="214" t="s">
        <v>5906</v>
      </c>
      <c r="D209" s="214" t="s">
        <v>5907</v>
      </c>
      <c r="E209" s="215">
        <v>987.53790000000004</v>
      </c>
      <c r="F209" s="215">
        <v>1135.1010000000001</v>
      </c>
      <c r="G209" s="212"/>
      <c r="H209" s="212"/>
      <c r="I20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0" spans="1:10" x14ac:dyDescent="0.25">
      <c r="A210" s="214" t="s">
        <v>5825</v>
      </c>
      <c r="B210" s="214" t="s">
        <v>5665</v>
      </c>
      <c r="C210" s="214" t="s">
        <v>5908</v>
      </c>
      <c r="D210" s="214" t="s">
        <v>5909</v>
      </c>
      <c r="E210" s="215">
        <v>543.40369999999996</v>
      </c>
      <c r="F210" s="215">
        <v>624.60199999999998</v>
      </c>
      <c r="G210" s="212"/>
      <c r="H210" s="212"/>
      <c r="I21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1" spans="1:10" x14ac:dyDescent="0.25">
      <c r="A211" s="214" t="s">
        <v>5825</v>
      </c>
      <c r="B211" s="214" t="s">
        <v>5665</v>
      </c>
      <c r="C211" s="214" t="s">
        <v>5910</v>
      </c>
      <c r="D211" s="214" t="s">
        <v>5911</v>
      </c>
      <c r="E211" s="215">
        <v>543.40369999999996</v>
      </c>
      <c r="F211" s="215">
        <v>624.60199999999998</v>
      </c>
      <c r="G211" s="212"/>
      <c r="H211" s="212"/>
      <c r="I21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2" spans="1:10" x14ac:dyDescent="0.25">
      <c r="A212" s="214" t="s">
        <v>5825</v>
      </c>
      <c r="B212" s="214" t="s">
        <v>5665</v>
      </c>
      <c r="C212" s="214" t="s">
        <v>5912</v>
      </c>
      <c r="D212" s="214" t="s">
        <v>5913</v>
      </c>
      <c r="E212" s="215">
        <v>614.88210000000004</v>
      </c>
      <c r="F212" s="215">
        <v>706.76099999999997</v>
      </c>
      <c r="G212" s="212"/>
      <c r="H212" s="212"/>
      <c r="I21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3" spans="1:10" x14ac:dyDescent="0.25">
      <c r="A213" s="214" t="s">
        <v>5825</v>
      </c>
      <c r="B213" s="214" t="s">
        <v>5665</v>
      </c>
      <c r="C213" s="214" t="s">
        <v>5914</v>
      </c>
      <c r="D213" s="214" t="s">
        <v>5915</v>
      </c>
      <c r="E213" s="215">
        <v>474.0308</v>
      </c>
      <c r="F213" s="215">
        <v>544.86300000000006</v>
      </c>
      <c r="G213" s="212"/>
      <c r="H213" s="212"/>
      <c r="I21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4" spans="1:10" x14ac:dyDescent="0.25">
      <c r="A214" s="214" t="s">
        <v>5825</v>
      </c>
      <c r="B214" s="214" t="s">
        <v>5665</v>
      </c>
      <c r="C214" s="214" t="s">
        <v>5916</v>
      </c>
      <c r="D214" s="214" t="s">
        <v>5917</v>
      </c>
      <c r="E214" s="215">
        <v>474.0308</v>
      </c>
      <c r="F214" s="215">
        <v>544.86300000000006</v>
      </c>
      <c r="G214" s="212"/>
      <c r="H214" s="212"/>
      <c r="I21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5" spans="1:10" x14ac:dyDescent="0.25">
      <c r="A215" s="214" t="s">
        <v>5825</v>
      </c>
      <c r="B215" s="214" t="s">
        <v>5665</v>
      </c>
      <c r="C215" s="214" t="s">
        <v>12630</v>
      </c>
      <c r="D215" s="214" t="s">
        <v>12631</v>
      </c>
      <c r="E215" s="215">
        <v>1558.64</v>
      </c>
      <c r="F215" s="215">
        <v>1791.54</v>
      </c>
      <c r="G215" s="212"/>
      <c r="H215" s="212"/>
      <c r="I21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6" spans="1:10" x14ac:dyDescent="0.25">
      <c r="A216" s="214" t="s">
        <v>5825</v>
      </c>
      <c r="B216" s="214" t="s">
        <v>5665</v>
      </c>
      <c r="C216" s="214" t="s">
        <v>5918</v>
      </c>
      <c r="D216" s="214" t="s">
        <v>5919</v>
      </c>
      <c r="E216" s="215">
        <v>1730.3409999999999</v>
      </c>
      <c r="F216" s="215">
        <v>1988.8979999999999</v>
      </c>
      <c r="G216" s="212"/>
      <c r="H216" s="212"/>
      <c r="I21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7" spans="1:10" x14ac:dyDescent="0.25">
      <c r="A217" s="214" t="s">
        <v>5825</v>
      </c>
      <c r="B217" s="214" t="s">
        <v>5665</v>
      </c>
      <c r="C217" s="214" t="s">
        <v>5920</v>
      </c>
      <c r="D217" s="214" t="s">
        <v>5921</v>
      </c>
      <c r="E217" s="215">
        <v>3412.7840000000001</v>
      </c>
      <c r="F217" s="215">
        <v>3922.74</v>
      </c>
      <c r="G217" s="212"/>
      <c r="H217" s="212"/>
      <c r="I21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8" spans="1:10" x14ac:dyDescent="0.25">
      <c r="A218" s="214" t="s">
        <v>5825</v>
      </c>
      <c r="B218" s="214" t="s">
        <v>5665</v>
      </c>
      <c r="C218" s="214" t="s">
        <v>15253</v>
      </c>
      <c r="D218" s="214" t="s">
        <v>15254</v>
      </c>
      <c r="E218" s="215">
        <v>1037.162</v>
      </c>
      <c r="F218" s="215">
        <v>1192.1400000000001</v>
      </c>
      <c r="G218" s="212"/>
      <c r="H218" s="212"/>
      <c r="I21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9" spans="1:10" x14ac:dyDescent="0.25">
      <c r="A219" s="214" t="s">
        <v>5825</v>
      </c>
      <c r="B219" s="214" t="s">
        <v>5665</v>
      </c>
      <c r="C219" s="214" t="s">
        <v>5922</v>
      </c>
      <c r="D219" s="214" t="s">
        <v>5923</v>
      </c>
      <c r="E219" s="215">
        <v>2939.4940000000001</v>
      </c>
      <c r="F219" s="215">
        <v>3378.7289999999998</v>
      </c>
      <c r="G219" s="212"/>
      <c r="H219" s="212"/>
      <c r="I21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0" spans="1:10" x14ac:dyDescent="0.25">
      <c r="A220" s="214" t="s">
        <v>5924</v>
      </c>
      <c r="B220" s="476" t="s">
        <v>5924</v>
      </c>
      <c r="C220" s="657"/>
      <c r="D220" s="477"/>
      <c r="E220" s="215"/>
      <c r="F220" s="215"/>
      <c r="G220" s="212"/>
      <c r="H220" s="212"/>
      <c r="I220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20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21" spans="1:10" x14ac:dyDescent="0.25">
      <c r="A221" s="214" t="s">
        <v>5925</v>
      </c>
      <c r="B221" s="476" t="s">
        <v>5925</v>
      </c>
      <c r="C221" s="657"/>
      <c r="D221" s="477"/>
      <c r="E221" s="215"/>
      <c r="F221" s="215"/>
      <c r="G221" s="212"/>
      <c r="H221" s="212"/>
      <c r="I221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21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22" spans="1:10" x14ac:dyDescent="0.25">
      <c r="A222" s="214" t="s">
        <v>5925</v>
      </c>
      <c r="B222" s="214" t="s">
        <v>5666</v>
      </c>
      <c r="C222" s="214" t="s">
        <v>15255</v>
      </c>
      <c r="D222" s="214" t="s">
        <v>15256</v>
      </c>
      <c r="E222" s="215">
        <v>626.35649999999998</v>
      </c>
      <c r="F222" s="215">
        <v>719.95</v>
      </c>
      <c r="G222" s="212"/>
      <c r="H222" s="212"/>
      <c r="I22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3" spans="1:10" x14ac:dyDescent="0.25">
      <c r="A223" s="214" t="s">
        <v>5925</v>
      </c>
      <c r="B223" s="214" t="s">
        <v>5665</v>
      </c>
      <c r="C223" s="214" t="s">
        <v>5926</v>
      </c>
      <c r="D223" s="214" t="s">
        <v>5927</v>
      </c>
      <c r="E223" s="215">
        <v>399.18380000000002</v>
      </c>
      <c r="F223" s="215">
        <v>458.83199999999999</v>
      </c>
      <c r="G223" s="212"/>
      <c r="H223" s="212"/>
      <c r="I22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4" spans="1:10" x14ac:dyDescent="0.25">
      <c r="A224" s="214" t="s">
        <v>5925</v>
      </c>
      <c r="B224" s="214" t="s">
        <v>5665</v>
      </c>
      <c r="C224" s="214" t="s">
        <v>5928</v>
      </c>
      <c r="D224" s="214" t="s">
        <v>5929</v>
      </c>
      <c r="E224" s="215">
        <v>449.71339999999998</v>
      </c>
      <c r="F224" s="215">
        <v>516.91200000000003</v>
      </c>
      <c r="G224" s="212"/>
      <c r="H224" s="212"/>
      <c r="I22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5" spans="1:10" x14ac:dyDescent="0.25">
      <c r="A225" s="214" t="s">
        <v>5925</v>
      </c>
      <c r="B225" s="214" t="s">
        <v>5665</v>
      </c>
      <c r="C225" s="214" t="s">
        <v>5930</v>
      </c>
      <c r="D225" s="214" t="s">
        <v>5931</v>
      </c>
      <c r="E225" s="215">
        <v>541.92999999999995</v>
      </c>
      <c r="F225" s="215">
        <v>622.90800000000002</v>
      </c>
      <c r="G225" s="212"/>
      <c r="H225" s="212"/>
      <c r="I22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6" spans="1:10" x14ac:dyDescent="0.25">
      <c r="A226" s="214" t="s">
        <v>5925</v>
      </c>
      <c r="B226" s="214" t="s">
        <v>5665</v>
      </c>
      <c r="C226" s="214" t="s">
        <v>5932</v>
      </c>
      <c r="D226" s="214" t="s">
        <v>5933</v>
      </c>
      <c r="E226" s="215">
        <v>348.6542</v>
      </c>
      <c r="F226" s="215">
        <v>400.75200000000001</v>
      </c>
      <c r="G226" s="212"/>
      <c r="H226" s="212"/>
      <c r="I22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7" spans="1:10" x14ac:dyDescent="0.25">
      <c r="A227" s="214" t="s">
        <v>5925</v>
      </c>
      <c r="B227" s="214" t="s">
        <v>5665</v>
      </c>
      <c r="C227" s="214" t="s">
        <v>11504</v>
      </c>
      <c r="D227" s="214" t="s">
        <v>11505</v>
      </c>
      <c r="E227" s="215">
        <v>399.18380000000002</v>
      </c>
      <c r="F227" s="215">
        <v>458.83199999999999</v>
      </c>
      <c r="G227" s="212"/>
      <c r="H227" s="212"/>
      <c r="I22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8" spans="1:10" x14ac:dyDescent="0.25">
      <c r="A228" s="214" t="s">
        <v>5925</v>
      </c>
      <c r="B228" s="214" t="s">
        <v>5665</v>
      </c>
      <c r="C228" s="214" t="s">
        <v>5934</v>
      </c>
      <c r="D228" s="214" t="s">
        <v>5935</v>
      </c>
      <c r="E228" s="215">
        <v>500.24299999999999</v>
      </c>
      <c r="F228" s="215">
        <v>574.99199999999996</v>
      </c>
      <c r="G228" s="212"/>
      <c r="H228" s="212"/>
      <c r="I22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9" spans="1:10" x14ac:dyDescent="0.25">
      <c r="A229" s="214" t="s">
        <v>5925</v>
      </c>
      <c r="B229" s="214" t="s">
        <v>5665</v>
      </c>
      <c r="C229" s="214" t="s">
        <v>5936</v>
      </c>
      <c r="D229" s="214" t="s">
        <v>5937</v>
      </c>
      <c r="E229" s="215">
        <v>534.03470000000004</v>
      </c>
      <c r="F229" s="215">
        <v>613.83299999999997</v>
      </c>
      <c r="G229" s="212"/>
      <c r="H229" s="212"/>
      <c r="I22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30" spans="1:10" x14ac:dyDescent="0.25">
      <c r="A230" s="214" t="s">
        <v>5925</v>
      </c>
      <c r="B230" s="214" t="s">
        <v>5665</v>
      </c>
      <c r="C230" s="214" t="s">
        <v>5938</v>
      </c>
      <c r="D230" s="214" t="s">
        <v>5939</v>
      </c>
      <c r="E230" s="215">
        <v>552.35170000000005</v>
      </c>
      <c r="F230" s="215">
        <v>634.88699999999994</v>
      </c>
      <c r="G230" s="212"/>
      <c r="H230" s="212"/>
      <c r="I23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3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31" spans="1:10" x14ac:dyDescent="0.25">
      <c r="A231" s="214" t="s">
        <v>5925</v>
      </c>
      <c r="B231" s="214" t="s">
        <v>5665</v>
      </c>
      <c r="C231" s="214" t="s">
        <v>5940</v>
      </c>
      <c r="D231" s="214" t="s">
        <v>5941</v>
      </c>
      <c r="E231" s="215">
        <v>384.97239999999999</v>
      </c>
      <c r="F231" s="215">
        <v>442.49700000000001</v>
      </c>
      <c r="G231" s="212"/>
      <c r="H231" s="212"/>
      <c r="I23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3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32" spans="1:10" x14ac:dyDescent="0.25">
      <c r="A232" s="214" t="s">
        <v>5925</v>
      </c>
      <c r="B232" s="214" t="s">
        <v>5665</v>
      </c>
      <c r="C232" s="214" t="s">
        <v>5942</v>
      </c>
      <c r="D232" s="214" t="s">
        <v>5943</v>
      </c>
      <c r="E232" s="215">
        <v>329.17930000000001</v>
      </c>
      <c r="F232" s="215">
        <v>378.36700000000002</v>
      </c>
      <c r="G232" s="212"/>
      <c r="H232" s="212"/>
      <c r="I23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3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33" spans="1:10" x14ac:dyDescent="0.25">
      <c r="A233" s="214" t="s">
        <v>5925</v>
      </c>
      <c r="B233" s="214" t="s">
        <v>5665</v>
      </c>
      <c r="C233" s="214" t="s">
        <v>5944</v>
      </c>
      <c r="D233" s="214" t="s">
        <v>5945</v>
      </c>
      <c r="E233" s="215">
        <v>384.97239999999999</v>
      </c>
      <c r="F233" s="215">
        <v>442.49700000000001</v>
      </c>
      <c r="G233" s="212"/>
      <c r="H233" s="212"/>
      <c r="I23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3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34" spans="1:10" x14ac:dyDescent="0.25">
      <c r="A234" s="214" t="s">
        <v>5925</v>
      </c>
      <c r="B234" s="214" t="s">
        <v>5665</v>
      </c>
      <c r="C234" s="214" t="s">
        <v>5946</v>
      </c>
      <c r="D234" s="214" t="s">
        <v>5947</v>
      </c>
      <c r="E234" s="215">
        <v>496.55860000000001</v>
      </c>
      <c r="F234" s="215">
        <v>570.75699999999995</v>
      </c>
      <c r="G234" s="212"/>
      <c r="H234" s="212"/>
      <c r="I23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3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35" spans="1:10" x14ac:dyDescent="0.25">
      <c r="A235" s="214" t="s">
        <v>5925</v>
      </c>
      <c r="B235" s="214" t="s">
        <v>5665</v>
      </c>
      <c r="C235" s="214" t="s">
        <v>5948</v>
      </c>
      <c r="D235" s="214" t="s">
        <v>5949</v>
      </c>
      <c r="E235" s="215">
        <v>341.39060000000001</v>
      </c>
      <c r="F235" s="215">
        <v>392.40300000000002</v>
      </c>
      <c r="G235" s="212"/>
      <c r="H235" s="212"/>
      <c r="I23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3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36" spans="1:10" x14ac:dyDescent="0.25">
      <c r="A236" s="214" t="s">
        <v>5925</v>
      </c>
      <c r="B236" s="214" t="s">
        <v>5665</v>
      </c>
      <c r="C236" s="214" t="s">
        <v>5950</v>
      </c>
      <c r="D236" s="214" t="s">
        <v>5951</v>
      </c>
      <c r="E236" s="215">
        <v>887.11030000000005</v>
      </c>
      <c r="F236" s="215">
        <v>1019.667</v>
      </c>
      <c r="G236" s="212"/>
      <c r="H236" s="212"/>
      <c r="I23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3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37" spans="1:10" x14ac:dyDescent="0.25">
      <c r="A237" s="214" t="s">
        <v>5925</v>
      </c>
      <c r="B237" s="214" t="s">
        <v>5665</v>
      </c>
      <c r="C237" s="214" t="s">
        <v>5952</v>
      </c>
      <c r="D237" s="214" t="s">
        <v>5953</v>
      </c>
      <c r="E237" s="215">
        <v>432.44920000000002</v>
      </c>
      <c r="F237" s="215">
        <v>497.06799999999998</v>
      </c>
      <c r="G237" s="212"/>
      <c r="H237" s="212"/>
      <c r="I23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3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38" spans="1:10" x14ac:dyDescent="0.25">
      <c r="A238" s="214" t="s">
        <v>5925</v>
      </c>
      <c r="B238" s="214" t="s">
        <v>5665</v>
      </c>
      <c r="C238" s="214" t="s">
        <v>5954</v>
      </c>
      <c r="D238" s="214" t="s">
        <v>5955</v>
      </c>
      <c r="E238" s="215">
        <v>348.6542</v>
      </c>
      <c r="F238" s="215">
        <v>400.75200000000001</v>
      </c>
      <c r="G238" s="212"/>
      <c r="H238" s="212"/>
      <c r="I23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3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39" spans="1:10" x14ac:dyDescent="0.25">
      <c r="A239" s="214" t="s">
        <v>5925</v>
      </c>
      <c r="B239" s="214" t="s">
        <v>5665</v>
      </c>
      <c r="C239" s="214" t="s">
        <v>5956</v>
      </c>
      <c r="D239" s="214" t="s">
        <v>5957</v>
      </c>
      <c r="E239" s="215">
        <v>305.07249999999999</v>
      </c>
      <c r="F239" s="215">
        <v>350.65800000000002</v>
      </c>
      <c r="G239" s="212"/>
      <c r="H239" s="212"/>
      <c r="I23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3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40" spans="1:10" x14ac:dyDescent="0.25">
      <c r="A240" s="214" t="s">
        <v>5925</v>
      </c>
      <c r="B240" s="214" t="s">
        <v>5665</v>
      </c>
      <c r="C240" s="214" t="s">
        <v>5958</v>
      </c>
      <c r="D240" s="214" t="s">
        <v>5959</v>
      </c>
      <c r="E240" s="215">
        <v>334.12700000000001</v>
      </c>
      <c r="F240" s="215">
        <v>384.05399999999997</v>
      </c>
      <c r="G240" s="212"/>
      <c r="H240" s="212"/>
      <c r="I24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4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41" spans="1:10" x14ac:dyDescent="0.25">
      <c r="A241" s="214" t="s">
        <v>5925</v>
      </c>
      <c r="B241" s="214" t="s">
        <v>5665</v>
      </c>
      <c r="C241" s="214" t="s">
        <v>5960</v>
      </c>
      <c r="D241" s="214" t="s">
        <v>5961</v>
      </c>
      <c r="E241" s="215">
        <v>305.07249999999999</v>
      </c>
      <c r="F241" s="215">
        <v>350.65800000000002</v>
      </c>
      <c r="G241" s="212"/>
      <c r="H241" s="212"/>
      <c r="I24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4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42" spans="1:10" x14ac:dyDescent="0.25">
      <c r="A242" s="214" t="s">
        <v>5925</v>
      </c>
      <c r="B242" s="214" t="s">
        <v>5665</v>
      </c>
      <c r="C242" s="214">
        <v>20497</v>
      </c>
      <c r="D242" s="214" t="s">
        <v>5962</v>
      </c>
      <c r="E242" s="215">
        <v>496.55860000000001</v>
      </c>
      <c r="F242" s="215">
        <v>570.75699999999995</v>
      </c>
      <c r="G242" s="212"/>
      <c r="H242" s="212"/>
      <c r="I24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4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43" spans="1:10" x14ac:dyDescent="0.25">
      <c r="A243" s="214" t="s">
        <v>5925</v>
      </c>
      <c r="B243" s="214" t="s">
        <v>5665</v>
      </c>
      <c r="C243" s="214" t="s">
        <v>5963</v>
      </c>
      <c r="D243" s="214" t="s">
        <v>5964</v>
      </c>
      <c r="E243" s="215">
        <v>552.35170000000005</v>
      </c>
      <c r="F243" s="215">
        <v>634.88699999999994</v>
      </c>
      <c r="G243" s="212"/>
      <c r="H243" s="212"/>
      <c r="I24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4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44" spans="1:10" x14ac:dyDescent="0.25">
      <c r="A244" s="214" t="s">
        <v>5925</v>
      </c>
      <c r="B244" s="214" t="s">
        <v>5665</v>
      </c>
      <c r="C244" s="214" t="s">
        <v>5965</v>
      </c>
      <c r="D244" s="214" t="s">
        <v>5966</v>
      </c>
      <c r="E244" s="215">
        <v>663.93790000000001</v>
      </c>
      <c r="F244" s="215">
        <v>763.14700000000005</v>
      </c>
      <c r="G244" s="212"/>
      <c r="H244" s="212"/>
      <c r="I24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4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45" spans="1:10" x14ac:dyDescent="0.25">
      <c r="A245" s="214" t="s">
        <v>5967</v>
      </c>
      <c r="B245" s="476" t="s">
        <v>5967</v>
      </c>
      <c r="C245" s="657"/>
      <c r="D245" s="477"/>
      <c r="E245" s="215"/>
      <c r="F245" s="215"/>
      <c r="G245" s="212"/>
      <c r="H245" s="212"/>
      <c r="I245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45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46" spans="1:10" x14ac:dyDescent="0.25">
      <c r="A246" s="214" t="s">
        <v>5967</v>
      </c>
      <c r="B246" s="214" t="s">
        <v>5968</v>
      </c>
      <c r="C246" s="214" t="s">
        <v>5969</v>
      </c>
      <c r="D246" s="214" t="s">
        <v>5970</v>
      </c>
      <c r="E246" s="215">
        <v>117.21810000000001</v>
      </c>
      <c r="F246" s="215">
        <v>134.73349999999999</v>
      </c>
      <c r="G246" s="212"/>
      <c r="H246" s="212"/>
      <c r="I24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4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47" spans="1:10" x14ac:dyDescent="0.25">
      <c r="A247" s="214" t="s">
        <v>5967</v>
      </c>
      <c r="B247" s="214" t="s">
        <v>5968</v>
      </c>
      <c r="C247" s="214" t="s">
        <v>11506</v>
      </c>
      <c r="D247" s="214" t="s">
        <v>11507</v>
      </c>
      <c r="E247" s="215">
        <v>114.2495</v>
      </c>
      <c r="F247" s="215">
        <v>131.32130000000001</v>
      </c>
      <c r="G247" s="212"/>
      <c r="H247" s="212"/>
      <c r="I24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4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48" spans="1:10" x14ac:dyDescent="0.25">
      <c r="A248" s="214" t="s">
        <v>5967</v>
      </c>
      <c r="B248" s="214" t="s">
        <v>5968</v>
      </c>
      <c r="C248" s="214" t="s">
        <v>5971</v>
      </c>
      <c r="D248" s="214" t="s">
        <v>5972</v>
      </c>
      <c r="E248" s="215">
        <v>280.42880000000002</v>
      </c>
      <c r="F248" s="215">
        <v>322.33190000000002</v>
      </c>
      <c r="G248" s="212"/>
      <c r="H248" s="212"/>
      <c r="I24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4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49" spans="1:10" x14ac:dyDescent="0.25">
      <c r="A249" s="214" t="s">
        <v>5967</v>
      </c>
      <c r="B249" s="214" t="s">
        <v>5666</v>
      </c>
      <c r="C249" s="214" t="s">
        <v>15257</v>
      </c>
      <c r="D249" s="214" t="s">
        <v>15258</v>
      </c>
      <c r="E249" s="215">
        <v>326.86340000000001</v>
      </c>
      <c r="F249" s="215">
        <v>375.70499999999998</v>
      </c>
      <c r="G249" s="212"/>
      <c r="H249" s="212"/>
      <c r="I24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4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50" spans="1:10" x14ac:dyDescent="0.25">
      <c r="A250" s="214" t="s">
        <v>5967</v>
      </c>
      <c r="B250" s="214" t="s">
        <v>5666</v>
      </c>
      <c r="C250" s="214" t="s">
        <v>5973</v>
      </c>
      <c r="D250" s="214" t="s">
        <v>5974</v>
      </c>
      <c r="E250" s="215">
        <v>13.6851</v>
      </c>
      <c r="F250" s="215">
        <v>15.73</v>
      </c>
      <c r="G250" s="212"/>
      <c r="H250" s="212"/>
      <c r="I25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5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51" spans="1:10" x14ac:dyDescent="0.25">
      <c r="A251" s="214" t="s">
        <v>5967</v>
      </c>
      <c r="B251" s="214" t="s">
        <v>5666</v>
      </c>
      <c r="C251" s="214" t="s">
        <v>5975</v>
      </c>
      <c r="D251" s="214" t="s">
        <v>5976</v>
      </c>
      <c r="E251" s="215">
        <v>421.60640000000001</v>
      </c>
      <c r="F251" s="215">
        <v>484.60500000000002</v>
      </c>
      <c r="G251" s="212"/>
      <c r="H251" s="212"/>
      <c r="I25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5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52" spans="1:10" x14ac:dyDescent="0.25">
      <c r="A252" s="214" t="s">
        <v>5967</v>
      </c>
      <c r="B252" s="214" t="s">
        <v>5666</v>
      </c>
      <c r="C252" s="214" t="s">
        <v>5977</v>
      </c>
      <c r="D252" s="214" t="s">
        <v>5978</v>
      </c>
      <c r="E252" s="215">
        <v>197.06540000000001</v>
      </c>
      <c r="F252" s="215">
        <v>226.512</v>
      </c>
      <c r="G252" s="212"/>
      <c r="H252" s="212"/>
      <c r="I25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5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53" spans="1:10" x14ac:dyDescent="0.25">
      <c r="A253" s="214" t="s">
        <v>5967</v>
      </c>
      <c r="B253" s="214" t="s">
        <v>5666</v>
      </c>
      <c r="C253" s="214" t="s">
        <v>5979</v>
      </c>
      <c r="D253" s="214" t="s">
        <v>5980</v>
      </c>
      <c r="E253" s="215">
        <v>348.6542</v>
      </c>
      <c r="F253" s="215">
        <v>400.75200000000001</v>
      </c>
      <c r="G253" s="212"/>
      <c r="H253" s="212"/>
      <c r="I25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5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54" spans="1:10" x14ac:dyDescent="0.25">
      <c r="A254" s="214" t="s">
        <v>5967</v>
      </c>
      <c r="B254" s="214" t="s">
        <v>5666</v>
      </c>
      <c r="C254" s="214" t="s">
        <v>15259</v>
      </c>
      <c r="D254" s="214" t="s">
        <v>15260</v>
      </c>
      <c r="E254" s="215">
        <v>399.18380000000002</v>
      </c>
      <c r="F254" s="215">
        <v>458.83199999999999</v>
      </c>
      <c r="G254" s="212"/>
      <c r="H254" s="212"/>
      <c r="I25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5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55" spans="1:10" x14ac:dyDescent="0.25">
      <c r="A255" s="214" t="s">
        <v>5967</v>
      </c>
      <c r="B255" s="214" t="s">
        <v>5666</v>
      </c>
      <c r="C255" s="214" t="s">
        <v>5981</v>
      </c>
      <c r="D255" s="214" t="s">
        <v>5982</v>
      </c>
      <c r="E255" s="215">
        <v>374.23489999999998</v>
      </c>
      <c r="F255" s="215">
        <v>430.15499999999997</v>
      </c>
      <c r="G255" s="212"/>
      <c r="H255" s="212"/>
      <c r="I25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5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56" spans="1:10" x14ac:dyDescent="0.25">
      <c r="A256" s="214" t="s">
        <v>5967</v>
      </c>
      <c r="B256" s="214" t="s">
        <v>5666</v>
      </c>
      <c r="C256" s="214" t="s">
        <v>5983</v>
      </c>
      <c r="D256" s="214" t="s">
        <v>5984</v>
      </c>
      <c r="E256" s="215">
        <v>374.23489999999998</v>
      </c>
      <c r="F256" s="215">
        <v>430.15499999999997</v>
      </c>
      <c r="G256" s="212"/>
      <c r="H256" s="212"/>
      <c r="I25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5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57" spans="1:10" x14ac:dyDescent="0.25">
      <c r="A257" s="214" t="s">
        <v>5967</v>
      </c>
      <c r="B257" s="214" t="s">
        <v>5666</v>
      </c>
      <c r="C257" s="214" t="s">
        <v>5985</v>
      </c>
      <c r="D257" s="214" t="s">
        <v>5986</v>
      </c>
      <c r="E257" s="215">
        <v>374.23489999999998</v>
      </c>
      <c r="F257" s="215">
        <v>430.15499999999997</v>
      </c>
      <c r="G257" s="212"/>
      <c r="H257" s="212"/>
      <c r="I25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5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58" spans="1:10" x14ac:dyDescent="0.25">
      <c r="A258" s="214" t="s">
        <v>5967</v>
      </c>
      <c r="B258" s="214" t="s">
        <v>5666</v>
      </c>
      <c r="C258" s="214" t="s">
        <v>5987</v>
      </c>
      <c r="D258" s="214" t="s">
        <v>5988</v>
      </c>
      <c r="E258" s="215">
        <v>374.23489999999998</v>
      </c>
      <c r="F258" s="215">
        <v>430.15499999999997</v>
      </c>
      <c r="G258" s="212"/>
      <c r="H258" s="212"/>
      <c r="I25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5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59" spans="1:10" x14ac:dyDescent="0.25">
      <c r="A259" s="214" t="s">
        <v>5967</v>
      </c>
      <c r="B259" s="214" t="s">
        <v>5665</v>
      </c>
      <c r="C259" s="214" t="s">
        <v>5989</v>
      </c>
      <c r="D259" s="214" t="s">
        <v>5990</v>
      </c>
      <c r="E259" s="215">
        <v>1058.5999999999999</v>
      </c>
      <c r="F259" s="215">
        <v>1216.7819999999999</v>
      </c>
      <c r="G259" s="212"/>
      <c r="H259" s="212"/>
      <c r="I25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5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60" spans="1:10" x14ac:dyDescent="0.25">
      <c r="A260" s="214" t="s">
        <v>5967</v>
      </c>
      <c r="B260" s="214" t="s">
        <v>5665</v>
      </c>
      <c r="C260" s="214">
        <v>60161</v>
      </c>
      <c r="D260" s="214" t="s">
        <v>5991</v>
      </c>
      <c r="E260" s="215">
        <v>979.21979999999996</v>
      </c>
      <c r="F260" s="215">
        <v>1125.54</v>
      </c>
      <c r="G260" s="212"/>
      <c r="H260" s="212"/>
      <c r="I26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6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61" spans="1:10" x14ac:dyDescent="0.25">
      <c r="A261" s="214" t="s">
        <v>5992</v>
      </c>
      <c r="B261" s="476" t="s">
        <v>5992</v>
      </c>
      <c r="C261" s="657"/>
      <c r="D261" s="477"/>
      <c r="E261" s="215"/>
      <c r="F261" s="215"/>
      <c r="G261" s="212"/>
      <c r="H261" s="212"/>
      <c r="I261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61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62" spans="1:10" x14ac:dyDescent="0.25">
      <c r="A262" s="214" t="s">
        <v>5992</v>
      </c>
      <c r="B262" s="214" t="s">
        <v>5968</v>
      </c>
      <c r="C262" s="214" t="s">
        <v>5993</v>
      </c>
      <c r="D262" s="214" t="s">
        <v>5994</v>
      </c>
      <c r="E262" s="215">
        <v>195.85480000000001</v>
      </c>
      <c r="F262" s="215">
        <v>225.12049999999999</v>
      </c>
      <c r="G262" s="212"/>
      <c r="H262" s="212"/>
      <c r="I26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6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63" spans="1:10" x14ac:dyDescent="0.25">
      <c r="A263" s="214" t="s">
        <v>5992</v>
      </c>
      <c r="B263" s="214" t="s">
        <v>5675</v>
      </c>
      <c r="C263" s="214" t="s">
        <v>5995</v>
      </c>
      <c r="D263" s="214" t="s">
        <v>5996</v>
      </c>
      <c r="E263" s="215">
        <v>1095.394</v>
      </c>
      <c r="F263" s="215">
        <v>1259.0730000000001</v>
      </c>
      <c r="G263" s="212"/>
      <c r="H263" s="212"/>
      <c r="I26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6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64" spans="1:10" x14ac:dyDescent="0.25">
      <c r="A264" s="214" t="s">
        <v>5992</v>
      </c>
      <c r="B264" s="214" t="s">
        <v>5666</v>
      </c>
      <c r="C264" s="214" t="s">
        <v>15261</v>
      </c>
      <c r="D264" s="214" t="s">
        <v>15262</v>
      </c>
      <c r="E264" s="215">
        <v>374.23489999999998</v>
      </c>
      <c r="F264" s="215">
        <v>430.15499999999997</v>
      </c>
      <c r="G264" s="212"/>
      <c r="H264" s="212"/>
      <c r="I26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6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65" spans="1:10" x14ac:dyDescent="0.25">
      <c r="A265" s="214" t="s">
        <v>5992</v>
      </c>
      <c r="B265" s="214" t="s">
        <v>5666</v>
      </c>
      <c r="C265" s="214" t="s">
        <v>5997</v>
      </c>
      <c r="D265" s="214" t="s">
        <v>5998</v>
      </c>
      <c r="E265" s="215">
        <v>255.80609999999999</v>
      </c>
      <c r="F265" s="215">
        <v>294.02999999999997</v>
      </c>
      <c r="G265" s="212"/>
      <c r="H265" s="212"/>
      <c r="I26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6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66" spans="1:10" x14ac:dyDescent="0.25">
      <c r="A266" s="214" t="s">
        <v>5992</v>
      </c>
      <c r="B266" s="214" t="s">
        <v>5666</v>
      </c>
      <c r="C266" s="214" t="s">
        <v>5999</v>
      </c>
      <c r="D266" s="214" t="s">
        <v>6000</v>
      </c>
      <c r="E266" s="215">
        <v>341.39060000000001</v>
      </c>
      <c r="F266" s="215">
        <v>392.40300000000002</v>
      </c>
      <c r="G266" s="212"/>
      <c r="H266" s="212"/>
      <c r="I26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6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67" spans="1:10" x14ac:dyDescent="0.25">
      <c r="A267" s="214" t="s">
        <v>5992</v>
      </c>
      <c r="B267" s="214" t="s">
        <v>5666</v>
      </c>
      <c r="C267" s="214" t="s">
        <v>6001</v>
      </c>
      <c r="D267" s="214" t="s">
        <v>6002</v>
      </c>
      <c r="E267" s="215">
        <v>349.28590000000003</v>
      </c>
      <c r="F267" s="215">
        <v>401.47800000000001</v>
      </c>
      <c r="G267" s="212"/>
      <c r="H267" s="212"/>
      <c r="I26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6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68" spans="1:10" x14ac:dyDescent="0.25">
      <c r="A268" s="214" t="s">
        <v>5992</v>
      </c>
      <c r="B268" s="214" t="s">
        <v>5666</v>
      </c>
      <c r="C268" s="214" t="s">
        <v>6003</v>
      </c>
      <c r="D268" s="214" t="s">
        <v>6004</v>
      </c>
      <c r="E268" s="215">
        <v>349.28590000000003</v>
      </c>
      <c r="F268" s="215">
        <v>401.47800000000001</v>
      </c>
      <c r="G268" s="212"/>
      <c r="H268" s="212"/>
      <c r="I26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6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69" spans="1:10" x14ac:dyDescent="0.25">
      <c r="A269" s="214" t="s">
        <v>5992</v>
      </c>
      <c r="B269" s="214" t="s">
        <v>5666</v>
      </c>
      <c r="C269" s="214" t="s">
        <v>6005</v>
      </c>
      <c r="D269" s="214" t="s">
        <v>6006</v>
      </c>
      <c r="E269" s="215">
        <v>349.28590000000003</v>
      </c>
      <c r="F269" s="215">
        <v>401.47800000000001</v>
      </c>
      <c r="G269" s="212"/>
      <c r="H269" s="212"/>
      <c r="I26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6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70" spans="1:10" x14ac:dyDescent="0.25">
      <c r="A270" s="214" t="s">
        <v>5992</v>
      </c>
      <c r="B270" s="214" t="s">
        <v>5666</v>
      </c>
      <c r="C270" s="214" t="s">
        <v>6007</v>
      </c>
      <c r="D270" s="214" t="s">
        <v>6008</v>
      </c>
      <c r="E270" s="215">
        <v>349.28590000000003</v>
      </c>
      <c r="F270" s="215">
        <v>401.47800000000001</v>
      </c>
      <c r="G270" s="212"/>
      <c r="H270" s="212"/>
      <c r="I27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7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71" spans="1:10" x14ac:dyDescent="0.25">
      <c r="A271" s="214" t="s">
        <v>5992</v>
      </c>
      <c r="B271" s="214" t="s">
        <v>5666</v>
      </c>
      <c r="C271" s="214" t="s">
        <v>6009</v>
      </c>
      <c r="D271" s="214" t="s">
        <v>6010</v>
      </c>
      <c r="E271" s="215">
        <v>349.28590000000003</v>
      </c>
      <c r="F271" s="215">
        <v>401.47800000000001</v>
      </c>
      <c r="G271" s="212"/>
      <c r="H271" s="212"/>
      <c r="I27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7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72" spans="1:10" x14ac:dyDescent="0.25">
      <c r="A272" s="214" t="s">
        <v>5992</v>
      </c>
      <c r="B272" s="214" t="s">
        <v>5666</v>
      </c>
      <c r="C272" s="214" t="s">
        <v>6011</v>
      </c>
      <c r="D272" s="214" t="s">
        <v>6012</v>
      </c>
      <c r="E272" s="215">
        <v>349.28590000000003</v>
      </c>
      <c r="F272" s="215">
        <v>401.47800000000001</v>
      </c>
      <c r="G272" s="212"/>
      <c r="H272" s="212"/>
      <c r="I27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7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73" spans="1:10" x14ac:dyDescent="0.25">
      <c r="A273" s="214" t="s">
        <v>5992</v>
      </c>
      <c r="B273" s="214" t="s">
        <v>5666</v>
      </c>
      <c r="C273" s="214" t="s">
        <v>6013</v>
      </c>
      <c r="D273" s="214" t="s">
        <v>6014</v>
      </c>
      <c r="E273" s="215">
        <v>374.23489999999998</v>
      </c>
      <c r="F273" s="215">
        <v>430.15499999999997</v>
      </c>
      <c r="G273" s="212"/>
      <c r="H273" s="212"/>
      <c r="I27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7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74" spans="1:10" x14ac:dyDescent="0.25">
      <c r="A274" s="214" t="s">
        <v>5992</v>
      </c>
      <c r="B274" s="214" t="s">
        <v>5665</v>
      </c>
      <c r="C274" s="214">
        <v>60165</v>
      </c>
      <c r="D274" s="214" t="s">
        <v>6015</v>
      </c>
      <c r="E274" s="215">
        <v>819.42169999999999</v>
      </c>
      <c r="F274" s="215">
        <v>941.86400000000003</v>
      </c>
      <c r="G274" s="212"/>
      <c r="H274" s="212"/>
      <c r="I27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7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75" spans="1:10" x14ac:dyDescent="0.25">
      <c r="A275" s="214" t="s">
        <v>5992</v>
      </c>
      <c r="B275" s="214" t="s">
        <v>5665</v>
      </c>
      <c r="C275" s="214" t="s">
        <v>6016</v>
      </c>
      <c r="D275" s="214" t="s">
        <v>6017</v>
      </c>
      <c r="E275" s="215">
        <v>541.92999999999995</v>
      </c>
      <c r="F275" s="215">
        <v>622.90800000000002</v>
      </c>
      <c r="G275" s="212"/>
      <c r="H275" s="212"/>
      <c r="I27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7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76" spans="1:10" x14ac:dyDescent="0.25">
      <c r="A276" s="214" t="s">
        <v>5992</v>
      </c>
      <c r="B276" s="214" t="s">
        <v>5665</v>
      </c>
      <c r="C276" s="214" t="s">
        <v>6018</v>
      </c>
      <c r="D276" s="214" t="s">
        <v>6019</v>
      </c>
      <c r="E276" s="215">
        <v>432.44920000000002</v>
      </c>
      <c r="F276" s="215">
        <v>497.06799999999998</v>
      </c>
      <c r="G276" s="212"/>
      <c r="H276" s="212"/>
      <c r="I27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7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77" spans="1:10" x14ac:dyDescent="0.25">
      <c r="A277" s="214" t="s">
        <v>5992</v>
      </c>
      <c r="B277" s="214" t="s">
        <v>5665</v>
      </c>
      <c r="C277" s="214" t="s">
        <v>6020</v>
      </c>
      <c r="D277" s="214" t="s">
        <v>6021</v>
      </c>
      <c r="E277" s="215">
        <v>541.92999999999995</v>
      </c>
      <c r="F277" s="215">
        <v>622.90800000000002</v>
      </c>
      <c r="G277" s="212"/>
      <c r="H277" s="212"/>
      <c r="I27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7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78" spans="1:10" x14ac:dyDescent="0.25">
      <c r="A278" s="214" t="s">
        <v>5992</v>
      </c>
      <c r="B278" s="214" t="s">
        <v>5665</v>
      </c>
      <c r="C278" s="214" t="s">
        <v>6022</v>
      </c>
      <c r="D278" s="214" t="s">
        <v>6023</v>
      </c>
      <c r="E278" s="215">
        <v>541.92999999999995</v>
      </c>
      <c r="F278" s="215">
        <v>622.90800000000002</v>
      </c>
      <c r="G278" s="212"/>
      <c r="H278" s="212"/>
      <c r="I27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7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79" spans="1:10" x14ac:dyDescent="0.25">
      <c r="A279" s="214" t="s">
        <v>5992</v>
      </c>
      <c r="B279" s="214" t="s">
        <v>5665</v>
      </c>
      <c r="C279" s="214" t="s">
        <v>6024</v>
      </c>
      <c r="D279" s="214" t="s">
        <v>6025</v>
      </c>
      <c r="E279" s="215">
        <v>608.14480000000003</v>
      </c>
      <c r="F279" s="215">
        <v>699.01700000000005</v>
      </c>
      <c r="G279" s="212"/>
      <c r="H279" s="212"/>
      <c r="I27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7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80" spans="1:10" x14ac:dyDescent="0.25">
      <c r="A280" s="214" t="s">
        <v>5992</v>
      </c>
      <c r="B280" s="214" t="s">
        <v>5665</v>
      </c>
      <c r="C280" s="214" t="s">
        <v>6026</v>
      </c>
      <c r="D280" s="214" t="s">
        <v>6027</v>
      </c>
      <c r="E280" s="215">
        <v>496.55860000000001</v>
      </c>
      <c r="F280" s="215">
        <v>570.75699999999995</v>
      </c>
      <c r="G280" s="212"/>
      <c r="H280" s="212"/>
      <c r="I28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8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81" spans="1:10" x14ac:dyDescent="0.25">
      <c r="A281" s="214" t="s">
        <v>5992</v>
      </c>
      <c r="B281" s="214" t="s">
        <v>5665</v>
      </c>
      <c r="C281" s="214" t="s">
        <v>6028</v>
      </c>
      <c r="D281" s="214" t="s">
        <v>6029</v>
      </c>
      <c r="E281" s="215">
        <v>663.93790000000001</v>
      </c>
      <c r="F281" s="215">
        <v>763.14700000000005</v>
      </c>
      <c r="G281" s="212"/>
      <c r="H281" s="212"/>
      <c r="I28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8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82" spans="1:10" x14ac:dyDescent="0.25">
      <c r="A282" s="214" t="s">
        <v>5992</v>
      </c>
      <c r="B282" s="214" t="s">
        <v>5665</v>
      </c>
      <c r="C282" s="214" t="s">
        <v>6030</v>
      </c>
      <c r="D282" s="214" t="s">
        <v>6031</v>
      </c>
      <c r="E282" s="215">
        <v>663.93790000000001</v>
      </c>
      <c r="F282" s="215">
        <v>763.14700000000005</v>
      </c>
      <c r="G282" s="212"/>
      <c r="H282" s="212"/>
      <c r="I28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8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83" spans="1:10" x14ac:dyDescent="0.25">
      <c r="A283" s="214" t="s">
        <v>5992</v>
      </c>
      <c r="B283" s="214" t="s">
        <v>5665</v>
      </c>
      <c r="C283" s="214" t="s">
        <v>6032</v>
      </c>
      <c r="D283" s="214" t="s">
        <v>6033</v>
      </c>
      <c r="E283" s="215">
        <v>608.14480000000003</v>
      </c>
      <c r="F283" s="215">
        <v>699.01700000000005</v>
      </c>
      <c r="G283" s="212"/>
      <c r="H283" s="212"/>
      <c r="I28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8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84" spans="1:10" x14ac:dyDescent="0.25">
      <c r="A284" s="214" t="s">
        <v>5992</v>
      </c>
      <c r="B284" s="214" t="s">
        <v>5665</v>
      </c>
      <c r="C284" s="214" t="s">
        <v>12632</v>
      </c>
      <c r="D284" s="214" t="s">
        <v>12633</v>
      </c>
      <c r="E284" s="215">
        <v>726.57349999999997</v>
      </c>
      <c r="F284" s="215">
        <v>835.14200000000005</v>
      </c>
      <c r="G284" s="212"/>
      <c r="H284" s="212"/>
      <c r="I28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8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85" spans="1:10" x14ac:dyDescent="0.25">
      <c r="A285" s="214" t="s">
        <v>5992</v>
      </c>
      <c r="B285" s="214" t="s">
        <v>5665</v>
      </c>
      <c r="C285" s="214" t="s">
        <v>6034</v>
      </c>
      <c r="D285" s="214" t="s">
        <v>6035</v>
      </c>
      <c r="E285" s="215">
        <v>562.77340000000004</v>
      </c>
      <c r="F285" s="215">
        <v>646.86599999999999</v>
      </c>
      <c r="G285" s="212"/>
      <c r="H285" s="212"/>
      <c r="I28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8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86" spans="1:10" x14ac:dyDescent="0.25">
      <c r="A286" s="214" t="s">
        <v>5992</v>
      </c>
      <c r="B286" s="214" t="s">
        <v>5665</v>
      </c>
      <c r="C286" s="214" t="s">
        <v>6036</v>
      </c>
      <c r="D286" s="214" t="s">
        <v>6037</v>
      </c>
      <c r="E286" s="215">
        <v>596.67039999999997</v>
      </c>
      <c r="F286" s="215">
        <v>685.82799999999997</v>
      </c>
      <c r="G286" s="212"/>
      <c r="H286" s="212"/>
      <c r="I28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8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87" spans="1:10" x14ac:dyDescent="0.25">
      <c r="A287" s="214" t="s">
        <v>5992</v>
      </c>
      <c r="B287" s="214" t="s">
        <v>5665</v>
      </c>
      <c r="C287" s="214" t="s">
        <v>6038</v>
      </c>
      <c r="D287" s="214" t="s">
        <v>6039</v>
      </c>
      <c r="E287" s="215">
        <v>415.81650000000002</v>
      </c>
      <c r="F287" s="215">
        <v>477.95</v>
      </c>
      <c r="G287" s="212"/>
      <c r="H287" s="212"/>
      <c r="I28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8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88" spans="1:10" x14ac:dyDescent="0.25">
      <c r="A288" s="214" t="s">
        <v>5992</v>
      </c>
      <c r="B288" s="214" t="s">
        <v>5665</v>
      </c>
      <c r="C288" s="214" t="s">
        <v>6040</v>
      </c>
      <c r="D288" s="214" t="s">
        <v>6041</v>
      </c>
      <c r="E288" s="215">
        <v>432.44920000000002</v>
      </c>
      <c r="F288" s="215">
        <v>497.06799999999998</v>
      </c>
      <c r="G288" s="212"/>
      <c r="H288" s="212"/>
      <c r="I28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8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89" spans="1:10" x14ac:dyDescent="0.25">
      <c r="A289" s="214" t="s">
        <v>5992</v>
      </c>
      <c r="B289" s="214" t="s">
        <v>5665</v>
      </c>
      <c r="C289" s="214" t="s">
        <v>15263</v>
      </c>
      <c r="D289" s="214" t="s">
        <v>15264</v>
      </c>
      <c r="E289" s="215">
        <v>432.44920000000002</v>
      </c>
      <c r="F289" s="215">
        <v>497.06799999999998</v>
      </c>
      <c r="G289" s="212"/>
      <c r="H289" s="212"/>
      <c r="I28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8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90" spans="1:10" x14ac:dyDescent="0.25">
      <c r="A290" s="214" t="s">
        <v>5992</v>
      </c>
      <c r="B290" s="214" t="s">
        <v>5665</v>
      </c>
      <c r="C290" s="214" t="s">
        <v>6042</v>
      </c>
      <c r="D290" s="214" t="s">
        <v>6043</v>
      </c>
      <c r="E290" s="215">
        <v>319.59969999999998</v>
      </c>
      <c r="F290" s="215">
        <v>367.35599999999999</v>
      </c>
      <c r="G290" s="212"/>
      <c r="H290" s="212"/>
      <c r="I29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9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91" spans="1:10" x14ac:dyDescent="0.25">
      <c r="A291" s="214" t="s">
        <v>5992</v>
      </c>
      <c r="B291" s="214" t="s">
        <v>5665</v>
      </c>
      <c r="C291" s="214" t="s">
        <v>6044</v>
      </c>
      <c r="D291" s="214" t="s">
        <v>6045</v>
      </c>
      <c r="E291" s="215">
        <v>304.3356</v>
      </c>
      <c r="F291" s="215">
        <v>349.81099999999998</v>
      </c>
      <c r="G291" s="212"/>
      <c r="H291" s="212"/>
      <c r="I29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9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92" spans="1:10" x14ac:dyDescent="0.25">
      <c r="A292" s="214" t="s">
        <v>5992</v>
      </c>
      <c r="B292" s="214" t="s">
        <v>5665</v>
      </c>
      <c r="C292" s="214" t="s">
        <v>6046</v>
      </c>
      <c r="D292" s="214" t="s">
        <v>6047</v>
      </c>
      <c r="E292" s="215">
        <v>319.59969999999998</v>
      </c>
      <c r="F292" s="215">
        <v>367.35599999999999</v>
      </c>
      <c r="G292" s="212"/>
      <c r="H292" s="212"/>
      <c r="I29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9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93" spans="1:10" x14ac:dyDescent="0.25">
      <c r="A293" s="214" t="s">
        <v>5992</v>
      </c>
      <c r="B293" s="214" t="s">
        <v>5665</v>
      </c>
      <c r="C293" s="214">
        <v>10306</v>
      </c>
      <c r="D293" s="214" t="s">
        <v>12634</v>
      </c>
      <c r="E293" s="215">
        <v>407.50020000000001</v>
      </c>
      <c r="F293" s="215">
        <v>468.39100000000002</v>
      </c>
      <c r="G293" s="212"/>
      <c r="H293" s="212"/>
      <c r="I29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9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94" spans="1:10" x14ac:dyDescent="0.25">
      <c r="A294" s="214" t="s">
        <v>5992</v>
      </c>
      <c r="B294" s="214" t="s">
        <v>5665</v>
      </c>
      <c r="C294" s="214" t="s">
        <v>6048</v>
      </c>
      <c r="D294" s="214" t="s">
        <v>6049</v>
      </c>
      <c r="E294" s="215">
        <v>552.35170000000005</v>
      </c>
      <c r="F294" s="215">
        <v>634.88699999999994</v>
      </c>
      <c r="G294" s="212"/>
      <c r="H294" s="212"/>
      <c r="I29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9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95" spans="1:10" x14ac:dyDescent="0.25">
      <c r="A295" s="214" t="s">
        <v>5992</v>
      </c>
      <c r="B295" s="214" t="s">
        <v>5665</v>
      </c>
      <c r="C295" s="214" t="s">
        <v>6050</v>
      </c>
      <c r="D295" s="214" t="s">
        <v>6051</v>
      </c>
      <c r="E295" s="215">
        <v>543.40369999999996</v>
      </c>
      <c r="F295" s="215">
        <v>624.60199999999998</v>
      </c>
      <c r="G295" s="212"/>
      <c r="H295" s="212"/>
      <c r="I29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9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96" spans="1:10" x14ac:dyDescent="0.25">
      <c r="A296" s="214" t="s">
        <v>5992</v>
      </c>
      <c r="B296" s="214" t="s">
        <v>5665</v>
      </c>
      <c r="C296" s="214">
        <v>70427</v>
      </c>
      <c r="D296" s="214" t="s">
        <v>12635</v>
      </c>
      <c r="E296" s="215">
        <v>604.46029999999996</v>
      </c>
      <c r="F296" s="215">
        <v>694.78200000000004</v>
      </c>
      <c r="G296" s="212"/>
      <c r="H296" s="212"/>
      <c r="I29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9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97" spans="1:10" x14ac:dyDescent="0.25">
      <c r="A297" s="214" t="s">
        <v>5992</v>
      </c>
      <c r="B297" s="214" t="s">
        <v>5665</v>
      </c>
      <c r="C297" s="214">
        <v>70645</v>
      </c>
      <c r="D297" s="214" t="s">
        <v>6052</v>
      </c>
      <c r="E297" s="215">
        <v>726.57349999999997</v>
      </c>
      <c r="F297" s="215">
        <v>835.14200000000005</v>
      </c>
      <c r="G297" s="212"/>
      <c r="H297" s="212"/>
      <c r="I29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9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98" spans="1:10" x14ac:dyDescent="0.25">
      <c r="A298" s="214" t="s">
        <v>5992</v>
      </c>
      <c r="B298" s="214" t="s">
        <v>5665</v>
      </c>
      <c r="C298" s="214">
        <v>80150</v>
      </c>
      <c r="D298" s="214" t="s">
        <v>6053</v>
      </c>
      <c r="E298" s="215">
        <v>970.79989999999998</v>
      </c>
      <c r="F298" s="215">
        <v>1115.8620000000001</v>
      </c>
      <c r="G298" s="212"/>
      <c r="H298" s="212"/>
      <c r="I29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9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99" spans="1:10" x14ac:dyDescent="0.25">
      <c r="A299" s="214" t="s">
        <v>5992</v>
      </c>
      <c r="B299" s="214" t="s">
        <v>5665</v>
      </c>
      <c r="C299" s="214">
        <v>90440</v>
      </c>
      <c r="D299" s="214" t="s">
        <v>6054</v>
      </c>
      <c r="E299" s="215">
        <v>970.79989999999998</v>
      </c>
      <c r="F299" s="215">
        <v>1115.8620000000001</v>
      </c>
      <c r="G299" s="212"/>
      <c r="H299" s="212"/>
      <c r="I29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9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00" spans="1:10" x14ac:dyDescent="0.25">
      <c r="A300" s="214" t="s">
        <v>6055</v>
      </c>
      <c r="B300" s="476" t="s">
        <v>6055</v>
      </c>
      <c r="C300" s="657"/>
      <c r="D300" s="477"/>
      <c r="E300" s="215"/>
      <c r="F300" s="215"/>
      <c r="G300" s="212"/>
      <c r="H300" s="212"/>
      <c r="I300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300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301" spans="1:10" x14ac:dyDescent="0.25">
      <c r="A301" s="214" t="s">
        <v>6055</v>
      </c>
      <c r="B301" s="214" t="s">
        <v>5665</v>
      </c>
      <c r="C301" s="214" t="s">
        <v>6056</v>
      </c>
      <c r="D301" s="214" t="s">
        <v>6057</v>
      </c>
      <c r="E301" s="215">
        <v>242.22630000000001</v>
      </c>
      <c r="F301" s="215">
        <v>278.42099999999999</v>
      </c>
      <c r="G301" s="212"/>
      <c r="H301" s="212"/>
      <c r="I30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0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02" spans="1:10" x14ac:dyDescent="0.25">
      <c r="A302" s="214" t="s">
        <v>6055</v>
      </c>
      <c r="B302" s="214" t="s">
        <v>5665</v>
      </c>
      <c r="C302" s="214" t="s">
        <v>6058</v>
      </c>
      <c r="D302" s="214" t="s">
        <v>6059</v>
      </c>
      <c r="E302" s="215">
        <v>206.32919999999999</v>
      </c>
      <c r="F302" s="215">
        <v>237.16</v>
      </c>
      <c r="G302" s="212"/>
      <c r="H302" s="212"/>
      <c r="I30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0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03" spans="1:10" x14ac:dyDescent="0.25">
      <c r="A303" s="214" t="s">
        <v>6055</v>
      </c>
      <c r="B303" s="214" t="s">
        <v>5665</v>
      </c>
      <c r="C303" s="214" t="s">
        <v>6060</v>
      </c>
      <c r="D303" s="214" t="s">
        <v>6061</v>
      </c>
      <c r="E303" s="215">
        <v>254.22710000000001</v>
      </c>
      <c r="F303" s="215">
        <v>292.21499999999997</v>
      </c>
      <c r="G303" s="212"/>
      <c r="H303" s="212"/>
      <c r="I30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0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04" spans="1:10" x14ac:dyDescent="0.25">
      <c r="A304" s="214" t="s">
        <v>6055</v>
      </c>
      <c r="B304" s="214" t="s">
        <v>5665</v>
      </c>
      <c r="C304" s="214" t="s">
        <v>6062</v>
      </c>
      <c r="D304" s="214" t="s">
        <v>6063</v>
      </c>
      <c r="E304" s="215">
        <v>349.28590000000003</v>
      </c>
      <c r="F304" s="215">
        <v>401.47800000000001</v>
      </c>
      <c r="G304" s="212"/>
      <c r="H304" s="212"/>
      <c r="I30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0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05" spans="1:10" x14ac:dyDescent="0.25">
      <c r="A305" s="214" t="s">
        <v>6055</v>
      </c>
      <c r="B305" s="214" t="s">
        <v>5665</v>
      </c>
      <c r="C305" s="214" t="s">
        <v>6064</v>
      </c>
      <c r="D305" s="214" t="s">
        <v>6065</v>
      </c>
      <c r="E305" s="215">
        <v>263.06970000000001</v>
      </c>
      <c r="F305" s="215">
        <v>302.37900000000002</v>
      </c>
      <c r="G305" s="212"/>
      <c r="H305" s="212"/>
      <c r="I30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0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06" spans="1:10" x14ac:dyDescent="0.25">
      <c r="A306" s="214" t="s">
        <v>6055</v>
      </c>
      <c r="B306" s="214" t="s">
        <v>5665</v>
      </c>
      <c r="C306" s="214" t="s">
        <v>6066</v>
      </c>
      <c r="D306" s="214" t="s">
        <v>6067</v>
      </c>
      <c r="E306" s="215">
        <v>316.75740000000002</v>
      </c>
      <c r="F306" s="215">
        <v>364.089</v>
      </c>
      <c r="G306" s="212"/>
      <c r="H306" s="212"/>
      <c r="I30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0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07" spans="1:10" x14ac:dyDescent="0.25">
      <c r="A307" s="214" t="s">
        <v>6055</v>
      </c>
      <c r="B307" s="214" t="s">
        <v>5665</v>
      </c>
      <c r="C307" s="214" t="s">
        <v>6068</v>
      </c>
      <c r="D307" s="214" t="s">
        <v>6069</v>
      </c>
      <c r="E307" s="215">
        <v>424.13279999999997</v>
      </c>
      <c r="F307" s="215">
        <v>487.50900000000001</v>
      </c>
      <c r="G307" s="212"/>
      <c r="H307" s="212"/>
      <c r="I30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0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08" spans="1:10" x14ac:dyDescent="0.25">
      <c r="A308" s="214" t="s">
        <v>6070</v>
      </c>
      <c r="B308" s="476" t="s">
        <v>6070</v>
      </c>
      <c r="C308" s="657"/>
      <c r="D308" s="477"/>
      <c r="E308" s="215"/>
      <c r="F308" s="215"/>
      <c r="G308" s="212"/>
      <c r="H308" s="212"/>
      <c r="I308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308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309" spans="1:10" x14ac:dyDescent="0.25">
      <c r="A309" s="214" t="s">
        <v>6070</v>
      </c>
      <c r="B309" s="214" t="s">
        <v>5968</v>
      </c>
      <c r="C309" s="214" t="s">
        <v>6071</v>
      </c>
      <c r="D309" s="214" t="s">
        <v>6072</v>
      </c>
      <c r="E309" s="215">
        <v>94.953540000000004</v>
      </c>
      <c r="F309" s="215">
        <v>109.142</v>
      </c>
      <c r="G309" s="212"/>
      <c r="H309" s="212"/>
      <c r="I30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0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10" spans="1:10" x14ac:dyDescent="0.25">
      <c r="A310" s="214" t="s">
        <v>6070</v>
      </c>
      <c r="B310" s="214" t="s">
        <v>5968</v>
      </c>
      <c r="C310" s="214" t="s">
        <v>6073</v>
      </c>
      <c r="D310" s="214" t="s">
        <v>6074</v>
      </c>
      <c r="E310" s="215">
        <v>94.953540000000004</v>
      </c>
      <c r="F310" s="215">
        <v>109.142</v>
      </c>
      <c r="G310" s="212"/>
      <c r="H310" s="212"/>
      <c r="I31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1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11" spans="1:10" x14ac:dyDescent="0.25">
      <c r="A311" s="214" t="s">
        <v>6070</v>
      </c>
      <c r="B311" s="214" t="s">
        <v>5968</v>
      </c>
      <c r="C311" s="214" t="s">
        <v>6075</v>
      </c>
      <c r="D311" s="214" t="s">
        <v>6076</v>
      </c>
      <c r="E311" s="215">
        <v>86.058229999999995</v>
      </c>
      <c r="F311" s="215">
        <v>98.917500000000004</v>
      </c>
      <c r="G311" s="212"/>
      <c r="H311" s="212"/>
      <c r="I31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1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12" spans="1:10" x14ac:dyDescent="0.25">
      <c r="A312" s="214" t="s">
        <v>6070</v>
      </c>
      <c r="B312" s="214" t="s">
        <v>5968</v>
      </c>
      <c r="C312" s="214" t="s">
        <v>6077</v>
      </c>
      <c r="D312" s="214" t="s">
        <v>6078</v>
      </c>
      <c r="E312" s="215">
        <v>86.058229999999995</v>
      </c>
      <c r="F312" s="215">
        <v>98.917500000000004</v>
      </c>
      <c r="G312" s="212"/>
      <c r="H312" s="212"/>
      <c r="I31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1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13" spans="1:10" x14ac:dyDescent="0.25">
      <c r="A313" s="214" t="s">
        <v>6070</v>
      </c>
      <c r="B313" s="214" t="s">
        <v>5968</v>
      </c>
      <c r="C313" s="214" t="s">
        <v>6079</v>
      </c>
      <c r="D313" s="214" t="s">
        <v>6080</v>
      </c>
      <c r="E313" s="215">
        <v>58.445900000000002</v>
      </c>
      <c r="F313" s="215">
        <v>67.179199999999994</v>
      </c>
      <c r="G313" s="212"/>
      <c r="H313" s="212"/>
      <c r="I31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1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14" spans="1:10" x14ac:dyDescent="0.25">
      <c r="A314" s="214" t="s">
        <v>6070</v>
      </c>
      <c r="B314" s="214" t="s">
        <v>5968</v>
      </c>
      <c r="C314" s="214" t="s">
        <v>6081</v>
      </c>
      <c r="D314" s="214" t="s">
        <v>6082</v>
      </c>
      <c r="E314" s="215">
        <v>93.479759999999999</v>
      </c>
      <c r="F314" s="215">
        <v>107.44799999999999</v>
      </c>
      <c r="G314" s="212"/>
      <c r="H314" s="212"/>
      <c r="I31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1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15" spans="1:10" x14ac:dyDescent="0.25">
      <c r="A315" s="214" t="s">
        <v>6070</v>
      </c>
      <c r="B315" s="214" t="s">
        <v>5666</v>
      </c>
      <c r="C315" s="214" t="s">
        <v>6083</v>
      </c>
      <c r="D315" s="214" t="s">
        <v>6084</v>
      </c>
      <c r="E315" s="215">
        <v>1154.0119999999999</v>
      </c>
      <c r="F315" s="215">
        <v>1326.45</v>
      </c>
      <c r="G315" s="212"/>
      <c r="H315" s="212"/>
      <c r="I31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1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16" spans="1:10" x14ac:dyDescent="0.25">
      <c r="A316" s="214" t="s">
        <v>6070</v>
      </c>
      <c r="B316" s="214" t="s">
        <v>5666</v>
      </c>
      <c r="C316" s="214" t="s">
        <v>6085</v>
      </c>
      <c r="D316" s="214" t="s">
        <v>6086</v>
      </c>
      <c r="E316" s="215">
        <v>1250.5820000000001</v>
      </c>
      <c r="F316" s="215">
        <v>1437.45</v>
      </c>
      <c r="G316" s="212"/>
      <c r="H316" s="212"/>
      <c r="I31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1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17" spans="1:10" x14ac:dyDescent="0.25">
      <c r="A317" s="214" t="s">
        <v>6070</v>
      </c>
      <c r="B317" s="214" t="s">
        <v>5666</v>
      </c>
      <c r="C317" s="214" t="s">
        <v>6087</v>
      </c>
      <c r="D317" s="214" t="s">
        <v>6088</v>
      </c>
      <c r="E317" s="215">
        <v>114.7443</v>
      </c>
      <c r="F317" s="215">
        <v>131.88999999999999</v>
      </c>
      <c r="G317" s="212"/>
      <c r="H317" s="212"/>
      <c r="I31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1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18" spans="1:10" x14ac:dyDescent="0.25">
      <c r="A318" s="214" t="s">
        <v>6070</v>
      </c>
      <c r="B318" s="214" t="s">
        <v>5666</v>
      </c>
      <c r="C318" s="214" t="s">
        <v>6089</v>
      </c>
      <c r="D318" s="214" t="s">
        <v>6090</v>
      </c>
      <c r="E318" s="215">
        <v>114.7443</v>
      </c>
      <c r="F318" s="215">
        <v>131.88999999999999</v>
      </c>
      <c r="G318" s="212"/>
      <c r="H318" s="212"/>
      <c r="I31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1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19" spans="1:10" x14ac:dyDescent="0.25">
      <c r="A319" s="214" t="s">
        <v>6070</v>
      </c>
      <c r="B319" s="214" t="s">
        <v>5666</v>
      </c>
      <c r="C319" s="214" t="s">
        <v>6091</v>
      </c>
      <c r="D319" s="214" t="s">
        <v>6092</v>
      </c>
      <c r="E319" s="215">
        <v>114.7443</v>
      </c>
      <c r="F319" s="215">
        <v>131.88999999999999</v>
      </c>
      <c r="G319" s="212"/>
      <c r="H319" s="212"/>
      <c r="I31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1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20" spans="1:10" x14ac:dyDescent="0.25">
      <c r="A320" s="214" t="s">
        <v>6070</v>
      </c>
      <c r="B320" s="214" t="s">
        <v>5666</v>
      </c>
      <c r="C320" s="214" t="s">
        <v>6093</v>
      </c>
      <c r="D320" s="214" t="s">
        <v>6094</v>
      </c>
      <c r="E320" s="215">
        <v>114.7443</v>
      </c>
      <c r="F320" s="215">
        <v>131.88999999999999</v>
      </c>
      <c r="G320" s="212"/>
      <c r="H320" s="212"/>
      <c r="I32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2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21" spans="1:10" x14ac:dyDescent="0.25">
      <c r="A321" s="214" t="s">
        <v>6070</v>
      </c>
      <c r="B321" s="214" t="s">
        <v>5666</v>
      </c>
      <c r="C321" s="214" t="s">
        <v>6095</v>
      </c>
      <c r="D321" s="214" t="s">
        <v>6096</v>
      </c>
      <c r="E321" s="215">
        <v>114.7443</v>
      </c>
      <c r="F321" s="215">
        <v>131.88999999999999</v>
      </c>
      <c r="G321" s="212"/>
      <c r="H321" s="212"/>
      <c r="I32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2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22" spans="1:10" x14ac:dyDescent="0.25">
      <c r="A322" s="214" t="s">
        <v>6070</v>
      </c>
      <c r="B322" s="214" t="s">
        <v>5666</v>
      </c>
      <c r="C322" s="214" t="s">
        <v>6097</v>
      </c>
      <c r="D322" s="214" t="s">
        <v>6098</v>
      </c>
      <c r="E322" s="215">
        <v>146.3253</v>
      </c>
      <c r="F322" s="215">
        <v>168.19</v>
      </c>
      <c r="G322" s="212"/>
      <c r="H322" s="212"/>
      <c r="I32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2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23" spans="1:10" x14ac:dyDescent="0.25">
      <c r="A323" s="214" t="s">
        <v>6070</v>
      </c>
      <c r="B323" s="214" t="s">
        <v>5665</v>
      </c>
      <c r="C323" s="214" t="s">
        <v>6099</v>
      </c>
      <c r="D323" s="214" t="s">
        <v>6100</v>
      </c>
      <c r="E323" s="215">
        <v>291.91370000000001</v>
      </c>
      <c r="F323" s="215">
        <v>335.53300000000002</v>
      </c>
      <c r="G323" s="212"/>
      <c r="H323" s="212"/>
      <c r="I32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2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24" spans="1:10" x14ac:dyDescent="0.25">
      <c r="A324" s="214" t="s">
        <v>6070</v>
      </c>
      <c r="B324" s="214" t="s">
        <v>5665</v>
      </c>
      <c r="C324" s="214" t="s">
        <v>6101</v>
      </c>
      <c r="D324" s="214" t="s">
        <v>6102</v>
      </c>
      <c r="E324" s="215">
        <v>341.39060000000001</v>
      </c>
      <c r="F324" s="215">
        <v>392.40300000000002</v>
      </c>
      <c r="G324" s="212"/>
      <c r="H324" s="212"/>
      <c r="I32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2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25" spans="1:10" x14ac:dyDescent="0.25">
      <c r="A325" s="214" t="s">
        <v>6070</v>
      </c>
      <c r="B325" s="214" t="s">
        <v>5665</v>
      </c>
      <c r="C325" s="214" t="s">
        <v>6103</v>
      </c>
      <c r="D325" s="214" t="s">
        <v>6104</v>
      </c>
      <c r="E325" s="215">
        <v>165.0634</v>
      </c>
      <c r="F325" s="215">
        <v>189.72800000000001</v>
      </c>
      <c r="G325" s="212"/>
      <c r="H325" s="212"/>
      <c r="I32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2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26" spans="1:10" x14ac:dyDescent="0.25">
      <c r="A326" s="214" t="s">
        <v>6070</v>
      </c>
      <c r="B326" s="214" t="s">
        <v>5665</v>
      </c>
      <c r="C326" s="214" t="s">
        <v>6105</v>
      </c>
      <c r="D326" s="214" t="s">
        <v>6106</v>
      </c>
      <c r="E326" s="215">
        <v>160.1157</v>
      </c>
      <c r="F326" s="215">
        <v>184.041</v>
      </c>
      <c r="G326" s="212"/>
      <c r="H326" s="212"/>
      <c r="I32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2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27" spans="1:10" x14ac:dyDescent="0.25">
      <c r="A327" s="214" t="s">
        <v>6070</v>
      </c>
      <c r="B327" s="214" t="s">
        <v>5665</v>
      </c>
      <c r="C327" s="214" t="s">
        <v>6107</v>
      </c>
      <c r="D327" s="214" t="s">
        <v>6108</v>
      </c>
      <c r="E327" s="215">
        <v>206.32919999999999</v>
      </c>
      <c r="F327" s="215">
        <v>237.16</v>
      </c>
      <c r="G327" s="212"/>
      <c r="H327" s="212"/>
      <c r="I32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2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28" spans="1:10" x14ac:dyDescent="0.25">
      <c r="A328" s="214" t="s">
        <v>6070</v>
      </c>
      <c r="B328" s="214" t="s">
        <v>5665</v>
      </c>
      <c r="C328" s="214" t="s">
        <v>6109</v>
      </c>
      <c r="D328" s="214" t="s">
        <v>6110</v>
      </c>
      <c r="E328" s="215">
        <v>319.59969999999998</v>
      </c>
      <c r="F328" s="215">
        <v>367.35599999999999</v>
      </c>
      <c r="G328" s="212"/>
      <c r="H328" s="212"/>
      <c r="I32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2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29" spans="1:10" x14ac:dyDescent="0.25">
      <c r="A329" s="214" t="s">
        <v>6070</v>
      </c>
      <c r="B329" s="214" t="s">
        <v>5665</v>
      </c>
      <c r="C329" s="214" t="s">
        <v>6111</v>
      </c>
      <c r="D329" s="214" t="s">
        <v>6112</v>
      </c>
      <c r="E329" s="215">
        <v>357.60219999999998</v>
      </c>
      <c r="F329" s="215">
        <v>411.03699999999998</v>
      </c>
      <c r="G329" s="212"/>
      <c r="H329" s="212"/>
      <c r="I32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2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30" spans="1:10" x14ac:dyDescent="0.25">
      <c r="A330" s="214" t="s">
        <v>6070</v>
      </c>
      <c r="B330" s="214" t="s">
        <v>5665</v>
      </c>
      <c r="C330" s="214" t="s">
        <v>6113</v>
      </c>
      <c r="D330" s="214" t="s">
        <v>6114</v>
      </c>
      <c r="E330" s="215">
        <v>412.2373</v>
      </c>
      <c r="F330" s="215">
        <v>473.83600000000001</v>
      </c>
      <c r="G330" s="212"/>
      <c r="H330" s="212"/>
      <c r="I33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3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31" spans="1:10" x14ac:dyDescent="0.25">
      <c r="A331" s="214" t="s">
        <v>6070</v>
      </c>
      <c r="B331" s="214" t="s">
        <v>5665</v>
      </c>
      <c r="C331" s="214" t="s">
        <v>6115</v>
      </c>
      <c r="D331" s="214" t="s">
        <v>6116</v>
      </c>
      <c r="E331" s="215">
        <v>319.59969999999998</v>
      </c>
      <c r="F331" s="215">
        <v>367.35599999999999</v>
      </c>
      <c r="G331" s="212"/>
      <c r="H331" s="212"/>
      <c r="I33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3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32" spans="1:10" x14ac:dyDescent="0.25">
      <c r="A332" s="214" t="s">
        <v>6117</v>
      </c>
      <c r="B332" s="476" t="s">
        <v>6117</v>
      </c>
      <c r="C332" s="657"/>
      <c r="D332" s="477"/>
      <c r="E332" s="215"/>
      <c r="F332" s="215"/>
      <c r="G332" s="212"/>
      <c r="H332" s="212"/>
      <c r="I332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332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333" spans="1:10" x14ac:dyDescent="0.25">
      <c r="A333" s="214" t="s">
        <v>6117</v>
      </c>
      <c r="B333" s="214" t="s">
        <v>5968</v>
      </c>
      <c r="C333" s="214" t="s">
        <v>6118</v>
      </c>
      <c r="D333" s="214" t="s">
        <v>6119</v>
      </c>
      <c r="E333" s="215">
        <v>103.5646</v>
      </c>
      <c r="F333" s="215">
        <v>119.0398</v>
      </c>
      <c r="G333" s="212"/>
      <c r="H333" s="212"/>
      <c r="I33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3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34" spans="1:10" x14ac:dyDescent="0.25">
      <c r="A334" s="214" t="s">
        <v>6117</v>
      </c>
      <c r="B334" s="214" t="s">
        <v>6120</v>
      </c>
      <c r="C334" s="214" t="s">
        <v>6121</v>
      </c>
      <c r="D334" s="214" t="s">
        <v>6122</v>
      </c>
      <c r="E334" s="215">
        <v>1149.183</v>
      </c>
      <c r="F334" s="215">
        <v>1320.9</v>
      </c>
      <c r="G334" s="212"/>
      <c r="H334" s="212"/>
      <c r="I33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3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35" spans="1:10" x14ac:dyDescent="0.25">
      <c r="A335" s="214" t="s">
        <v>6117</v>
      </c>
      <c r="B335" s="214" t="s">
        <v>5665</v>
      </c>
      <c r="C335" s="214">
        <v>60121</v>
      </c>
      <c r="D335" s="214" t="s">
        <v>6123</v>
      </c>
      <c r="E335" s="215">
        <v>248.43719999999999</v>
      </c>
      <c r="F335" s="215">
        <v>285.56</v>
      </c>
      <c r="G335" s="212"/>
      <c r="H335" s="212"/>
      <c r="I33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3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36" spans="1:10" x14ac:dyDescent="0.25">
      <c r="A336" s="214" t="s">
        <v>6117</v>
      </c>
      <c r="B336" s="214" t="s">
        <v>5665</v>
      </c>
      <c r="C336" s="214" t="s">
        <v>6124</v>
      </c>
      <c r="D336" s="214" t="s">
        <v>6125</v>
      </c>
      <c r="E336" s="215">
        <v>365.91849999999999</v>
      </c>
      <c r="F336" s="215">
        <v>420.596</v>
      </c>
      <c r="G336" s="212"/>
      <c r="H336" s="212"/>
      <c r="I33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3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37" spans="1:10" x14ac:dyDescent="0.25">
      <c r="A337" s="214" t="s">
        <v>6117</v>
      </c>
      <c r="B337" s="214" t="s">
        <v>5665</v>
      </c>
      <c r="C337" s="214" t="s">
        <v>6126</v>
      </c>
      <c r="D337" s="214" t="s">
        <v>6127</v>
      </c>
      <c r="E337" s="215">
        <v>1447.5840000000001</v>
      </c>
      <c r="F337" s="215">
        <v>1663.89</v>
      </c>
      <c r="G337" s="212"/>
      <c r="H337" s="212"/>
      <c r="I33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3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38" spans="1:10" x14ac:dyDescent="0.25">
      <c r="A338" s="214" t="s">
        <v>6117</v>
      </c>
      <c r="B338" s="214" t="s">
        <v>5665</v>
      </c>
      <c r="C338" s="214" t="s">
        <v>6128</v>
      </c>
      <c r="D338" s="214" t="s">
        <v>6129</v>
      </c>
      <c r="E338" s="215">
        <v>1268.93</v>
      </c>
      <c r="F338" s="215">
        <v>1458.54</v>
      </c>
      <c r="G338" s="212"/>
      <c r="H338" s="212"/>
      <c r="I33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3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39" spans="1:10" x14ac:dyDescent="0.25">
      <c r="A339" s="214" t="s">
        <v>6117</v>
      </c>
      <c r="B339" s="214" t="s">
        <v>5665</v>
      </c>
      <c r="C339" s="214" t="s">
        <v>6130</v>
      </c>
      <c r="D339" s="214" t="s">
        <v>6131</v>
      </c>
      <c r="E339" s="215">
        <v>2843.1170000000002</v>
      </c>
      <c r="F339" s="215">
        <v>3267.951</v>
      </c>
      <c r="G339" s="212"/>
      <c r="H339" s="212"/>
      <c r="I33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3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40" spans="1:10" x14ac:dyDescent="0.25">
      <c r="A340" s="214" t="s">
        <v>6117</v>
      </c>
      <c r="B340" s="214" t="s">
        <v>5665</v>
      </c>
      <c r="C340" s="214">
        <v>90340</v>
      </c>
      <c r="D340" s="214" t="s">
        <v>6132</v>
      </c>
      <c r="E340" s="215">
        <v>2311.886</v>
      </c>
      <c r="F340" s="215">
        <v>2657.34</v>
      </c>
      <c r="G340" s="212"/>
      <c r="H340" s="212"/>
      <c r="I34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4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41" spans="1:10" x14ac:dyDescent="0.25">
      <c r="A341" s="214" t="s">
        <v>6117</v>
      </c>
      <c r="B341" s="214" t="s">
        <v>5665</v>
      </c>
      <c r="C341" s="214" t="s">
        <v>10960</v>
      </c>
      <c r="D341" s="214" t="s">
        <v>10961</v>
      </c>
      <c r="E341" s="215">
        <v>1703.5909999999999</v>
      </c>
      <c r="F341" s="215">
        <v>1958.1510000000001</v>
      </c>
      <c r="G341" s="212"/>
      <c r="H341" s="212"/>
      <c r="I34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4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42" spans="1:10" x14ac:dyDescent="0.25">
      <c r="A342" s="214" t="s">
        <v>6117</v>
      </c>
      <c r="B342" s="214" t="s">
        <v>5665</v>
      </c>
      <c r="C342" s="214">
        <v>60515</v>
      </c>
      <c r="D342" s="214" t="s">
        <v>6133</v>
      </c>
      <c r="E342" s="215">
        <v>2615.212</v>
      </c>
      <c r="F342" s="215">
        <v>3005.991</v>
      </c>
      <c r="G342" s="212"/>
      <c r="H342" s="212"/>
      <c r="I34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4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43" spans="1:10" x14ac:dyDescent="0.25">
      <c r="A343" s="214" t="s">
        <v>6117</v>
      </c>
      <c r="B343" s="214" t="s">
        <v>5665</v>
      </c>
      <c r="C343" s="214" t="s">
        <v>6134</v>
      </c>
      <c r="D343" s="214" t="s">
        <v>6135</v>
      </c>
      <c r="E343" s="215">
        <v>1114.6110000000001</v>
      </c>
      <c r="F343" s="215">
        <v>1281.162</v>
      </c>
      <c r="G343" s="212"/>
      <c r="H343" s="212"/>
      <c r="I34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4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44" spans="1:10" x14ac:dyDescent="0.25">
      <c r="A344" s="214" t="s">
        <v>6117</v>
      </c>
      <c r="B344" s="214" t="s">
        <v>5665</v>
      </c>
      <c r="C344" s="214" t="s">
        <v>6136</v>
      </c>
      <c r="D344" s="214" t="s">
        <v>6137</v>
      </c>
      <c r="E344" s="215">
        <v>2253.944</v>
      </c>
      <c r="F344" s="215">
        <v>2590.7399999999998</v>
      </c>
      <c r="G344" s="212"/>
      <c r="H344" s="212"/>
      <c r="I34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4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45" spans="1:10" x14ac:dyDescent="0.25">
      <c r="A345" s="214" t="s">
        <v>6117</v>
      </c>
      <c r="B345" s="214" t="s">
        <v>5665</v>
      </c>
      <c r="C345" s="214" t="s">
        <v>6138</v>
      </c>
      <c r="D345" s="214" t="s">
        <v>6139</v>
      </c>
      <c r="E345" s="215">
        <v>801.21</v>
      </c>
      <c r="F345" s="215">
        <v>920.93100000000004</v>
      </c>
      <c r="G345" s="212"/>
      <c r="H345" s="212"/>
      <c r="I34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4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46" spans="1:10" x14ac:dyDescent="0.25">
      <c r="A346" s="214" t="s">
        <v>6117</v>
      </c>
      <c r="B346" s="214" t="s">
        <v>5665</v>
      </c>
      <c r="C346" s="214" t="s">
        <v>6140</v>
      </c>
      <c r="D346" s="214" t="s">
        <v>6141</v>
      </c>
      <c r="E346" s="215">
        <v>1418.71</v>
      </c>
      <c r="F346" s="215">
        <v>1630.701</v>
      </c>
      <c r="G346" s="212"/>
      <c r="H346" s="212"/>
      <c r="I34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4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47" spans="1:10" x14ac:dyDescent="0.25">
      <c r="A347" s="214" t="s">
        <v>6117</v>
      </c>
      <c r="B347" s="214" t="s">
        <v>5665</v>
      </c>
      <c r="C347" s="214" t="s">
        <v>6142</v>
      </c>
      <c r="D347" s="214" t="s">
        <v>6143</v>
      </c>
      <c r="E347" s="215">
        <v>1031.857</v>
      </c>
      <c r="F347" s="215">
        <v>1186.0419999999999</v>
      </c>
      <c r="G347" s="212"/>
      <c r="H347" s="212"/>
      <c r="I34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4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48" spans="1:10" x14ac:dyDescent="0.25">
      <c r="A348" s="214" t="s">
        <v>6117</v>
      </c>
      <c r="B348" s="214" t="s">
        <v>5665</v>
      </c>
      <c r="C348" s="214" t="s">
        <v>10962</v>
      </c>
      <c r="D348" s="214" t="s">
        <v>10963</v>
      </c>
      <c r="E348" s="215">
        <v>1874.52</v>
      </c>
      <c r="F348" s="215">
        <v>2154.6210000000001</v>
      </c>
      <c r="G348" s="212"/>
      <c r="H348" s="212"/>
      <c r="I34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4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49" spans="1:10" x14ac:dyDescent="0.25">
      <c r="A349" s="214" t="s">
        <v>6117</v>
      </c>
      <c r="B349" s="214" t="s">
        <v>5665</v>
      </c>
      <c r="C349" s="214" t="s">
        <v>6144</v>
      </c>
      <c r="D349" s="214" t="s">
        <v>6145</v>
      </c>
      <c r="E349" s="215">
        <v>701.51930000000004</v>
      </c>
      <c r="F349" s="215">
        <v>806.34400000000005</v>
      </c>
      <c r="G349" s="212"/>
      <c r="H349" s="212"/>
      <c r="I34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4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50" spans="1:10" x14ac:dyDescent="0.25">
      <c r="A350" s="214" t="s">
        <v>6117</v>
      </c>
      <c r="B350" s="214" t="s">
        <v>5665</v>
      </c>
      <c r="C350" s="214" t="s">
        <v>6146</v>
      </c>
      <c r="D350" s="214" t="s">
        <v>6147</v>
      </c>
      <c r="E350" s="215">
        <v>987.53790000000004</v>
      </c>
      <c r="F350" s="215">
        <v>1135.1010000000001</v>
      </c>
      <c r="G350" s="212"/>
      <c r="H350" s="212"/>
      <c r="I35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5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51" spans="1:10" x14ac:dyDescent="0.25">
      <c r="A351" s="214" t="s">
        <v>6117</v>
      </c>
      <c r="B351" s="214" t="s">
        <v>5665</v>
      </c>
      <c r="C351" s="214" t="s">
        <v>6148</v>
      </c>
      <c r="D351" s="214" t="s">
        <v>6149</v>
      </c>
      <c r="E351" s="215">
        <v>1058.5999999999999</v>
      </c>
      <c r="F351" s="215">
        <v>1216.7819999999999</v>
      </c>
      <c r="G351" s="212"/>
      <c r="H351" s="212"/>
      <c r="I35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5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52" spans="1:10" x14ac:dyDescent="0.25">
      <c r="A352" s="214" t="s">
        <v>6117</v>
      </c>
      <c r="B352" s="214" t="s">
        <v>5665</v>
      </c>
      <c r="C352" s="214">
        <v>10204</v>
      </c>
      <c r="D352" s="214" t="s">
        <v>6150</v>
      </c>
      <c r="E352" s="215">
        <v>1226.6320000000001</v>
      </c>
      <c r="F352" s="215">
        <v>1409.922</v>
      </c>
      <c r="G352" s="212"/>
      <c r="H352" s="212"/>
      <c r="I35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5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53" spans="1:10" x14ac:dyDescent="0.25">
      <c r="A353" s="214" t="s">
        <v>6117</v>
      </c>
      <c r="B353" s="214" t="s">
        <v>5665</v>
      </c>
      <c r="C353" s="214">
        <v>60844</v>
      </c>
      <c r="D353" s="214" t="s">
        <v>6151</v>
      </c>
      <c r="E353" s="215">
        <v>1190.8050000000001</v>
      </c>
      <c r="F353" s="215">
        <v>1368.741</v>
      </c>
      <c r="G353" s="212"/>
      <c r="H353" s="212"/>
      <c r="I35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5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54" spans="1:10" x14ac:dyDescent="0.25">
      <c r="A354" s="214" t="s">
        <v>6117</v>
      </c>
      <c r="B354" s="214" t="s">
        <v>5665</v>
      </c>
      <c r="C354" s="214" t="s">
        <v>6152</v>
      </c>
      <c r="D354" s="214" t="s">
        <v>6153</v>
      </c>
      <c r="E354" s="215">
        <v>654.04250000000002</v>
      </c>
      <c r="F354" s="215">
        <v>751.77300000000002</v>
      </c>
      <c r="G354" s="212"/>
      <c r="H354" s="212"/>
      <c r="I35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5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55" spans="1:10" x14ac:dyDescent="0.25">
      <c r="A355" s="214" t="s">
        <v>6117</v>
      </c>
      <c r="B355" s="214" t="s">
        <v>5665</v>
      </c>
      <c r="C355" s="214" t="s">
        <v>6154</v>
      </c>
      <c r="D355" s="214" t="s">
        <v>6155</v>
      </c>
      <c r="E355" s="215">
        <v>1031.857</v>
      </c>
      <c r="F355" s="215">
        <v>1186.0419999999999</v>
      </c>
      <c r="G355" s="212"/>
      <c r="H355" s="212"/>
      <c r="I35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5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56" spans="1:10" x14ac:dyDescent="0.25">
      <c r="A356" s="214" t="s">
        <v>6117</v>
      </c>
      <c r="B356" s="214" t="s">
        <v>5665</v>
      </c>
      <c r="C356" s="214" t="s">
        <v>6156</v>
      </c>
      <c r="D356" s="214" t="s">
        <v>6157</v>
      </c>
      <c r="E356" s="215">
        <v>1019.876</v>
      </c>
      <c r="F356" s="215">
        <v>1172.271</v>
      </c>
      <c r="G356" s="212"/>
      <c r="H356" s="212"/>
      <c r="I35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5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57" spans="1:10" x14ac:dyDescent="0.25">
      <c r="A357" s="214" t="s">
        <v>6117</v>
      </c>
      <c r="B357" s="214" t="s">
        <v>5665</v>
      </c>
      <c r="C357" s="214" t="s">
        <v>6158</v>
      </c>
      <c r="D357" s="214" t="s">
        <v>6159</v>
      </c>
      <c r="E357" s="215">
        <v>1247.7809999999999</v>
      </c>
      <c r="F357" s="215">
        <v>1434.231</v>
      </c>
      <c r="G357" s="212"/>
      <c r="H357" s="212"/>
      <c r="I35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5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58" spans="1:10" x14ac:dyDescent="0.25">
      <c r="A358" s="214" t="s">
        <v>6117</v>
      </c>
      <c r="B358" s="214" t="s">
        <v>5665</v>
      </c>
      <c r="C358" s="214" t="s">
        <v>6160</v>
      </c>
      <c r="D358" s="214" t="s">
        <v>6161</v>
      </c>
      <c r="E358" s="215">
        <v>1114.6110000000001</v>
      </c>
      <c r="F358" s="215">
        <v>1281.162</v>
      </c>
      <c r="G358" s="212"/>
      <c r="H358" s="212"/>
      <c r="I35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5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59" spans="1:10" x14ac:dyDescent="0.25">
      <c r="A359" s="214" t="s">
        <v>6117</v>
      </c>
      <c r="B359" s="214" t="s">
        <v>5665</v>
      </c>
      <c r="C359" s="214" t="s">
        <v>6162</v>
      </c>
      <c r="D359" s="214" t="s">
        <v>6163</v>
      </c>
      <c r="E359" s="215">
        <v>500.24299999999999</v>
      </c>
      <c r="F359" s="215">
        <v>574.99199999999996</v>
      </c>
      <c r="G359" s="212"/>
      <c r="H359" s="212"/>
      <c r="I35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5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60" spans="1:10" x14ac:dyDescent="0.25">
      <c r="A360" s="214" t="s">
        <v>6117</v>
      </c>
      <c r="B360" s="214" t="s">
        <v>5665</v>
      </c>
      <c r="C360" s="214">
        <v>60116</v>
      </c>
      <c r="D360" s="214" t="s">
        <v>6164</v>
      </c>
      <c r="E360" s="215">
        <v>290.54520000000002</v>
      </c>
      <c r="F360" s="215">
        <v>333.96</v>
      </c>
      <c r="G360" s="212"/>
      <c r="H360" s="212"/>
      <c r="I36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6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61" spans="1:10" x14ac:dyDescent="0.25">
      <c r="A361" s="214" t="s">
        <v>6117</v>
      </c>
      <c r="B361" s="214" t="s">
        <v>5665</v>
      </c>
      <c r="C361" s="214">
        <v>60826</v>
      </c>
      <c r="D361" s="214" t="s">
        <v>6165</v>
      </c>
      <c r="E361" s="215">
        <v>449.71339999999998</v>
      </c>
      <c r="F361" s="215">
        <v>516.91200000000003</v>
      </c>
      <c r="G361" s="212"/>
      <c r="H361" s="212"/>
      <c r="I36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6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62" spans="1:10" x14ac:dyDescent="0.25">
      <c r="A362" s="214" t="s">
        <v>6117</v>
      </c>
      <c r="B362" s="214" t="s">
        <v>5665</v>
      </c>
      <c r="C362" s="214" t="s">
        <v>6166</v>
      </c>
      <c r="D362" s="214" t="s">
        <v>6167</v>
      </c>
      <c r="E362" s="215">
        <v>440.34440000000001</v>
      </c>
      <c r="F362" s="215">
        <v>506.14299999999997</v>
      </c>
      <c r="G362" s="212"/>
      <c r="H362" s="212"/>
      <c r="I36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6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63" spans="1:10" x14ac:dyDescent="0.25">
      <c r="A363" s="214" t="s">
        <v>6117</v>
      </c>
      <c r="B363" s="214" t="s">
        <v>5665</v>
      </c>
      <c r="C363" s="214" t="s">
        <v>6168</v>
      </c>
      <c r="D363" s="214" t="s">
        <v>6169</v>
      </c>
      <c r="E363" s="215">
        <v>449.71339999999998</v>
      </c>
      <c r="F363" s="215">
        <v>516.91200000000003</v>
      </c>
      <c r="G363" s="212"/>
      <c r="H363" s="212"/>
      <c r="I36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6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64" spans="1:10" x14ac:dyDescent="0.25">
      <c r="A364" s="214" t="s">
        <v>6117</v>
      </c>
      <c r="B364" s="214" t="s">
        <v>5749</v>
      </c>
      <c r="C364" s="214" t="s">
        <v>6170</v>
      </c>
      <c r="D364" s="214" t="s">
        <v>6171</v>
      </c>
      <c r="E364" s="215">
        <v>455.1454</v>
      </c>
      <c r="F364" s="215">
        <v>523.15560000000005</v>
      </c>
      <c r="G364" s="212"/>
      <c r="H364" s="212"/>
      <c r="I36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6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65" spans="1:10" x14ac:dyDescent="0.25">
      <c r="A365" s="214" t="s">
        <v>5924</v>
      </c>
      <c r="B365" s="476" t="s">
        <v>5924</v>
      </c>
      <c r="C365" s="657"/>
      <c r="D365" s="477"/>
      <c r="E365" s="215"/>
      <c r="F365" s="215"/>
      <c r="G365" s="212"/>
      <c r="H365" s="212"/>
      <c r="I365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365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366" spans="1:10" x14ac:dyDescent="0.25">
      <c r="A366" s="214" t="s">
        <v>5924</v>
      </c>
      <c r="B366" s="214" t="s">
        <v>5668</v>
      </c>
      <c r="C366" s="214" t="s">
        <v>6172</v>
      </c>
      <c r="D366" s="214" t="s">
        <v>6173</v>
      </c>
      <c r="E366" s="215">
        <v>1315.5730000000001</v>
      </c>
      <c r="F366" s="215">
        <v>1512.153</v>
      </c>
      <c r="G366" s="212"/>
      <c r="H366" s="212"/>
      <c r="I36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6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67" spans="1:10" x14ac:dyDescent="0.25">
      <c r="A367" s="214" t="s">
        <v>5924</v>
      </c>
      <c r="B367" s="214" t="s">
        <v>5668</v>
      </c>
      <c r="C367" s="214" t="s">
        <v>15265</v>
      </c>
      <c r="D367" s="214" t="s">
        <v>15266</v>
      </c>
      <c r="E367" s="215">
        <v>1110.0719999999999</v>
      </c>
      <c r="F367" s="215">
        <v>1275.9449999999999</v>
      </c>
      <c r="G367" s="212"/>
      <c r="H367" s="212"/>
      <c r="I36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6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68" spans="1:10" x14ac:dyDescent="0.25">
      <c r="A368" s="214" t="s">
        <v>5924</v>
      </c>
      <c r="B368" s="214" t="s">
        <v>5668</v>
      </c>
      <c r="C368" s="214" t="s">
        <v>15267</v>
      </c>
      <c r="D368" s="214" t="s">
        <v>15268</v>
      </c>
      <c r="E368" s="215">
        <v>1110.0719999999999</v>
      </c>
      <c r="F368" s="215">
        <v>1275.9449999999999</v>
      </c>
      <c r="G368" s="212"/>
      <c r="H368" s="212"/>
      <c r="I36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6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69" spans="1:10" x14ac:dyDescent="0.25">
      <c r="A369" s="214" t="s">
        <v>5924</v>
      </c>
      <c r="B369" s="214" t="s">
        <v>5668</v>
      </c>
      <c r="C369" s="214" t="s">
        <v>15269</v>
      </c>
      <c r="D369" s="214" t="s">
        <v>15270</v>
      </c>
      <c r="E369" s="215">
        <v>1481.867</v>
      </c>
      <c r="F369" s="215">
        <v>1703.2950000000001</v>
      </c>
      <c r="G369" s="212"/>
      <c r="H369" s="212"/>
      <c r="I36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6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70" spans="1:10" x14ac:dyDescent="0.25">
      <c r="A370" s="214" t="s">
        <v>5924</v>
      </c>
      <c r="B370" s="214" t="s">
        <v>5668</v>
      </c>
      <c r="C370" s="214" t="s">
        <v>15271</v>
      </c>
      <c r="D370" s="214" t="s">
        <v>15272</v>
      </c>
      <c r="E370" s="215">
        <v>1481.867</v>
      </c>
      <c r="F370" s="215">
        <v>1703.2950000000001</v>
      </c>
      <c r="G370" s="212"/>
      <c r="H370" s="212"/>
      <c r="I37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7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71" spans="1:10" x14ac:dyDescent="0.25">
      <c r="A371" s="214" t="s">
        <v>5924</v>
      </c>
      <c r="B371" s="214" t="s">
        <v>5668</v>
      </c>
      <c r="C371" s="214" t="s">
        <v>15273</v>
      </c>
      <c r="D371" s="214" t="s">
        <v>15274</v>
      </c>
      <c r="E371" s="215">
        <v>1853.6610000000001</v>
      </c>
      <c r="F371" s="215">
        <v>2130.645</v>
      </c>
      <c r="G371" s="212"/>
      <c r="H371" s="212"/>
      <c r="I37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7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72" spans="1:10" x14ac:dyDescent="0.25">
      <c r="A372" s="214" t="s">
        <v>5924</v>
      </c>
      <c r="B372" s="214" t="s">
        <v>5668</v>
      </c>
      <c r="C372" s="214" t="s">
        <v>6174</v>
      </c>
      <c r="D372" s="214" t="s">
        <v>6175</v>
      </c>
      <c r="E372" s="215">
        <v>923.32320000000004</v>
      </c>
      <c r="F372" s="215">
        <v>1061.2909999999999</v>
      </c>
      <c r="G372" s="212"/>
      <c r="H372" s="212"/>
      <c r="I37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7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73" spans="1:10" x14ac:dyDescent="0.25">
      <c r="A373" s="214" t="s">
        <v>5924</v>
      </c>
      <c r="B373" s="214" t="s">
        <v>5668</v>
      </c>
      <c r="C373" s="214" t="s">
        <v>6176</v>
      </c>
      <c r="D373" s="214" t="s">
        <v>6177</v>
      </c>
      <c r="E373" s="215">
        <v>923.32320000000004</v>
      </c>
      <c r="F373" s="215">
        <v>1061.2909999999999</v>
      </c>
      <c r="G373" s="212"/>
      <c r="H373" s="212"/>
      <c r="I37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7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74" spans="1:10" x14ac:dyDescent="0.25">
      <c r="A374" s="214" t="s">
        <v>5924</v>
      </c>
      <c r="B374" s="214" t="s">
        <v>5668</v>
      </c>
      <c r="C374" s="214" t="s">
        <v>12636</v>
      </c>
      <c r="D374" s="214" t="s">
        <v>12637</v>
      </c>
      <c r="E374" s="215">
        <v>1038.6099999999999</v>
      </c>
      <c r="F374" s="215">
        <v>1193.8050000000001</v>
      </c>
      <c r="G374" s="212"/>
      <c r="H374" s="212"/>
      <c r="I37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7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75" spans="1:10" x14ac:dyDescent="0.25">
      <c r="A375" s="214" t="s">
        <v>5924</v>
      </c>
      <c r="B375" s="214" t="s">
        <v>5668</v>
      </c>
      <c r="C375" s="214" t="s">
        <v>12638</v>
      </c>
      <c r="D375" s="214" t="s">
        <v>12639</v>
      </c>
      <c r="E375" s="215">
        <v>1038.6099999999999</v>
      </c>
      <c r="F375" s="215">
        <v>1193.8050000000001</v>
      </c>
      <c r="G375" s="212"/>
      <c r="H375" s="212"/>
      <c r="I37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7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76" spans="1:10" x14ac:dyDescent="0.25">
      <c r="A376" s="214" t="s">
        <v>5924</v>
      </c>
      <c r="B376" s="214" t="s">
        <v>5668</v>
      </c>
      <c r="C376" s="214" t="s">
        <v>6178</v>
      </c>
      <c r="D376" s="214" t="s">
        <v>6179</v>
      </c>
      <c r="E376" s="215">
        <v>585.30119999999999</v>
      </c>
      <c r="F376" s="215">
        <v>672.76</v>
      </c>
      <c r="G376" s="212"/>
      <c r="H376" s="212"/>
      <c r="I37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7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77" spans="1:10" x14ac:dyDescent="0.25">
      <c r="A377" s="214" t="s">
        <v>5924</v>
      </c>
      <c r="B377" s="214" t="s">
        <v>5668</v>
      </c>
      <c r="C377" s="214" t="s">
        <v>6180</v>
      </c>
      <c r="D377" s="214" t="s">
        <v>6181</v>
      </c>
      <c r="E377" s="215">
        <v>753.20690000000002</v>
      </c>
      <c r="F377" s="215">
        <v>865.755</v>
      </c>
      <c r="G377" s="212"/>
      <c r="H377" s="212"/>
      <c r="I37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7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78" spans="1:10" x14ac:dyDescent="0.25">
      <c r="A378" s="214" t="s">
        <v>5924</v>
      </c>
      <c r="B378" s="214" t="s">
        <v>5668</v>
      </c>
      <c r="C378" s="214" t="s">
        <v>10964</v>
      </c>
      <c r="D378" s="214" t="s">
        <v>10965</v>
      </c>
      <c r="E378" s="215">
        <v>753.20690000000002</v>
      </c>
      <c r="F378" s="215">
        <v>865.755</v>
      </c>
      <c r="G378" s="212"/>
      <c r="H378" s="212"/>
      <c r="I37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7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79" spans="1:10" x14ac:dyDescent="0.25">
      <c r="A379" s="214" t="s">
        <v>5924</v>
      </c>
      <c r="B379" s="214" t="s">
        <v>5668</v>
      </c>
      <c r="C379" s="214" t="s">
        <v>15275</v>
      </c>
      <c r="D379" s="214" t="s">
        <v>15276</v>
      </c>
      <c r="E379" s="215">
        <v>1038.6099999999999</v>
      </c>
      <c r="F379" s="215">
        <v>1193.8050000000001</v>
      </c>
      <c r="G379" s="212"/>
      <c r="H379" s="212"/>
      <c r="I37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7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80" spans="1:10" x14ac:dyDescent="0.25">
      <c r="A380" s="214" t="s">
        <v>5924</v>
      </c>
      <c r="B380" s="214" t="s">
        <v>5668</v>
      </c>
      <c r="C380" s="214" t="s">
        <v>6182</v>
      </c>
      <c r="D380" s="214" t="s">
        <v>6183</v>
      </c>
      <c r="E380" s="215">
        <v>588.77509999999995</v>
      </c>
      <c r="F380" s="215">
        <v>676.75300000000004</v>
      </c>
      <c r="G380" s="212"/>
      <c r="H380" s="212"/>
      <c r="I38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8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81" spans="1:10" x14ac:dyDescent="0.25">
      <c r="A381" s="214" t="s">
        <v>5924</v>
      </c>
      <c r="B381" s="214" t="s">
        <v>5668</v>
      </c>
      <c r="C381" s="214" t="s">
        <v>6184</v>
      </c>
      <c r="D381" s="214" t="s">
        <v>6185</v>
      </c>
      <c r="E381" s="215">
        <v>500.24299999999999</v>
      </c>
      <c r="F381" s="215">
        <v>574.99199999999996</v>
      </c>
      <c r="G381" s="212"/>
      <c r="H381" s="212"/>
      <c r="I38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8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82" spans="1:10" x14ac:dyDescent="0.25">
      <c r="A382" s="214" t="s">
        <v>5924</v>
      </c>
      <c r="B382" s="214" t="s">
        <v>5668</v>
      </c>
      <c r="C382" s="214" t="s">
        <v>6186</v>
      </c>
      <c r="D382" s="214" t="s">
        <v>6187</v>
      </c>
      <c r="E382" s="215">
        <v>500.24299999999999</v>
      </c>
      <c r="F382" s="215">
        <v>574.99199999999996</v>
      </c>
      <c r="G382" s="212"/>
      <c r="H382" s="212"/>
      <c r="I38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8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83" spans="1:10" x14ac:dyDescent="0.25">
      <c r="A383" s="214" t="s">
        <v>5924</v>
      </c>
      <c r="B383" s="214" t="s">
        <v>5668</v>
      </c>
      <c r="C383" s="214" t="s">
        <v>6188</v>
      </c>
      <c r="D383" s="214" t="s">
        <v>6189</v>
      </c>
      <c r="E383" s="215">
        <v>1163.1859999999999</v>
      </c>
      <c r="F383" s="215">
        <v>1336.9949999999999</v>
      </c>
      <c r="G383" s="212"/>
      <c r="H383" s="212"/>
      <c r="I38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8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84" spans="1:10" x14ac:dyDescent="0.25">
      <c r="A384" s="214" t="s">
        <v>5924</v>
      </c>
      <c r="B384" s="214" t="s">
        <v>5668</v>
      </c>
      <c r="C384" s="214" t="s">
        <v>6190</v>
      </c>
      <c r="D384" s="214" t="s">
        <v>6191</v>
      </c>
      <c r="E384" s="215">
        <v>1163.1859999999999</v>
      </c>
      <c r="F384" s="215">
        <v>1336.9949999999999</v>
      </c>
      <c r="G384" s="212"/>
      <c r="H384" s="212"/>
      <c r="I38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8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85" spans="1:10" x14ac:dyDescent="0.25">
      <c r="A385" s="214" t="s">
        <v>5924</v>
      </c>
      <c r="B385" s="214" t="s">
        <v>5668</v>
      </c>
      <c r="C385" s="214" t="s">
        <v>6192</v>
      </c>
      <c r="D385" s="214" t="s">
        <v>6193</v>
      </c>
      <c r="E385" s="215">
        <v>1095.394</v>
      </c>
      <c r="F385" s="215">
        <v>1259.0730000000001</v>
      </c>
      <c r="G385" s="212"/>
      <c r="H385" s="212"/>
      <c r="I38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8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86" spans="1:10" x14ac:dyDescent="0.25">
      <c r="A386" s="214" t="s">
        <v>5924</v>
      </c>
      <c r="B386" s="214" t="s">
        <v>5668</v>
      </c>
      <c r="C386" s="214" t="s">
        <v>6194</v>
      </c>
      <c r="D386" s="214" t="s">
        <v>6195</v>
      </c>
      <c r="E386" s="215">
        <v>1095.394</v>
      </c>
      <c r="F386" s="215">
        <v>1259.0730000000001</v>
      </c>
      <c r="G386" s="212"/>
      <c r="H386" s="212"/>
      <c r="I38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8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87" spans="1:10" x14ac:dyDescent="0.25">
      <c r="A387" s="214" t="s">
        <v>5924</v>
      </c>
      <c r="B387" s="214" t="s">
        <v>5668</v>
      </c>
      <c r="C387" s="214" t="s">
        <v>15277</v>
      </c>
      <c r="D387" s="214" t="s">
        <v>15278</v>
      </c>
      <c r="E387" s="215">
        <v>2119.2289999999998</v>
      </c>
      <c r="F387" s="215">
        <v>2435.895</v>
      </c>
      <c r="G387" s="212"/>
      <c r="H387" s="212"/>
      <c r="I38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8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88" spans="1:10" x14ac:dyDescent="0.25">
      <c r="A388" s="214" t="s">
        <v>5924</v>
      </c>
      <c r="B388" s="214" t="s">
        <v>5668</v>
      </c>
      <c r="C388" s="214" t="s">
        <v>15279</v>
      </c>
      <c r="D388" s="214" t="s">
        <v>15280</v>
      </c>
      <c r="E388" s="215">
        <v>1641.2070000000001</v>
      </c>
      <c r="F388" s="215">
        <v>1886.4449999999999</v>
      </c>
      <c r="G388" s="212"/>
      <c r="H388" s="212"/>
      <c r="I38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8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89" spans="1:10" x14ac:dyDescent="0.25">
      <c r="A389" s="214" t="s">
        <v>5924</v>
      </c>
      <c r="B389" s="214" t="s">
        <v>5668</v>
      </c>
      <c r="C389" s="214" t="s">
        <v>15281</v>
      </c>
      <c r="D389" s="214" t="s">
        <v>15282</v>
      </c>
      <c r="E389" s="215">
        <v>1641.2070000000001</v>
      </c>
      <c r="F389" s="215">
        <v>1886.4449999999999</v>
      </c>
      <c r="G389" s="212"/>
      <c r="H389" s="212"/>
      <c r="I38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8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90" spans="1:10" x14ac:dyDescent="0.25">
      <c r="A390" s="214" t="s">
        <v>5924</v>
      </c>
      <c r="B390" s="214" t="s">
        <v>5668</v>
      </c>
      <c r="C390" s="214" t="s">
        <v>15283</v>
      </c>
      <c r="D390" s="214" t="s">
        <v>15284</v>
      </c>
      <c r="E390" s="215">
        <v>2482.2350000000001</v>
      </c>
      <c r="F390" s="215">
        <v>2853.1439999999998</v>
      </c>
      <c r="G390" s="212"/>
      <c r="H390" s="212"/>
      <c r="I39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9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91" spans="1:10" x14ac:dyDescent="0.25">
      <c r="A391" s="214" t="s">
        <v>5924</v>
      </c>
      <c r="B391" s="214" t="s">
        <v>5668</v>
      </c>
      <c r="C391" s="214" t="s">
        <v>15285</v>
      </c>
      <c r="D391" s="214" t="s">
        <v>15286</v>
      </c>
      <c r="E391" s="215">
        <v>1481.867</v>
      </c>
      <c r="F391" s="215">
        <v>1703.2950000000001</v>
      </c>
      <c r="G391" s="212"/>
      <c r="H391" s="212"/>
      <c r="I39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9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92" spans="1:10" x14ac:dyDescent="0.25">
      <c r="A392" s="214" t="s">
        <v>5924</v>
      </c>
      <c r="B392" s="214" t="s">
        <v>5668</v>
      </c>
      <c r="C392" s="214" t="s">
        <v>15287</v>
      </c>
      <c r="D392" s="214" t="s">
        <v>15288</v>
      </c>
      <c r="E392" s="215">
        <v>1481.867</v>
      </c>
      <c r="F392" s="215">
        <v>1703.2950000000001</v>
      </c>
      <c r="G392" s="212"/>
      <c r="H392" s="212"/>
      <c r="I39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9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93" spans="1:10" x14ac:dyDescent="0.25">
      <c r="A393" s="214" t="s">
        <v>5924</v>
      </c>
      <c r="B393" s="214" t="s">
        <v>5668</v>
      </c>
      <c r="C393" s="214" t="s">
        <v>15289</v>
      </c>
      <c r="D393" s="214" t="s">
        <v>15290</v>
      </c>
      <c r="E393" s="215">
        <v>1588.0940000000001</v>
      </c>
      <c r="F393" s="215">
        <v>1825.395</v>
      </c>
      <c r="G393" s="212"/>
      <c r="H393" s="212"/>
      <c r="I39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9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94" spans="1:10" x14ac:dyDescent="0.25">
      <c r="A394" s="214" t="s">
        <v>5924</v>
      </c>
      <c r="B394" s="214" t="s">
        <v>5668</v>
      </c>
      <c r="C394" s="214" t="s">
        <v>15291</v>
      </c>
      <c r="D394" s="214" t="s">
        <v>15292</v>
      </c>
      <c r="E394" s="215">
        <v>1588.0940000000001</v>
      </c>
      <c r="F394" s="215">
        <v>1825.395</v>
      </c>
      <c r="G394" s="212"/>
      <c r="H394" s="212"/>
      <c r="I39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9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95" spans="1:10" x14ac:dyDescent="0.25">
      <c r="A395" s="214" t="s">
        <v>5924</v>
      </c>
      <c r="B395" s="214" t="s">
        <v>5668</v>
      </c>
      <c r="C395" s="214" t="s">
        <v>15293</v>
      </c>
      <c r="D395" s="214" t="s">
        <v>15294</v>
      </c>
      <c r="E395" s="215">
        <v>1779.2059999999999</v>
      </c>
      <c r="F395" s="215">
        <v>2045.0640000000001</v>
      </c>
      <c r="G395" s="212"/>
      <c r="H395" s="212"/>
      <c r="I39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9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96" spans="1:10" x14ac:dyDescent="0.25">
      <c r="A396" s="214" t="s">
        <v>5924</v>
      </c>
      <c r="B396" s="214" t="s">
        <v>5668</v>
      </c>
      <c r="C396" s="214" t="s">
        <v>15295</v>
      </c>
      <c r="D396" s="214" t="s">
        <v>15296</v>
      </c>
      <c r="E396" s="215">
        <v>1530.345</v>
      </c>
      <c r="F396" s="215">
        <v>1759.0170000000001</v>
      </c>
      <c r="G396" s="212"/>
      <c r="H396" s="212"/>
      <c r="I39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9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97" spans="1:10" x14ac:dyDescent="0.25">
      <c r="A397" s="214" t="s">
        <v>5924</v>
      </c>
      <c r="B397" s="214" t="s">
        <v>5668</v>
      </c>
      <c r="C397" s="214" t="s">
        <v>15297</v>
      </c>
      <c r="D397" s="214" t="s">
        <v>15298</v>
      </c>
      <c r="E397" s="215">
        <v>1110.0719999999999</v>
      </c>
      <c r="F397" s="215">
        <v>1275.9449999999999</v>
      </c>
      <c r="G397" s="212"/>
      <c r="H397" s="212"/>
      <c r="I39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9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98" spans="1:10" x14ac:dyDescent="0.25">
      <c r="A398" s="214" t="s">
        <v>5924</v>
      </c>
      <c r="B398" s="214" t="s">
        <v>5668</v>
      </c>
      <c r="C398" s="214" t="s">
        <v>15299</v>
      </c>
      <c r="D398" s="214" t="s">
        <v>15300</v>
      </c>
      <c r="E398" s="215">
        <v>1534.98</v>
      </c>
      <c r="F398" s="215">
        <v>1764.345</v>
      </c>
      <c r="G398" s="212"/>
      <c r="H398" s="212"/>
      <c r="I39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9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399" spans="1:10" x14ac:dyDescent="0.25">
      <c r="A399" s="214" t="s">
        <v>5924</v>
      </c>
      <c r="B399" s="214" t="s">
        <v>5668</v>
      </c>
      <c r="C399" s="214" t="s">
        <v>15301</v>
      </c>
      <c r="D399" s="214" t="s">
        <v>15302</v>
      </c>
      <c r="E399" s="215">
        <v>1534.98</v>
      </c>
      <c r="F399" s="215">
        <v>1764.345</v>
      </c>
      <c r="G399" s="212"/>
      <c r="H399" s="212"/>
      <c r="I39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39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00" spans="1:10" x14ac:dyDescent="0.25">
      <c r="A400" s="214" t="s">
        <v>5924</v>
      </c>
      <c r="B400" s="214" t="s">
        <v>5668</v>
      </c>
      <c r="C400" s="214" t="s">
        <v>15303</v>
      </c>
      <c r="D400" s="214" t="s">
        <v>15304</v>
      </c>
      <c r="E400" s="215">
        <v>1887.364</v>
      </c>
      <c r="F400" s="215">
        <v>2169.384</v>
      </c>
      <c r="G400" s="212"/>
      <c r="H400" s="212"/>
      <c r="I40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0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01" spans="1:10" x14ac:dyDescent="0.25">
      <c r="A401" s="214" t="s">
        <v>5924</v>
      </c>
      <c r="B401" s="214" t="s">
        <v>5668</v>
      </c>
      <c r="C401" s="214" t="s">
        <v>15305</v>
      </c>
      <c r="D401" s="214" t="s">
        <v>15306</v>
      </c>
      <c r="E401" s="215">
        <v>1887.364</v>
      </c>
      <c r="F401" s="215">
        <v>2169.384</v>
      </c>
      <c r="G401" s="212"/>
      <c r="H401" s="212"/>
      <c r="I40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0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02" spans="1:10" x14ac:dyDescent="0.25">
      <c r="A402" s="214" t="s">
        <v>5924</v>
      </c>
      <c r="B402" s="214" t="s">
        <v>5668</v>
      </c>
      <c r="C402" s="214" t="s">
        <v>6196</v>
      </c>
      <c r="D402" s="214" t="s">
        <v>6197</v>
      </c>
      <c r="E402" s="215">
        <v>1036.383</v>
      </c>
      <c r="F402" s="215">
        <v>1191.2449999999999</v>
      </c>
      <c r="G402" s="212"/>
      <c r="H402" s="212"/>
      <c r="I40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0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03" spans="1:10" x14ac:dyDescent="0.25">
      <c r="A403" s="214" t="s">
        <v>5924</v>
      </c>
      <c r="B403" s="214" t="s">
        <v>5668</v>
      </c>
      <c r="C403" s="214" t="s">
        <v>15307</v>
      </c>
      <c r="D403" s="214" t="s">
        <v>15308</v>
      </c>
      <c r="E403" s="215">
        <v>1036.383</v>
      </c>
      <c r="F403" s="215">
        <v>1191.2449999999999</v>
      </c>
      <c r="G403" s="212"/>
      <c r="H403" s="212"/>
      <c r="I40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0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04" spans="1:10" x14ac:dyDescent="0.25">
      <c r="A404" s="214" t="s">
        <v>5924</v>
      </c>
      <c r="B404" s="214" t="s">
        <v>5668</v>
      </c>
      <c r="C404" s="214" t="s">
        <v>15309</v>
      </c>
      <c r="D404" s="214" t="s">
        <v>15310</v>
      </c>
      <c r="E404" s="215">
        <v>1671.047</v>
      </c>
      <c r="F404" s="215">
        <v>1920.7439999999999</v>
      </c>
      <c r="G404" s="212"/>
      <c r="H404" s="212"/>
      <c r="I40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0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05" spans="1:10" x14ac:dyDescent="0.25">
      <c r="A405" s="214" t="s">
        <v>5924</v>
      </c>
      <c r="B405" s="214" t="s">
        <v>5668</v>
      </c>
      <c r="C405" s="214" t="s">
        <v>15311</v>
      </c>
      <c r="D405" s="214" t="s">
        <v>15312</v>
      </c>
      <c r="E405" s="215">
        <v>688.99220000000003</v>
      </c>
      <c r="F405" s="215">
        <v>791.94500000000005</v>
      </c>
      <c r="G405" s="212"/>
      <c r="H405" s="212"/>
      <c r="I40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0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06" spans="1:10" x14ac:dyDescent="0.25">
      <c r="A406" s="214" t="s">
        <v>5924</v>
      </c>
      <c r="B406" s="214" t="s">
        <v>5668</v>
      </c>
      <c r="C406" s="214" t="s">
        <v>15313</v>
      </c>
      <c r="D406" s="214" t="s">
        <v>15314</v>
      </c>
      <c r="E406" s="215">
        <v>365.91849999999999</v>
      </c>
      <c r="F406" s="215">
        <v>420.596</v>
      </c>
      <c r="G406" s="212"/>
      <c r="H406" s="212"/>
      <c r="I40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0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07" spans="1:10" x14ac:dyDescent="0.25">
      <c r="A407" s="214" t="s">
        <v>5924</v>
      </c>
      <c r="B407" s="214" t="s">
        <v>5668</v>
      </c>
      <c r="C407" s="214" t="s">
        <v>15315</v>
      </c>
      <c r="D407" s="214" t="s">
        <v>15316</v>
      </c>
      <c r="E407" s="215">
        <v>702.3614</v>
      </c>
      <c r="F407" s="215">
        <v>807.31200000000001</v>
      </c>
      <c r="G407" s="212"/>
      <c r="H407" s="212"/>
      <c r="I40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0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08" spans="1:10" x14ac:dyDescent="0.25">
      <c r="A408" s="214" t="s">
        <v>5924</v>
      </c>
      <c r="B408" s="214" t="s">
        <v>5668</v>
      </c>
      <c r="C408" s="214" t="s">
        <v>6198</v>
      </c>
      <c r="D408" s="214" t="s">
        <v>6199</v>
      </c>
      <c r="E408" s="215">
        <v>775.9452</v>
      </c>
      <c r="F408" s="215">
        <v>891.89099999999996</v>
      </c>
      <c r="G408" s="212"/>
      <c r="H408" s="212"/>
      <c r="I40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0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09" spans="1:10" x14ac:dyDescent="0.25">
      <c r="A409" s="214" t="s">
        <v>5924</v>
      </c>
      <c r="B409" s="214" t="s">
        <v>5668</v>
      </c>
      <c r="C409" s="214" t="s">
        <v>6200</v>
      </c>
      <c r="D409" s="214" t="s">
        <v>6201</v>
      </c>
      <c r="E409" s="215">
        <v>775.9452</v>
      </c>
      <c r="F409" s="215">
        <v>891.89099999999996</v>
      </c>
      <c r="G409" s="212"/>
      <c r="H409" s="212"/>
      <c r="I40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0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10" spans="1:10" x14ac:dyDescent="0.25">
      <c r="A410" s="214" t="s">
        <v>5924</v>
      </c>
      <c r="B410" s="214" t="s">
        <v>5668</v>
      </c>
      <c r="C410" s="214" t="s">
        <v>15317</v>
      </c>
      <c r="D410" s="214" t="s">
        <v>15318</v>
      </c>
      <c r="E410" s="215">
        <v>1428.7529999999999</v>
      </c>
      <c r="F410" s="215">
        <v>1642.2449999999999</v>
      </c>
      <c r="G410" s="212"/>
      <c r="H410" s="212"/>
      <c r="I41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1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11" spans="1:10" x14ac:dyDescent="0.25">
      <c r="A411" s="214" t="s">
        <v>5924</v>
      </c>
      <c r="B411" s="214" t="s">
        <v>5668</v>
      </c>
      <c r="C411" s="214" t="s">
        <v>15319</v>
      </c>
      <c r="D411" s="214" t="s">
        <v>15320</v>
      </c>
      <c r="E411" s="215">
        <v>1428.7529999999999</v>
      </c>
      <c r="F411" s="215">
        <v>1642.2449999999999</v>
      </c>
      <c r="G411" s="212"/>
      <c r="H411" s="212"/>
      <c r="I41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1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12" spans="1:10" x14ac:dyDescent="0.25">
      <c r="A412" s="214" t="s">
        <v>5924</v>
      </c>
      <c r="B412" s="214" t="s">
        <v>5668</v>
      </c>
      <c r="C412" s="214" t="s">
        <v>15321</v>
      </c>
      <c r="D412" s="214" t="s">
        <v>15322</v>
      </c>
      <c r="E412" s="215">
        <v>1588.0940000000001</v>
      </c>
      <c r="F412" s="215">
        <v>1825.395</v>
      </c>
      <c r="G412" s="212"/>
      <c r="H412" s="212"/>
      <c r="I41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1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13" spans="1:10" x14ac:dyDescent="0.25">
      <c r="A413" s="214" t="s">
        <v>5924</v>
      </c>
      <c r="B413" s="214" t="s">
        <v>5668</v>
      </c>
      <c r="C413" s="214" t="s">
        <v>6202</v>
      </c>
      <c r="D413" s="214" t="s">
        <v>6203</v>
      </c>
      <c r="E413" s="215">
        <v>588.77509999999995</v>
      </c>
      <c r="F413" s="215">
        <v>676.75300000000004</v>
      </c>
      <c r="G413" s="212"/>
      <c r="H413" s="212"/>
      <c r="I41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1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14" spans="1:10" x14ac:dyDescent="0.25">
      <c r="A414" s="214" t="s">
        <v>5924</v>
      </c>
      <c r="B414" s="214" t="s">
        <v>5668</v>
      </c>
      <c r="C414" s="214" t="s">
        <v>12640</v>
      </c>
      <c r="D414" s="214" t="s">
        <v>12641</v>
      </c>
      <c r="E414" s="215">
        <v>527.82380000000001</v>
      </c>
      <c r="F414" s="215">
        <v>606.69399999999996</v>
      </c>
      <c r="G414" s="212"/>
      <c r="H414" s="212"/>
      <c r="I41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1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15" spans="1:10" x14ac:dyDescent="0.25">
      <c r="A415" s="214" t="s">
        <v>5924</v>
      </c>
      <c r="B415" s="214" t="s">
        <v>5668</v>
      </c>
      <c r="C415" s="214" t="s">
        <v>6204</v>
      </c>
      <c r="D415" s="214" t="s">
        <v>6205</v>
      </c>
      <c r="E415" s="215">
        <v>527.82380000000001</v>
      </c>
      <c r="F415" s="215">
        <v>606.69399999999996</v>
      </c>
      <c r="G415" s="212"/>
      <c r="H415" s="212"/>
      <c r="I41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1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16" spans="1:10" x14ac:dyDescent="0.25">
      <c r="A416" s="214" t="s">
        <v>5924</v>
      </c>
      <c r="B416" s="214" t="s">
        <v>5668</v>
      </c>
      <c r="C416" s="214" t="s">
        <v>6206</v>
      </c>
      <c r="D416" s="214" t="s">
        <v>6207</v>
      </c>
      <c r="E416" s="215">
        <v>721.52059999999994</v>
      </c>
      <c r="F416" s="215">
        <v>829.33399999999995</v>
      </c>
      <c r="G416" s="212"/>
      <c r="H416" s="212"/>
      <c r="I41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1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17" spans="1:10" x14ac:dyDescent="0.25">
      <c r="A417" s="214" t="s">
        <v>5924</v>
      </c>
      <c r="B417" s="214" t="s">
        <v>5668</v>
      </c>
      <c r="C417" s="214" t="s">
        <v>6208</v>
      </c>
      <c r="D417" s="214" t="s">
        <v>6209</v>
      </c>
      <c r="E417" s="215">
        <v>995.15390000000002</v>
      </c>
      <c r="F417" s="215">
        <v>1143.855</v>
      </c>
      <c r="G417" s="212"/>
      <c r="H417" s="212"/>
      <c r="I41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1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18" spans="1:10" x14ac:dyDescent="0.25">
      <c r="A418" s="214" t="s">
        <v>5924</v>
      </c>
      <c r="B418" s="214" t="s">
        <v>5668</v>
      </c>
      <c r="C418" s="214" t="s">
        <v>6210</v>
      </c>
      <c r="D418" s="214" t="s">
        <v>6211</v>
      </c>
      <c r="E418" s="215">
        <v>1037.4359999999999</v>
      </c>
      <c r="F418" s="215">
        <v>1192.4549999999999</v>
      </c>
      <c r="G418" s="212"/>
      <c r="H418" s="212"/>
      <c r="I41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1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19" spans="1:10" x14ac:dyDescent="0.25">
      <c r="A419" s="214" t="s">
        <v>5924</v>
      </c>
      <c r="B419" s="214" t="s">
        <v>5668</v>
      </c>
      <c r="C419" s="214" t="s">
        <v>6212</v>
      </c>
      <c r="D419" s="214" t="s">
        <v>6213</v>
      </c>
      <c r="E419" s="215">
        <v>705.83540000000005</v>
      </c>
      <c r="F419" s="215">
        <v>811.30499999999995</v>
      </c>
      <c r="G419" s="212"/>
      <c r="H419" s="212"/>
      <c r="I41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1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20" spans="1:10" x14ac:dyDescent="0.25">
      <c r="A420" s="214" t="s">
        <v>5924</v>
      </c>
      <c r="B420" s="214" t="s">
        <v>5668</v>
      </c>
      <c r="C420" s="214" t="s">
        <v>6214</v>
      </c>
      <c r="D420" s="214" t="s">
        <v>6215</v>
      </c>
      <c r="E420" s="215">
        <v>563.72090000000003</v>
      </c>
      <c r="F420" s="215">
        <v>647.95500000000004</v>
      </c>
      <c r="G420" s="212"/>
      <c r="H420" s="212"/>
      <c r="I42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2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21" spans="1:10" x14ac:dyDescent="0.25">
      <c r="A421" s="214" t="s">
        <v>5924</v>
      </c>
      <c r="B421" s="214" t="s">
        <v>5668</v>
      </c>
      <c r="C421" s="214" t="s">
        <v>15323</v>
      </c>
      <c r="D421" s="214" t="s">
        <v>15324</v>
      </c>
      <c r="E421" s="215">
        <v>1105.7270000000001</v>
      </c>
      <c r="F421" s="215">
        <v>1270.95</v>
      </c>
      <c r="G421" s="212"/>
      <c r="H421" s="212"/>
      <c r="I42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2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22" spans="1:10" x14ac:dyDescent="0.25">
      <c r="A422" s="214" t="s">
        <v>5924</v>
      </c>
      <c r="B422" s="214" t="s">
        <v>5668</v>
      </c>
      <c r="C422" s="214" t="s">
        <v>6216</v>
      </c>
      <c r="D422" s="214" t="s">
        <v>6217</v>
      </c>
      <c r="E422" s="215">
        <v>895.32140000000004</v>
      </c>
      <c r="F422" s="215">
        <v>1029.105</v>
      </c>
      <c r="G422" s="212"/>
      <c r="H422" s="212"/>
      <c r="I42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2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23" spans="1:10" x14ac:dyDescent="0.25">
      <c r="A423" s="214" t="s">
        <v>5924</v>
      </c>
      <c r="B423" s="214" t="s">
        <v>5668</v>
      </c>
      <c r="C423" s="214" t="s">
        <v>15325</v>
      </c>
      <c r="D423" s="214" t="s">
        <v>15326</v>
      </c>
      <c r="E423" s="215">
        <v>1800.548</v>
      </c>
      <c r="F423" s="215">
        <v>2069.5949999999998</v>
      </c>
      <c r="G423" s="212"/>
      <c r="H423" s="212"/>
      <c r="I42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2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24" spans="1:10" x14ac:dyDescent="0.25">
      <c r="A424" s="214" t="s">
        <v>5924</v>
      </c>
      <c r="B424" s="214" t="s">
        <v>5668</v>
      </c>
      <c r="C424" s="214" t="s">
        <v>15327</v>
      </c>
      <c r="D424" s="214" t="s">
        <v>15328</v>
      </c>
      <c r="E424" s="215">
        <v>8847.5869999999995</v>
      </c>
      <c r="F424" s="215">
        <v>10169.64</v>
      </c>
      <c r="G424" s="212"/>
      <c r="H424" s="212"/>
      <c r="I42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2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25" spans="1:10" x14ac:dyDescent="0.25">
      <c r="A425" s="214" t="s">
        <v>5924</v>
      </c>
      <c r="B425" s="214" t="s">
        <v>5668</v>
      </c>
      <c r="C425" s="214" t="s">
        <v>15329</v>
      </c>
      <c r="D425" s="214" t="s">
        <v>15330</v>
      </c>
      <c r="E425" s="215">
        <v>4629.5659999999998</v>
      </c>
      <c r="F425" s="215">
        <v>5321.34</v>
      </c>
      <c r="G425" s="212"/>
      <c r="H425" s="212"/>
      <c r="I42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2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26" spans="1:10" x14ac:dyDescent="0.25">
      <c r="A426" s="214" t="s">
        <v>5924</v>
      </c>
      <c r="B426" s="214" t="s">
        <v>5668</v>
      </c>
      <c r="C426" s="214" t="s">
        <v>15331</v>
      </c>
      <c r="D426" s="214" t="s">
        <v>15332</v>
      </c>
      <c r="E426" s="215">
        <v>2746.741</v>
      </c>
      <c r="F426" s="215">
        <v>3157.1729999999998</v>
      </c>
      <c r="G426" s="212"/>
      <c r="H426" s="212"/>
      <c r="I42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2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27" spans="1:10" x14ac:dyDescent="0.25">
      <c r="A427" s="214" t="s">
        <v>5924</v>
      </c>
      <c r="B427" s="214" t="s">
        <v>5668</v>
      </c>
      <c r="C427" s="214" t="s">
        <v>15333</v>
      </c>
      <c r="D427" s="214" t="s">
        <v>15334</v>
      </c>
      <c r="E427" s="215">
        <v>4753.0190000000002</v>
      </c>
      <c r="F427" s="215">
        <v>5463.24</v>
      </c>
      <c r="G427" s="212"/>
      <c r="H427" s="212"/>
      <c r="I42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2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28" spans="1:10" x14ac:dyDescent="0.25">
      <c r="A428" s="214" t="s">
        <v>5924</v>
      </c>
      <c r="B428" s="214" t="s">
        <v>5668</v>
      </c>
      <c r="C428" s="214" t="s">
        <v>15335</v>
      </c>
      <c r="D428" s="214" t="s">
        <v>15336</v>
      </c>
      <c r="E428" s="215">
        <v>1056.9590000000001</v>
      </c>
      <c r="F428" s="215">
        <v>1214.895</v>
      </c>
      <c r="G428" s="212"/>
      <c r="H428" s="212"/>
      <c r="I42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2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29" spans="1:10" x14ac:dyDescent="0.25">
      <c r="A429" s="214" t="s">
        <v>5924</v>
      </c>
      <c r="B429" s="214" t="s">
        <v>5668</v>
      </c>
      <c r="C429" s="214" t="s">
        <v>15337</v>
      </c>
      <c r="D429" s="214" t="s">
        <v>15338</v>
      </c>
      <c r="E429" s="215">
        <v>1921.067</v>
      </c>
      <c r="F429" s="215">
        <v>2208.123</v>
      </c>
      <c r="G429" s="212"/>
      <c r="H429" s="212"/>
      <c r="I42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2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30" spans="1:10" x14ac:dyDescent="0.25">
      <c r="A430" s="214" t="s">
        <v>5924</v>
      </c>
      <c r="B430" s="214" t="s">
        <v>5668</v>
      </c>
      <c r="C430" s="214" t="s">
        <v>15339</v>
      </c>
      <c r="D430" s="214" t="s">
        <v>15340</v>
      </c>
      <c r="E430" s="215">
        <v>920.58619999999996</v>
      </c>
      <c r="F430" s="215">
        <v>1058.145</v>
      </c>
      <c r="G430" s="212"/>
      <c r="H430" s="212"/>
      <c r="I43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3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31" spans="1:10" x14ac:dyDescent="0.25">
      <c r="A431" s="214" t="s">
        <v>5924</v>
      </c>
      <c r="B431" s="214" t="s">
        <v>5668</v>
      </c>
      <c r="C431" s="214" t="s">
        <v>15341</v>
      </c>
      <c r="D431" s="214" t="s">
        <v>15342</v>
      </c>
      <c r="E431" s="215">
        <v>1588.0940000000001</v>
      </c>
      <c r="F431" s="215">
        <v>1825.395</v>
      </c>
      <c r="G431" s="212"/>
      <c r="H431" s="212"/>
      <c r="I43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3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32" spans="1:10" x14ac:dyDescent="0.25">
      <c r="A432" s="214" t="s">
        <v>5924</v>
      </c>
      <c r="B432" s="214" t="s">
        <v>5668</v>
      </c>
      <c r="C432" s="214" t="s">
        <v>15343</v>
      </c>
      <c r="D432" s="214" t="s">
        <v>15344</v>
      </c>
      <c r="E432" s="215">
        <v>1866.0219999999999</v>
      </c>
      <c r="F432" s="215">
        <v>2144.8530000000001</v>
      </c>
      <c r="G432" s="212"/>
      <c r="H432" s="212"/>
      <c r="I43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3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33" spans="1:10" x14ac:dyDescent="0.25">
      <c r="A433" s="214" t="s">
        <v>5924</v>
      </c>
      <c r="B433" s="214" t="s">
        <v>5668</v>
      </c>
      <c r="C433" s="214" t="s">
        <v>15345</v>
      </c>
      <c r="D433" s="214" t="s">
        <v>15346</v>
      </c>
      <c r="E433" s="215">
        <v>1480.7080000000001</v>
      </c>
      <c r="F433" s="215">
        <v>1701.963</v>
      </c>
      <c r="G433" s="212"/>
      <c r="H433" s="212"/>
      <c r="I43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3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34" spans="1:10" x14ac:dyDescent="0.25">
      <c r="A434" s="214" t="s">
        <v>5924</v>
      </c>
      <c r="B434" s="214" t="s">
        <v>5668</v>
      </c>
      <c r="C434" s="214" t="s">
        <v>15347</v>
      </c>
      <c r="D434" s="214" t="s">
        <v>15348</v>
      </c>
      <c r="E434" s="215">
        <v>2659.538</v>
      </c>
      <c r="F434" s="215">
        <v>3056.94</v>
      </c>
      <c r="G434" s="212"/>
      <c r="H434" s="212"/>
      <c r="I43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3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35" spans="1:10" x14ac:dyDescent="0.25">
      <c r="A435" s="214" t="s">
        <v>5924</v>
      </c>
      <c r="B435" s="214" t="s">
        <v>5668</v>
      </c>
      <c r="C435" s="214" t="s">
        <v>15349</v>
      </c>
      <c r="D435" s="214" t="s">
        <v>15350</v>
      </c>
      <c r="E435" s="215">
        <v>521.0865</v>
      </c>
      <c r="F435" s="215">
        <v>598.95000000000005</v>
      </c>
      <c r="G435" s="212"/>
      <c r="H435" s="212"/>
      <c r="I43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3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36" spans="1:10" x14ac:dyDescent="0.25">
      <c r="A436" s="214" t="s">
        <v>5924</v>
      </c>
      <c r="B436" s="214" t="s">
        <v>5668</v>
      </c>
      <c r="C436" s="214" t="s">
        <v>15351</v>
      </c>
      <c r="D436" s="214" t="s">
        <v>15352</v>
      </c>
      <c r="E436" s="215">
        <v>521.0865</v>
      </c>
      <c r="F436" s="215">
        <v>598.95000000000005</v>
      </c>
      <c r="G436" s="212"/>
      <c r="H436" s="212"/>
      <c r="I43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3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37" spans="1:10" x14ac:dyDescent="0.25">
      <c r="A437" s="214" t="s">
        <v>5924</v>
      </c>
      <c r="B437" s="214" t="s">
        <v>5668</v>
      </c>
      <c r="C437" s="214" t="s">
        <v>15353</v>
      </c>
      <c r="D437" s="214" t="s">
        <v>15354</v>
      </c>
      <c r="E437" s="215">
        <v>573.72149999999999</v>
      </c>
      <c r="F437" s="215">
        <v>659.45</v>
      </c>
      <c r="G437" s="212"/>
      <c r="H437" s="212"/>
      <c r="I43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3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38" spans="1:10" x14ac:dyDescent="0.25">
      <c r="A438" s="214" t="s">
        <v>5924</v>
      </c>
      <c r="B438" s="214" t="s">
        <v>5668</v>
      </c>
      <c r="C438" s="214" t="s">
        <v>6218</v>
      </c>
      <c r="D438" s="214" t="s">
        <v>6219</v>
      </c>
      <c r="E438" s="215">
        <v>1450.675</v>
      </c>
      <c r="F438" s="215">
        <v>1667.442</v>
      </c>
      <c r="G438" s="212"/>
      <c r="H438" s="212"/>
      <c r="I43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3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39" spans="1:10" x14ac:dyDescent="0.25">
      <c r="A439" s="214" t="s">
        <v>5924</v>
      </c>
      <c r="B439" s="214" t="s">
        <v>5668</v>
      </c>
      <c r="C439" s="214" t="s">
        <v>6220</v>
      </c>
      <c r="D439" s="214" t="s">
        <v>6221</v>
      </c>
      <c r="E439" s="215">
        <v>1450.675</v>
      </c>
      <c r="F439" s="215">
        <v>1667.442</v>
      </c>
      <c r="G439" s="212"/>
      <c r="H439" s="212"/>
      <c r="I43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3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40" spans="1:10" x14ac:dyDescent="0.25">
      <c r="A440" s="214" t="s">
        <v>5924</v>
      </c>
      <c r="B440" s="214" t="s">
        <v>5668</v>
      </c>
      <c r="C440" s="214" t="s">
        <v>15355</v>
      </c>
      <c r="D440" s="214" t="s">
        <v>15356</v>
      </c>
      <c r="E440" s="215">
        <v>2273.3539999999998</v>
      </c>
      <c r="F440" s="215">
        <v>2613.0509999999999</v>
      </c>
      <c r="G440" s="212"/>
      <c r="H440" s="212"/>
      <c r="I44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4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41" spans="1:10" x14ac:dyDescent="0.25">
      <c r="A441" s="214" t="s">
        <v>5924</v>
      </c>
      <c r="B441" s="214" t="s">
        <v>5668</v>
      </c>
      <c r="C441" s="214" t="s">
        <v>6222</v>
      </c>
      <c r="D441" s="214" t="s">
        <v>6223</v>
      </c>
      <c r="E441" s="215">
        <v>2103.681</v>
      </c>
      <c r="F441" s="215">
        <v>2418.0239999999999</v>
      </c>
      <c r="G441" s="212"/>
      <c r="H441" s="212"/>
      <c r="I44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4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42" spans="1:10" x14ac:dyDescent="0.25">
      <c r="A442" s="214" t="s">
        <v>5924</v>
      </c>
      <c r="B442" s="214" t="s">
        <v>5668</v>
      </c>
      <c r="C442" s="214" t="s">
        <v>6224</v>
      </c>
      <c r="D442" s="214" t="s">
        <v>6225</v>
      </c>
      <c r="E442" s="215">
        <v>2374.0770000000002</v>
      </c>
      <c r="F442" s="215">
        <v>2728.8240000000001</v>
      </c>
      <c r="G442" s="212"/>
      <c r="H442" s="212"/>
      <c r="I44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4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43" spans="1:10" x14ac:dyDescent="0.25">
      <c r="A443" s="214" t="s">
        <v>5924</v>
      </c>
      <c r="B443" s="214" t="s">
        <v>5668</v>
      </c>
      <c r="C443" s="214" t="s">
        <v>6226</v>
      </c>
      <c r="D443" s="214" t="s">
        <v>6227</v>
      </c>
      <c r="E443" s="215">
        <v>2752.6309999999999</v>
      </c>
      <c r="F443" s="215">
        <v>3163.944</v>
      </c>
      <c r="G443" s="212"/>
      <c r="H443" s="212"/>
      <c r="I44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4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44" spans="1:10" x14ac:dyDescent="0.25">
      <c r="A444" s="214" t="s">
        <v>5924</v>
      </c>
      <c r="B444" s="214" t="s">
        <v>5668</v>
      </c>
      <c r="C444" s="214" t="s">
        <v>15357</v>
      </c>
      <c r="D444" s="214" t="s">
        <v>15358</v>
      </c>
      <c r="E444" s="215">
        <v>1866.0219999999999</v>
      </c>
      <c r="F444" s="215">
        <v>2144.8530000000001</v>
      </c>
      <c r="G444" s="212"/>
      <c r="H444" s="212"/>
      <c r="I44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4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45" spans="1:10" x14ac:dyDescent="0.25">
      <c r="A445" s="214" t="s">
        <v>5924</v>
      </c>
      <c r="B445" s="214" t="s">
        <v>5668</v>
      </c>
      <c r="C445" s="214" t="s">
        <v>15359</v>
      </c>
      <c r="D445" s="214" t="s">
        <v>15360</v>
      </c>
      <c r="E445" s="215">
        <v>1866.0219999999999</v>
      </c>
      <c r="F445" s="215">
        <v>2144.8530000000001</v>
      </c>
      <c r="G445" s="212"/>
      <c r="H445" s="212"/>
      <c r="I44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4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46" spans="1:10" x14ac:dyDescent="0.25">
      <c r="A446" s="214" t="s">
        <v>5924</v>
      </c>
      <c r="B446" s="214" t="s">
        <v>5668</v>
      </c>
      <c r="C446" s="214" t="s">
        <v>15361</v>
      </c>
      <c r="D446" s="214" t="s">
        <v>15362</v>
      </c>
      <c r="E446" s="215">
        <v>1480.7080000000001</v>
      </c>
      <c r="F446" s="215">
        <v>1701.963</v>
      </c>
      <c r="G446" s="212"/>
      <c r="H446" s="212"/>
      <c r="I44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4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47" spans="1:10" x14ac:dyDescent="0.25">
      <c r="A447" s="214" t="s">
        <v>5924</v>
      </c>
      <c r="B447" s="214" t="s">
        <v>5668</v>
      </c>
      <c r="C447" s="214" t="s">
        <v>15363</v>
      </c>
      <c r="D447" s="214" t="s">
        <v>15364</v>
      </c>
      <c r="E447" s="215">
        <v>2311.886</v>
      </c>
      <c r="F447" s="215">
        <v>2657.34</v>
      </c>
      <c r="G447" s="212"/>
      <c r="H447" s="212"/>
      <c r="I44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4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48" spans="1:10" x14ac:dyDescent="0.25">
      <c r="A448" s="214" t="s">
        <v>5924</v>
      </c>
      <c r="B448" s="214" t="s">
        <v>5675</v>
      </c>
      <c r="C448" s="214" t="s">
        <v>6228</v>
      </c>
      <c r="D448" s="214" t="s">
        <v>6229</v>
      </c>
      <c r="E448" s="215">
        <v>3470.7260000000001</v>
      </c>
      <c r="F448" s="215">
        <v>3989.34</v>
      </c>
      <c r="G448" s="212"/>
      <c r="H448" s="212"/>
      <c r="I44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4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49" spans="1:10" x14ac:dyDescent="0.25">
      <c r="A449" s="214" t="s">
        <v>5924</v>
      </c>
      <c r="B449" s="214" t="s">
        <v>5675</v>
      </c>
      <c r="C449" s="214" t="s">
        <v>6230</v>
      </c>
      <c r="D449" s="214" t="s">
        <v>6231</v>
      </c>
      <c r="E449" s="215">
        <v>2966.92</v>
      </c>
      <c r="F449" s="215">
        <v>3410.2530000000002</v>
      </c>
      <c r="G449" s="212"/>
      <c r="H449" s="212"/>
      <c r="I44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4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50" spans="1:10" x14ac:dyDescent="0.25">
      <c r="A450" s="214" t="s">
        <v>5924</v>
      </c>
      <c r="B450" s="214" t="s">
        <v>5675</v>
      </c>
      <c r="C450" s="214" t="s">
        <v>6232</v>
      </c>
      <c r="D450" s="214" t="s">
        <v>6233</v>
      </c>
      <c r="E450" s="215">
        <v>3682.5039999999999</v>
      </c>
      <c r="F450" s="215">
        <v>4232.7629999999999</v>
      </c>
      <c r="G450" s="212"/>
      <c r="H450" s="212"/>
      <c r="I45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5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51" spans="1:10" x14ac:dyDescent="0.25">
      <c r="A451" s="214" t="s">
        <v>5924</v>
      </c>
      <c r="B451" s="214" t="s">
        <v>5675</v>
      </c>
      <c r="C451" s="214" t="s">
        <v>6234</v>
      </c>
      <c r="D451" s="214" t="s">
        <v>6235</v>
      </c>
      <c r="E451" s="215">
        <v>3682.5039999999999</v>
      </c>
      <c r="F451" s="215">
        <v>4232.7629999999999</v>
      </c>
      <c r="G451" s="212"/>
      <c r="H451" s="212"/>
      <c r="I45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5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52" spans="1:10" x14ac:dyDescent="0.25">
      <c r="A452" s="214" t="s">
        <v>5924</v>
      </c>
      <c r="B452" s="214" t="s">
        <v>5675</v>
      </c>
      <c r="C452" s="214" t="s">
        <v>6236</v>
      </c>
      <c r="D452" s="214" t="s">
        <v>6237</v>
      </c>
      <c r="E452" s="215">
        <v>1853.6610000000001</v>
      </c>
      <c r="F452" s="215">
        <v>2130.645</v>
      </c>
      <c r="G452" s="212"/>
      <c r="H452" s="212"/>
      <c r="I45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5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53" spans="1:10" x14ac:dyDescent="0.25">
      <c r="A453" s="214" t="s">
        <v>5924</v>
      </c>
      <c r="B453" s="214" t="s">
        <v>5675</v>
      </c>
      <c r="C453" s="214" t="s">
        <v>6238</v>
      </c>
      <c r="D453" s="214" t="s">
        <v>6239</v>
      </c>
      <c r="E453" s="215">
        <v>3022.1579999999999</v>
      </c>
      <c r="F453" s="215">
        <v>3473.7449999999999</v>
      </c>
      <c r="G453" s="212"/>
      <c r="H453" s="212"/>
      <c r="I45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5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54" spans="1:10" x14ac:dyDescent="0.25">
      <c r="A454" s="214" t="s">
        <v>5924</v>
      </c>
      <c r="B454" s="214" t="s">
        <v>5675</v>
      </c>
      <c r="C454" s="214" t="s">
        <v>6240</v>
      </c>
      <c r="D454" s="214" t="s">
        <v>6241</v>
      </c>
      <c r="E454" s="215">
        <v>3022.1579999999999</v>
      </c>
      <c r="F454" s="215">
        <v>3473.7449999999999</v>
      </c>
      <c r="G454" s="212"/>
      <c r="H454" s="212"/>
      <c r="I45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5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55" spans="1:10" x14ac:dyDescent="0.25">
      <c r="A455" s="214" t="s">
        <v>5924</v>
      </c>
      <c r="B455" s="214" t="s">
        <v>5675</v>
      </c>
      <c r="C455" s="214" t="s">
        <v>6242</v>
      </c>
      <c r="D455" s="214" t="s">
        <v>6243</v>
      </c>
      <c r="E455" s="215">
        <v>1959.8879999999999</v>
      </c>
      <c r="F455" s="215">
        <v>2252.7449999999999</v>
      </c>
      <c r="G455" s="212"/>
      <c r="H455" s="212"/>
      <c r="I45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5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56" spans="1:10" x14ac:dyDescent="0.25">
      <c r="A456" s="214" t="s">
        <v>5924</v>
      </c>
      <c r="B456" s="214" t="s">
        <v>5675</v>
      </c>
      <c r="C456" s="214" t="s">
        <v>6244</v>
      </c>
      <c r="D456" s="214" t="s">
        <v>6245</v>
      </c>
      <c r="E456" s="215">
        <v>3181.982</v>
      </c>
      <c r="F456" s="215">
        <v>3657.45</v>
      </c>
      <c r="G456" s="212"/>
      <c r="H456" s="212"/>
      <c r="I45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5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57" spans="1:10" x14ac:dyDescent="0.25">
      <c r="A457" s="214" t="s">
        <v>5924</v>
      </c>
      <c r="B457" s="214" t="s">
        <v>5675</v>
      </c>
      <c r="C457" s="214" t="s">
        <v>6246</v>
      </c>
      <c r="D457" s="214" t="s">
        <v>6247</v>
      </c>
      <c r="E457" s="215">
        <v>2636.6509999999998</v>
      </c>
      <c r="F457" s="215">
        <v>3030.6329999999998</v>
      </c>
      <c r="G457" s="212"/>
      <c r="H457" s="212"/>
      <c r="I45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5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58" spans="1:10" x14ac:dyDescent="0.25">
      <c r="A458" s="214" t="s">
        <v>5924</v>
      </c>
      <c r="B458" s="214" t="s">
        <v>5675</v>
      </c>
      <c r="C458" s="214" t="s">
        <v>6248</v>
      </c>
      <c r="D458" s="214" t="s">
        <v>6249</v>
      </c>
      <c r="E458" s="215">
        <v>2526.5610000000001</v>
      </c>
      <c r="F458" s="215">
        <v>2904.0929999999998</v>
      </c>
      <c r="G458" s="212"/>
      <c r="H458" s="212"/>
      <c r="I45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5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59" spans="1:10" x14ac:dyDescent="0.25">
      <c r="A459" s="214" t="s">
        <v>5924</v>
      </c>
      <c r="B459" s="214" t="s">
        <v>5675</v>
      </c>
      <c r="C459" s="214" t="s">
        <v>6250</v>
      </c>
      <c r="D459" s="214" t="s">
        <v>6251</v>
      </c>
      <c r="E459" s="215">
        <v>1853.6610000000001</v>
      </c>
      <c r="F459" s="215">
        <v>2130.645</v>
      </c>
      <c r="G459" s="212"/>
      <c r="H459" s="212"/>
      <c r="I45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5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60" spans="1:10" x14ac:dyDescent="0.25">
      <c r="A460" s="214" t="s">
        <v>5924</v>
      </c>
      <c r="B460" s="214" t="s">
        <v>5675</v>
      </c>
      <c r="C460" s="214" t="s">
        <v>6252</v>
      </c>
      <c r="D460" s="214" t="s">
        <v>6253</v>
      </c>
      <c r="E460" s="215">
        <v>1853.6610000000001</v>
      </c>
      <c r="F460" s="215">
        <v>2130.645</v>
      </c>
      <c r="G460" s="212"/>
      <c r="H460" s="212"/>
      <c r="I46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6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61" spans="1:10" x14ac:dyDescent="0.25">
      <c r="A461" s="214" t="s">
        <v>5924</v>
      </c>
      <c r="B461" s="214" t="s">
        <v>5675</v>
      </c>
      <c r="C461" s="214" t="s">
        <v>6254</v>
      </c>
      <c r="D461" s="214" t="s">
        <v>6255</v>
      </c>
      <c r="E461" s="215">
        <v>1853.6610000000001</v>
      </c>
      <c r="F461" s="215">
        <v>2130.645</v>
      </c>
      <c r="G461" s="212"/>
      <c r="H461" s="212"/>
      <c r="I46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6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62" spans="1:10" x14ac:dyDescent="0.25">
      <c r="A462" s="214" t="s">
        <v>5924</v>
      </c>
      <c r="B462" s="214" t="s">
        <v>5675</v>
      </c>
      <c r="C462" s="214" t="s">
        <v>6256</v>
      </c>
      <c r="D462" s="214" t="s">
        <v>6257</v>
      </c>
      <c r="E462" s="215">
        <v>2482.2350000000001</v>
      </c>
      <c r="F462" s="215">
        <v>2853.1439999999998</v>
      </c>
      <c r="G462" s="212"/>
      <c r="H462" s="212"/>
      <c r="I46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6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63" spans="1:10" x14ac:dyDescent="0.25">
      <c r="A463" s="214" t="s">
        <v>5924</v>
      </c>
      <c r="B463" s="214" t="s">
        <v>5675</v>
      </c>
      <c r="C463" s="214" t="s">
        <v>6258</v>
      </c>
      <c r="D463" s="214" t="s">
        <v>6259</v>
      </c>
      <c r="E463" s="215">
        <v>2482.2350000000001</v>
      </c>
      <c r="F463" s="215">
        <v>2853.1439999999998</v>
      </c>
      <c r="G463" s="212"/>
      <c r="H463" s="212"/>
      <c r="I46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6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64" spans="1:10" x14ac:dyDescent="0.25">
      <c r="A464" s="214" t="s">
        <v>5924</v>
      </c>
      <c r="B464" s="214" t="s">
        <v>5675</v>
      </c>
      <c r="C464" s="214" t="s">
        <v>6260</v>
      </c>
      <c r="D464" s="214" t="s">
        <v>6261</v>
      </c>
      <c r="E464" s="215">
        <v>4591.3239999999996</v>
      </c>
      <c r="F464" s="215">
        <v>5277.384</v>
      </c>
      <c r="G464" s="212"/>
      <c r="H464" s="212"/>
      <c r="I46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6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65" spans="1:10" x14ac:dyDescent="0.25">
      <c r="A465" s="214" t="s">
        <v>5924</v>
      </c>
      <c r="B465" s="214" t="s">
        <v>5675</v>
      </c>
      <c r="C465" s="214" t="s">
        <v>6262</v>
      </c>
      <c r="D465" s="214" t="s">
        <v>6263</v>
      </c>
      <c r="E465" s="215">
        <v>4591.3239999999996</v>
      </c>
      <c r="F465" s="215">
        <v>5277.384</v>
      </c>
      <c r="G465" s="212"/>
      <c r="H465" s="212"/>
      <c r="I46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6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66" spans="1:10" x14ac:dyDescent="0.25">
      <c r="A466" s="214" t="s">
        <v>5924</v>
      </c>
      <c r="B466" s="214" t="s">
        <v>5675</v>
      </c>
      <c r="C466" s="214" t="s">
        <v>6264</v>
      </c>
      <c r="D466" s="214" t="s">
        <v>6265</v>
      </c>
      <c r="E466" s="215">
        <v>4591.3239999999996</v>
      </c>
      <c r="F466" s="215">
        <v>5277.384</v>
      </c>
      <c r="G466" s="212"/>
      <c r="H466" s="212"/>
      <c r="I46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6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67" spans="1:10" x14ac:dyDescent="0.25">
      <c r="A467" s="214" t="s">
        <v>5924</v>
      </c>
      <c r="B467" s="214" t="s">
        <v>5675</v>
      </c>
      <c r="C467" s="214" t="s">
        <v>6266</v>
      </c>
      <c r="D467" s="214" t="s">
        <v>6267</v>
      </c>
      <c r="E467" s="215">
        <v>5159.1559999999999</v>
      </c>
      <c r="F467" s="215">
        <v>5930.0640000000003</v>
      </c>
      <c r="G467" s="212"/>
      <c r="H467" s="212"/>
      <c r="I46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6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68" spans="1:10" x14ac:dyDescent="0.25">
      <c r="A468" s="214" t="s">
        <v>5924</v>
      </c>
      <c r="B468" s="214" t="s">
        <v>5675</v>
      </c>
      <c r="C468" s="214" t="s">
        <v>6268</v>
      </c>
      <c r="D468" s="214" t="s">
        <v>6269</v>
      </c>
      <c r="E468" s="215">
        <v>5159.1559999999999</v>
      </c>
      <c r="F468" s="215">
        <v>5930.0640000000003</v>
      </c>
      <c r="G468" s="212"/>
      <c r="H468" s="212"/>
      <c r="I46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6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69" spans="1:10" x14ac:dyDescent="0.25">
      <c r="A469" s="214" t="s">
        <v>5924</v>
      </c>
      <c r="B469" s="214" t="s">
        <v>5675</v>
      </c>
      <c r="C469" s="214" t="s">
        <v>6270</v>
      </c>
      <c r="D469" s="214" t="s">
        <v>6271</v>
      </c>
      <c r="E469" s="215">
        <v>5159.1559999999999</v>
      </c>
      <c r="F469" s="215">
        <v>5930.0640000000003</v>
      </c>
      <c r="G469" s="212"/>
      <c r="H469" s="212"/>
      <c r="I46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6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70" spans="1:10" x14ac:dyDescent="0.25">
      <c r="A470" s="214" t="s">
        <v>5924</v>
      </c>
      <c r="B470" s="214" t="s">
        <v>5675</v>
      </c>
      <c r="C470" s="214" t="s">
        <v>6272</v>
      </c>
      <c r="D470" s="214" t="s">
        <v>6273</v>
      </c>
      <c r="E470" s="215">
        <v>1400.6510000000001</v>
      </c>
      <c r="F470" s="215">
        <v>1609.944</v>
      </c>
      <c r="G470" s="212"/>
      <c r="H470" s="212"/>
      <c r="I47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7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71" spans="1:10" x14ac:dyDescent="0.25">
      <c r="A471" s="214" t="s">
        <v>5924</v>
      </c>
      <c r="B471" s="214" t="s">
        <v>5675</v>
      </c>
      <c r="C471" s="214" t="s">
        <v>6274</v>
      </c>
      <c r="D471" s="214" t="s">
        <v>6275</v>
      </c>
      <c r="E471" s="215">
        <v>3500.18</v>
      </c>
      <c r="F471" s="215">
        <v>4023.1950000000002</v>
      </c>
      <c r="G471" s="212"/>
      <c r="H471" s="212"/>
      <c r="I47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7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72" spans="1:10" x14ac:dyDescent="0.25">
      <c r="A472" s="214" t="s">
        <v>5924</v>
      </c>
      <c r="B472" s="214" t="s">
        <v>5675</v>
      </c>
      <c r="C472" s="214" t="s">
        <v>6276</v>
      </c>
      <c r="D472" s="214" t="s">
        <v>6277</v>
      </c>
      <c r="E472" s="215">
        <v>1645.8430000000001</v>
      </c>
      <c r="F472" s="215">
        <v>1891.7729999999999</v>
      </c>
      <c r="G472" s="212"/>
      <c r="H472" s="212"/>
      <c r="I47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7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73" spans="1:10" x14ac:dyDescent="0.25">
      <c r="A473" s="214" t="s">
        <v>5924</v>
      </c>
      <c r="B473" s="214" t="s">
        <v>5675</v>
      </c>
      <c r="C473" s="214" t="s">
        <v>6278</v>
      </c>
      <c r="D473" s="214" t="s">
        <v>6279</v>
      </c>
      <c r="E473" s="215">
        <v>1534.98</v>
      </c>
      <c r="F473" s="215">
        <v>1764.345</v>
      </c>
      <c r="G473" s="212"/>
      <c r="H473" s="212"/>
      <c r="I47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7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74" spans="1:10" x14ac:dyDescent="0.25">
      <c r="A474" s="214" t="s">
        <v>5924</v>
      </c>
      <c r="B474" s="214" t="s">
        <v>5675</v>
      </c>
      <c r="C474" s="214" t="s">
        <v>6280</v>
      </c>
      <c r="D474" s="214" t="s">
        <v>6281</v>
      </c>
      <c r="E474" s="215">
        <v>1588.0940000000001</v>
      </c>
      <c r="F474" s="215">
        <v>1825.395</v>
      </c>
      <c r="G474" s="212"/>
      <c r="H474" s="212"/>
      <c r="I47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7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75" spans="1:10" x14ac:dyDescent="0.25">
      <c r="A475" s="214" t="s">
        <v>5924</v>
      </c>
      <c r="B475" s="214" t="s">
        <v>5675</v>
      </c>
      <c r="C475" s="214" t="s">
        <v>6282</v>
      </c>
      <c r="D475" s="214" t="s">
        <v>6283</v>
      </c>
      <c r="E475" s="215">
        <v>631.09370000000001</v>
      </c>
      <c r="F475" s="215">
        <v>725.39499999999998</v>
      </c>
      <c r="G475" s="212"/>
      <c r="H475" s="212"/>
      <c r="I47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7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76" spans="1:10" x14ac:dyDescent="0.25">
      <c r="A476" s="214" t="s">
        <v>5924</v>
      </c>
      <c r="B476" s="214" t="s">
        <v>5675</v>
      </c>
      <c r="C476" s="214" t="s">
        <v>6284</v>
      </c>
      <c r="D476" s="214" t="s">
        <v>6285</v>
      </c>
      <c r="E476" s="215">
        <v>500.24299999999999</v>
      </c>
      <c r="F476" s="215">
        <v>574.99199999999996</v>
      </c>
      <c r="G476" s="212"/>
      <c r="H476" s="212"/>
      <c r="I47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7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77" spans="1:10" x14ac:dyDescent="0.25">
      <c r="A477" s="214" t="s">
        <v>5924</v>
      </c>
      <c r="B477" s="214" t="s">
        <v>5675</v>
      </c>
      <c r="C477" s="214" t="s">
        <v>6286</v>
      </c>
      <c r="D477" s="214" t="s">
        <v>6287</v>
      </c>
      <c r="E477" s="215">
        <v>500.24299999999999</v>
      </c>
      <c r="F477" s="215">
        <v>574.99199999999996</v>
      </c>
      <c r="G477" s="212"/>
      <c r="H477" s="212"/>
      <c r="I47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7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78" spans="1:10" x14ac:dyDescent="0.25">
      <c r="A478" s="214" t="s">
        <v>5924</v>
      </c>
      <c r="B478" s="214" t="s">
        <v>5675</v>
      </c>
      <c r="C478" s="214" t="s">
        <v>6288</v>
      </c>
      <c r="D478" s="214" t="s">
        <v>6289</v>
      </c>
      <c r="E478" s="215">
        <v>2178.8119999999999</v>
      </c>
      <c r="F478" s="215">
        <v>2504.3820000000001</v>
      </c>
      <c r="G478" s="212"/>
      <c r="H478" s="212"/>
      <c r="I47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7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79" spans="1:10" x14ac:dyDescent="0.25">
      <c r="A479" s="214" t="s">
        <v>5924</v>
      </c>
      <c r="B479" s="214" t="s">
        <v>5675</v>
      </c>
      <c r="C479" s="214" t="s">
        <v>6290</v>
      </c>
      <c r="D479" s="214" t="s">
        <v>6291</v>
      </c>
      <c r="E479" s="215">
        <v>2809.7040000000002</v>
      </c>
      <c r="F479" s="215">
        <v>3229.5450000000001</v>
      </c>
      <c r="G479" s="212"/>
      <c r="H479" s="212"/>
      <c r="I47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7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80" spans="1:10" x14ac:dyDescent="0.25">
      <c r="A480" s="214" t="s">
        <v>5924</v>
      </c>
      <c r="B480" s="214" t="s">
        <v>5675</v>
      </c>
      <c r="C480" s="214" t="s">
        <v>10966</v>
      </c>
      <c r="D480" s="214" t="s">
        <v>10967</v>
      </c>
      <c r="E480" s="215">
        <v>2178.8119999999999</v>
      </c>
      <c r="F480" s="215">
        <v>2504.3820000000001</v>
      </c>
      <c r="G480" s="212"/>
      <c r="H480" s="212"/>
      <c r="I48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8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81" spans="1:10" x14ac:dyDescent="0.25">
      <c r="A481" s="214" t="s">
        <v>5924</v>
      </c>
      <c r="B481" s="214" t="s">
        <v>5675</v>
      </c>
      <c r="C481" s="214" t="s">
        <v>6292</v>
      </c>
      <c r="D481" s="214" t="s">
        <v>6293</v>
      </c>
      <c r="E481" s="215">
        <v>847.00239999999997</v>
      </c>
      <c r="F481" s="215">
        <v>973.56600000000003</v>
      </c>
      <c r="G481" s="212"/>
      <c r="H481" s="212"/>
      <c r="I48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8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82" spans="1:10" x14ac:dyDescent="0.25">
      <c r="A482" s="214" t="s">
        <v>5924</v>
      </c>
      <c r="B482" s="214" t="s">
        <v>5675</v>
      </c>
      <c r="C482" s="214" t="s">
        <v>6294</v>
      </c>
      <c r="D482" s="214" t="s">
        <v>6295</v>
      </c>
      <c r="E482" s="215">
        <v>583.61689999999999</v>
      </c>
      <c r="F482" s="215">
        <v>670.82399999999996</v>
      </c>
      <c r="G482" s="212"/>
      <c r="H482" s="212"/>
      <c r="I48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8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83" spans="1:10" x14ac:dyDescent="0.25">
      <c r="A483" s="214" t="s">
        <v>5924</v>
      </c>
      <c r="B483" s="214" t="s">
        <v>5666</v>
      </c>
      <c r="C483" s="214" t="s">
        <v>6296</v>
      </c>
      <c r="D483" s="214" t="s">
        <v>6297</v>
      </c>
      <c r="E483" s="215">
        <v>201.17099999999999</v>
      </c>
      <c r="F483" s="215">
        <v>231.23099999999999</v>
      </c>
      <c r="G483" s="212"/>
      <c r="H483" s="212"/>
      <c r="I48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8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84" spans="1:10" x14ac:dyDescent="0.25">
      <c r="A484" s="214" t="s">
        <v>5924</v>
      </c>
      <c r="B484" s="214" t="s">
        <v>5666</v>
      </c>
      <c r="C484" s="214" t="s">
        <v>15365</v>
      </c>
      <c r="D484" s="214" t="s">
        <v>15366</v>
      </c>
      <c r="E484" s="215">
        <v>421.60640000000001</v>
      </c>
      <c r="F484" s="215">
        <v>484.60500000000002</v>
      </c>
      <c r="G484" s="212"/>
      <c r="H484" s="212"/>
      <c r="I48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8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85" spans="1:10" x14ac:dyDescent="0.25">
      <c r="A485" s="214" t="s">
        <v>5924</v>
      </c>
      <c r="B485" s="214" t="s">
        <v>5666</v>
      </c>
      <c r="C485" s="214" t="s">
        <v>15367</v>
      </c>
      <c r="D485" s="214" t="s">
        <v>15368</v>
      </c>
      <c r="E485" s="215">
        <v>489.82130000000001</v>
      </c>
      <c r="F485" s="215">
        <v>563.01300000000003</v>
      </c>
      <c r="G485" s="212"/>
      <c r="H485" s="212"/>
      <c r="I48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8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86" spans="1:10" x14ac:dyDescent="0.25">
      <c r="A486" s="214" t="s">
        <v>5924</v>
      </c>
      <c r="B486" s="214" t="s">
        <v>5666</v>
      </c>
      <c r="C486" s="214" t="s">
        <v>15369</v>
      </c>
      <c r="D486" s="214" t="s">
        <v>15370</v>
      </c>
      <c r="E486" s="215">
        <v>267.07</v>
      </c>
      <c r="F486" s="215">
        <v>306.97699999999998</v>
      </c>
      <c r="G486" s="212"/>
      <c r="H486" s="212"/>
      <c r="I48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8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87" spans="1:10" x14ac:dyDescent="0.25">
      <c r="A487" s="214" t="s">
        <v>5924</v>
      </c>
      <c r="B487" s="214" t="s">
        <v>5666</v>
      </c>
      <c r="C487" s="214" t="s">
        <v>15371</v>
      </c>
      <c r="D487" s="214" t="s">
        <v>15372</v>
      </c>
      <c r="E487" s="215">
        <v>326.86340000000001</v>
      </c>
      <c r="F487" s="215">
        <v>375.70499999999998</v>
      </c>
      <c r="G487" s="212"/>
      <c r="H487" s="212"/>
      <c r="I48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8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88" spans="1:10" x14ac:dyDescent="0.25">
      <c r="A488" s="214" t="s">
        <v>5924</v>
      </c>
      <c r="B488" s="214" t="s">
        <v>5666</v>
      </c>
      <c r="C488" s="214" t="s">
        <v>15373</v>
      </c>
      <c r="D488" s="214" t="s">
        <v>15374</v>
      </c>
      <c r="E488" s="215">
        <v>326.86340000000001</v>
      </c>
      <c r="F488" s="215">
        <v>375.70499999999998</v>
      </c>
      <c r="G488" s="212"/>
      <c r="H488" s="212"/>
      <c r="I48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8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89" spans="1:10" x14ac:dyDescent="0.25">
      <c r="A489" s="214" t="s">
        <v>5924</v>
      </c>
      <c r="B489" s="214" t="s">
        <v>5666</v>
      </c>
      <c r="C489" s="214" t="s">
        <v>15375</v>
      </c>
      <c r="D489" s="214" t="s">
        <v>15376</v>
      </c>
      <c r="E489" s="215">
        <v>326.86340000000001</v>
      </c>
      <c r="F489" s="215">
        <v>375.70499999999998</v>
      </c>
      <c r="G489" s="212"/>
      <c r="H489" s="212"/>
      <c r="I48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8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90" spans="1:10" x14ac:dyDescent="0.25">
      <c r="A490" s="214" t="s">
        <v>5924</v>
      </c>
      <c r="B490" s="214" t="s">
        <v>5666</v>
      </c>
      <c r="C490" s="214" t="s">
        <v>15377</v>
      </c>
      <c r="D490" s="214" t="s">
        <v>15378</v>
      </c>
      <c r="E490" s="215">
        <v>326.86340000000001</v>
      </c>
      <c r="F490" s="215">
        <v>375.70499999999998</v>
      </c>
      <c r="G490" s="212"/>
      <c r="H490" s="212"/>
      <c r="I49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9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91" spans="1:10" x14ac:dyDescent="0.25">
      <c r="A491" s="214" t="s">
        <v>5924</v>
      </c>
      <c r="B491" s="214" t="s">
        <v>5666</v>
      </c>
      <c r="C491" s="214" t="s">
        <v>6298</v>
      </c>
      <c r="D491" s="214" t="s">
        <v>6299</v>
      </c>
      <c r="E491" s="215">
        <v>242.43680000000001</v>
      </c>
      <c r="F491" s="215">
        <v>278.66300000000001</v>
      </c>
      <c r="G491" s="212"/>
      <c r="H491" s="212"/>
      <c r="I49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9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92" spans="1:10" x14ac:dyDescent="0.25">
      <c r="A492" s="214" t="s">
        <v>5924</v>
      </c>
      <c r="B492" s="214" t="s">
        <v>5666</v>
      </c>
      <c r="C492" s="214" t="s">
        <v>15379</v>
      </c>
      <c r="D492" s="214" t="s">
        <v>15380</v>
      </c>
      <c r="E492" s="215">
        <v>326.86340000000001</v>
      </c>
      <c r="F492" s="215">
        <v>375.70499999999998</v>
      </c>
      <c r="G492" s="212"/>
      <c r="H492" s="212"/>
      <c r="I49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9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93" spans="1:10" x14ac:dyDescent="0.25">
      <c r="A493" s="214" t="s">
        <v>5924</v>
      </c>
      <c r="B493" s="214" t="s">
        <v>5666</v>
      </c>
      <c r="C493" s="214" t="s">
        <v>6300</v>
      </c>
      <c r="D493" s="214" t="s">
        <v>6301</v>
      </c>
      <c r="E493" s="215">
        <v>72.636300000000006</v>
      </c>
      <c r="F493" s="215">
        <v>83.49</v>
      </c>
      <c r="G493" s="212"/>
      <c r="H493" s="212"/>
      <c r="I49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9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94" spans="1:10" x14ac:dyDescent="0.25">
      <c r="A494" s="214" t="s">
        <v>5924</v>
      </c>
      <c r="B494" s="214" t="s">
        <v>5666</v>
      </c>
      <c r="C494" s="214" t="s">
        <v>15381</v>
      </c>
      <c r="D494" s="214" t="s">
        <v>15382</v>
      </c>
      <c r="E494" s="215">
        <v>326.86340000000001</v>
      </c>
      <c r="F494" s="215">
        <v>375.70499999999998</v>
      </c>
      <c r="G494" s="212"/>
      <c r="H494" s="212"/>
      <c r="I49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9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95" spans="1:10" x14ac:dyDescent="0.25">
      <c r="A495" s="214" t="s">
        <v>5924</v>
      </c>
      <c r="B495" s="214" t="s">
        <v>5666</v>
      </c>
      <c r="C495" s="214" t="s">
        <v>6302</v>
      </c>
      <c r="D495" s="214" t="s">
        <v>6303</v>
      </c>
      <c r="E495" s="215">
        <v>255.80609999999999</v>
      </c>
      <c r="F495" s="215">
        <v>294.02999999999997</v>
      </c>
      <c r="G495" s="212"/>
      <c r="H495" s="212"/>
      <c r="I49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9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96" spans="1:10" x14ac:dyDescent="0.25">
      <c r="A496" s="214" t="s">
        <v>5924</v>
      </c>
      <c r="B496" s="214" t="s">
        <v>5666</v>
      </c>
      <c r="C496" s="214" t="s">
        <v>15383</v>
      </c>
      <c r="D496" s="214" t="s">
        <v>15384</v>
      </c>
      <c r="E496" s="215">
        <v>267.17529999999999</v>
      </c>
      <c r="F496" s="215">
        <v>307.09800000000001</v>
      </c>
      <c r="G496" s="212"/>
      <c r="H496" s="212"/>
      <c r="I49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9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97" spans="1:10" x14ac:dyDescent="0.25">
      <c r="A497" s="214" t="s">
        <v>5924</v>
      </c>
      <c r="B497" s="214" t="s">
        <v>5666</v>
      </c>
      <c r="C497" s="214" t="s">
        <v>6304</v>
      </c>
      <c r="D497" s="214" t="s">
        <v>6305</v>
      </c>
      <c r="E497" s="215">
        <v>114.7443</v>
      </c>
      <c r="F497" s="215">
        <v>131.88999999999999</v>
      </c>
      <c r="G497" s="212"/>
      <c r="H497" s="212"/>
      <c r="I49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9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98" spans="1:10" x14ac:dyDescent="0.25">
      <c r="A498" s="214" t="s">
        <v>5924</v>
      </c>
      <c r="B498" s="214" t="s">
        <v>5666</v>
      </c>
      <c r="C498" s="214" t="s">
        <v>15385</v>
      </c>
      <c r="D498" s="214" t="s">
        <v>15386</v>
      </c>
      <c r="E498" s="215">
        <v>573.72149999999999</v>
      </c>
      <c r="F498" s="215">
        <v>659.45</v>
      </c>
      <c r="G498" s="212"/>
      <c r="H498" s="212"/>
      <c r="I49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9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499" spans="1:10" x14ac:dyDescent="0.25">
      <c r="A499" s="214" t="s">
        <v>5924</v>
      </c>
      <c r="B499" s="214" t="s">
        <v>5666</v>
      </c>
      <c r="C499" s="214" t="s">
        <v>6306</v>
      </c>
      <c r="D499" s="214" t="s">
        <v>6307</v>
      </c>
      <c r="E499" s="215">
        <v>146.3253</v>
      </c>
      <c r="F499" s="215">
        <v>168.19</v>
      </c>
      <c r="G499" s="212"/>
      <c r="H499" s="212"/>
      <c r="I49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49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00" spans="1:10" x14ac:dyDescent="0.25">
      <c r="A500" s="214" t="s">
        <v>5924</v>
      </c>
      <c r="B500" s="214" t="s">
        <v>5666</v>
      </c>
      <c r="C500" s="214" t="s">
        <v>6308</v>
      </c>
      <c r="D500" s="214" t="s">
        <v>6309</v>
      </c>
      <c r="E500" s="215">
        <v>247.595</v>
      </c>
      <c r="F500" s="215">
        <v>284.59199999999998</v>
      </c>
      <c r="G500" s="212"/>
      <c r="H500" s="212"/>
      <c r="I50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0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01" spans="1:10" x14ac:dyDescent="0.25">
      <c r="A501" s="214" t="s">
        <v>5924</v>
      </c>
      <c r="B501" s="214" t="s">
        <v>5666</v>
      </c>
      <c r="C501" s="214" t="s">
        <v>6310</v>
      </c>
      <c r="D501" s="214" t="s">
        <v>6311</v>
      </c>
      <c r="E501" s="215">
        <v>192.9599</v>
      </c>
      <c r="F501" s="215">
        <v>221.79300000000001</v>
      </c>
      <c r="G501" s="212"/>
      <c r="H501" s="212"/>
      <c r="I50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0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02" spans="1:10" x14ac:dyDescent="0.25">
      <c r="A502" s="214" t="s">
        <v>5924</v>
      </c>
      <c r="B502" s="214" t="s">
        <v>5666</v>
      </c>
      <c r="C502" s="214" t="s">
        <v>6312</v>
      </c>
      <c r="D502" s="214" t="s">
        <v>6313</v>
      </c>
      <c r="E502" s="215">
        <v>192.9599</v>
      </c>
      <c r="F502" s="215">
        <v>221.79300000000001</v>
      </c>
      <c r="G502" s="212"/>
      <c r="H502" s="212"/>
      <c r="I50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0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03" spans="1:10" x14ac:dyDescent="0.25">
      <c r="A503" s="214" t="s">
        <v>5924</v>
      </c>
      <c r="B503" s="214" t="s">
        <v>5666</v>
      </c>
      <c r="C503" s="214" t="s">
        <v>6314</v>
      </c>
      <c r="D503" s="214" t="s">
        <v>6315</v>
      </c>
      <c r="E503" s="215">
        <v>412.2373</v>
      </c>
      <c r="F503" s="215">
        <v>473.83600000000001</v>
      </c>
      <c r="G503" s="212"/>
      <c r="H503" s="212"/>
      <c r="I50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0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04" spans="1:10" x14ac:dyDescent="0.25">
      <c r="A504" s="214" t="s">
        <v>5924</v>
      </c>
      <c r="B504" s="214" t="s">
        <v>5666</v>
      </c>
      <c r="C504" s="214" t="s">
        <v>6316</v>
      </c>
      <c r="D504" s="214" t="s">
        <v>6317</v>
      </c>
      <c r="E504" s="215">
        <v>229.80439999999999</v>
      </c>
      <c r="F504" s="215">
        <v>264.14299999999997</v>
      </c>
      <c r="G504" s="212"/>
      <c r="H504" s="212"/>
      <c r="I50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0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05" spans="1:10" x14ac:dyDescent="0.25">
      <c r="A505" s="214" t="s">
        <v>5924</v>
      </c>
      <c r="B505" s="214" t="s">
        <v>5666</v>
      </c>
      <c r="C505" s="214" t="s">
        <v>6318</v>
      </c>
      <c r="D505" s="214" t="s">
        <v>6319</v>
      </c>
      <c r="E505" s="215">
        <v>468.97789999999998</v>
      </c>
      <c r="F505" s="215">
        <v>539.05499999999995</v>
      </c>
      <c r="G505" s="212"/>
      <c r="H505" s="212"/>
      <c r="I50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0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06" spans="1:10" x14ac:dyDescent="0.25">
      <c r="A506" s="214" t="s">
        <v>5924</v>
      </c>
      <c r="B506" s="214" t="s">
        <v>5666</v>
      </c>
      <c r="C506" s="214" t="s">
        <v>6320</v>
      </c>
      <c r="D506" s="214" t="s">
        <v>6321</v>
      </c>
      <c r="E506" s="215">
        <v>216.64570000000001</v>
      </c>
      <c r="F506" s="215">
        <v>249.018</v>
      </c>
      <c r="G506" s="212"/>
      <c r="H506" s="212"/>
      <c r="I50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0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07" spans="1:10" x14ac:dyDescent="0.25">
      <c r="A507" s="214" t="s">
        <v>5924</v>
      </c>
      <c r="B507" s="214" t="s">
        <v>5666</v>
      </c>
      <c r="C507" s="214" t="s">
        <v>6322</v>
      </c>
      <c r="D507" s="214" t="s">
        <v>6323</v>
      </c>
      <c r="E507" s="215">
        <v>72.636300000000006</v>
      </c>
      <c r="F507" s="215">
        <v>83.49</v>
      </c>
      <c r="G507" s="212"/>
      <c r="H507" s="212"/>
      <c r="I50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0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08" spans="1:10" x14ac:dyDescent="0.25">
      <c r="A508" s="214" t="s">
        <v>5924</v>
      </c>
      <c r="B508" s="214" t="s">
        <v>5666</v>
      </c>
      <c r="C508" s="214" t="s">
        <v>15387</v>
      </c>
      <c r="D508" s="214" t="s">
        <v>15388</v>
      </c>
      <c r="E508" s="215">
        <v>247.595</v>
      </c>
      <c r="F508" s="215">
        <v>284.59199999999998</v>
      </c>
      <c r="G508" s="212"/>
      <c r="H508" s="212"/>
      <c r="I50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0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09" spans="1:10" x14ac:dyDescent="0.25">
      <c r="A509" s="214" t="s">
        <v>5924</v>
      </c>
      <c r="B509" s="214" t="s">
        <v>5666</v>
      </c>
      <c r="C509" s="214" t="s">
        <v>15389</v>
      </c>
      <c r="D509" s="214" t="s">
        <v>15390</v>
      </c>
      <c r="E509" s="215">
        <v>487.18959999999998</v>
      </c>
      <c r="F509" s="215">
        <v>559.98800000000006</v>
      </c>
      <c r="G509" s="212"/>
      <c r="H509" s="212"/>
      <c r="I50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0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10" spans="1:10" x14ac:dyDescent="0.25">
      <c r="A510" s="214" t="s">
        <v>5924</v>
      </c>
      <c r="B510" s="214" t="s">
        <v>5665</v>
      </c>
      <c r="C510" s="214" t="s">
        <v>6324</v>
      </c>
      <c r="D510" s="214" t="s">
        <v>6325</v>
      </c>
      <c r="E510" s="215">
        <v>894.05809999999997</v>
      </c>
      <c r="F510" s="215">
        <v>1027.653</v>
      </c>
      <c r="G510" s="212"/>
      <c r="H510" s="212"/>
      <c r="I51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1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11" spans="1:10" x14ac:dyDescent="0.25">
      <c r="A511" s="214" t="s">
        <v>5924</v>
      </c>
      <c r="B511" s="214" t="s">
        <v>5665</v>
      </c>
      <c r="C511" s="214" t="s">
        <v>6326</v>
      </c>
      <c r="D511" s="214" t="s">
        <v>6327</v>
      </c>
      <c r="E511" s="215">
        <v>1674.5239999999999</v>
      </c>
      <c r="F511" s="215">
        <v>1924.74</v>
      </c>
      <c r="G511" s="212"/>
      <c r="H511" s="212"/>
      <c r="I51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1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12" spans="1:10" x14ac:dyDescent="0.25">
      <c r="A512" s="214" t="s">
        <v>5924</v>
      </c>
      <c r="B512" s="214" t="s">
        <v>5665</v>
      </c>
      <c r="C512" s="214" t="s">
        <v>6328</v>
      </c>
      <c r="D512" s="214" t="s">
        <v>6329</v>
      </c>
      <c r="E512" s="215">
        <v>248.43719999999999</v>
      </c>
      <c r="F512" s="215">
        <v>285.56</v>
      </c>
      <c r="G512" s="212"/>
      <c r="H512" s="212"/>
      <c r="I51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1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13" spans="1:10" x14ac:dyDescent="0.25">
      <c r="A513" s="214" t="s">
        <v>5924</v>
      </c>
      <c r="B513" s="214" t="s">
        <v>5665</v>
      </c>
      <c r="C513" s="214" t="s">
        <v>6330</v>
      </c>
      <c r="D513" s="214" t="s">
        <v>6331</v>
      </c>
      <c r="E513" s="215">
        <v>329.17930000000001</v>
      </c>
      <c r="F513" s="215">
        <v>378.36700000000002</v>
      </c>
      <c r="G513" s="212"/>
      <c r="H513" s="212"/>
      <c r="I51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1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14" spans="1:10" x14ac:dyDescent="0.25">
      <c r="A514" s="214" t="s">
        <v>5924</v>
      </c>
      <c r="B514" s="214" t="s">
        <v>5665</v>
      </c>
      <c r="C514" s="214" t="s">
        <v>6332</v>
      </c>
      <c r="D514" s="214" t="s">
        <v>6333</v>
      </c>
      <c r="E514" s="215">
        <v>432.44920000000002</v>
      </c>
      <c r="F514" s="215">
        <v>497.06799999999998</v>
      </c>
      <c r="G514" s="212"/>
      <c r="H514" s="212"/>
      <c r="I51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1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15" spans="1:10" x14ac:dyDescent="0.25">
      <c r="A515" s="214" t="s">
        <v>5924</v>
      </c>
      <c r="B515" s="214" t="s">
        <v>5665</v>
      </c>
      <c r="C515" s="214" t="s">
        <v>6334</v>
      </c>
      <c r="D515" s="214" t="s">
        <v>6335</v>
      </c>
      <c r="E515" s="215">
        <v>377.7088</v>
      </c>
      <c r="F515" s="215">
        <v>434.14800000000002</v>
      </c>
      <c r="G515" s="212"/>
      <c r="H515" s="212"/>
      <c r="I51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1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16" spans="1:10" x14ac:dyDescent="0.25">
      <c r="A516" s="214" t="s">
        <v>5924</v>
      </c>
      <c r="B516" s="214" t="s">
        <v>5665</v>
      </c>
      <c r="C516" s="214">
        <v>10648</v>
      </c>
      <c r="D516" s="214" t="s">
        <v>6336</v>
      </c>
      <c r="E516" s="215">
        <v>384.97239999999999</v>
      </c>
      <c r="F516" s="215">
        <v>442.49700000000001</v>
      </c>
      <c r="G516" s="212"/>
      <c r="H516" s="212"/>
      <c r="I51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1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17" spans="1:10" x14ac:dyDescent="0.25">
      <c r="A517" s="214" t="s">
        <v>5924</v>
      </c>
      <c r="B517" s="214" t="s">
        <v>5665</v>
      </c>
      <c r="C517" s="214" t="s">
        <v>6337</v>
      </c>
      <c r="D517" s="214" t="s">
        <v>6338</v>
      </c>
      <c r="E517" s="215">
        <v>1326.8720000000001</v>
      </c>
      <c r="F517" s="215">
        <v>1525.14</v>
      </c>
      <c r="G517" s="212"/>
      <c r="H517" s="212"/>
      <c r="I51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1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18" spans="1:10" x14ac:dyDescent="0.25">
      <c r="A518" s="214" t="s">
        <v>5924</v>
      </c>
      <c r="B518" s="214" t="s">
        <v>5665</v>
      </c>
      <c r="C518" s="214" t="s">
        <v>6339</v>
      </c>
      <c r="D518" s="214" t="s">
        <v>6340</v>
      </c>
      <c r="E518" s="215">
        <v>1326.8720000000001</v>
      </c>
      <c r="F518" s="215">
        <v>1525.14</v>
      </c>
      <c r="G518" s="212"/>
      <c r="H518" s="212"/>
      <c r="I51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1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19" spans="1:10" x14ac:dyDescent="0.25">
      <c r="A519" s="214" t="s">
        <v>5924</v>
      </c>
      <c r="B519" s="214" t="s">
        <v>5665</v>
      </c>
      <c r="C519" s="214" t="s">
        <v>6341</v>
      </c>
      <c r="D519" s="214" t="s">
        <v>6342</v>
      </c>
      <c r="E519" s="215">
        <v>1442.7560000000001</v>
      </c>
      <c r="F519" s="215">
        <v>1658.34</v>
      </c>
      <c r="G519" s="212"/>
      <c r="H519" s="212"/>
      <c r="I51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1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20" spans="1:10" x14ac:dyDescent="0.25">
      <c r="A520" s="214" t="s">
        <v>5924</v>
      </c>
      <c r="B520" s="214" t="s">
        <v>5665</v>
      </c>
      <c r="C520" s="214" t="s">
        <v>6343</v>
      </c>
      <c r="D520" s="214" t="s">
        <v>6344</v>
      </c>
      <c r="E520" s="215">
        <v>665.51689999999996</v>
      </c>
      <c r="F520" s="215">
        <v>764.96199999999999</v>
      </c>
      <c r="G520" s="212"/>
      <c r="H520" s="212"/>
      <c r="I52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2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21" spans="1:10" x14ac:dyDescent="0.25">
      <c r="A521" s="214" t="s">
        <v>5924</v>
      </c>
      <c r="B521" s="214" t="s">
        <v>5665</v>
      </c>
      <c r="C521" s="214" t="s">
        <v>6345</v>
      </c>
      <c r="D521" s="214" t="s">
        <v>6346</v>
      </c>
      <c r="E521" s="215">
        <v>1418.71</v>
      </c>
      <c r="F521" s="215">
        <v>1630.701</v>
      </c>
      <c r="G521" s="212"/>
      <c r="H521" s="212"/>
      <c r="I52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2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22" spans="1:10" x14ac:dyDescent="0.25">
      <c r="A522" s="214" t="s">
        <v>5924</v>
      </c>
      <c r="B522" s="214" t="s">
        <v>5665</v>
      </c>
      <c r="C522" s="214" t="s">
        <v>6347</v>
      </c>
      <c r="D522" s="214" t="s">
        <v>6348</v>
      </c>
      <c r="E522" s="215">
        <v>1930.434</v>
      </c>
      <c r="F522" s="215">
        <v>2218.89</v>
      </c>
      <c r="G522" s="212"/>
      <c r="H522" s="212"/>
      <c r="I52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2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23" spans="1:10" x14ac:dyDescent="0.25">
      <c r="A523" s="214" t="s">
        <v>5924</v>
      </c>
      <c r="B523" s="214" t="s">
        <v>5665</v>
      </c>
      <c r="C523" s="214" t="s">
        <v>12642</v>
      </c>
      <c r="D523" s="214" t="s">
        <v>12643</v>
      </c>
      <c r="E523" s="215">
        <v>1210.9880000000001</v>
      </c>
      <c r="F523" s="215">
        <v>1391.94</v>
      </c>
      <c r="G523" s="212"/>
      <c r="H523" s="212"/>
      <c r="I52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2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24" spans="1:10" x14ac:dyDescent="0.25">
      <c r="A524" s="214" t="s">
        <v>5924</v>
      </c>
      <c r="B524" s="214" t="s">
        <v>5665</v>
      </c>
      <c r="C524" s="214">
        <v>60813</v>
      </c>
      <c r="D524" s="214" t="s">
        <v>12644</v>
      </c>
      <c r="E524" s="215">
        <v>1076.8520000000001</v>
      </c>
      <c r="F524" s="215">
        <v>1237.761</v>
      </c>
      <c r="G524" s="212"/>
      <c r="H524" s="212"/>
      <c r="I52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2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25" spans="1:10" x14ac:dyDescent="0.25">
      <c r="A525" s="214" t="s">
        <v>5924</v>
      </c>
      <c r="B525" s="214" t="s">
        <v>5665</v>
      </c>
      <c r="C525" s="214" t="s">
        <v>6349</v>
      </c>
      <c r="D525" s="214" t="s">
        <v>6350</v>
      </c>
      <c r="E525" s="215">
        <v>477.82049999999998</v>
      </c>
      <c r="F525" s="215">
        <v>549.21900000000005</v>
      </c>
      <c r="G525" s="212"/>
      <c r="H525" s="212"/>
      <c r="I52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2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26" spans="1:10" x14ac:dyDescent="0.25">
      <c r="A526" s="214" t="s">
        <v>5924</v>
      </c>
      <c r="B526" s="214" t="s">
        <v>5665</v>
      </c>
      <c r="C526" s="214" t="s">
        <v>6351</v>
      </c>
      <c r="D526" s="214" t="s">
        <v>6352</v>
      </c>
      <c r="E526" s="215">
        <v>714.04639999999995</v>
      </c>
      <c r="F526" s="215">
        <v>820.74300000000005</v>
      </c>
      <c r="G526" s="212"/>
      <c r="H526" s="212"/>
      <c r="I52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2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27" spans="1:10" x14ac:dyDescent="0.25">
      <c r="A527" s="214" t="s">
        <v>5924</v>
      </c>
      <c r="B527" s="214" t="s">
        <v>5665</v>
      </c>
      <c r="C527" s="214" t="s">
        <v>6353</v>
      </c>
      <c r="D527" s="214" t="s">
        <v>6354</v>
      </c>
      <c r="E527" s="215">
        <v>543.40369999999996</v>
      </c>
      <c r="F527" s="215">
        <v>624.60199999999998</v>
      </c>
      <c r="G527" s="212"/>
      <c r="H527" s="212"/>
      <c r="I52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2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28" spans="1:10" x14ac:dyDescent="0.25">
      <c r="A528" s="214" t="s">
        <v>5924</v>
      </c>
      <c r="B528" s="214" t="s">
        <v>5665</v>
      </c>
      <c r="C528" s="214">
        <v>70303</v>
      </c>
      <c r="D528" s="214" t="s">
        <v>6355</v>
      </c>
      <c r="E528" s="215">
        <v>1114.6110000000001</v>
      </c>
      <c r="F528" s="215">
        <v>1281.162</v>
      </c>
      <c r="G528" s="212"/>
      <c r="H528" s="212"/>
      <c r="I52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2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29" spans="1:10" x14ac:dyDescent="0.25">
      <c r="A529" s="214" t="s">
        <v>5924</v>
      </c>
      <c r="B529" s="214" t="s">
        <v>5665</v>
      </c>
      <c r="C529" s="214">
        <v>70304</v>
      </c>
      <c r="D529" s="214" t="s">
        <v>6356</v>
      </c>
      <c r="E529" s="215">
        <v>1506.6849999999999</v>
      </c>
      <c r="F529" s="215">
        <v>1731.8219999999999</v>
      </c>
      <c r="G529" s="212"/>
      <c r="H529" s="212"/>
      <c r="I52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2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30" spans="1:10" x14ac:dyDescent="0.25">
      <c r="A530" s="214" t="s">
        <v>5924</v>
      </c>
      <c r="B530" s="214" t="s">
        <v>5665</v>
      </c>
      <c r="C530" s="214">
        <v>70609</v>
      </c>
      <c r="D530" s="214" t="s">
        <v>6357</v>
      </c>
      <c r="E530" s="215">
        <v>665.51689999999996</v>
      </c>
      <c r="F530" s="215">
        <v>764.96199999999999</v>
      </c>
      <c r="G530" s="212"/>
      <c r="H530" s="212"/>
      <c r="I53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3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31" spans="1:10" x14ac:dyDescent="0.25">
      <c r="A531" s="214" t="s">
        <v>5924</v>
      </c>
      <c r="B531" s="214" t="s">
        <v>5665</v>
      </c>
      <c r="C531" s="214">
        <v>80125</v>
      </c>
      <c r="D531" s="214" t="s">
        <v>12645</v>
      </c>
      <c r="E531" s="215">
        <v>1037.162</v>
      </c>
      <c r="F531" s="215">
        <v>1192.1400000000001</v>
      </c>
      <c r="G531" s="212"/>
      <c r="H531" s="212"/>
      <c r="I53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3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32" spans="1:10" x14ac:dyDescent="0.25">
      <c r="A532" s="214" t="s">
        <v>5924</v>
      </c>
      <c r="B532" s="214" t="s">
        <v>5665</v>
      </c>
      <c r="C532" s="214">
        <v>80889</v>
      </c>
      <c r="D532" s="214" t="s">
        <v>6358</v>
      </c>
      <c r="E532" s="215">
        <v>515.29669999999999</v>
      </c>
      <c r="F532" s="215">
        <v>592.29499999999996</v>
      </c>
      <c r="G532" s="212"/>
      <c r="H532" s="212"/>
      <c r="I53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3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33" spans="1:10" x14ac:dyDescent="0.25">
      <c r="A533" s="214" t="s">
        <v>5924</v>
      </c>
      <c r="B533" s="214" t="s">
        <v>5665</v>
      </c>
      <c r="C533" s="214">
        <v>80893</v>
      </c>
      <c r="D533" s="214" t="s">
        <v>6359</v>
      </c>
      <c r="E533" s="215">
        <v>1133.828</v>
      </c>
      <c r="F533" s="215">
        <v>1303.251</v>
      </c>
      <c r="G533" s="212"/>
      <c r="H533" s="212"/>
      <c r="I53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3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34" spans="1:10" x14ac:dyDescent="0.25">
      <c r="A534" s="214" t="s">
        <v>5924</v>
      </c>
      <c r="B534" s="214" t="s">
        <v>5665</v>
      </c>
      <c r="C534" s="214" t="s">
        <v>6360</v>
      </c>
      <c r="D534" s="214" t="s">
        <v>6361</v>
      </c>
      <c r="E534" s="215">
        <v>848.68669999999997</v>
      </c>
      <c r="F534" s="215">
        <v>975.50199999999995</v>
      </c>
      <c r="G534" s="212"/>
      <c r="H534" s="212"/>
      <c r="I53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3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35" spans="1:10" x14ac:dyDescent="0.25">
      <c r="A535" s="214" t="s">
        <v>5924</v>
      </c>
      <c r="B535" s="214" t="s">
        <v>5665</v>
      </c>
      <c r="C535" s="214" t="s">
        <v>6362</v>
      </c>
      <c r="D535" s="214" t="s">
        <v>6363</v>
      </c>
      <c r="E535" s="215">
        <v>2558.2359999999999</v>
      </c>
      <c r="F535" s="215">
        <v>2940.5010000000002</v>
      </c>
      <c r="G535" s="212"/>
      <c r="H535" s="212"/>
      <c r="I53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3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36" spans="1:10" x14ac:dyDescent="0.25">
      <c r="A536" s="214" t="s">
        <v>5924</v>
      </c>
      <c r="B536" s="214" t="s">
        <v>5665</v>
      </c>
      <c r="C536" s="214">
        <v>60554</v>
      </c>
      <c r="D536" s="214" t="s">
        <v>6364</v>
      </c>
      <c r="E536" s="215">
        <v>1616.5820000000001</v>
      </c>
      <c r="F536" s="215">
        <v>1858.14</v>
      </c>
      <c r="G536" s="212"/>
      <c r="H536" s="212"/>
      <c r="I53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3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37" spans="1:10" x14ac:dyDescent="0.25">
      <c r="A537" s="214" t="s">
        <v>5924</v>
      </c>
      <c r="B537" s="214" t="s">
        <v>5665</v>
      </c>
      <c r="C537" s="214">
        <v>60600</v>
      </c>
      <c r="D537" s="214" t="s">
        <v>6365</v>
      </c>
      <c r="E537" s="215">
        <v>1674.5239999999999</v>
      </c>
      <c r="F537" s="215">
        <v>1924.74</v>
      </c>
      <c r="G537" s="212"/>
      <c r="H537" s="212"/>
      <c r="I53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3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38" spans="1:10" x14ac:dyDescent="0.25">
      <c r="A538" s="214" t="s">
        <v>5924</v>
      </c>
      <c r="B538" s="214" t="s">
        <v>5665</v>
      </c>
      <c r="C538" s="214" t="s">
        <v>6366</v>
      </c>
      <c r="D538" s="214" t="s">
        <v>6367</v>
      </c>
      <c r="E538" s="215">
        <v>1157.874</v>
      </c>
      <c r="F538" s="215">
        <v>1330.89</v>
      </c>
      <c r="G538" s="212"/>
      <c r="H538" s="212"/>
      <c r="I53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3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39" spans="1:10" x14ac:dyDescent="0.25">
      <c r="A539" s="214" t="s">
        <v>5924</v>
      </c>
      <c r="B539" s="214" t="s">
        <v>5665</v>
      </c>
      <c r="C539" s="214" t="s">
        <v>6368</v>
      </c>
      <c r="D539" s="214" t="s">
        <v>6369</v>
      </c>
      <c r="E539" s="215">
        <v>1616.5820000000001</v>
      </c>
      <c r="F539" s="215">
        <v>1858.14</v>
      </c>
      <c r="G539" s="212"/>
      <c r="H539" s="212"/>
      <c r="I53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3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40" spans="1:10" x14ac:dyDescent="0.25">
      <c r="A540" s="214" t="s">
        <v>5924</v>
      </c>
      <c r="B540" s="214" t="s">
        <v>5665</v>
      </c>
      <c r="C540" s="214">
        <v>90339</v>
      </c>
      <c r="D540" s="214" t="s">
        <v>6370</v>
      </c>
      <c r="E540" s="215">
        <v>979.21979999999996</v>
      </c>
      <c r="F540" s="215">
        <v>1125.54</v>
      </c>
      <c r="G540" s="212"/>
      <c r="H540" s="212"/>
      <c r="I54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4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41" spans="1:10" x14ac:dyDescent="0.25">
      <c r="A541" s="214" t="s">
        <v>5924</v>
      </c>
      <c r="B541" s="214" t="s">
        <v>5665</v>
      </c>
      <c r="C541" s="214" t="s">
        <v>6371</v>
      </c>
      <c r="D541" s="214" t="s">
        <v>6372</v>
      </c>
      <c r="E541" s="215">
        <v>3014.0459999999998</v>
      </c>
      <c r="F541" s="215">
        <v>3464.4209999999998</v>
      </c>
      <c r="G541" s="212"/>
      <c r="H541" s="212"/>
      <c r="I54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4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42" spans="1:10" x14ac:dyDescent="0.25">
      <c r="A542" s="214" t="s">
        <v>5924</v>
      </c>
      <c r="B542" s="214" t="s">
        <v>5665</v>
      </c>
      <c r="C542" s="214" t="s">
        <v>6373</v>
      </c>
      <c r="D542" s="214" t="s">
        <v>6374</v>
      </c>
      <c r="E542" s="215">
        <v>2387.3069999999998</v>
      </c>
      <c r="F542" s="215">
        <v>2744.0309999999999</v>
      </c>
      <c r="G542" s="212"/>
      <c r="H542" s="212"/>
      <c r="I54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4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43" spans="1:10" x14ac:dyDescent="0.25">
      <c r="A543" s="214" t="s">
        <v>5924</v>
      </c>
      <c r="B543" s="214" t="s">
        <v>5665</v>
      </c>
      <c r="C543" s="214" t="s">
        <v>6375</v>
      </c>
      <c r="D543" s="214" t="s">
        <v>6376</v>
      </c>
      <c r="E543" s="215">
        <v>2501.2600000000002</v>
      </c>
      <c r="F543" s="215">
        <v>2875.011</v>
      </c>
      <c r="G543" s="212"/>
      <c r="H543" s="212"/>
      <c r="I54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4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44" spans="1:10" x14ac:dyDescent="0.25">
      <c r="A544" s="214" t="s">
        <v>5924</v>
      </c>
      <c r="B544" s="214" t="s">
        <v>5665</v>
      </c>
      <c r="C544" s="214" t="s">
        <v>9876</v>
      </c>
      <c r="D544" s="214" t="s">
        <v>9877</v>
      </c>
      <c r="E544" s="215">
        <v>2273.3539999999998</v>
      </c>
      <c r="F544" s="215">
        <v>2613.0509999999999</v>
      </c>
      <c r="G544" s="212"/>
      <c r="H544" s="212"/>
      <c r="I54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4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45" spans="1:10" x14ac:dyDescent="0.25">
      <c r="A545" s="214" t="s">
        <v>5924</v>
      </c>
      <c r="B545" s="214" t="s">
        <v>5665</v>
      </c>
      <c r="C545" s="214" t="s">
        <v>6377</v>
      </c>
      <c r="D545" s="214" t="s">
        <v>6378</v>
      </c>
      <c r="E545" s="215">
        <v>1703.5909999999999</v>
      </c>
      <c r="F545" s="215">
        <v>1958.1510000000001</v>
      </c>
      <c r="G545" s="212"/>
      <c r="H545" s="212"/>
      <c r="I54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4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46" spans="1:10" x14ac:dyDescent="0.25">
      <c r="A546" s="214" t="s">
        <v>5924</v>
      </c>
      <c r="B546" s="214" t="s">
        <v>5665</v>
      </c>
      <c r="C546" s="214" t="s">
        <v>6379</v>
      </c>
      <c r="D546" s="214" t="s">
        <v>6380</v>
      </c>
      <c r="E546" s="215">
        <v>1732.4659999999999</v>
      </c>
      <c r="F546" s="215">
        <v>1991.34</v>
      </c>
      <c r="G546" s="212"/>
      <c r="H546" s="212"/>
      <c r="I54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4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47" spans="1:10" x14ac:dyDescent="0.25">
      <c r="A547" s="214" t="s">
        <v>5924</v>
      </c>
      <c r="B547" s="214" t="s">
        <v>5665</v>
      </c>
      <c r="C547" s="214" t="s">
        <v>11508</v>
      </c>
      <c r="D547" s="214" t="s">
        <v>11509</v>
      </c>
      <c r="E547" s="215">
        <v>1190.8050000000001</v>
      </c>
      <c r="F547" s="215">
        <v>1368.741</v>
      </c>
      <c r="G547" s="212"/>
      <c r="H547" s="212"/>
      <c r="I54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4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48" spans="1:10" x14ac:dyDescent="0.25">
      <c r="A548" s="214" t="s">
        <v>5924</v>
      </c>
      <c r="B548" s="214" t="s">
        <v>5665</v>
      </c>
      <c r="C548" s="214" t="s">
        <v>6381</v>
      </c>
      <c r="D548" s="214" t="s">
        <v>6382</v>
      </c>
      <c r="E548" s="215">
        <v>2311.886</v>
      </c>
      <c r="F548" s="215">
        <v>2657.34</v>
      </c>
      <c r="G548" s="212"/>
      <c r="H548" s="212"/>
      <c r="I54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4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49" spans="1:10" x14ac:dyDescent="0.25">
      <c r="A549" s="214" t="s">
        <v>5924</v>
      </c>
      <c r="B549" s="214" t="s">
        <v>5665</v>
      </c>
      <c r="C549" s="214" t="s">
        <v>6383</v>
      </c>
      <c r="D549" s="214" t="s">
        <v>6384</v>
      </c>
      <c r="E549" s="215">
        <v>1730.7280000000001</v>
      </c>
      <c r="F549" s="215">
        <v>1989.3420000000001</v>
      </c>
      <c r="G549" s="212"/>
      <c r="H549" s="212"/>
      <c r="I54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4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50" spans="1:10" x14ac:dyDescent="0.25">
      <c r="A550" s="214" t="s">
        <v>5924</v>
      </c>
      <c r="B550" s="214" t="s">
        <v>5665</v>
      </c>
      <c r="C550" s="214" t="s">
        <v>6385</v>
      </c>
      <c r="D550" s="214" t="s">
        <v>6386</v>
      </c>
      <c r="E550" s="215">
        <v>377.7088</v>
      </c>
      <c r="F550" s="215">
        <v>434.14800000000002</v>
      </c>
      <c r="G550" s="212"/>
      <c r="H550" s="212"/>
      <c r="I55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5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51" spans="1:10" x14ac:dyDescent="0.25">
      <c r="A551" s="214" t="s">
        <v>5924</v>
      </c>
      <c r="B551" s="214" t="s">
        <v>5665</v>
      </c>
      <c r="C551" s="214">
        <v>90748</v>
      </c>
      <c r="D551" s="214" t="s">
        <v>6387</v>
      </c>
      <c r="E551" s="215">
        <v>1002.59</v>
      </c>
      <c r="F551" s="215">
        <v>1152.402</v>
      </c>
      <c r="G551" s="212"/>
      <c r="H551" s="212"/>
      <c r="I55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5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52" spans="1:10" x14ac:dyDescent="0.25">
      <c r="A552" s="214" t="s">
        <v>5924</v>
      </c>
      <c r="B552" s="214" t="s">
        <v>5665</v>
      </c>
      <c r="C552" s="214" t="s">
        <v>6388</v>
      </c>
      <c r="D552" s="214" t="s">
        <v>6389</v>
      </c>
      <c r="E552" s="215">
        <v>1326.8720000000001</v>
      </c>
      <c r="F552" s="215">
        <v>1525.14</v>
      </c>
      <c r="G552" s="212"/>
      <c r="H552" s="212"/>
      <c r="I55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5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53" spans="1:10" x14ac:dyDescent="0.25">
      <c r="A553" s="214" t="s">
        <v>5924</v>
      </c>
      <c r="B553" s="214" t="s">
        <v>5665</v>
      </c>
      <c r="C553" s="214" t="s">
        <v>6390</v>
      </c>
      <c r="D553" s="214" t="s">
        <v>6391</v>
      </c>
      <c r="E553" s="215">
        <v>3640.7860000000001</v>
      </c>
      <c r="F553" s="215">
        <v>4184.8109999999997</v>
      </c>
      <c r="G553" s="212"/>
      <c r="H553" s="212"/>
      <c r="I55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5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54" spans="1:10" x14ac:dyDescent="0.25">
      <c r="A554" s="214" t="s">
        <v>5924</v>
      </c>
      <c r="B554" s="214" t="s">
        <v>5665</v>
      </c>
      <c r="C554" s="214" t="s">
        <v>12646</v>
      </c>
      <c r="D554" s="214" t="s">
        <v>12647</v>
      </c>
      <c r="E554" s="215">
        <v>2843.1170000000002</v>
      </c>
      <c r="F554" s="215">
        <v>3267.951</v>
      </c>
      <c r="G554" s="212"/>
      <c r="H554" s="212"/>
      <c r="I55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5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55" spans="1:10" x14ac:dyDescent="0.25">
      <c r="A555" s="214" t="s">
        <v>5924</v>
      </c>
      <c r="B555" s="214" t="s">
        <v>5665</v>
      </c>
      <c r="C555" s="214" t="s">
        <v>6392</v>
      </c>
      <c r="D555" s="214" t="s">
        <v>6393</v>
      </c>
      <c r="E555" s="215">
        <v>2615.212</v>
      </c>
      <c r="F555" s="215">
        <v>3005.991</v>
      </c>
      <c r="G555" s="212"/>
      <c r="H555" s="212"/>
      <c r="I55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5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56" spans="1:10" x14ac:dyDescent="0.25">
      <c r="A556" s="214" t="s">
        <v>5924</v>
      </c>
      <c r="B556" s="214" t="s">
        <v>5665</v>
      </c>
      <c r="C556" s="214" t="s">
        <v>6394</v>
      </c>
      <c r="D556" s="214" t="s">
        <v>6395</v>
      </c>
      <c r="E556" s="215">
        <v>970.79989999999998</v>
      </c>
      <c r="F556" s="215">
        <v>1115.8620000000001</v>
      </c>
      <c r="G556" s="212"/>
      <c r="H556" s="212"/>
      <c r="I55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5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57" spans="1:10" x14ac:dyDescent="0.25">
      <c r="A557" s="214" t="s">
        <v>5924</v>
      </c>
      <c r="B557" s="214" t="s">
        <v>5665</v>
      </c>
      <c r="C557" s="214" t="s">
        <v>10968</v>
      </c>
      <c r="D557" s="214" t="s">
        <v>10969</v>
      </c>
      <c r="E557" s="215">
        <v>3933.489</v>
      </c>
      <c r="F557" s="215">
        <v>4521.2520000000004</v>
      </c>
      <c r="G557" s="212"/>
      <c r="H557" s="212"/>
      <c r="I55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5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58" spans="1:10" x14ac:dyDescent="0.25">
      <c r="A558" s="214" t="s">
        <v>5924</v>
      </c>
      <c r="B558" s="214" t="s">
        <v>5665</v>
      </c>
      <c r="C558" s="214" t="s">
        <v>6396</v>
      </c>
      <c r="D558" s="214" t="s">
        <v>6397</v>
      </c>
      <c r="E558" s="215">
        <v>2891.306</v>
      </c>
      <c r="F558" s="215">
        <v>3323.34</v>
      </c>
      <c r="G558" s="212"/>
      <c r="H558" s="212"/>
      <c r="I55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5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59" spans="1:10" x14ac:dyDescent="0.25">
      <c r="A559" s="214" t="s">
        <v>5924</v>
      </c>
      <c r="B559" s="214" t="s">
        <v>5665</v>
      </c>
      <c r="C559" s="214" t="s">
        <v>6398</v>
      </c>
      <c r="D559" s="214" t="s">
        <v>6399</v>
      </c>
      <c r="E559" s="215">
        <v>1302.729</v>
      </c>
      <c r="F559" s="215">
        <v>1497.39</v>
      </c>
      <c r="G559" s="212"/>
      <c r="H559" s="212"/>
      <c r="I55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5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60" spans="1:10" x14ac:dyDescent="0.25">
      <c r="A560" s="214" t="s">
        <v>5924</v>
      </c>
      <c r="B560" s="214" t="s">
        <v>5665</v>
      </c>
      <c r="C560" s="214" t="s">
        <v>6400</v>
      </c>
      <c r="D560" s="214" t="s">
        <v>6401</v>
      </c>
      <c r="E560" s="215">
        <v>2558.2359999999999</v>
      </c>
      <c r="F560" s="215">
        <v>2940.5010000000002</v>
      </c>
      <c r="G560" s="212"/>
      <c r="H560" s="212"/>
      <c r="I56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6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61" spans="1:10" x14ac:dyDescent="0.25">
      <c r="A561" s="214" t="s">
        <v>5924</v>
      </c>
      <c r="B561" s="214" t="s">
        <v>5665</v>
      </c>
      <c r="C561" s="214" t="s">
        <v>6402</v>
      </c>
      <c r="D561" s="214" t="s">
        <v>6403</v>
      </c>
      <c r="E561" s="215">
        <v>424.13279999999997</v>
      </c>
      <c r="F561" s="215">
        <v>487.50900000000001</v>
      </c>
      <c r="G561" s="212"/>
      <c r="H561" s="212"/>
      <c r="I56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6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62" spans="1:10" x14ac:dyDescent="0.25">
      <c r="A562" s="214" t="s">
        <v>5924</v>
      </c>
      <c r="B562" s="214" t="s">
        <v>5665</v>
      </c>
      <c r="C562" s="214" t="s">
        <v>6404</v>
      </c>
      <c r="D562" s="214" t="s">
        <v>6405</v>
      </c>
      <c r="E562" s="215">
        <v>1384.8140000000001</v>
      </c>
      <c r="F562" s="215">
        <v>1591.74</v>
      </c>
      <c r="G562" s="212"/>
      <c r="H562" s="212"/>
      <c r="I56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6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63" spans="1:10" x14ac:dyDescent="0.25">
      <c r="A563" s="214" t="s">
        <v>5924</v>
      </c>
      <c r="B563" s="214" t="s">
        <v>5665</v>
      </c>
      <c r="C563" s="214" t="s">
        <v>6406</v>
      </c>
      <c r="D563" s="214" t="s">
        <v>6407</v>
      </c>
      <c r="E563" s="215">
        <v>977.95830000000001</v>
      </c>
      <c r="F563" s="215">
        <v>1124.0899999999999</v>
      </c>
      <c r="G563" s="212"/>
      <c r="H563" s="212"/>
      <c r="I56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6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64" spans="1:10" x14ac:dyDescent="0.25">
      <c r="A564" s="214" t="s">
        <v>5924</v>
      </c>
      <c r="B564" s="214" t="s">
        <v>5665</v>
      </c>
      <c r="C564" s="214" t="s">
        <v>6408</v>
      </c>
      <c r="D564" s="214" t="s">
        <v>6409</v>
      </c>
      <c r="E564" s="215">
        <v>2369.828</v>
      </c>
      <c r="F564" s="215">
        <v>2723.94</v>
      </c>
      <c r="G564" s="212"/>
      <c r="H564" s="212"/>
      <c r="I56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6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65" spans="1:10" x14ac:dyDescent="0.25">
      <c r="A565" s="214" t="s">
        <v>5924</v>
      </c>
      <c r="B565" s="214" t="s">
        <v>5665</v>
      </c>
      <c r="C565" s="214" t="s">
        <v>6410</v>
      </c>
      <c r="D565" s="214" t="s">
        <v>6411</v>
      </c>
      <c r="E565" s="215">
        <v>760.47050000000002</v>
      </c>
      <c r="F565" s="215">
        <v>874.10400000000004</v>
      </c>
      <c r="G565" s="212"/>
      <c r="H565" s="212"/>
      <c r="I56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6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66" spans="1:10" x14ac:dyDescent="0.25">
      <c r="A566" s="214" t="s">
        <v>5924</v>
      </c>
      <c r="B566" s="214" t="s">
        <v>5665</v>
      </c>
      <c r="C566" s="214" t="s">
        <v>6412</v>
      </c>
      <c r="D566" s="214" t="s">
        <v>6413</v>
      </c>
      <c r="E566" s="215">
        <v>1247.7809999999999</v>
      </c>
      <c r="F566" s="215">
        <v>1434.231</v>
      </c>
      <c r="G566" s="212"/>
      <c r="H566" s="212"/>
      <c r="I56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6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67" spans="1:10" x14ac:dyDescent="0.25">
      <c r="A567" s="214" t="s">
        <v>5924</v>
      </c>
      <c r="B567" s="214" t="s">
        <v>5665</v>
      </c>
      <c r="C567" s="214" t="s">
        <v>6414</v>
      </c>
      <c r="D567" s="214" t="s">
        <v>6415</v>
      </c>
      <c r="E567" s="215">
        <v>1076.8520000000001</v>
      </c>
      <c r="F567" s="215">
        <v>1237.761</v>
      </c>
      <c r="G567" s="212"/>
      <c r="H567" s="212"/>
      <c r="I56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6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68" spans="1:10" x14ac:dyDescent="0.25">
      <c r="A568" s="214" t="s">
        <v>5924</v>
      </c>
      <c r="B568" s="214" t="s">
        <v>5665</v>
      </c>
      <c r="C568" s="214" t="s">
        <v>6416</v>
      </c>
      <c r="D568" s="214" t="s">
        <v>6417</v>
      </c>
      <c r="E568" s="215">
        <v>7187.1660000000002</v>
      </c>
      <c r="F568" s="215">
        <v>8261.11</v>
      </c>
      <c r="G568" s="212"/>
      <c r="H568" s="212"/>
      <c r="I56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6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69" spans="1:10" x14ac:dyDescent="0.25">
      <c r="A569" s="214" t="s">
        <v>5924</v>
      </c>
      <c r="B569" s="214" t="s">
        <v>5665</v>
      </c>
      <c r="C569" s="214" t="s">
        <v>6418</v>
      </c>
      <c r="D569" s="214" t="s">
        <v>6419</v>
      </c>
      <c r="E569" s="215">
        <v>1703.5909999999999</v>
      </c>
      <c r="F569" s="215">
        <v>1958.1510000000001</v>
      </c>
      <c r="G569" s="212"/>
      <c r="H569" s="212"/>
      <c r="I56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6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70" spans="1:10" x14ac:dyDescent="0.25">
      <c r="A570" s="214" t="s">
        <v>5924</v>
      </c>
      <c r="B570" s="214" t="s">
        <v>5665</v>
      </c>
      <c r="C570" s="214" t="s">
        <v>6420</v>
      </c>
      <c r="D570" s="214" t="s">
        <v>6421</v>
      </c>
      <c r="E570" s="215">
        <v>1361.7339999999999</v>
      </c>
      <c r="F570" s="215">
        <v>1565.211</v>
      </c>
      <c r="G570" s="212"/>
      <c r="H570" s="212"/>
      <c r="I57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7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71" spans="1:10" x14ac:dyDescent="0.25">
      <c r="A571" s="214" t="s">
        <v>5924</v>
      </c>
      <c r="B571" s="214" t="s">
        <v>5665</v>
      </c>
      <c r="C571" s="214" t="s">
        <v>6422</v>
      </c>
      <c r="D571" s="214" t="s">
        <v>6423</v>
      </c>
      <c r="E571" s="215">
        <v>1226.6320000000001</v>
      </c>
      <c r="F571" s="215">
        <v>1409.922</v>
      </c>
      <c r="G571" s="212"/>
      <c r="H571" s="212"/>
      <c r="I57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7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72" spans="1:10" x14ac:dyDescent="0.25">
      <c r="A572" s="214" t="s">
        <v>5924</v>
      </c>
      <c r="B572" s="214" t="s">
        <v>5665</v>
      </c>
      <c r="C572" s="214" t="s">
        <v>6424</v>
      </c>
      <c r="D572" s="214" t="s">
        <v>6425</v>
      </c>
      <c r="E572" s="215">
        <v>604.46029999999996</v>
      </c>
      <c r="F572" s="215">
        <v>694.78200000000004</v>
      </c>
      <c r="G572" s="212"/>
      <c r="H572" s="212"/>
      <c r="I57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7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73" spans="1:10" x14ac:dyDescent="0.25">
      <c r="A573" s="214" t="s">
        <v>5924</v>
      </c>
      <c r="B573" s="214" t="s">
        <v>5665</v>
      </c>
      <c r="C573" s="214" t="s">
        <v>12648</v>
      </c>
      <c r="D573" s="214" t="s">
        <v>12649</v>
      </c>
      <c r="E573" s="215">
        <v>665.51689999999996</v>
      </c>
      <c r="F573" s="215">
        <v>764.96199999999999</v>
      </c>
      <c r="G573" s="212"/>
      <c r="H573" s="212"/>
      <c r="I57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7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74" spans="1:10" x14ac:dyDescent="0.25">
      <c r="A574" s="214" t="s">
        <v>5924</v>
      </c>
      <c r="B574" s="214" t="s">
        <v>5665</v>
      </c>
      <c r="C574" s="214" t="s">
        <v>6426</v>
      </c>
      <c r="D574" s="214" t="s">
        <v>6427</v>
      </c>
      <c r="E574" s="215">
        <v>583.61689999999999</v>
      </c>
      <c r="F574" s="215">
        <v>670.82399999999996</v>
      </c>
      <c r="G574" s="212"/>
      <c r="H574" s="212"/>
      <c r="I57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7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75" spans="1:10" x14ac:dyDescent="0.25">
      <c r="A575" s="214" t="s">
        <v>5924</v>
      </c>
      <c r="B575" s="214" t="s">
        <v>5665</v>
      </c>
      <c r="C575" s="214" t="s">
        <v>6428</v>
      </c>
      <c r="D575" s="214" t="s">
        <v>6429</v>
      </c>
      <c r="E575" s="215">
        <v>688.99220000000003</v>
      </c>
      <c r="F575" s="215">
        <v>791.94500000000005</v>
      </c>
      <c r="G575" s="212"/>
      <c r="H575" s="212"/>
      <c r="I57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7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76" spans="1:10" x14ac:dyDescent="0.25">
      <c r="A576" s="214" t="s">
        <v>5924</v>
      </c>
      <c r="B576" s="214" t="s">
        <v>5665</v>
      </c>
      <c r="C576" s="214" t="s">
        <v>6430</v>
      </c>
      <c r="D576" s="214" t="s">
        <v>6431</v>
      </c>
      <c r="E576" s="215">
        <v>746.89070000000004</v>
      </c>
      <c r="F576" s="215">
        <v>858.495</v>
      </c>
      <c r="G576" s="212"/>
      <c r="H576" s="212"/>
      <c r="I57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7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77" spans="1:10" x14ac:dyDescent="0.25">
      <c r="A577" s="214" t="s">
        <v>5924</v>
      </c>
      <c r="B577" s="214" t="s">
        <v>5665</v>
      </c>
      <c r="C577" s="214" t="s">
        <v>6432</v>
      </c>
      <c r="D577" s="214" t="s">
        <v>6433</v>
      </c>
      <c r="E577" s="215">
        <v>954.06200000000001</v>
      </c>
      <c r="F577" s="215">
        <v>1096.623</v>
      </c>
      <c r="G577" s="212"/>
      <c r="H577" s="212"/>
      <c r="I57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7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78" spans="1:10" x14ac:dyDescent="0.25">
      <c r="A578" s="214" t="s">
        <v>5924</v>
      </c>
      <c r="B578" s="214" t="s">
        <v>5665</v>
      </c>
      <c r="C578" s="214" t="s">
        <v>6434</v>
      </c>
      <c r="D578" s="214" t="s">
        <v>6435</v>
      </c>
      <c r="E578" s="215">
        <v>562.77340000000004</v>
      </c>
      <c r="F578" s="215">
        <v>646.86599999999999</v>
      </c>
      <c r="G578" s="212"/>
      <c r="H578" s="212"/>
      <c r="I57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7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79" spans="1:10" x14ac:dyDescent="0.25">
      <c r="A579" s="214" t="s">
        <v>5924</v>
      </c>
      <c r="B579" s="214" t="s">
        <v>5665</v>
      </c>
      <c r="C579" s="214" t="s">
        <v>6436</v>
      </c>
      <c r="D579" s="214" t="s">
        <v>6437</v>
      </c>
      <c r="E579" s="215">
        <v>979.21979999999996</v>
      </c>
      <c r="F579" s="215">
        <v>1125.54</v>
      </c>
      <c r="G579" s="212"/>
      <c r="H579" s="212"/>
      <c r="I57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7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80" spans="1:10" x14ac:dyDescent="0.25">
      <c r="A580" s="214" t="s">
        <v>5924</v>
      </c>
      <c r="B580" s="214" t="s">
        <v>5665</v>
      </c>
      <c r="C580" s="214" t="s">
        <v>6438</v>
      </c>
      <c r="D580" s="214" t="s">
        <v>6439</v>
      </c>
      <c r="E580" s="215">
        <v>726.57349999999997</v>
      </c>
      <c r="F580" s="215">
        <v>835.14200000000005</v>
      </c>
      <c r="G580" s="212"/>
      <c r="H580" s="212"/>
      <c r="I58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8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81" spans="1:10" x14ac:dyDescent="0.25">
      <c r="A581" s="214" t="s">
        <v>5924</v>
      </c>
      <c r="B581" s="214" t="s">
        <v>5665</v>
      </c>
      <c r="C581" s="214" t="s">
        <v>6440</v>
      </c>
      <c r="D581" s="214" t="s">
        <v>6441</v>
      </c>
      <c r="E581" s="215">
        <v>909.74329999999998</v>
      </c>
      <c r="F581" s="215">
        <v>1045.682</v>
      </c>
      <c r="G581" s="212"/>
      <c r="H581" s="212"/>
      <c r="I58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8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82" spans="1:10" x14ac:dyDescent="0.25">
      <c r="A582" s="214" t="s">
        <v>5924</v>
      </c>
      <c r="B582" s="214" t="s">
        <v>5665</v>
      </c>
      <c r="C582" s="214" t="s">
        <v>6442</v>
      </c>
      <c r="D582" s="214" t="s">
        <v>6443</v>
      </c>
      <c r="E582" s="215">
        <v>543.40369999999996</v>
      </c>
      <c r="F582" s="215">
        <v>624.60199999999998</v>
      </c>
      <c r="G582" s="212"/>
      <c r="H582" s="212"/>
      <c r="I58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8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83" spans="1:10" x14ac:dyDescent="0.25">
      <c r="A583" s="214" t="s">
        <v>5924</v>
      </c>
      <c r="B583" s="214" t="s">
        <v>5665</v>
      </c>
      <c r="C583" s="214" t="s">
        <v>6444</v>
      </c>
      <c r="D583" s="214" t="s">
        <v>6445</v>
      </c>
      <c r="E583" s="215">
        <v>1031.857</v>
      </c>
      <c r="F583" s="215">
        <v>1186.0419999999999</v>
      </c>
      <c r="G583" s="212"/>
      <c r="H583" s="212"/>
      <c r="I58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8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84" spans="1:10" x14ac:dyDescent="0.25">
      <c r="A584" s="214" t="s">
        <v>5924</v>
      </c>
      <c r="B584" s="214" t="s">
        <v>5665</v>
      </c>
      <c r="C584" s="214" t="s">
        <v>6446</v>
      </c>
      <c r="D584" s="214" t="s">
        <v>6447</v>
      </c>
      <c r="E584" s="215">
        <v>604.46029999999996</v>
      </c>
      <c r="F584" s="215">
        <v>694.78200000000004</v>
      </c>
      <c r="G584" s="212"/>
      <c r="H584" s="212"/>
      <c r="I58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8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85" spans="1:10" x14ac:dyDescent="0.25">
      <c r="A585" s="214" t="s">
        <v>5924</v>
      </c>
      <c r="B585" s="214" t="s">
        <v>5665</v>
      </c>
      <c r="C585" s="214" t="s">
        <v>6448</v>
      </c>
      <c r="D585" s="214" t="s">
        <v>6449</v>
      </c>
      <c r="E585" s="215">
        <v>316.75740000000002</v>
      </c>
      <c r="F585" s="215">
        <v>364.089</v>
      </c>
      <c r="G585" s="212"/>
      <c r="H585" s="212"/>
      <c r="I58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8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86" spans="1:10" x14ac:dyDescent="0.25">
      <c r="A586" s="214" t="s">
        <v>5924</v>
      </c>
      <c r="B586" s="214" t="s">
        <v>5665</v>
      </c>
      <c r="C586" s="214" t="s">
        <v>6450</v>
      </c>
      <c r="D586" s="214" t="s">
        <v>6451</v>
      </c>
      <c r="E586" s="215">
        <v>370.44510000000002</v>
      </c>
      <c r="F586" s="215">
        <v>425.79899999999998</v>
      </c>
      <c r="G586" s="212"/>
      <c r="H586" s="212"/>
      <c r="I58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8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87" spans="1:10" x14ac:dyDescent="0.25">
      <c r="A587" s="214" t="s">
        <v>5924</v>
      </c>
      <c r="B587" s="214" t="s">
        <v>5665</v>
      </c>
      <c r="C587" s="214" t="s">
        <v>6452</v>
      </c>
      <c r="D587" s="214" t="s">
        <v>6453</v>
      </c>
      <c r="E587" s="215">
        <v>477.82049999999998</v>
      </c>
      <c r="F587" s="215">
        <v>549.21900000000005</v>
      </c>
      <c r="G587" s="212"/>
      <c r="H587" s="212"/>
      <c r="I58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8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88" spans="1:10" x14ac:dyDescent="0.25">
      <c r="A588" s="214" t="s">
        <v>5924</v>
      </c>
      <c r="B588" s="214" t="s">
        <v>5665</v>
      </c>
      <c r="C588" s="214" t="s">
        <v>6454</v>
      </c>
      <c r="D588" s="214" t="s">
        <v>6455</v>
      </c>
      <c r="E588" s="215">
        <v>608.14480000000003</v>
      </c>
      <c r="F588" s="215">
        <v>699.01700000000005</v>
      </c>
      <c r="G588" s="212"/>
      <c r="H588" s="212"/>
      <c r="I58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8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89" spans="1:10" x14ac:dyDescent="0.25">
      <c r="A589" s="214" t="s">
        <v>5924</v>
      </c>
      <c r="B589" s="214" t="s">
        <v>5665</v>
      </c>
      <c r="C589" s="214" t="s">
        <v>6456</v>
      </c>
      <c r="D589" s="214" t="s">
        <v>6457</v>
      </c>
      <c r="E589" s="215">
        <v>719.73099999999999</v>
      </c>
      <c r="F589" s="215">
        <v>827.27700000000004</v>
      </c>
      <c r="G589" s="212"/>
      <c r="H589" s="212"/>
      <c r="I58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8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90" spans="1:10" x14ac:dyDescent="0.25">
      <c r="A590" s="214" t="s">
        <v>5924</v>
      </c>
      <c r="B590" s="214" t="s">
        <v>5665</v>
      </c>
      <c r="C590" s="214" t="s">
        <v>6458</v>
      </c>
      <c r="D590" s="214" t="s">
        <v>6459</v>
      </c>
      <c r="E590" s="215">
        <v>534.03470000000004</v>
      </c>
      <c r="F590" s="215">
        <v>613.83299999999997</v>
      </c>
      <c r="G590" s="212"/>
      <c r="H590" s="212"/>
      <c r="I59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9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91" spans="1:10" x14ac:dyDescent="0.25">
      <c r="A591" s="214" t="s">
        <v>5924</v>
      </c>
      <c r="B591" s="214" t="s">
        <v>5665</v>
      </c>
      <c r="C591" s="214" t="s">
        <v>6460</v>
      </c>
      <c r="D591" s="214" t="s">
        <v>6461</v>
      </c>
      <c r="E591" s="215">
        <v>594.03859999999997</v>
      </c>
      <c r="F591" s="215">
        <v>682.803</v>
      </c>
      <c r="G591" s="212"/>
      <c r="H591" s="212"/>
      <c r="I59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9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92" spans="1:10" x14ac:dyDescent="0.25">
      <c r="A592" s="214" t="s">
        <v>5924</v>
      </c>
      <c r="B592" s="214" t="s">
        <v>5665</v>
      </c>
      <c r="C592" s="214" t="s">
        <v>6462</v>
      </c>
      <c r="D592" s="214" t="s">
        <v>6463</v>
      </c>
      <c r="E592" s="215">
        <v>377.7088</v>
      </c>
      <c r="F592" s="215">
        <v>434.14800000000002</v>
      </c>
      <c r="G592" s="212"/>
      <c r="H592" s="212"/>
      <c r="I59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9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93" spans="1:10" x14ac:dyDescent="0.25">
      <c r="A593" s="214" t="s">
        <v>5924</v>
      </c>
      <c r="B593" s="214" t="s">
        <v>5665</v>
      </c>
      <c r="C593" s="214" t="s">
        <v>6464</v>
      </c>
      <c r="D593" s="214" t="s">
        <v>6465</v>
      </c>
      <c r="E593" s="215">
        <v>432.44920000000002</v>
      </c>
      <c r="F593" s="215">
        <v>497.06799999999998</v>
      </c>
      <c r="G593" s="212"/>
      <c r="H593" s="212"/>
      <c r="I59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9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94" spans="1:10" x14ac:dyDescent="0.25">
      <c r="A594" s="214" t="s">
        <v>5924</v>
      </c>
      <c r="B594" s="214" t="s">
        <v>5665</v>
      </c>
      <c r="C594" s="214" t="s">
        <v>6466</v>
      </c>
      <c r="D594" s="214" t="s">
        <v>6467</v>
      </c>
      <c r="E594" s="215">
        <v>775.52409999999998</v>
      </c>
      <c r="F594" s="215">
        <v>891.40700000000004</v>
      </c>
      <c r="G594" s="212"/>
      <c r="H594" s="212"/>
      <c r="I59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9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95" spans="1:10" x14ac:dyDescent="0.25">
      <c r="A595" s="214" t="s">
        <v>5924</v>
      </c>
      <c r="B595" s="214" t="s">
        <v>5665</v>
      </c>
      <c r="C595" s="214" t="s">
        <v>12650</v>
      </c>
      <c r="D595" s="214" t="s">
        <v>12651</v>
      </c>
      <c r="E595" s="215">
        <v>552.35170000000005</v>
      </c>
      <c r="F595" s="215">
        <v>634.88699999999994</v>
      </c>
      <c r="G595" s="212"/>
      <c r="H595" s="212"/>
      <c r="I59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9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96" spans="1:10" x14ac:dyDescent="0.25">
      <c r="A596" s="214" t="s">
        <v>5924</v>
      </c>
      <c r="B596" s="214" t="s">
        <v>5665</v>
      </c>
      <c r="C596" s="214" t="s">
        <v>6468</v>
      </c>
      <c r="D596" s="214" t="s">
        <v>6469</v>
      </c>
      <c r="E596" s="215">
        <v>1418.71</v>
      </c>
      <c r="F596" s="215">
        <v>1630.701</v>
      </c>
      <c r="G596" s="212"/>
      <c r="H596" s="212"/>
      <c r="I59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9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97" spans="1:10" x14ac:dyDescent="0.25">
      <c r="A597" s="214" t="s">
        <v>5924</v>
      </c>
      <c r="B597" s="214" t="s">
        <v>5665</v>
      </c>
      <c r="C597" s="214" t="s">
        <v>6470</v>
      </c>
      <c r="D597" s="214" t="s">
        <v>6471</v>
      </c>
      <c r="E597" s="215">
        <v>654.04250000000002</v>
      </c>
      <c r="F597" s="215">
        <v>751.77300000000002</v>
      </c>
      <c r="G597" s="212"/>
      <c r="H597" s="212"/>
      <c r="I59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9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98" spans="1:10" x14ac:dyDescent="0.25">
      <c r="A598" s="214" t="s">
        <v>5924</v>
      </c>
      <c r="B598" s="214" t="s">
        <v>5665</v>
      </c>
      <c r="C598" s="214" t="s">
        <v>6472</v>
      </c>
      <c r="D598" s="214" t="s">
        <v>6473</v>
      </c>
      <c r="E598" s="215">
        <v>726.57349999999997</v>
      </c>
      <c r="F598" s="215">
        <v>835.14200000000005</v>
      </c>
      <c r="G598" s="212"/>
      <c r="H598" s="212"/>
      <c r="I59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9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599" spans="1:10" x14ac:dyDescent="0.25">
      <c r="A599" s="214" t="s">
        <v>5924</v>
      </c>
      <c r="B599" s="214" t="s">
        <v>5665</v>
      </c>
      <c r="C599" s="214" t="s">
        <v>6474</v>
      </c>
      <c r="D599" s="214" t="s">
        <v>6475</v>
      </c>
      <c r="E599" s="215">
        <v>787.63009999999997</v>
      </c>
      <c r="F599" s="215">
        <v>905.322</v>
      </c>
      <c r="G599" s="212"/>
      <c r="H599" s="212"/>
      <c r="I59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59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00" spans="1:10" x14ac:dyDescent="0.25">
      <c r="A600" s="214" t="s">
        <v>5924</v>
      </c>
      <c r="B600" s="214" t="s">
        <v>5665</v>
      </c>
      <c r="C600" s="214" t="s">
        <v>6476</v>
      </c>
      <c r="D600" s="214" t="s">
        <v>6477</v>
      </c>
      <c r="E600" s="215">
        <v>665.51689999999996</v>
      </c>
      <c r="F600" s="215">
        <v>764.96199999999999</v>
      </c>
      <c r="G600" s="212"/>
      <c r="H600" s="212"/>
      <c r="I60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0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01" spans="1:10" x14ac:dyDescent="0.25">
      <c r="A601" s="214" t="s">
        <v>5924</v>
      </c>
      <c r="B601" s="214" t="s">
        <v>5665</v>
      </c>
      <c r="C601" s="214" t="s">
        <v>6478</v>
      </c>
      <c r="D601" s="214" t="s">
        <v>6479</v>
      </c>
      <c r="E601" s="215">
        <v>206.32919999999999</v>
      </c>
      <c r="F601" s="215">
        <v>237.16</v>
      </c>
      <c r="G601" s="212"/>
      <c r="H601" s="212"/>
      <c r="I60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0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02" spans="1:10" x14ac:dyDescent="0.25">
      <c r="A602" s="214" t="s">
        <v>5924</v>
      </c>
      <c r="B602" s="214" t="s">
        <v>5665</v>
      </c>
      <c r="C602" s="214" t="s">
        <v>6480</v>
      </c>
      <c r="D602" s="214" t="s">
        <v>6481</v>
      </c>
      <c r="E602" s="215">
        <v>332.65320000000003</v>
      </c>
      <c r="F602" s="215">
        <v>382.36</v>
      </c>
      <c r="G602" s="212"/>
      <c r="H602" s="212"/>
      <c r="I60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0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03" spans="1:10" x14ac:dyDescent="0.25">
      <c r="A603" s="214" t="s">
        <v>5924</v>
      </c>
      <c r="B603" s="214" t="s">
        <v>5665</v>
      </c>
      <c r="C603" s="214" t="s">
        <v>6482</v>
      </c>
      <c r="D603" s="214" t="s">
        <v>6483</v>
      </c>
      <c r="E603" s="215">
        <v>180.53809999999999</v>
      </c>
      <c r="F603" s="215">
        <v>207.51499999999999</v>
      </c>
      <c r="G603" s="212"/>
      <c r="H603" s="212"/>
      <c r="I60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0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04" spans="1:10" x14ac:dyDescent="0.25">
      <c r="A604" s="214" t="s">
        <v>5924</v>
      </c>
      <c r="B604" s="214" t="s">
        <v>5665</v>
      </c>
      <c r="C604" s="214" t="s">
        <v>6484</v>
      </c>
      <c r="D604" s="214" t="s">
        <v>6485</v>
      </c>
      <c r="E604" s="215">
        <v>782.78769999999997</v>
      </c>
      <c r="F604" s="215">
        <v>899.75599999999997</v>
      </c>
      <c r="G604" s="212"/>
      <c r="H604" s="212"/>
      <c r="I60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0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05" spans="1:10" x14ac:dyDescent="0.25">
      <c r="A605" s="214" t="s">
        <v>5924</v>
      </c>
      <c r="B605" s="214" t="s">
        <v>5665</v>
      </c>
      <c r="C605" s="214" t="s">
        <v>6486</v>
      </c>
      <c r="D605" s="214" t="s">
        <v>6487</v>
      </c>
      <c r="E605" s="215">
        <v>597.51250000000005</v>
      </c>
      <c r="F605" s="215">
        <v>686.79600000000005</v>
      </c>
      <c r="G605" s="212"/>
      <c r="H605" s="212"/>
      <c r="I60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0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06" spans="1:10" x14ac:dyDescent="0.25">
      <c r="A606" s="214" t="s">
        <v>5924</v>
      </c>
      <c r="B606" s="214" t="s">
        <v>5665</v>
      </c>
      <c r="C606" s="214" t="s">
        <v>6488</v>
      </c>
      <c r="D606" s="214" t="s">
        <v>6489</v>
      </c>
      <c r="E606" s="215">
        <v>1015.144</v>
      </c>
      <c r="F606" s="215">
        <v>1166.8320000000001</v>
      </c>
      <c r="G606" s="212"/>
      <c r="H606" s="212"/>
      <c r="I60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0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07" spans="1:10" x14ac:dyDescent="0.25">
      <c r="A607" s="214" t="s">
        <v>5924</v>
      </c>
      <c r="B607" s="214" t="s">
        <v>5665</v>
      </c>
      <c r="C607" s="214" t="s">
        <v>6490</v>
      </c>
      <c r="D607" s="214" t="s">
        <v>6491</v>
      </c>
      <c r="E607" s="215">
        <v>1683.8910000000001</v>
      </c>
      <c r="F607" s="215">
        <v>1935.5070000000001</v>
      </c>
      <c r="G607" s="212"/>
      <c r="H607" s="212"/>
      <c r="I60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0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08" spans="1:10" x14ac:dyDescent="0.25">
      <c r="A608" s="214" t="s">
        <v>5924</v>
      </c>
      <c r="B608" s="214" t="s">
        <v>5665</v>
      </c>
      <c r="C608" s="214" t="s">
        <v>6492</v>
      </c>
      <c r="D608" s="214" t="s">
        <v>6493</v>
      </c>
      <c r="E608" s="215">
        <v>143.6936</v>
      </c>
      <c r="F608" s="215">
        <v>165.16499999999999</v>
      </c>
      <c r="G608" s="212"/>
      <c r="H608" s="212"/>
      <c r="I60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0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09" spans="1:10" x14ac:dyDescent="0.25">
      <c r="A609" s="214" t="s">
        <v>5924</v>
      </c>
      <c r="B609" s="214" t="s">
        <v>5665</v>
      </c>
      <c r="C609" s="214" t="s">
        <v>6494</v>
      </c>
      <c r="D609" s="214" t="s">
        <v>6495</v>
      </c>
      <c r="E609" s="215">
        <v>226.96209999999999</v>
      </c>
      <c r="F609" s="215">
        <v>260.87599999999998</v>
      </c>
      <c r="G609" s="212"/>
      <c r="H609" s="212"/>
      <c r="I60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0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10" spans="1:10" x14ac:dyDescent="0.25">
      <c r="A610" s="214" t="s">
        <v>5924</v>
      </c>
      <c r="B610" s="214" t="s">
        <v>5665</v>
      </c>
      <c r="C610" s="214" t="s">
        <v>6496</v>
      </c>
      <c r="D610" s="214" t="s">
        <v>6497</v>
      </c>
      <c r="E610" s="215">
        <v>273.28089999999997</v>
      </c>
      <c r="F610" s="215">
        <v>314.11599999999999</v>
      </c>
      <c r="G610" s="212"/>
      <c r="H610" s="212"/>
      <c r="I61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1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11" spans="1:10" x14ac:dyDescent="0.25">
      <c r="A611" s="214" t="s">
        <v>5924</v>
      </c>
      <c r="B611" s="214" t="s">
        <v>5665</v>
      </c>
      <c r="C611" s="214" t="s">
        <v>6498</v>
      </c>
      <c r="D611" s="214" t="s">
        <v>6499</v>
      </c>
      <c r="E611" s="215">
        <v>319.59969999999998</v>
      </c>
      <c r="F611" s="215">
        <v>367.35599999999999</v>
      </c>
      <c r="G611" s="212"/>
      <c r="H611" s="212"/>
      <c r="I61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1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12" spans="1:10" x14ac:dyDescent="0.25">
      <c r="A612" s="214" t="s">
        <v>5924</v>
      </c>
      <c r="B612" s="214" t="s">
        <v>5665</v>
      </c>
      <c r="C612" s="214" t="s">
        <v>9878</v>
      </c>
      <c r="D612" s="214" t="s">
        <v>9879</v>
      </c>
      <c r="E612" s="215">
        <v>412.2373</v>
      </c>
      <c r="F612" s="215">
        <v>473.83600000000001</v>
      </c>
      <c r="G612" s="212"/>
      <c r="H612" s="212"/>
      <c r="I61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1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13" spans="1:10" x14ac:dyDescent="0.25">
      <c r="A613" s="214" t="s">
        <v>5924</v>
      </c>
      <c r="B613" s="214" t="s">
        <v>5665</v>
      </c>
      <c r="C613" s="214" t="s">
        <v>6500</v>
      </c>
      <c r="D613" s="214" t="s">
        <v>6501</v>
      </c>
      <c r="E613" s="215">
        <v>131.37700000000001</v>
      </c>
      <c r="F613" s="215">
        <v>151.00800000000001</v>
      </c>
      <c r="G613" s="212"/>
      <c r="H613" s="212"/>
      <c r="I61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1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14" spans="1:10" x14ac:dyDescent="0.25">
      <c r="A614" s="214" t="s">
        <v>5924</v>
      </c>
      <c r="B614" s="214" t="s">
        <v>5665</v>
      </c>
      <c r="C614" s="214" t="s">
        <v>6502</v>
      </c>
      <c r="D614" s="214" t="s">
        <v>6503</v>
      </c>
      <c r="E614" s="215">
        <v>384.97239999999999</v>
      </c>
      <c r="F614" s="215">
        <v>442.49700000000001</v>
      </c>
      <c r="G614" s="212"/>
      <c r="H614" s="212"/>
      <c r="I61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1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15" spans="1:10" x14ac:dyDescent="0.25">
      <c r="A615" s="214" t="s">
        <v>5924</v>
      </c>
      <c r="B615" s="214" t="s">
        <v>5665</v>
      </c>
      <c r="C615" s="214" t="s">
        <v>6504</v>
      </c>
      <c r="D615" s="214" t="s">
        <v>6505</v>
      </c>
      <c r="E615" s="215">
        <v>273.28089999999997</v>
      </c>
      <c r="F615" s="215">
        <v>314.11599999999999</v>
      </c>
      <c r="G615" s="212"/>
      <c r="H615" s="212"/>
      <c r="I61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1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16" spans="1:10" x14ac:dyDescent="0.25">
      <c r="A616" s="214" t="s">
        <v>5924</v>
      </c>
      <c r="B616" s="214" t="s">
        <v>5665</v>
      </c>
      <c r="C616" s="214" t="s">
        <v>6506</v>
      </c>
      <c r="D616" s="214" t="s">
        <v>6507</v>
      </c>
      <c r="E616" s="215">
        <v>365.91849999999999</v>
      </c>
      <c r="F616" s="215">
        <v>420.596</v>
      </c>
      <c r="G616" s="212"/>
      <c r="H616" s="212"/>
      <c r="I61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1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17" spans="1:10" x14ac:dyDescent="0.25">
      <c r="A617" s="214" t="s">
        <v>5924</v>
      </c>
      <c r="B617" s="214" t="s">
        <v>5665</v>
      </c>
      <c r="C617" s="214" t="s">
        <v>6508</v>
      </c>
      <c r="D617" s="214" t="s">
        <v>6509</v>
      </c>
      <c r="E617" s="215">
        <v>196.0127</v>
      </c>
      <c r="F617" s="215">
        <v>225.30199999999999</v>
      </c>
      <c r="G617" s="212"/>
      <c r="H617" s="212"/>
      <c r="I61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1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18" spans="1:10" x14ac:dyDescent="0.25">
      <c r="A618" s="214" t="s">
        <v>5924</v>
      </c>
      <c r="B618" s="214" t="s">
        <v>5665</v>
      </c>
      <c r="C618" s="214">
        <v>70653</v>
      </c>
      <c r="D618" s="214" t="s">
        <v>6510</v>
      </c>
      <c r="E618" s="215">
        <v>374.76119999999997</v>
      </c>
      <c r="F618" s="215">
        <v>430.76</v>
      </c>
      <c r="G618" s="212"/>
      <c r="H618" s="212"/>
      <c r="I61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1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19" spans="1:10" x14ac:dyDescent="0.25">
      <c r="A619" s="214" t="s">
        <v>5924</v>
      </c>
      <c r="B619" s="214" t="s">
        <v>5665</v>
      </c>
      <c r="C619" s="214">
        <v>70654</v>
      </c>
      <c r="D619" s="214" t="s">
        <v>10970</v>
      </c>
      <c r="E619" s="215">
        <v>416.86919999999998</v>
      </c>
      <c r="F619" s="215">
        <v>479.16</v>
      </c>
      <c r="G619" s="212"/>
      <c r="H619" s="212"/>
      <c r="I61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1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20" spans="1:10" x14ac:dyDescent="0.25">
      <c r="A620" s="214" t="s">
        <v>5924</v>
      </c>
      <c r="B620" s="214" t="s">
        <v>5665</v>
      </c>
      <c r="C620" s="214" t="s">
        <v>12652</v>
      </c>
      <c r="D620" s="214" t="s">
        <v>12653</v>
      </c>
      <c r="E620" s="215">
        <v>221.8039</v>
      </c>
      <c r="F620" s="215">
        <v>254.947</v>
      </c>
      <c r="G620" s="212"/>
      <c r="H620" s="212"/>
      <c r="I62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2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21" spans="1:10" x14ac:dyDescent="0.25">
      <c r="A621" s="214" t="s">
        <v>5924</v>
      </c>
      <c r="B621" s="214" t="s">
        <v>5665</v>
      </c>
      <c r="C621" s="214" t="s">
        <v>6511</v>
      </c>
      <c r="D621" s="214" t="s">
        <v>6512</v>
      </c>
      <c r="E621" s="215">
        <v>527.82380000000001</v>
      </c>
      <c r="F621" s="215">
        <v>606.69399999999996</v>
      </c>
      <c r="G621" s="212"/>
      <c r="H621" s="212"/>
      <c r="I62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2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22" spans="1:10" x14ac:dyDescent="0.25">
      <c r="A622" s="214" t="s">
        <v>5924</v>
      </c>
      <c r="B622" s="214" t="s">
        <v>5665</v>
      </c>
      <c r="C622" s="214" t="s">
        <v>6513</v>
      </c>
      <c r="D622" s="214" t="s">
        <v>6514</v>
      </c>
      <c r="E622" s="215">
        <v>2010.7809999999999</v>
      </c>
      <c r="F622" s="215">
        <v>2311.2420000000002</v>
      </c>
      <c r="G622" s="212"/>
      <c r="H622" s="212"/>
      <c r="I62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2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23" spans="1:10" x14ac:dyDescent="0.25">
      <c r="A623" s="214" t="s">
        <v>5924</v>
      </c>
      <c r="B623" s="214" t="s">
        <v>5665</v>
      </c>
      <c r="C623" s="214" t="s">
        <v>6515</v>
      </c>
      <c r="D623" s="214" t="s">
        <v>6516</v>
      </c>
      <c r="E623" s="215">
        <v>184.74889999999999</v>
      </c>
      <c r="F623" s="215">
        <v>212.35499999999999</v>
      </c>
      <c r="G623" s="212"/>
      <c r="H623" s="212"/>
      <c r="I62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2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24" spans="1:10" x14ac:dyDescent="0.25">
      <c r="A624" s="214" t="s">
        <v>5924</v>
      </c>
      <c r="B624" s="214" t="s">
        <v>5665</v>
      </c>
      <c r="C624" s="214" t="s">
        <v>6517</v>
      </c>
      <c r="D624" s="214" t="s">
        <v>6518</v>
      </c>
      <c r="E624" s="215">
        <v>516.34939999999995</v>
      </c>
      <c r="F624" s="215">
        <v>593.505</v>
      </c>
      <c r="G624" s="212"/>
      <c r="H624" s="212"/>
      <c r="I62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2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25" spans="1:10" x14ac:dyDescent="0.25">
      <c r="A625" s="214" t="s">
        <v>5924</v>
      </c>
      <c r="B625" s="214" t="s">
        <v>5665</v>
      </c>
      <c r="C625" s="214" t="s">
        <v>6519</v>
      </c>
      <c r="D625" s="214" t="s">
        <v>6520</v>
      </c>
      <c r="E625" s="215">
        <v>2880.587</v>
      </c>
      <c r="F625" s="215">
        <v>3311.0189999999998</v>
      </c>
      <c r="G625" s="212"/>
      <c r="H625" s="212"/>
      <c r="I62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2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26" spans="1:10" x14ac:dyDescent="0.25">
      <c r="A626" s="214" t="s">
        <v>5924</v>
      </c>
      <c r="B626" s="214" t="s">
        <v>5665</v>
      </c>
      <c r="C626" s="214" t="s">
        <v>6521</v>
      </c>
      <c r="D626" s="214" t="s">
        <v>6522</v>
      </c>
      <c r="E626" s="215">
        <v>487.18959999999998</v>
      </c>
      <c r="F626" s="215">
        <v>559.98800000000006</v>
      </c>
      <c r="G626" s="212"/>
      <c r="H626" s="212"/>
      <c r="I62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2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27" spans="1:10" x14ac:dyDescent="0.25">
      <c r="A627" s="214" t="s">
        <v>5924</v>
      </c>
      <c r="B627" s="214" t="s">
        <v>5665</v>
      </c>
      <c r="C627" s="214" t="s">
        <v>6523</v>
      </c>
      <c r="D627" s="214" t="s">
        <v>6524</v>
      </c>
      <c r="E627" s="215">
        <v>440.76549999999997</v>
      </c>
      <c r="F627" s="215">
        <v>506.62700000000001</v>
      </c>
      <c r="G627" s="212"/>
      <c r="H627" s="212"/>
      <c r="I62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2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28" spans="1:10" x14ac:dyDescent="0.25">
      <c r="A628" s="214" t="s">
        <v>5924</v>
      </c>
      <c r="B628" s="214" t="s">
        <v>5665</v>
      </c>
      <c r="C628" s="214" t="s">
        <v>6525</v>
      </c>
      <c r="D628" s="214" t="s">
        <v>6526</v>
      </c>
      <c r="E628" s="215">
        <v>226.96209999999999</v>
      </c>
      <c r="F628" s="215">
        <v>260.87599999999998</v>
      </c>
      <c r="G628" s="212"/>
      <c r="H628" s="212"/>
      <c r="I62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2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29" spans="1:10" x14ac:dyDescent="0.25">
      <c r="A629" s="214" t="s">
        <v>5924</v>
      </c>
      <c r="B629" s="214" t="s">
        <v>5665</v>
      </c>
      <c r="C629" s="214" t="s">
        <v>6527</v>
      </c>
      <c r="D629" s="214" t="s">
        <v>6528</v>
      </c>
      <c r="E629" s="215">
        <v>248.43719999999999</v>
      </c>
      <c r="F629" s="215">
        <v>285.56</v>
      </c>
      <c r="G629" s="212"/>
      <c r="H629" s="212"/>
      <c r="I62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2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30" spans="1:10" x14ac:dyDescent="0.25">
      <c r="A630" s="214" t="s">
        <v>5924</v>
      </c>
      <c r="B630" s="214" t="s">
        <v>5665</v>
      </c>
      <c r="C630" s="214" t="s">
        <v>6529</v>
      </c>
      <c r="D630" s="214" t="s">
        <v>6530</v>
      </c>
      <c r="E630" s="215">
        <v>349.28590000000003</v>
      </c>
      <c r="F630" s="215">
        <v>401.47800000000001</v>
      </c>
      <c r="G630" s="212"/>
      <c r="H630" s="212"/>
      <c r="I63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3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31" spans="1:10" x14ac:dyDescent="0.25">
      <c r="A631" s="214" t="s">
        <v>5924</v>
      </c>
      <c r="B631" s="214" t="s">
        <v>5665</v>
      </c>
      <c r="C631" s="214" t="s">
        <v>6531</v>
      </c>
      <c r="D631" s="214" t="s">
        <v>6532</v>
      </c>
      <c r="E631" s="215">
        <v>374.76119999999997</v>
      </c>
      <c r="F631" s="215">
        <v>430.76</v>
      </c>
      <c r="G631" s="212"/>
      <c r="H631" s="212"/>
      <c r="I63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3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32" spans="1:10" x14ac:dyDescent="0.25">
      <c r="A632" s="214" t="s">
        <v>5924</v>
      </c>
      <c r="B632" s="214" t="s">
        <v>5665</v>
      </c>
      <c r="C632" s="214" t="s">
        <v>6533</v>
      </c>
      <c r="D632" s="214" t="s">
        <v>6534</v>
      </c>
      <c r="E632" s="215">
        <v>279.49189999999999</v>
      </c>
      <c r="F632" s="215">
        <v>321.255</v>
      </c>
      <c r="G632" s="212"/>
      <c r="H632" s="212"/>
      <c r="I63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3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33" spans="1:10" x14ac:dyDescent="0.25">
      <c r="A633" s="214" t="s">
        <v>5924</v>
      </c>
      <c r="B633" s="214" t="s">
        <v>5665</v>
      </c>
      <c r="C633" s="214" t="s">
        <v>6535</v>
      </c>
      <c r="D633" s="214" t="s">
        <v>6536</v>
      </c>
      <c r="E633" s="215">
        <v>1049.6469999999999</v>
      </c>
      <c r="F633" s="215">
        <v>1206.491</v>
      </c>
      <c r="G633" s="212"/>
      <c r="H633" s="212"/>
      <c r="I63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3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34" spans="1:10" x14ac:dyDescent="0.25">
      <c r="A634" s="214" t="s">
        <v>5924</v>
      </c>
      <c r="B634" s="214" t="s">
        <v>5665</v>
      </c>
      <c r="C634" s="214">
        <v>60158</v>
      </c>
      <c r="D634" s="214" t="s">
        <v>6537</v>
      </c>
      <c r="E634" s="215">
        <v>1095.104</v>
      </c>
      <c r="F634" s="215">
        <v>1258.74</v>
      </c>
      <c r="G634" s="212"/>
      <c r="H634" s="212"/>
      <c r="I63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3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35" spans="1:10" x14ac:dyDescent="0.25">
      <c r="A635" s="214" t="s">
        <v>5924</v>
      </c>
      <c r="B635" s="214" t="s">
        <v>5665</v>
      </c>
      <c r="C635" s="214">
        <v>60163</v>
      </c>
      <c r="D635" s="214" t="s">
        <v>6538</v>
      </c>
      <c r="E635" s="215">
        <v>1095.104</v>
      </c>
      <c r="F635" s="215">
        <v>1258.74</v>
      </c>
      <c r="G635" s="212"/>
      <c r="H635" s="212"/>
      <c r="I63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3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36" spans="1:10" x14ac:dyDescent="0.25">
      <c r="A636" s="214" t="s">
        <v>5924</v>
      </c>
      <c r="B636" s="214" t="s">
        <v>5665</v>
      </c>
      <c r="C636" s="214" t="s">
        <v>6539</v>
      </c>
      <c r="D636" s="214" t="s">
        <v>6540</v>
      </c>
      <c r="E636" s="215">
        <v>399.18380000000002</v>
      </c>
      <c r="F636" s="215">
        <v>458.83199999999999</v>
      </c>
      <c r="G636" s="212"/>
      <c r="H636" s="212"/>
      <c r="I63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3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37" spans="1:10" x14ac:dyDescent="0.25">
      <c r="A637" s="214" t="s">
        <v>5924</v>
      </c>
      <c r="B637" s="214" t="s">
        <v>5665</v>
      </c>
      <c r="C637" s="214" t="s">
        <v>6541</v>
      </c>
      <c r="D637" s="214" t="s">
        <v>6542</v>
      </c>
      <c r="E637" s="215">
        <v>198.74979999999999</v>
      </c>
      <c r="F637" s="215">
        <v>228.44800000000001</v>
      </c>
      <c r="G637" s="212"/>
      <c r="H637" s="212"/>
      <c r="I63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3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38" spans="1:10" x14ac:dyDescent="0.25">
      <c r="A638" s="214" t="s">
        <v>5924</v>
      </c>
      <c r="B638" s="214" t="s">
        <v>5665</v>
      </c>
      <c r="C638" s="214" t="s">
        <v>6543</v>
      </c>
      <c r="D638" s="214" t="s">
        <v>6544</v>
      </c>
      <c r="E638" s="215">
        <v>198.74979999999999</v>
      </c>
      <c r="F638" s="215">
        <v>228.44800000000001</v>
      </c>
      <c r="G638" s="212"/>
      <c r="H638" s="212"/>
      <c r="I63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3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39" spans="1:10" x14ac:dyDescent="0.25">
      <c r="A639" s="214" t="s">
        <v>5924</v>
      </c>
      <c r="B639" s="214" t="s">
        <v>5665</v>
      </c>
      <c r="C639" s="214" t="s">
        <v>6545</v>
      </c>
      <c r="D639" s="214" t="s">
        <v>6546</v>
      </c>
      <c r="E639" s="215">
        <v>326.86340000000001</v>
      </c>
      <c r="F639" s="215">
        <v>375.70499999999998</v>
      </c>
      <c r="G639" s="212"/>
      <c r="H639" s="212"/>
      <c r="I63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3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40" spans="1:10" x14ac:dyDescent="0.25">
      <c r="A640" s="214" t="s">
        <v>5924</v>
      </c>
      <c r="B640" s="214" t="s">
        <v>5665</v>
      </c>
      <c r="C640" s="214" t="s">
        <v>12654</v>
      </c>
      <c r="D640" s="214" t="s">
        <v>12655</v>
      </c>
      <c r="E640" s="215">
        <v>496.55860000000001</v>
      </c>
      <c r="F640" s="215">
        <v>570.75699999999995</v>
      </c>
      <c r="G640" s="212"/>
      <c r="H640" s="212"/>
      <c r="I64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4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41" spans="1:10" x14ac:dyDescent="0.25">
      <c r="A641" s="214" t="s">
        <v>5924</v>
      </c>
      <c r="B641" s="214" t="s">
        <v>5665</v>
      </c>
      <c r="C641" s="214" t="s">
        <v>6547</v>
      </c>
      <c r="D641" s="214" t="s">
        <v>6548</v>
      </c>
      <c r="E641" s="215">
        <v>449.71339999999998</v>
      </c>
      <c r="F641" s="215">
        <v>516.91200000000003</v>
      </c>
      <c r="G641" s="212"/>
      <c r="H641" s="212"/>
      <c r="I64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4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42" spans="1:10" x14ac:dyDescent="0.25">
      <c r="A642" s="214" t="s">
        <v>5924</v>
      </c>
      <c r="B642" s="214" t="s">
        <v>5665</v>
      </c>
      <c r="C642" s="214">
        <v>60788</v>
      </c>
      <c r="D642" s="214" t="s">
        <v>6549</v>
      </c>
      <c r="E642" s="215">
        <v>510.66480000000001</v>
      </c>
      <c r="F642" s="215">
        <v>586.971</v>
      </c>
      <c r="G642" s="212"/>
      <c r="H642" s="212"/>
      <c r="I64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4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43" spans="1:10" x14ac:dyDescent="0.25">
      <c r="A643" s="214" t="s">
        <v>5924</v>
      </c>
      <c r="B643" s="214" t="s">
        <v>5665</v>
      </c>
      <c r="C643" s="214">
        <v>60117</v>
      </c>
      <c r="D643" s="214" t="s">
        <v>6550</v>
      </c>
      <c r="E643" s="215">
        <v>305.07249999999999</v>
      </c>
      <c r="F643" s="215">
        <v>350.65800000000002</v>
      </c>
      <c r="G643" s="212"/>
      <c r="H643" s="212"/>
      <c r="I64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4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44" spans="1:10" x14ac:dyDescent="0.25">
      <c r="A644" s="214" t="s">
        <v>5924</v>
      </c>
      <c r="B644" s="214" t="s">
        <v>5665</v>
      </c>
      <c r="C644" s="214" t="s">
        <v>6551</v>
      </c>
      <c r="D644" s="214" t="s">
        <v>6552</v>
      </c>
      <c r="E644" s="215">
        <v>290.54520000000002</v>
      </c>
      <c r="F644" s="215">
        <v>333.96</v>
      </c>
      <c r="G644" s="212"/>
      <c r="H644" s="212"/>
      <c r="I64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4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45" spans="1:10" x14ac:dyDescent="0.25">
      <c r="A645" s="214" t="s">
        <v>5924</v>
      </c>
      <c r="B645" s="214" t="s">
        <v>5665</v>
      </c>
      <c r="C645" s="214" t="s">
        <v>6553</v>
      </c>
      <c r="D645" s="214" t="s">
        <v>6554</v>
      </c>
      <c r="E645" s="215">
        <v>291.91370000000001</v>
      </c>
      <c r="F645" s="215">
        <v>335.53300000000002</v>
      </c>
      <c r="G645" s="212"/>
      <c r="H645" s="212"/>
      <c r="I64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4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46" spans="1:10" x14ac:dyDescent="0.25">
      <c r="A646" s="214" t="s">
        <v>5924</v>
      </c>
      <c r="B646" s="214" t="s">
        <v>5665</v>
      </c>
      <c r="C646" s="214">
        <v>60147</v>
      </c>
      <c r="D646" s="214" t="s">
        <v>6555</v>
      </c>
      <c r="E646" s="215">
        <v>412.2373</v>
      </c>
      <c r="F646" s="215">
        <v>473.83600000000001</v>
      </c>
      <c r="G646" s="212"/>
      <c r="H646" s="212"/>
      <c r="I64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4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47" spans="1:10" x14ac:dyDescent="0.25">
      <c r="A647" s="214" t="s">
        <v>5924</v>
      </c>
      <c r="B647" s="214" t="s">
        <v>5665</v>
      </c>
      <c r="C647" s="214">
        <v>60148</v>
      </c>
      <c r="D647" s="214" t="s">
        <v>6556</v>
      </c>
      <c r="E647" s="215">
        <v>458.55610000000001</v>
      </c>
      <c r="F647" s="215">
        <v>527.07600000000002</v>
      </c>
      <c r="G647" s="212"/>
      <c r="H647" s="212"/>
      <c r="I64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4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48" spans="1:10" x14ac:dyDescent="0.25">
      <c r="A648" s="214" t="s">
        <v>5924</v>
      </c>
      <c r="B648" s="214" t="s">
        <v>5665</v>
      </c>
      <c r="C648" s="214" t="s">
        <v>6557</v>
      </c>
      <c r="D648" s="214" t="s">
        <v>6558</v>
      </c>
      <c r="E648" s="215">
        <v>319.59969999999998</v>
      </c>
      <c r="F648" s="215">
        <v>367.35599999999999</v>
      </c>
      <c r="G648" s="212"/>
      <c r="H648" s="212"/>
      <c r="I64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4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49" spans="1:10" x14ac:dyDescent="0.25">
      <c r="A649" s="214" t="s">
        <v>5924</v>
      </c>
      <c r="B649" s="214" t="s">
        <v>5665</v>
      </c>
      <c r="C649" s="214">
        <v>70428</v>
      </c>
      <c r="D649" s="214" t="s">
        <v>10971</v>
      </c>
      <c r="E649" s="215">
        <v>665.51689999999996</v>
      </c>
      <c r="F649" s="215">
        <v>764.96199999999999</v>
      </c>
      <c r="G649" s="212"/>
      <c r="H649" s="212"/>
      <c r="I64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4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50" spans="1:10" x14ac:dyDescent="0.25">
      <c r="A650" s="214" t="s">
        <v>5924</v>
      </c>
      <c r="B650" s="214" t="s">
        <v>5665</v>
      </c>
      <c r="C650" s="214">
        <v>70450</v>
      </c>
      <c r="D650" s="214" t="s">
        <v>6559</v>
      </c>
      <c r="E650" s="215">
        <v>1019.876</v>
      </c>
      <c r="F650" s="215">
        <v>1172.271</v>
      </c>
      <c r="G650" s="212"/>
      <c r="H650" s="212"/>
      <c r="I65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5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51" spans="1:10" x14ac:dyDescent="0.25">
      <c r="A651" s="214" t="s">
        <v>5924</v>
      </c>
      <c r="B651" s="214" t="s">
        <v>5665</v>
      </c>
      <c r="C651" s="214" t="s">
        <v>6560</v>
      </c>
      <c r="D651" s="214" t="s">
        <v>6561</v>
      </c>
      <c r="E651" s="215">
        <v>459.08249999999998</v>
      </c>
      <c r="F651" s="215">
        <v>527.68100000000004</v>
      </c>
      <c r="G651" s="212"/>
      <c r="H651" s="212"/>
      <c r="I65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5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52" spans="1:10" x14ac:dyDescent="0.25">
      <c r="A652" s="214" t="s">
        <v>5924</v>
      </c>
      <c r="B652" s="214" t="s">
        <v>5665</v>
      </c>
      <c r="C652" s="214" t="s">
        <v>6562</v>
      </c>
      <c r="D652" s="214" t="s">
        <v>6563</v>
      </c>
      <c r="E652" s="215">
        <v>608.14480000000003</v>
      </c>
      <c r="F652" s="215">
        <v>699.01700000000005</v>
      </c>
      <c r="G652" s="212"/>
      <c r="H652" s="212"/>
      <c r="I65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5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53" spans="1:10" x14ac:dyDescent="0.25">
      <c r="A653" s="214" t="s">
        <v>5924</v>
      </c>
      <c r="B653" s="214" t="s">
        <v>5665</v>
      </c>
      <c r="C653" s="214" t="s">
        <v>6564</v>
      </c>
      <c r="D653" s="214" t="s">
        <v>6565</v>
      </c>
      <c r="E653" s="215">
        <v>887.11030000000005</v>
      </c>
      <c r="F653" s="215">
        <v>1019.667</v>
      </c>
      <c r="G653" s="212"/>
      <c r="H653" s="212"/>
      <c r="I65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5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54" spans="1:10" x14ac:dyDescent="0.25">
      <c r="A654" s="214" t="s">
        <v>5924</v>
      </c>
      <c r="B654" s="214" t="s">
        <v>5665</v>
      </c>
      <c r="C654" s="214" t="s">
        <v>6566</v>
      </c>
      <c r="D654" s="214" t="s">
        <v>6567</v>
      </c>
      <c r="E654" s="215">
        <v>1282.643</v>
      </c>
      <c r="F654" s="215">
        <v>1474.3019999999999</v>
      </c>
      <c r="G654" s="212"/>
      <c r="H654" s="212"/>
      <c r="I65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5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55" spans="1:10" x14ac:dyDescent="0.25">
      <c r="A655" s="214" t="s">
        <v>5924</v>
      </c>
      <c r="B655" s="214" t="s">
        <v>5665</v>
      </c>
      <c r="C655" s="214" t="s">
        <v>6568</v>
      </c>
      <c r="D655" s="214" t="s">
        <v>6569</v>
      </c>
      <c r="E655" s="215">
        <v>510.66480000000001</v>
      </c>
      <c r="F655" s="215">
        <v>586.971</v>
      </c>
      <c r="G655" s="212"/>
      <c r="H655" s="212"/>
      <c r="I65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5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56" spans="1:10" x14ac:dyDescent="0.25">
      <c r="A656" s="214" t="s">
        <v>6570</v>
      </c>
      <c r="B656" s="476" t="s">
        <v>6570</v>
      </c>
      <c r="C656" s="657"/>
      <c r="D656" s="477"/>
      <c r="E656" s="215"/>
      <c r="F656" s="215"/>
      <c r="G656" s="212"/>
      <c r="H656" s="212"/>
      <c r="I656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656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657" spans="1:10" x14ac:dyDescent="0.25">
      <c r="A657" s="214" t="s">
        <v>6570</v>
      </c>
      <c r="B657" s="214" t="s">
        <v>5968</v>
      </c>
      <c r="C657" s="214" t="s">
        <v>6571</v>
      </c>
      <c r="D657" s="214" t="s">
        <v>6572</v>
      </c>
      <c r="E657" s="215">
        <v>104.3331</v>
      </c>
      <c r="F657" s="215">
        <v>119.92310000000001</v>
      </c>
      <c r="G657" s="212"/>
      <c r="H657" s="212"/>
      <c r="I65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5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58" spans="1:10" x14ac:dyDescent="0.25">
      <c r="A658" s="214" t="s">
        <v>6570</v>
      </c>
      <c r="B658" s="214" t="s">
        <v>5665</v>
      </c>
      <c r="C658" s="214" t="s">
        <v>6573</v>
      </c>
      <c r="D658" s="214" t="s">
        <v>6574</v>
      </c>
      <c r="E658" s="215">
        <v>260.85910000000001</v>
      </c>
      <c r="F658" s="215">
        <v>299.83800000000002</v>
      </c>
      <c r="G658" s="212"/>
      <c r="H658" s="212"/>
      <c r="I65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5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59" spans="1:10" x14ac:dyDescent="0.25">
      <c r="A659" s="214" t="s">
        <v>6570</v>
      </c>
      <c r="B659" s="214" t="s">
        <v>5665</v>
      </c>
      <c r="C659" s="214" t="s">
        <v>11510</v>
      </c>
      <c r="D659" s="214" t="s">
        <v>11511</v>
      </c>
      <c r="E659" s="215">
        <v>4327.4949999999999</v>
      </c>
      <c r="F659" s="215">
        <v>4974.1319999999996</v>
      </c>
      <c r="G659" s="212"/>
      <c r="H659" s="212"/>
      <c r="I65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5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60" spans="1:10" x14ac:dyDescent="0.25">
      <c r="A660" s="214" t="s">
        <v>6570</v>
      </c>
      <c r="B660" s="214" t="s">
        <v>5665</v>
      </c>
      <c r="C660" s="214" t="s">
        <v>6575</v>
      </c>
      <c r="D660" s="214" t="s">
        <v>6576</v>
      </c>
      <c r="E660" s="215">
        <v>543.40369999999996</v>
      </c>
      <c r="F660" s="215">
        <v>624.60199999999998</v>
      </c>
      <c r="G660" s="212"/>
      <c r="H660" s="212"/>
      <c r="I66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6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61" spans="1:10" x14ac:dyDescent="0.25">
      <c r="A661" s="214" t="s">
        <v>6570</v>
      </c>
      <c r="B661" s="214" t="s">
        <v>5665</v>
      </c>
      <c r="C661" s="214" t="s">
        <v>6577</v>
      </c>
      <c r="D661" s="214" t="s">
        <v>6578</v>
      </c>
      <c r="E661" s="215">
        <v>206.32919999999999</v>
      </c>
      <c r="F661" s="215">
        <v>237.16</v>
      </c>
      <c r="G661" s="212"/>
      <c r="H661" s="212"/>
      <c r="I66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6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62" spans="1:10" x14ac:dyDescent="0.25">
      <c r="A662" s="214" t="s">
        <v>6570</v>
      </c>
      <c r="B662" s="214" t="s">
        <v>5665</v>
      </c>
      <c r="C662" s="214" t="s">
        <v>6579</v>
      </c>
      <c r="D662" s="214" t="s">
        <v>6580</v>
      </c>
      <c r="E662" s="215">
        <v>206.32919999999999</v>
      </c>
      <c r="F662" s="215">
        <v>237.16</v>
      </c>
      <c r="G662" s="212"/>
      <c r="H662" s="212"/>
      <c r="I66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6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63" spans="1:10" x14ac:dyDescent="0.25">
      <c r="A663" s="214" t="s">
        <v>6570</v>
      </c>
      <c r="B663" s="214" t="s">
        <v>5665</v>
      </c>
      <c r="C663" s="214" t="s">
        <v>6581</v>
      </c>
      <c r="D663" s="214" t="s">
        <v>6582</v>
      </c>
      <c r="E663" s="215">
        <v>248.43719999999999</v>
      </c>
      <c r="F663" s="215">
        <v>285.56</v>
      </c>
      <c r="G663" s="212"/>
      <c r="H663" s="212"/>
      <c r="I66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6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64" spans="1:10" x14ac:dyDescent="0.25">
      <c r="A664" s="214" t="s">
        <v>6570</v>
      </c>
      <c r="B664" s="214" t="s">
        <v>5665</v>
      </c>
      <c r="C664" s="214" t="s">
        <v>12656</v>
      </c>
      <c r="D664" s="214" t="s">
        <v>12657</v>
      </c>
      <c r="E664" s="215">
        <v>597.51250000000005</v>
      </c>
      <c r="F664" s="215">
        <v>686.79600000000005</v>
      </c>
      <c r="G664" s="212"/>
      <c r="H664" s="212"/>
      <c r="I66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6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65" spans="1:10" x14ac:dyDescent="0.25">
      <c r="A665" s="214" t="s">
        <v>6570</v>
      </c>
      <c r="B665" s="214" t="s">
        <v>5665</v>
      </c>
      <c r="C665" s="214" t="s">
        <v>6583</v>
      </c>
      <c r="D665" s="214" t="s">
        <v>6584</v>
      </c>
      <c r="E665" s="215">
        <v>248.43719999999999</v>
      </c>
      <c r="F665" s="215">
        <v>285.56</v>
      </c>
      <c r="G665" s="212"/>
      <c r="H665" s="212"/>
      <c r="I66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6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66" spans="1:10" x14ac:dyDescent="0.25">
      <c r="A666" s="214" t="s">
        <v>6570</v>
      </c>
      <c r="B666" s="214" t="s">
        <v>5665</v>
      </c>
      <c r="C666" s="214" t="s">
        <v>6585</v>
      </c>
      <c r="D666" s="214" t="s">
        <v>6586</v>
      </c>
      <c r="E666" s="215">
        <v>290.54520000000002</v>
      </c>
      <c r="F666" s="215">
        <v>333.96</v>
      </c>
      <c r="G666" s="212"/>
      <c r="H666" s="212"/>
      <c r="I66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6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67" spans="1:10" x14ac:dyDescent="0.25">
      <c r="A667" s="214" t="s">
        <v>6570</v>
      </c>
      <c r="B667" s="214" t="s">
        <v>5665</v>
      </c>
      <c r="C667" s="214" t="s">
        <v>6587</v>
      </c>
      <c r="D667" s="214" t="s">
        <v>6588</v>
      </c>
      <c r="E667" s="215">
        <v>332.65320000000003</v>
      </c>
      <c r="F667" s="215">
        <v>382.36</v>
      </c>
      <c r="G667" s="212"/>
      <c r="H667" s="212"/>
      <c r="I66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6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68" spans="1:10" x14ac:dyDescent="0.25">
      <c r="A668" s="214" t="s">
        <v>6570</v>
      </c>
      <c r="B668" s="214" t="s">
        <v>5665</v>
      </c>
      <c r="C668" s="214" t="s">
        <v>6589</v>
      </c>
      <c r="D668" s="214" t="s">
        <v>6590</v>
      </c>
      <c r="E668" s="215">
        <v>458.55610000000001</v>
      </c>
      <c r="F668" s="215">
        <v>527.07600000000002</v>
      </c>
      <c r="G668" s="212"/>
      <c r="H668" s="212"/>
      <c r="I66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6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69" spans="1:10" x14ac:dyDescent="0.25">
      <c r="A669" s="214" t="s">
        <v>6570</v>
      </c>
      <c r="B669" s="214" t="s">
        <v>5665</v>
      </c>
      <c r="C669" s="214" t="s">
        <v>6591</v>
      </c>
      <c r="D669" s="214" t="s">
        <v>6592</v>
      </c>
      <c r="E669" s="215">
        <v>226.96209999999999</v>
      </c>
      <c r="F669" s="215">
        <v>260.87599999999998</v>
      </c>
      <c r="G669" s="212"/>
      <c r="H669" s="212"/>
      <c r="I66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6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70" spans="1:10" x14ac:dyDescent="0.25">
      <c r="A670" s="214" t="s">
        <v>6570</v>
      </c>
      <c r="B670" s="214" t="s">
        <v>5665</v>
      </c>
      <c r="C670" s="214" t="s">
        <v>6593</v>
      </c>
      <c r="D670" s="214" t="s">
        <v>6594</v>
      </c>
      <c r="E670" s="215">
        <v>291.07159999999999</v>
      </c>
      <c r="F670" s="215">
        <v>334.565</v>
      </c>
      <c r="G670" s="212"/>
      <c r="H670" s="212"/>
      <c r="I67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7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71" spans="1:10" x14ac:dyDescent="0.25">
      <c r="A671" s="214" t="s">
        <v>6570</v>
      </c>
      <c r="B671" s="214" t="s">
        <v>5665</v>
      </c>
      <c r="C671" s="214" t="s">
        <v>6595</v>
      </c>
      <c r="D671" s="214" t="s">
        <v>6596</v>
      </c>
      <c r="E671" s="215">
        <v>416.86919999999998</v>
      </c>
      <c r="F671" s="215">
        <v>479.16</v>
      </c>
      <c r="G671" s="212"/>
      <c r="H671" s="212"/>
      <c r="I67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7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72" spans="1:10" x14ac:dyDescent="0.25">
      <c r="A672" s="214" t="s">
        <v>6570</v>
      </c>
      <c r="B672" s="214" t="s">
        <v>5665</v>
      </c>
      <c r="C672" s="214" t="s">
        <v>6597</v>
      </c>
      <c r="D672" s="214" t="s">
        <v>6598</v>
      </c>
      <c r="E672" s="215">
        <v>955.00940000000003</v>
      </c>
      <c r="F672" s="215">
        <v>1097.712</v>
      </c>
      <c r="G672" s="212"/>
      <c r="H672" s="212"/>
      <c r="I67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7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73" spans="1:10" x14ac:dyDescent="0.25">
      <c r="A673" s="214" t="s">
        <v>6570</v>
      </c>
      <c r="B673" s="214" t="s">
        <v>5665</v>
      </c>
      <c r="C673" s="214" t="s">
        <v>6599</v>
      </c>
      <c r="D673" s="214" t="s">
        <v>6600</v>
      </c>
      <c r="E673" s="215">
        <v>165.0634</v>
      </c>
      <c r="F673" s="215">
        <v>189.72800000000001</v>
      </c>
      <c r="G673" s="212"/>
      <c r="H673" s="212"/>
      <c r="I67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7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74" spans="1:10" x14ac:dyDescent="0.25">
      <c r="A674" s="214" t="s">
        <v>6570</v>
      </c>
      <c r="B674" s="214" t="s">
        <v>5665</v>
      </c>
      <c r="C674" s="214" t="s">
        <v>6601</v>
      </c>
      <c r="D674" s="214" t="s">
        <v>6602</v>
      </c>
      <c r="E674" s="215">
        <v>198.74979999999999</v>
      </c>
      <c r="F674" s="215">
        <v>228.44800000000001</v>
      </c>
      <c r="G674" s="212"/>
      <c r="H674" s="212"/>
      <c r="I67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7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75" spans="1:10" x14ac:dyDescent="0.25">
      <c r="A675" s="214" t="s">
        <v>6570</v>
      </c>
      <c r="B675" s="214" t="s">
        <v>5665</v>
      </c>
      <c r="C675" s="214" t="s">
        <v>6603</v>
      </c>
      <c r="D675" s="214" t="s">
        <v>6604</v>
      </c>
      <c r="E675" s="215">
        <v>232.43620000000001</v>
      </c>
      <c r="F675" s="215">
        <v>267.16800000000001</v>
      </c>
      <c r="G675" s="212"/>
      <c r="H675" s="212"/>
      <c r="I67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7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76" spans="1:10" x14ac:dyDescent="0.25">
      <c r="A676" s="214" t="s">
        <v>6570</v>
      </c>
      <c r="B676" s="214" t="s">
        <v>5665</v>
      </c>
      <c r="C676" s="214" t="s">
        <v>6605</v>
      </c>
      <c r="D676" s="214" t="s">
        <v>6606</v>
      </c>
      <c r="E676" s="215">
        <v>273.28089999999997</v>
      </c>
      <c r="F676" s="215">
        <v>314.11599999999999</v>
      </c>
      <c r="G676" s="212"/>
      <c r="H676" s="212"/>
      <c r="I67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7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77" spans="1:10" x14ac:dyDescent="0.25">
      <c r="A677" s="214" t="s">
        <v>6570</v>
      </c>
      <c r="B677" s="214" t="s">
        <v>5665</v>
      </c>
      <c r="C677" s="214" t="s">
        <v>6607</v>
      </c>
      <c r="D677" s="214" t="s">
        <v>6608</v>
      </c>
      <c r="E677" s="215">
        <v>175.37979999999999</v>
      </c>
      <c r="F677" s="215">
        <v>201.58600000000001</v>
      </c>
      <c r="G677" s="212"/>
      <c r="H677" s="212"/>
      <c r="I67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7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78" spans="1:10" x14ac:dyDescent="0.25">
      <c r="A678" s="214" t="s">
        <v>6570</v>
      </c>
      <c r="B678" s="214" t="s">
        <v>5665</v>
      </c>
      <c r="C678" s="214" t="s">
        <v>6609</v>
      </c>
      <c r="D678" s="214" t="s">
        <v>6610</v>
      </c>
      <c r="E678" s="215">
        <v>815.63199999999995</v>
      </c>
      <c r="F678" s="215">
        <v>937.50800000000004</v>
      </c>
      <c r="G678" s="212"/>
      <c r="H678" s="212"/>
      <c r="I67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7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79" spans="1:10" x14ac:dyDescent="0.25">
      <c r="A679" s="214" t="s">
        <v>6570</v>
      </c>
      <c r="B679" s="214" t="s">
        <v>5665</v>
      </c>
      <c r="C679" s="214" t="s">
        <v>6611</v>
      </c>
      <c r="D679" s="214" t="s">
        <v>6612</v>
      </c>
      <c r="E679" s="215">
        <v>217.3826</v>
      </c>
      <c r="F679" s="215">
        <v>249.86500000000001</v>
      </c>
      <c r="G679" s="212"/>
      <c r="H679" s="212"/>
      <c r="I67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7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80" spans="1:10" x14ac:dyDescent="0.25">
      <c r="A680" s="214" t="s">
        <v>6570</v>
      </c>
      <c r="B680" s="214" t="s">
        <v>5665</v>
      </c>
      <c r="C680" s="214" t="s">
        <v>6613</v>
      </c>
      <c r="D680" s="214" t="s">
        <v>6614</v>
      </c>
      <c r="E680" s="215">
        <v>254.6481</v>
      </c>
      <c r="F680" s="215">
        <v>292.69900000000001</v>
      </c>
      <c r="G680" s="212"/>
      <c r="H680" s="212"/>
      <c r="I68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8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81" spans="1:10" x14ac:dyDescent="0.25">
      <c r="A681" s="214" t="s">
        <v>6570</v>
      </c>
      <c r="B681" s="214" t="s">
        <v>5665</v>
      </c>
      <c r="C681" s="214">
        <v>30837</v>
      </c>
      <c r="D681" s="214" t="s">
        <v>6615</v>
      </c>
      <c r="E681" s="215">
        <v>254.6481</v>
      </c>
      <c r="F681" s="215">
        <v>292.69900000000001</v>
      </c>
      <c r="G681" s="212"/>
      <c r="H681" s="212"/>
      <c r="I68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8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82" spans="1:10" x14ac:dyDescent="0.25">
      <c r="A682" s="214" t="s">
        <v>6570</v>
      </c>
      <c r="B682" s="214" t="s">
        <v>5665</v>
      </c>
      <c r="C682" s="214" t="s">
        <v>6616</v>
      </c>
      <c r="D682" s="214" t="s">
        <v>6617</v>
      </c>
      <c r="E682" s="215">
        <v>643.83130000000006</v>
      </c>
      <c r="F682" s="215">
        <v>740.03599999999994</v>
      </c>
      <c r="G682" s="212"/>
      <c r="H682" s="212"/>
      <c r="I68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8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83" spans="1:10" x14ac:dyDescent="0.25">
      <c r="A683" s="214" t="s">
        <v>6570</v>
      </c>
      <c r="B683" s="214" t="s">
        <v>5665</v>
      </c>
      <c r="C683" s="214" t="s">
        <v>6618</v>
      </c>
      <c r="D683" s="214" t="s">
        <v>6619</v>
      </c>
      <c r="E683" s="215">
        <v>236.0153</v>
      </c>
      <c r="F683" s="215">
        <v>271.28199999999998</v>
      </c>
      <c r="G683" s="212"/>
      <c r="H683" s="212"/>
      <c r="I68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8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84" spans="1:10" x14ac:dyDescent="0.25">
      <c r="A684" s="214" t="s">
        <v>6570</v>
      </c>
      <c r="B684" s="214" t="s">
        <v>5665</v>
      </c>
      <c r="C684" s="214" t="s">
        <v>12658</v>
      </c>
      <c r="D684" s="214" t="s">
        <v>12659</v>
      </c>
      <c r="E684" s="215">
        <v>248.43719999999999</v>
      </c>
      <c r="F684" s="215">
        <v>285.56</v>
      </c>
      <c r="G684" s="212"/>
      <c r="H684" s="212"/>
      <c r="I68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8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85" spans="1:10" x14ac:dyDescent="0.25">
      <c r="A685" s="214" t="s">
        <v>6570</v>
      </c>
      <c r="B685" s="214" t="s">
        <v>5665</v>
      </c>
      <c r="C685" s="214">
        <v>80423</v>
      </c>
      <c r="D685" s="214" t="s">
        <v>6620</v>
      </c>
      <c r="E685" s="215">
        <v>357.60219999999998</v>
      </c>
      <c r="F685" s="215">
        <v>411.03699999999998</v>
      </c>
      <c r="G685" s="212"/>
      <c r="H685" s="212"/>
      <c r="I68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8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86" spans="1:10" x14ac:dyDescent="0.25">
      <c r="A686" s="214" t="s">
        <v>6570</v>
      </c>
      <c r="B686" s="214" t="s">
        <v>5665</v>
      </c>
      <c r="C686" s="214" t="s">
        <v>6621</v>
      </c>
      <c r="D686" s="214" t="s">
        <v>6622</v>
      </c>
      <c r="E686" s="215">
        <v>1394.664</v>
      </c>
      <c r="F686" s="215">
        <v>1603.0619999999999</v>
      </c>
      <c r="G686" s="212"/>
      <c r="H686" s="212"/>
      <c r="I68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8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87" spans="1:10" x14ac:dyDescent="0.25">
      <c r="A687" s="214" t="s">
        <v>6570</v>
      </c>
      <c r="B687" s="214" t="s">
        <v>5665</v>
      </c>
      <c r="C687" s="214" t="s">
        <v>6623</v>
      </c>
      <c r="D687" s="214" t="s">
        <v>6624</v>
      </c>
      <c r="E687" s="215">
        <v>2570.8870000000002</v>
      </c>
      <c r="F687" s="215">
        <v>2955.0419999999999</v>
      </c>
      <c r="G687" s="212"/>
      <c r="H687" s="212"/>
      <c r="I68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8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88" spans="1:10" x14ac:dyDescent="0.25">
      <c r="A688" s="214" t="s">
        <v>6570</v>
      </c>
      <c r="B688" s="214" t="s">
        <v>5665</v>
      </c>
      <c r="C688" s="214">
        <v>80431</v>
      </c>
      <c r="D688" s="214" t="s">
        <v>6625</v>
      </c>
      <c r="E688" s="215">
        <v>412.2373</v>
      </c>
      <c r="F688" s="215">
        <v>473.83600000000001</v>
      </c>
      <c r="G688" s="212"/>
      <c r="H688" s="212"/>
      <c r="I68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8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89" spans="1:10" x14ac:dyDescent="0.25">
      <c r="A689" s="214" t="s">
        <v>6626</v>
      </c>
      <c r="B689" s="476" t="s">
        <v>6626</v>
      </c>
      <c r="C689" s="657"/>
      <c r="D689" s="477"/>
      <c r="E689" s="215"/>
      <c r="F689" s="215"/>
      <c r="G689" s="212"/>
      <c r="H689" s="212"/>
      <c r="I689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689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690" spans="1:10" x14ac:dyDescent="0.25">
      <c r="A690" s="214" t="s">
        <v>6626</v>
      </c>
      <c r="B690" s="214" t="s">
        <v>6627</v>
      </c>
      <c r="C690" s="214" t="s">
        <v>12660</v>
      </c>
      <c r="D690" s="214" t="s">
        <v>12661</v>
      </c>
      <c r="E690" s="215">
        <v>9958.8379999999997</v>
      </c>
      <c r="F690" s="215">
        <v>11446.94</v>
      </c>
      <c r="G690" s="212"/>
      <c r="H690" s="212"/>
      <c r="I69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9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91" spans="1:10" x14ac:dyDescent="0.25">
      <c r="A691" s="214" t="s">
        <v>6626</v>
      </c>
      <c r="B691" s="214" t="s">
        <v>6627</v>
      </c>
      <c r="C691" s="214" t="s">
        <v>6628</v>
      </c>
      <c r="D691" s="214" t="s">
        <v>6629</v>
      </c>
      <c r="E691" s="215">
        <v>11618.8</v>
      </c>
      <c r="F691" s="215">
        <v>13354.94</v>
      </c>
      <c r="G691" s="212"/>
      <c r="H691" s="212"/>
      <c r="I69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9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92" spans="1:10" x14ac:dyDescent="0.25">
      <c r="A692" s="214" t="s">
        <v>6626</v>
      </c>
      <c r="B692" s="214" t="s">
        <v>6627</v>
      </c>
      <c r="C692" s="214" t="s">
        <v>6630</v>
      </c>
      <c r="D692" s="214" t="s">
        <v>6631</v>
      </c>
      <c r="E692" s="215">
        <v>2702.9940000000001</v>
      </c>
      <c r="F692" s="215">
        <v>3106.89</v>
      </c>
      <c r="G692" s="212"/>
      <c r="H692" s="212"/>
      <c r="I69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9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93" spans="1:10" x14ac:dyDescent="0.25">
      <c r="A693" s="214" t="s">
        <v>6626</v>
      </c>
      <c r="B693" s="214" t="s">
        <v>6627</v>
      </c>
      <c r="C693" s="214" t="s">
        <v>6632</v>
      </c>
      <c r="D693" s="214" t="s">
        <v>6633</v>
      </c>
      <c r="E693" s="215">
        <v>2413.2840000000001</v>
      </c>
      <c r="F693" s="215">
        <v>2773.89</v>
      </c>
      <c r="G693" s="212"/>
      <c r="H693" s="212"/>
      <c r="I69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9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94" spans="1:10" x14ac:dyDescent="0.25">
      <c r="A694" s="214" t="s">
        <v>6626</v>
      </c>
      <c r="B694" s="214" t="s">
        <v>6627</v>
      </c>
      <c r="C694" s="214" t="s">
        <v>3990</v>
      </c>
      <c r="D694" s="214" t="s">
        <v>6634</v>
      </c>
      <c r="E694" s="215">
        <v>3089.2739999999999</v>
      </c>
      <c r="F694" s="215">
        <v>3550.89</v>
      </c>
      <c r="G694" s="212"/>
      <c r="H694" s="212"/>
      <c r="I69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9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95" spans="1:10" x14ac:dyDescent="0.25">
      <c r="A695" s="214" t="s">
        <v>6626</v>
      </c>
      <c r="B695" s="214" t="s">
        <v>6627</v>
      </c>
      <c r="C695" s="214" t="s">
        <v>3989</v>
      </c>
      <c r="D695" s="214" t="s">
        <v>6635</v>
      </c>
      <c r="E695" s="215">
        <v>2413.2840000000001</v>
      </c>
      <c r="F695" s="215">
        <v>2773.89</v>
      </c>
      <c r="G695" s="212"/>
      <c r="H695" s="212"/>
      <c r="I69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9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96" spans="1:10" x14ac:dyDescent="0.25">
      <c r="A696" s="214" t="s">
        <v>6626</v>
      </c>
      <c r="B696" s="214" t="s">
        <v>6627</v>
      </c>
      <c r="C696" s="214" t="s">
        <v>6636</v>
      </c>
      <c r="D696" s="214" t="s">
        <v>6637</v>
      </c>
      <c r="E696" s="215">
        <v>5167.7139999999999</v>
      </c>
      <c r="F696" s="215">
        <v>5939.9009999999998</v>
      </c>
      <c r="G696" s="212"/>
      <c r="H696" s="212"/>
      <c r="I69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9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97" spans="1:10" x14ac:dyDescent="0.25">
      <c r="A697" s="214" t="s">
        <v>6626</v>
      </c>
      <c r="B697" s="214" t="s">
        <v>5675</v>
      </c>
      <c r="C697" s="214" t="s">
        <v>6638</v>
      </c>
      <c r="D697" s="214" t="s">
        <v>6639</v>
      </c>
      <c r="E697" s="215">
        <v>3982.643</v>
      </c>
      <c r="F697" s="215">
        <v>4577.7510000000002</v>
      </c>
      <c r="G697" s="212"/>
      <c r="H697" s="212"/>
      <c r="I69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9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98" spans="1:10" x14ac:dyDescent="0.25">
      <c r="A698" s="214" t="s">
        <v>6626</v>
      </c>
      <c r="B698" s="214" t="s">
        <v>5675</v>
      </c>
      <c r="C698" s="214" t="s">
        <v>6640</v>
      </c>
      <c r="D698" s="214" t="s">
        <v>6641</v>
      </c>
      <c r="E698" s="215">
        <v>4863.683</v>
      </c>
      <c r="F698" s="215">
        <v>5590.44</v>
      </c>
      <c r="G698" s="212"/>
      <c r="H698" s="212"/>
      <c r="I69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9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699" spans="1:10" x14ac:dyDescent="0.25">
      <c r="A699" s="214" t="s">
        <v>6626</v>
      </c>
      <c r="B699" s="214" t="s">
        <v>5665</v>
      </c>
      <c r="C699" s="214" t="s">
        <v>6642</v>
      </c>
      <c r="D699" s="214" t="s">
        <v>6643</v>
      </c>
      <c r="E699" s="215">
        <v>1988.473</v>
      </c>
      <c r="F699" s="215">
        <v>2285.6010000000001</v>
      </c>
      <c r="G699" s="212"/>
      <c r="H699" s="212"/>
      <c r="I69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69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00" spans="1:10" x14ac:dyDescent="0.25">
      <c r="A700" s="214" t="s">
        <v>6626</v>
      </c>
      <c r="B700" s="214" t="s">
        <v>5665</v>
      </c>
      <c r="C700" s="214">
        <v>60353</v>
      </c>
      <c r="D700" s="214" t="s">
        <v>6644</v>
      </c>
      <c r="E700" s="215">
        <v>848.68669999999997</v>
      </c>
      <c r="F700" s="215">
        <v>975.50199999999995</v>
      </c>
      <c r="G700" s="212"/>
      <c r="H700" s="212"/>
      <c r="I70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0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01" spans="1:10" x14ac:dyDescent="0.25">
      <c r="A701" s="214" t="s">
        <v>6626</v>
      </c>
      <c r="B701" s="214" t="s">
        <v>5665</v>
      </c>
      <c r="C701" s="214">
        <v>70498</v>
      </c>
      <c r="D701" s="214" t="s">
        <v>6645</v>
      </c>
      <c r="E701" s="215">
        <v>1506.6849999999999</v>
      </c>
      <c r="F701" s="215">
        <v>1731.8219999999999</v>
      </c>
      <c r="G701" s="212"/>
      <c r="H701" s="212"/>
      <c r="I70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0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02" spans="1:10" x14ac:dyDescent="0.25">
      <c r="A702" s="214" t="s">
        <v>6626</v>
      </c>
      <c r="B702" s="214" t="s">
        <v>5665</v>
      </c>
      <c r="C702" s="214">
        <v>70499</v>
      </c>
      <c r="D702" s="214" t="s">
        <v>6646</v>
      </c>
      <c r="E702" s="215">
        <v>1674.7170000000001</v>
      </c>
      <c r="F702" s="215">
        <v>1924.962</v>
      </c>
      <c r="G702" s="212"/>
      <c r="H702" s="212"/>
      <c r="I70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0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03" spans="1:10" x14ac:dyDescent="0.25">
      <c r="A703" s="214" t="s">
        <v>6626</v>
      </c>
      <c r="B703" s="214" t="s">
        <v>5665</v>
      </c>
      <c r="C703" s="214" t="s">
        <v>6647</v>
      </c>
      <c r="D703" s="214" t="s">
        <v>6648</v>
      </c>
      <c r="E703" s="215">
        <v>1674.7170000000001</v>
      </c>
      <c r="F703" s="215">
        <v>1924.962</v>
      </c>
      <c r="G703" s="212"/>
      <c r="H703" s="212"/>
      <c r="I70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0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04" spans="1:10" x14ac:dyDescent="0.25">
      <c r="A704" s="214" t="s">
        <v>6626</v>
      </c>
      <c r="B704" s="214" t="s">
        <v>5665</v>
      </c>
      <c r="C704" s="214" t="s">
        <v>6649</v>
      </c>
      <c r="D704" s="214" t="s">
        <v>6650</v>
      </c>
      <c r="E704" s="215">
        <v>1002.59</v>
      </c>
      <c r="F704" s="215">
        <v>1152.402</v>
      </c>
      <c r="G704" s="212"/>
      <c r="H704" s="212"/>
      <c r="I70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0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05" spans="1:10" x14ac:dyDescent="0.25">
      <c r="A705" s="214" t="s">
        <v>6626</v>
      </c>
      <c r="B705" s="214" t="s">
        <v>5665</v>
      </c>
      <c r="C705" s="214" t="s">
        <v>6651</v>
      </c>
      <c r="D705" s="214" t="s">
        <v>6652</v>
      </c>
      <c r="E705" s="215">
        <v>1114.6110000000001</v>
      </c>
      <c r="F705" s="215">
        <v>1281.162</v>
      </c>
      <c r="G705" s="212"/>
      <c r="H705" s="212"/>
      <c r="I70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0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06" spans="1:10" x14ac:dyDescent="0.25">
      <c r="A706" s="214" t="s">
        <v>6626</v>
      </c>
      <c r="B706" s="214" t="s">
        <v>5665</v>
      </c>
      <c r="C706" s="214" t="s">
        <v>6653</v>
      </c>
      <c r="D706" s="214" t="s">
        <v>6654</v>
      </c>
      <c r="E706" s="215">
        <v>1394.664</v>
      </c>
      <c r="F706" s="215">
        <v>1603.0619999999999</v>
      </c>
      <c r="G706" s="212"/>
      <c r="H706" s="212"/>
      <c r="I70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0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07" spans="1:10" x14ac:dyDescent="0.25">
      <c r="A707" s="214" t="s">
        <v>6626</v>
      </c>
      <c r="B707" s="214" t="s">
        <v>5665</v>
      </c>
      <c r="C707" s="214" t="s">
        <v>6655</v>
      </c>
      <c r="D707" s="214" t="s">
        <v>6656</v>
      </c>
      <c r="E707" s="215">
        <v>604.46029999999996</v>
      </c>
      <c r="F707" s="215">
        <v>694.78200000000004</v>
      </c>
      <c r="G707" s="212"/>
      <c r="H707" s="212"/>
      <c r="I70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0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08" spans="1:10" x14ac:dyDescent="0.25">
      <c r="A708" s="214" t="s">
        <v>6626</v>
      </c>
      <c r="B708" s="214" t="s">
        <v>5665</v>
      </c>
      <c r="C708" s="214" t="s">
        <v>6657</v>
      </c>
      <c r="D708" s="214" t="s">
        <v>6658</v>
      </c>
      <c r="E708" s="215">
        <v>787.63009999999997</v>
      </c>
      <c r="F708" s="215">
        <v>905.322</v>
      </c>
      <c r="G708" s="212"/>
      <c r="H708" s="212"/>
      <c r="I70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0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09" spans="1:10" x14ac:dyDescent="0.25">
      <c r="A709" s="214" t="s">
        <v>6626</v>
      </c>
      <c r="B709" s="214" t="s">
        <v>5665</v>
      </c>
      <c r="C709" s="214">
        <v>50422</v>
      </c>
      <c r="D709" s="214" t="s">
        <v>6659</v>
      </c>
      <c r="E709" s="215">
        <v>1732.4659999999999</v>
      </c>
      <c r="F709" s="215">
        <v>1991.34</v>
      </c>
      <c r="G709" s="212"/>
      <c r="H709" s="212"/>
      <c r="I70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0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10" spans="1:10" x14ac:dyDescent="0.25">
      <c r="A710" s="214" t="s">
        <v>6660</v>
      </c>
      <c r="B710" s="476" t="s">
        <v>6660</v>
      </c>
      <c r="C710" s="657"/>
      <c r="D710" s="477"/>
      <c r="E710" s="215"/>
      <c r="F710" s="215"/>
      <c r="G710" s="212"/>
      <c r="H710" s="212"/>
      <c r="I710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710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711" spans="1:10" x14ac:dyDescent="0.25">
      <c r="A711" s="214" t="s">
        <v>6660</v>
      </c>
      <c r="B711" s="214" t="s">
        <v>6120</v>
      </c>
      <c r="C711" s="214" t="s">
        <v>6661</v>
      </c>
      <c r="D711" s="214" t="s">
        <v>6662</v>
      </c>
      <c r="E711" s="215">
        <v>410.553</v>
      </c>
      <c r="F711" s="215">
        <v>471.9</v>
      </c>
      <c r="G711" s="212"/>
      <c r="H711" s="212"/>
      <c r="I71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1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12" spans="1:10" x14ac:dyDescent="0.25">
      <c r="A712" s="214" t="s">
        <v>6660</v>
      </c>
      <c r="B712" s="214" t="s">
        <v>5675</v>
      </c>
      <c r="C712" s="214" t="s">
        <v>6663</v>
      </c>
      <c r="D712" s="214" t="s">
        <v>6664</v>
      </c>
      <c r="E712" s="215">
        <v>3712.634</v>
      </c>
      <c r="F712" s="215">
        <v>4267.3950000000004</v>
      </c>
      <c r="G712" s="212"/>
      <c r="H712" s="212"/>
      <c r="I71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1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13" spans="1:10" x14ac:dyDescent="0.25">
      <c r="A713" s="214" t="s">
        <v>6660</v>
      </c>
      <c r="B713" s="214" t="s">
        <v>5675</v>
      </c>
      <c r="C713" s="214" t="s">
        <v>6665</v>
      </c>
      <c r="D713" s="214" t="s">
        <v>6666</v>
      </c>
      <c r="E713" s="215">
        <v>5988.3059999999996</v>
      </c>
      <c r="F713" s="215">
        <v>6883.11</v>
      </c>
      <c r="G713" s="212"/>
      <c r="H713" s="212"/>
      <c r="I71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1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14" spans="1:10" x14ac:dyDescent="0.25">
      <c r="A714" s="214" t="s">
        <v>6660</v>
      </c>
      <c r="B714" s="214" t="s">
        <v>5675</v>
      </c>
      <c r="C714" s="214" t="s">
        <v>6667</v>
      </c>
      <c r="D714" s="214" t="s">
        <v>6668</v>
      </c>
      <c r="E714" s="215">
        <v>2526.5610000000001</v>
      </c>
      <c r="F714" s="215">
        <v>2904.0929999999998</v>
      </c>
      <c r="G714" s="212"/>
      <c r="H714" s="212"/>
      <c r="I71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1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15" spans="1:10" x14ac:dyDescent="0.25">
      <c r="A715" s="214" t="s">
        <v>6660</v>
      </c>
      <c r="B715" s="214" t="s">
        <v>5675</v>
      </c>
      <c r="C715" s="214" t="s">
        <v>6669</v>
      </c>
      <c r="D715" s="214" t="s">
        <v>6670</v>
      </c>
      <c r="E715" s="215">
        <v>2526.5610000000001</v>
      </c>
      <c r="F715" s="215">
        <v>2904.0929999999998</v>
      </c>
      <c r="G715" s="212"/>
      <c r="H715" s="212"/>
      <c r="I71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1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16" spans="1:10" x14ac:dyDescent="0.25">
      <c r="A716" s="214" t="s">
        <v>6660</v>
      </c>
      <c r="B716" s="214" t="s">
        <v>5675</v>
      </c>
      <c r="C716" s="214" t="s">
        <v>6671</v>
      </c>
      <c r="D716" s="214" t="s">
        <v>6672</v>
      </c>
      <c r="E716" s="215">
        <v>1370.6179999999999</v>
      </c>
      <c r="F716" s="215">
        <v>1575.423</v>
      </c>
      <c r="G716" s="212"/>
      <c r="H716" s="212"/>
      <c r="I71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1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17" spans="1:10" x14ac:dyDescent="0.25">
      <c r="A717" s="214" t="s">
        <v>6660</v>
      </c>
      <c r="B717" s="214" t="s">
        <v>5675</v>
      </c>
      <c r="C717" s="214" t="s">
        <v>6673</v>
      </c>
      <c r="D717" s="214" t="s">
        <v>6674</v>
      </c>
      <c r="E717" s="215">
        <v>1370.6179999999999</v>
      </c>
      <c r="F717" s="215">
        <v>1575.423</v>
      </c>
      <c r="G717" s="212"/>
      <c r="H717" s="212"/>
      <c r="I71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1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18" spans="1:10" x14ac:dyDescent="0.25">
      <c r="A718" s="214" t="s">
        <v>6660</v>
      </c>
      <c r="B718" s="214" t="s">
        <v>5666</v>
      </c>
      <c r="C718" s="214" t="s">
        <v>6675</v>
      </c>
      <c r="D718" s="214" t="s">
        <v>6676</v>
      </c>
      <c r="E718" s="215">
        <v>146.3253</v>
      </c>
      <c r="F718" s="215">
        <v>168.19</v>
      </c>
      <c r="G718" s="212"/>
      <c r="H718" s="212"/>
      <c r="I71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1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19" spans="1:10" x14ac:dyDescent="0.25">
      <c r="A719" s="214" t="s">
        <v>6660</v>
      </c>
      <c r="B719" s="214" t="s">
        <v>5665</v>
      </c>
      <c r="C719" s="214">
        <v>90225</v>
      </c>
      <c r="D719" s="214" t="s">
        <v>6677</v>
      </c>
      <c r="E719" s="215">
        <v>573.1952</v>
      </c>
      <c r="F719" s="215">
        <v>658.84500000000003</v>
      </c>
      <c r="G719" s="212"/>
      <c r="H719" s="212"/>
      <c r="I71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1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20" spans="1:10" x14ac:dyDescent="0.25">
      <c r="A720" s="214" t="s">
        <v>6660</v>
      </c>
      <c r="B720" s="214" t="s">
        <v>5665</v>
      </c>
      <c r="C720" s="214" t="s">
        <v>12662</v>
      </c>
      <c r="D720" s="214" t="s">
        <v>12663</v>
      </c>
      <c r="E720" s="215">
        <v>283.28160000000003</v>
      </c>
      <c r="F720" s="215">
        <v>325.61099999999999</v>
      </c>
      <c r="G720" s="212"/>
      <c r="H720" s="212"/>
      <c r="I72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2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21" spans="1:10" x14ac:dyDescent="0.25">
      <c r="A721" s="214" t="s">
        <v>6660</v>
      </c>
      <c r="B721" s="214" t="s">
        <v>5665</v>
      </c>
      <c r="C721" s="214" t="s">
        <v>12664</v>
      </c>
      <c r="D721" s="214" t="s">
        <v>12665</v>
      </c>
      <c r="E721" s="215">
        <v>283.28160000000003</v>
      </c>
      <c r="F721" s="215">
        <v>325.61099999999999</v>
      </c>
      <c r="G721" s="212"/>
      <c r="H721" s="212"/>
      <c r="I72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2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22" spans="1:10" x14ac:dyDescent="0.25">
      <c r="A722" s="214" t="s">
        <v>6660</v>
      </c>
      <c r="B722" s="214" t="s">
        <v>5665</v>
      </c>
      <c r="C722" s="214" t="s">
        <v>6678</v>
      </c>
      <c r="D722" s="214" t="s">
        <v>6679</v>
      </c>
      <c r="E722" s="215">
        <v>449.08179999999999</v>
      </c>
      <c r="F722" s="215">
        <v>516.18600000000004</v>
      </c>
      <c r="G722" s="212"/>
      <c r="H722" s="212"/>
      <c r="I72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2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23" spans="1:10" x14ac:dyDescent="0.25">
      <c r="A723" s="214" t="s">
        <v>6660</v>
      </c>
      <c r="B723" s="214" t="s">
        <v>5665</v>
      </c>
      <c r="C723" s="214" t="s">
        <v>6680</v>
      </c>
      <c r="D723" s="214" t="s">
        <v>6681</v>
      </c>
      <c r="E723" s="215">
        <v>665.51689999999996</v>
      </c>
      <c r="F723" s="215">
        <v>764.96199999999999</v>
      </c>
      <c r="G723" s="212"/>
      <c r="H723" s="212"/>
      <c r="I72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2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24" spans="1:10" x14ac:dyDescent="0.25">
      <c r="A724" s="214" t="s">
        <v>6660</v>
      </c>
      <c r="B724" s="214" t="s">
        <v>5665</v>
      </c>
      <c r="C724" s="214">
        <v>80701</v>
      </c>
      <c r="D724" s="214" t="s">
        <v>6682</v>
      </c>
      <c r="E724" s="215">
        <v>987.53790000000004</v>
      </c>
      <c r="F724" s="215">
        <v>1135.1010000000001</v>
      </c>
      <c r="G724" s="212"/>
      <c r="H724" s="212"/>
      <c r="I72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2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25" spans="1:10" x14ac:dyDescent="0.25">
      <c r="A725" s="214" t="s">
        <v>6660</v>
      </c>
      <c r="B725" s="214" t="s">
        <v>5665</v>
      </c>
      <c r="C725" s="214">
        <v>60796</v>
      </c>
      <c r="D725" s="214" t="s">
        <v>6683</v>
      </c>
      <c r="E725" s="215">
        <v>594.03859999999997</v>
      </c>
      <c r="F725" s="215">
        <v>682.803</v>
      </c>
      <c r="G725" s="212"/>
      <c r="H725" s="212"/>
      <c r="I72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2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26" spans="1:10" x14ac:dyDescent="0.25">
      <c r="A726" s="214" t="s">
        <v>6660</v>
      </c>
      <c r="B726" s="214" t="s">
        <v>5665</v>
      </c>
      <c r="C726" s="214" t="s">
        <v>6684</v>
      </c>
      <c r="D726" s="214" t="s">
        <v>6685</v>
      </c>
      <c r="E726" s="215">
        <v>941.11379999999997</v>
      </c>
      <c r="F726" s="215">
        <v>1081.74</v>
      </c>
      <c r="G726" s="212"/>
      <c r="H726" s="212"/>
      <c r="I72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2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27" spans="1:10" x14ac:dyDescent="0.25">
      <c r="A727" s="214" t="s">
        <v>6660</v>
      </c>
      <c r="B727" s="214" t="s">
        <v>5665</v>
      </c>
      <c r="C727" s="214">
        <v>80539</v>
      </c>
      <c r="D727" s="214" t="s">
        <v>6686</v>
      </c>
      <c r="E727" s="215">
        <v>543.40369999999996</v>
      </c>
      <c r="F727" s="215">
        <v>624.60199999999998</v>
      </c>
      <c r="G727" s="212"/>
      <c r="H727" s="212"/>
      <c r="I72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2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28" spans="1:10" x14ac:dyDescent="0.25">
      <c r="A728" s="214" t="s">
        <v>6660</v>
      </c>
      <c r="B728" s="214" t="s">
        <v>5665</v>
      </c>
      <c r="C728" s="214" t="s">
        <v>6687</v>
      </c>
      <c r="D728" s="214" t="s">
        <v>6688</v>
      </c>
      <c r="E728" s="215">
        <v>594.03859999999997</v>
      </c>
      <c r="F728" s="215">
        <v>682.803</v>
      </c>
      <c r="G728" s="212"/>
      <c r="H728" s="212"/>
      <c r="I72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2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29" spans="1:10" x14ac:dyDescent="0.25">
      <c r="A729" s="214" t="s">
        <v>6660</v>
      </c>
      <c r="B729" s="214" t="s">
        <v>5665</v>
      </c>
      <c r="C729" s="214">
        <v>80704</v>
      </c>
      <c r="D729" s="214" t="s">
        <v>6689</v>
      </c>
      <c r="E729" s="215">
        <v>415.81650000000002</v>
      </c>
      <c r="F729" s="215">
        <v>477.95</v>
      </c>
      <c r="G729" s="212"/>
      <c r="H729" s="212"/>
      <c r="I72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2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30" spans="1:10" x14ac:dyDescent="0.25">
      <c r="A730" s="214" t="s">
        <v>6660</v>
      </c>
      <c r="B730" s="214" t="s">
        <v>5665</v>
      </c>
      <c r="C730" s="214" t="s">
        <v>6690</v>
      </c>
      <c r="D730" s="214" t="s">
        <v>6691</v>
      </c>
      <c r="E730" s="215">
        <v>1076.8520000000001</v>
      </c>
      <c r="F730" s="215">
        <v>1237.761</v>
      </c>
      <c r="G730" s="212"/>
      <c r="H730" s="212"/>
      <c r="I73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3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31" spans="1:10" x14ac:dyDescent="0.25">
      <c r="A731" s="214" t="s">
        <v>6660</v>
      </c>
      <c r="B731" s="214" t="s">
        <v>5665</v>
      </c>
      <c r="C731" s="214" t="s">
        <v>6692</v>
      </c>
      <c r="D731" s="214" t="s">
        <v>6693</v>
      </c>
      <c r="E731" s="215">
        <v>987.53790000000004</v>
      </c>
      <c r="F731" s="215">
        <v>1135.1010000000001</v>
      </c>
      <c r="G731" s="212"/>
      <c r="H731" s="212"/>
      <c r="I73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3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32" spans="1:10" x14ac:dyDescent="0.25">
      <c r="A732" s="214" t="s">
        <v>6660</v>
      </c>
      <c r="B732" s="214" t="s">
        <v>5665</v>
      </c>
      <c r="C732" s="214" t="s">
        <v>6694</v>
      </c>
      <c r="D732" s="214" t="s">
        <v>6695</v>
      </c>
      <c r="E732" s="215">
        <v>1384.8140000000001</v>
      </c>
      <c r="F732" s="215">
        <v>1591.74</v>
      </c>
      <c r="G732" s="212"/>
      <c r="H732" s="212"/>
      <c r="I73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3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33" spans="1:10" x14ac:dyDescent="0.25">
      <c r="A733" s="214" t="s">
        <v>6660</v>
      </c>
      <c r="B733" s="214" t="s">
        <v>5665</v>
      </c>
      <c r="C733" s="214" t="s">
        <v>6696</v>
      </c>
      <c r="D733" s="214" t="s">
        <v>6697</v>
      </c>
      <c r="E733" s="215">
        <v>999.01229999999998</v>
      </c>
      <c r="F733" s="215">
        <v>1148.29</v>
      </c>
      <c r="G733" s="212"/>
      <c r="H733" s="212"/>
      <c r="I73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3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34" spans="1:10" x14ac:dyDescent="0.25">
      <c r="A734" s="214" t="s">
        <v>6660</v>
      </c>
      <c r="B734" s="214" t="s">
        <v>5665</v>
      </c>
      <c r="C734" s="214">
        <v>80708</v>
      </c>
      <c r="D734" s="214" t="s">
        <v>6698</v>
      </c>
      <c r="E734" s="215">
        <v>746.89070000000004</v>
      </c>
      <c r="F734" s="215">
        <v>858.495</v>
      </c>
      <c r="G734" s="212"/>
      <c r="H734" s="212"/>
      <c r="I73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3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35" spans="1:10" x14ac:dyDescent="0.25">
      <c r="A735" s="214" t="s">
        <v>6660</v>
      </c>
      <c r="B735" s="214" t="s">
        <v>5665</v>
      </c>
      <c r="C735" s="214" t="s">
        <v>6699</v>
      </c>
      <c r="D735" s="214" t="s">
        <v>6700</v>
      </c>
      <c r="E735" s="215">
        <v>909.74329999999998</v>
      </c>
      <c r="F735" s="215">
        <v>1045.682</v>
      </c>
      <c r="G735" s="212"/>
      <c r="H735" s="212"/>
      <c r="I73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3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36" spans="1:10" x14ac:dyDescent="0.25">
      <c r="A736" s="214" t="s">
        <v>6660</v>
      </c>
      <c r="B736" s="214" t="s">
        <v>5665</v>
      </c>
      <c r="C736" s="214" t="s">
        <v>6701</v>
      </c>
      <c r="D736" s="214" t="s">
        <v>6702</v>
      </c>
      <c r="E736" s="215">
        <v>541.92999999999995</v>
      </c>
      <c r="F736" s="215">
        <v>622.90800000000002</v>
      </c>
      <c r="G736" s="212"/>
      <c r="H736" s="212"/>
      <c r="I73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3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37" spans="1:10" x14ac:dyDescent="0.25">
      <c r="A737" s="214" t="s">
        <v>6660</v>
      </c>
      <c r="B737" s="214" t="s">
        <v>5665</v>
      </c>
      <c r="C737" s="214">
        <v>80785</v>
      </c>
      <c r="D737" s="214" t="s">
        <v>6703</v>
      </c>
      <c r="E737" s="215">
        <v>534.03470000000004</v>
      </c>
      <c r="F737" s="215">
        <v>613.83299999999997</v>
      </c>
      <c r="G737" s="212"/>
      <c r="H737" s="212"/>
      <c r="I73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3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38" spans="1:10" x14ac:dyDescent="0.25">
      <c r="A738" s="214" t="s">
        <v>6660</v>
      </c>
      <c r="B738" s="214" t="s">
        <v>5665</v>
      </c>
      <c r="C738" s="214" t="s">
        <v>6704</v>
      </c>
      <c r="D738" s="214" t="s">
        <v>6705</v>
      </c>
      <c r="E738" s="215">
        <v>787.63009999999997</v>
      </c>
      <c r="F738" s="215">
        <v>905.322</v>
      </c>
      <c r="G738" s="212"/>
      <c r="H738" s="212"/>
      <c r="I73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3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39" spans="1:10" x14ac:dyDescent="0.25">
      <c r="A739" s="214" t="s">
        <v>6660</v>
      </c>
      <c r="B739" s="214" t="s">
        <v>5665</v>
      </c>
      <c r="C739" s="214">
        <v>60548</v>
      </c>
      <c r="D739" s="214" t="s">
        <v>6706</v>
      </c>
      <c r="E739" s="215">
        <v>774.05029999999999</v>
      </c>
      <c r="F739" s="215">
        <v>889.71299999999997</v>
      </c>
      <c r="G739" s="212"/>
      <c r="H739" s="212"/>
      <c r="I73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3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40" spans="1:10" x14ac:dyDescent="0.25">
      <c r="A740" s="214" t="s">
        <v>6660</v>
      </c>
      <c r="B740" s="214" t="s">
        <v>5665</v>
      </c>
      <c r="C740" s="214" t="s">
        <v>6707</v>
      </c>
      <c r="D740" s="214" t="s">
        <v>6708</v>
      </c>
      <c r="E740" s="215">
        <v>483.1893</v>
      </c>
      <c r="F740" s="215">
        <v>555.39</v>
      </c>
      <c r="G740" s="212"/>
      <c r="H740" s="212"/>
      <c r="I74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4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41" spans="1:10" x14ac:dyDescent="0.25">
      <c r="A741" s="214" t="s">
        <v>6660</v>
      </c>
      <c r="B741" s="214" t="s">
        <v>5665</v>
      </c>
      <c r="C741" s="214" t="s">
        <v>6709</v>
      </c>
      <c r="D741" s="214" t="s">
        <v>6710</v>
      </c>
      <c r="E741" s="215">
        <v>970.79989999999998</v>
      </c>
      <c r="F741" s="215">
        <v>1115.8620000000001</v>
      </c>
      <c r="G741" s="212"/>
      <c r="H741" s="212"/>
      <c r="I74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4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42" spans="1:10" x14ac:dyDescent="0.25">
      <c r="A742" s="214" t="s">
        <v>6660</v>
      </c>
      <c r="B742" s="214" t="s">
        <v>5665</v>
      </c>
      <c r="C742" s="214" t="s">
        <v>6711</v>
      </c>
      <c r="D742" s="214" t="s">
        <v>6712</v>
      </c>
      <c r="E742" s="215">
        <v>848.68669999999997</v>
      </c>
      <c r="F742" s="215">
        <v>975.50199999999995</v>
      </c>
      <c r="G742" s="212"/>
      <c r="H742" s="212"/>
      <c r="I74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4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43" spans="1:10" x14ac:dyDescent="0.25">
      <c r="A743" s="214" t="s">
        <v>6713</v>
      </c>
      <c r="B743" s="476" t="s">
        <v>6713</v>
      </c>
      <c r="C743" s="657"/>
      <c r="D743" s="477"/>
      <c r="E743" s="215"/>
      <c r="F743" s="215"/>
      <c r="G743" s="212"/>
      <c r="H743" s="212"/>
      <c r="I743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743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744" spans="1:10" x14ac:dyDescent="0.25">
      <c r="A744" s="214" t="s">
        <v>6713</v>
      </c>
      <c r="B744" s="214" t="s">
        <v>6714</v>
      </c>
      <c r="C744" s="214" t="s">
        <v>6715</v>
      </c>
      <c r="D744" s="214" t="s">
        <v>6716</v>
      </c>
      <c r="E744" s="215">
        <v>4019.2429999999999</v>
      </c>
      <c r="F744" s="215">
        <v>4619.82</v>
      </c>
      <c r="G744" s="212"/>
      <c r="H744" s="212"/>
      <c r="I74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4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45" spans="1:10" x14ac:dyDescent="0.25">
      <c r="A745" s="214" t="s">
        <v>6713</v>
      </c>
      <c r="B745" s="214" t="s">
        <v>6714</v>
      </c>
      <c r="C745" s="214" t="s">
        <v>6717</v>
      </c>
      <c r="D745" s="214" t="s">
        <v>6718</v>
      </c>
      <c r="E745" s="215">
        <v>33632.43</v>
      </c>
      <c r="F745" s="215">
        <v>38657.96</v>
      </c>
      <c r="G745" s="212"/>
      <c r="H745" s="212"/>
      <c r="I74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4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46" spans="1:10" x14ac:dyDescent="0.25">
      <c r="A746" s="214" t="s">
        <v>6713</v>
      </c>
      <c r="B746" s="214" t="s">
        <v>6120</v>
      </c>
      <c r="C746" s="214" t="s">
        <v>6719</v>
      </c>
      <c r="D746" s="214" t="s">
        <v>6720</v>
      </c>
      <c r="E746" s="215">
        <v>2873.9229999999998</v>
      </c>
      <c r="F746" s="215">
        <v>3303.36</v>
      </c>
      <c r="G746" s="212"/>
      <c r="H746" s="212"/>
      <c r="I74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4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47" spans="1:10" x14ac:dyDescent="0.25">
      <c r="A747" s="214" t="s">
        <v>6713</v>
      </c>
      <c r="B747" s="214" t="s">
        <v>6721</v>
      </c>
      <c r="C747" s="214" t="s">
        <v>6722</v>
      </c>
      <c r="D747" s="214" t="s">
        <v>6723</v>
      </c>
      <c r="E747" s="215">
        <v>620.0403</v>
      </c>
      <c r="F747" s="215">
        <v>712.69</v>
      </c>
      <c r="G747" s="212"/>
      <c r="H747" s="212"/>
      <c r="I74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4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48" spans="1:10" x14ac:dyDescent="0.25">
      <c r="A748" s="214" t="s">
        <v>6713</v>
      </c>
      <c r="B748" s="214" t="s">
        <v>5666</v>
      </c>
      <c r="C748" s="214" t="s">
        <v>15391</v>
      </c>
      <c r="D748" s="214" t="s">
        <v>15392</v>
      </c>
      <c r="E748" s="215">
        <v>2543.654</v>
      </c>
      <c r="F748" s="215">
        <v>2923.74</v>
      </c>
      <c r="G748" s="212"/>
      <c r="H748" s="212"/>
      <c r="I74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4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49" spans="1:10" x14ac:dyDescent="0.25">
      <c r="A749" s="214" t="s">
        <v>6713</v>
      </c>
      <c r="B749" s="214" t="s">
        <v>5666</v>
      </c>
      <c r="C749" s="214" t="s">
        <v>15393</v>
      </c>
      <c r="D749" s="214" t="s">
        <v>15394</v>
      </c>
      <c r="E749" s="215">
        <v>2543.654</v>
      </c>
      <c r="F749" s="215">
        <v>2923.74</v>
      </c>
      <c r="G749" s="212"/>
      <c r="H749" s="212"/>
      <c r="I74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4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50" spans="1:10" x14ac:dyDescent="0.25">
      <c r="A750" s="214" t="s">
        <v>6713</v>
      </c>
      <c r="B750" s="214" t="s">
        <v>5665</v>
      </c>
      <c r="C750" s="214" t="s">
        <v>6724</v>
      </c>
      <c r="D750" s="214" t="s">
        <v>6725</v>
      </c>
      <c r="E750" s="215">
        <v>1071.7339999999999</v>
      </c>
      <c r="F750" s="215">
        <v>1231.8779999999999</v>
      </c>
      <c r="G750" s="212"/>
      <c r="H750" s="212"/>
      <c r="I75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5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51" spans="1:10" x14ac:dyDescent="0.25">
      <c r="A751" s="214" t="s">
        <v>6713</v>
      </c>
      <c r="B751" s="214" t="s">
        <v>5665</v>
      </c>
      <c r="C751" s="214" t="s">
        <v>6726</v>
      </c>
      <c r="D751" s="214" t="s">
        <v>6727</v>
      </c>
      <c r="E751" s="215">
        <v>2138.06</v>
      </c>
      <c r="F751" s="215">
        <v>2457.54</v>
      </c>
      <c r="G751" s="212"/>
      <c r="H751" s="212"/>
      <c r="I75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5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52" spans="1:10" x14ac:dyDescent="0.25">
      <c r="A752" s="214" t="s">
        <v>6713</v>
      </c>
      <c r="B752" s="214" t="s">
        <v>5665</v>
      </c>
      <c r="C752" s="214" t="s">
        <v>6728</v>
      </c>
      <c r="D752" s="214" t="s">
        <v>6729</v>
      </c>
      <c r="E752" s="215">
        <v>188.4333</v>
      </c>
      <c r="F752" s="215">
        <v>216.59</v>
      </c>
      <c r="G752" s="212"/>
      <c r="H752" s="212"/>
      <c r="I75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5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53" spans="1:10" x14ac:dyDescent="0.25">
      <c r="A753" s="214" t="s">
        <v>6713</v>
      </c>
      <c r="B753" s="214" t="s">
        <v>5665</v>
      </c>
      <c r="C753" s="214" t="s">
        <v>6730</v>
      </c>
      <c r="D753" s="214" t="s">
        <v>6731</v>
      </c>
      <c r="E753" s="215">
        <v>324.33690000000001</v>
      </c>
      <c r="F753" s="215">
        <v>372.80099999999999</v>
      </c>
      <c r="G753" s="212"/>
      <c r="H753" s="212"/>
      <c r="I75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5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54" spans="1:10" x14ac:dyDescent="0.25">
      <c r="A754" s="214" t="s">
        <v>6713</v>
      </c>
      <c r="B754" s="214" t="s">
        <v>5665</v>
      </c>
      <c r="C754" s="214" t="s">
        <v>6732</v>
      </c>
      <c r="D754" s="214" t="s">
        <v>6733</v>
      </c>
      <c r="E754" s="215">
        <v>242.22630000000001</v>
      </c>
      <c r="F754" s="215">
        <v>278.42099999999999</v>
      </c>
      <c r="G754" s="212"/>
      <c r="H754" s="212"/>
      <c r="I75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5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55" spans="1:10" x14ac:dyDescent="0.25">
      <c r="A755" s="214" t="s">
        <v>6713</v>
      </c>
      <c r="B755" s="214" t="s">
        <v>5665</v>
      </c>
      <c r="C755" s="214" t="s">
        <v>6734</v>
      </c>
      <c r="D755" s="214" t="s">
        <v>6735</v>
      </c>
      <c r="E755" s="215">
        <v>385.60399999999998</v>
      </c>
      <c r="F755" s="215">
        <v>443.22300000000001</v>
      </c>
      <c r="G755" s="212"/>
      <c r="H755" s="212"/>
      <c r="I75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5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56" spans="1:10" x14ac:dyDescent="0.25">
      <c r="A756" s="214" t="s">
        <v>6713</v>
      </c>
      <c r="B756" s="214" t="s">
        <v>5665</v>
      </c>
      <c r="C756" s="214" t="s">
        <v>6736</v>
      </c>
      <c r="D756" s="214" t="s">
        <v>6737</v>
      </c>
      <c r="E756" s="215">
        <v>1095.104</v>
      </c>
      <c r="F756" s="215">
        <v>1258.74</v>
      </c>
      <c r="G756" s="212"/>
      <c r="H756" s="212"/>
      <c r="I75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5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57" spans="1:10" x14ac:dyDescent="0.25">
      <c r="A757" s="214" t="s">
        <v>6713</v>
      </c>
      <c r="B757" s="214" t="s">
        <v>5665</v>
      </c>
      <c r="C757" s="214" t="s">
        <v>6738</v>
      </c>
      <c r="D757" s="214" t="s">
        <v>6739</v>
      </c>
      <c r="E757" s="215">
        <v>2196.002</v>
      </c>
      <c r="F757" s="215">
        <v>2524.14</v>
      </c>
      <c r="G757" s="212"/>
      <c r="H757" s="212"/>
      <c r="I75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5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58" spans="1:10" x14ac:dyDescent="0.25">
      <c r="A758" s="214" t="s">
        <v>6713</v>
      </c>
      <c r="B758" s="214" t="s">
        <v>5665</v>
      </c>
      <c r="C758" s="214" t="s">
        <v>6740</v>
      </c>
      <c r="D758" s="214" t="s">
        <v>6741</v>
      </c>
      <c r="E758" s="215">
        <v>1674.5239999999999</v>
      </c>
      <c r="F758" s="215">
        <v>1924.74</v>
      </c>
      <c r="G758" s="212"/>
      <c r="H758" s="212"/>
      <c r="I75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5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59" spans="1:10" x14ac:dyDescent="0.25">
      <c r="A759" s="214" t="s">
        <v>6713</v>
      </c>
      <c r="B759" s="214" t="s">
        <v>5665</v>
      </c>
      <c r="C759" s="214" t="s">
        <v>6742</v>
      </c>
      <c r="D759" s="214" t="s">
        <v>6743</v>
      </c>
      <c r="E759" s="215">
        <v>2253.944</v>
      </c>
      <c r="F759" s="215">
        <v>2590.7399999999998</v>
      </c>
      <c r="G759" s="212"/>
      <c r="H759" s="212"/>
      <c r="I75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5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60" spans="1:10" x14ac:dyDescent="0.25">
      <c r="A760" s="214" t="s">
        <v>6713</v>
      </c>
      <c r="B760" s="214" t="s">
        <v>5665</v>
      </c>
      <c r="C760" s="214" t="s">
        <v>6744</v>
      </c>
      <c r="D760" s="214" t="s">
        <v>6745</v>
      </c>
      <c r="E760" s="215">
        <v>487.18959999999998</v>
      </c>
      <c r="F760" s="215">
        <v>559.98800000000006</v>
      </c>
      <c r="G760" s="212"/>
      <c r="H760" s="212"/>
      <c r="I76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6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61" spans="1:10" x14ac:dyDescent="0.25">
      <c r="A761" s="214" t="s">
        <v>6713</v>
      </c>
      <c r="B761" s="214" t="s">
        <v>5665</v>
      </c>
      <c r="C761" s="214" t="s">
        <v>6746</v>
      </c>
      <c r="D761" s="214" t="s">
        <v>6747</v>
      </c>
      <c r="E761" s="215">
        <v>1674.5239999999999</v>
      </c>
      <c r="F761" s="215">
        <v>1924.74</v>
      </c>
      <c r="G761" s="212"/>
      <c r="H761" s="212"/>
      <c r="I76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6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62" spans="1:10" x14ac:dyDescent="0.25">
      <c r="A762" s="214" t="s">
        <v>6713</v>
      </c>
      <c r="B762" s="214" t="s">
        <v>5665</v>
      </c>
      <c r="C762" s="214" t="s">
        <v>6748</v>
      </c>
      <c r="D762" s="214" t="s">
        <v>6749</v>
      </c>
      <c r="E762" s="215">
        <v>1210.6980000000001</v>
      </c>
      <c r="F762" s="215">
        <v>1391.607</v>
      </c>
      <c r="G762" s="212"/>
      <c r="H762" s="212"/>
      <c r="I76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6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63" spans="1:10" x14ac:dyDescent="0.25">
      <c r="A763" s="214" t="s">
        <v>6713</v>
      </c>
      <c r="B763" s="214" t="s">
        <v>5665</v>
      </c>
      <c r="C763" s="214" t="s">
        <v>6750</v>
      </c>
      <c r="D763" s="214" t="s">
        <v>6751</v>
      </c>
      <c r="E763" s="215">
        <v>683.20230000000004</v>
      </c>
      <c r="F763" s="215">
        <v>785.29</v>
      </c>
      <c r="G763" s="212"/>
      <c r="H763" s="212"/>
      <c r="I76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6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64" spans="1:10" x14ac:dyDescent="0.25">
      <c r="A764" s="214" t="s">
        <v>6713</v>
      </c>
      <c r="B764" s="214" t="s">
        <v>5749</v>
      </c>
      <c r="C764" s="214" t="s">
        <v>6752</v>
      </c>
      <c r="D764" s="214" t="s">
        <v>6753</v>
      </c>
      <c r="E764" s="215">
        <v>13746.35</v>
      </c>
      <c r="F764" s="215">
        <v>15800.4</v>
      </c>
      <c r="G764" s="212"/>
      <c r="H764" s="212"/>
      <c r="I76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6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65" spans="1:10" x14ac:dyDescent="0.25">
      <c r="A765" s="214" t="s">
        <v>6713</v>
      </c>
      <c r="B765" s="214" t="s">
        <v>5749</v>
      </c>
      <c r="C765" s="214" t="s">
        <v>6754</v>
      </c>
      <c r="D765" s="214" t="s">
        <v>6755</v>
      </c>
      <c r="E765" s="215">
        <v>387.34100000000001</v>
      </c>
      <c r="F765" s="215">
        <v>445.21949999999998</v>
      </c>
      <c r="G765" s="212"/>
      <c r="H765" s="212"/>
      <c r="I76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6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66" spans="1:10" x14ac:dyDescent="0.25">
      <c r="A766" s="214" t="s">
        <v>6713</v>
      </c>
      <c r="B766" s="214" t="s">
        <v>5749</v>
      </c>
      <c r="C766" s="214" t="s">
        <v>6756</v>
      </c>
      <c r="D766" s="214" t="s">
        <v>6757</v>
      </c>
      <c r="E766" s="215">
        <v>3164.8020000000001</v>
      </c>
      <c r="F766" s="215">
        <v>3637.703</v>
      </c>
      <c r="G766" s="212"/>
      <c r="H766" s="212"/>
      <c r="I76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6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67" spans="1:10" x14ac:dyDescent="0.25">
      <c r="A767" s="214" t="s">
        <v>6758</v>
      </c>
      <c r="B767" s="476" t="s">
        <v>6758</v>
      </c>
      <c r="C767" s="657"/>
      <c r="D767" s="477"/>
      <c r="E767" s="215"/>
      <c r="F767" s="215"/>
      <c r="G767" s="212"/>
      <c r="H767" s="212"/>
      <c r="I767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767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768" spans="1:10" x14ac:dyDescent="0.25">
      <c r="A768" s="214" t="s">
        <v>6758</v>
      </c>
      <c r="B768" s="214" t="s">
        <v>5668</v>
      </c>
      <c r="C768" s="214" t="s">
        <v>15395</v>
      </c>
      <c r="D768" s="214" t="s">
        <v>15396</v>
      </c>
      <c r="E768" s="215">
        <v>3447.0659999999998</v>
      </c>
      <c r="F768" s="215">
        <v>3962.145</v>
      </c>
      <c r="G768" s="212"/>
      <c r="H768" s="212"/>
      <c r="I76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6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69" spans="1:10" x14ac:dyDescent="0.25">
      <c r="A769" s="214" t="s">
        <v>6758</v>
      </c>
      <c r="B769" s="214" t="s">
        <v>5668</v>
      </c>
      <c r="C769" s="214" t="s">
        <v>15397</v>
      </c>
      <c r="D769" s="214" t="s">
        <v>15398</v>
      </c>
      <c r="E769" s="215">
        <v>2141.2469999999998</v>
      </c>
      <c r="F769" s="215">
        <v>2461.203</v>
      </c>
      <c r="G769" s="212"/>
      <c r="H769" s="212"/>
      <c r="I76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6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70" spans="1:10" x14ac:dyDescent="0.25">
      <c r="A770" s="214" t="s">
        <v>6758</v>
      </c>
      <c r="B770" s="214" t="s">
        <v>6759</v>
      </c>
      <c r="C770" s="214" t="s">
        <v>6760</v>
      </c>
      <c r="D770" s="214" t="s">
        <v>6761</v>
      </c>
      <c r="E770" s="215">
        <v>2413.2840000000001</v>
      </c>
      <c r="F770" s="215">
        <v>2773.89</v>
      </c>
      <c r="G770" s="212"/>
      <c r="H770" s="212"/>
      <c r="I77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7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71" spans="1:10" x14ac:dyDescent="0.25">
      <c r="A771" s="214" t="s">
        <v>6758</v>
      </c>
      <c r="B771" s="214" t="s">
        <v>6759</v>
      </c>
      <c r="C771" s="214" t="s">
        <v>6762</v>
      </c>
      <c r="D771" s="214" t="s">
        <v>6763</v>
      </c>
      <c r="E771" s="215">
        <v>4775.7049999999999</v>
      </c>
      <c r="F771" s="215">
        <v>5489.3159999999998</v>
      </c>
      <c r="G771" s="212"/>
      <c r="H771" s="212"/>
      <c r="I77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7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72" spans="1:10" x14ac:dyDescent="0.25">
      <c r="A772" s="214" t="s">
        <v>6758</v>
      </c>
      <c r="B772" s="214" t="s">
        <v>6759</v>
      </c>
      <c r="C772" s="214" t="s">
        <v>6764</v>
      </c>
      <c r="D772" s="214" t="s">
        <v>6765</v>
      </c>
      <c r="E772" s="215">
        <v>4775.7049999999999</v>
      </c>
      <c r="F772" s="215">
        <v>5489.3159999999998</v>
      </c>
      <c r="G772" s="212"/>
      <c r="H772" s="212"/>
      <c r="I77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7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73" spans="1:10" x14ac:dyDescent="0.25">
      <c r="A773" s="214" t="s">
        <v>6758</v>
      </c>
      <c r="B773" s="214" t="s">
        <v>6759</v>
      </c>
      <c r="C773" s="214" t="s">
        <v>6766</v>
      </c>
      <c r="D773" s="214" t="s">
        <v>6767</v>
      </c>
      <c r="E773" s="215">
        <v>2861.0790000000002</v>
      </c>
      <c r="F773" s="215">
        <v>3288.5970000000002</v>
      </c>
      <c r="G773" s="212"/>
      <c r="H773" s="212"/>
      <c r="I77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7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74" spans="1:10" x14ac:dyDescent="0.25">
      <c r="A774" s="214" t="s">
        <v>6758</v>
      </c>
      <c r="B774" s="214" t="s">
        <v>6759</v>
      </c>
      <c r="C774" s="214" t="s">
        <v>6768</v>
      </c>
      <c r="D774" s="214" t="s">
        <v>6769</v>
      </c>
      <c r="E774" s="215">
        <v>3378.9839999999999</v>
      </c>
      <c r="F774" s="215">
        <v>3883.89</v>
      </c>
      <c r="G774" s="212"/>
      <c r="H774" s="212"/>
      <c r="I77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7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75" spans="1:10" x14ac:dyDescent="0.25">
      <c r="A775" s="214" t="s">
        <v>6758</v>
      </c>
      <c r="B775" s="214" t="s">
        <v>6759</v>
      </c>
      <c r="C775" s="214" t="s">
        <v>6770</v>
      </c>
      <c r="D775" s="214" t="s">
        <v>6771</v>
      </c>
      <c r="E775" s="215">
        <v>3861.8339999999998</v>
      </c>
      <c r="F775" s="215">
        <v>4438.8900000000003</v>
      </c>
      <c r="G775" s="212"/>
      <c r="H775" s="212"/>
      <c r="I77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7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76" spans="1:10" x14ac:dyDescent="0.25">
      <c r="A776" s="214" t="s">
        <v>6758</v>
      </c>
      <c r="B776" s="214" t="s">
        <v>6759</v>
      </c>
      <c r="C776" s="214" t="s">
        <v>6772</v>
      </c>
      <c r="D776" s="214" t="s">
        <v>6773</v>
      </c>
      <c r="E776" s="215">
        <v>5273.6930000000002</v>
      </c>
      <c r="F776" s="215">
        <v>6061.7160000000003</v>
      </c>
      <c r="G776" s="212"/>
      <c r="H776" s="212"/>
      <c r="I77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7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77" spans="1:10" x14ac:dyDescent="0.25">
      <c r="A777" s="214" t="s">
        <v>6758</v>
      </c>
      <c r="B777" s="214" t="s">
        <v>6759</v>
      </c>
      <c r="C777" s="214" t="s">
        <v>6774</v>
      </c>
      <c r="D777" s="214" t="s">
        <v>6775</v>
      </c>
      <c r="E777" s="215">
        <v>1945.77</v>
      </c>
      <c r="F777" s="215">
        <v>2236.5169999999998</v>
      </c>
      <c r="G777" s="212"/>
      <c r="H777" s="212"/>
      <c r="I77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7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78" spans="1:10" x14ac:dyDescent="0.25">
      <c r="A778" s="214" t="s">
        <v>6758</v>
      </c>
      <c r="B778" s="214" t="s">
        <v>6759</v>
      </c>
      <c r="C778" s="214" t="s">
        <v>6776</v>
      </c>
      <c r="D778" s="214" t="s">
        <v>6777</v>
      </c>
      <c r="E778" s="215">
        <v>5273.6930000000002</v>
      </c>
      <c r="F778" s="215">
        <v>6061.7160000000003</v>
      </c>
      <c r="G778" s="212"/>
      <c r="H778" s="212"/>
      <c r="I77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7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79" spans="1:10" x14ac:dyDescent="0.25">
      <c r="A779" s="214" t="s">
        <v>6758</v>
      </c>
      <c r="B779" s="214" t="s">
        <v>6759</v>
      </c>
      <c r="C779" s="214" t="s">
        <v>6778</v>
      </c>
      <c r="D779" s="214" t="s">
        <v>6779</v>
      </c>
      <c r="E779" s="215">
        <v>3861.8339999999998</v>
      </c>
      <c r="F779" s="215">
        <v>4438.8900000000003</v>
      </c>
      <c r="G779" s="212"/>
      <c r="H779" s="212"/>
      <c r="I77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7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80" spans="1:10" x14ac:dyDescent="0.25">
      <c r="A780" s="214" t="s">
        <v>6758</v>
      </c>
      <c r="B780" s="214" t="s">
        <v>6759</v>
      </c>
      <c r="C780" s="214" t="s">
        <v>6780</v>
      </c>
      <c r="D780" s="214" t="s">
        <v>6781</v>
      </c>
      <c r="E780" s="215">
        <v>5273.6930000000002</v>
      </c>
      <c r="F780" s="215">
        <v>6061.7160000000003</v>
      </c>
      <c r="G780" s="212"/>
      <c r="H780" s="212"/>
      <c r="I78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8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81" spans="1:10" x14ac:dyDescent="0.25">
      <c r="A781" s="214" t="s">
        <v>6758</v>
      </c>
      <c r="B781" s="214" t="s">
        <v>6759</v>
      </c>
      <c r="C781" s="214" t="s">
        <v>6782</v>
      </c>
      <c r="D781" s="214" t="s">
        <v>6783</v>
      </c>
      <c r="E781" s="215">
        <v>3861.8339999999998</v>
      </c>
      <c r="F781" s="215">
        <v>4438.8900000000003</v>
      </c>
      <c r="G781" s="212"/>
      <c r="H781" s="212"/>
      <c r="I78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8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82" spans="1:10" x14ac:dyDescent="0.25">
      <c r="A782" s="214" t="s">
        <v>6758</v>
      </c>
      <c r="B782" s="214" t="s">
        <v>6759</v>
      </c>
      <c r="C782" s="214" t="s">
        <v>6784</v>
      </c>
      <c r="D782" s="214" t="s">
        <v>6785</v>
      </c>
      <c r="E782" s="215">
        <v>5273.6930000000002</v>
      </c>
      <c r="F782" s="215">
        <v>6061.7160000000003</v>
      </c>
      <c r="G782" s="212"/>
      <c r="H782" s="212"/>
      <c r="I78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8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83" spans="1:10" x14ac:dyDescent="0.25">
      <c r="A783" s="214" t="s">
        <v>6758</v>
      </c>
      <c r="B783" s="214" t="s">
        <v>6759</v>
      </c>
      <c r="C783" s="214" t="s">
        <v>6786</v>
      </c>
      <c r="D783" s="214" t="s">
        <v>6787</v>
      </c>
      <c r="E783" s="215">
        <v>4974.8999999999996</v>
      </c>
      <c r="F783" s="215">
        <v>5718.2759999999998</v>
      </c>
      <c r="G783" s="212"/>
      <c r="H783" s="212"/>
      <c r="I78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8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84" spans="1:10" x14ac:dyDescent="0.25">
      <c r="A784" s="214" t="s">
        <v>6758</v>
      </c>
      <c r="B784" s="214" t="s">
        <v>6759</v>
      </c>
      <c r="C784" s="214" t="s">
        <v>6788</v>
      </c>
      <c r="D784" s="214" t="s">
        <v>6789</v>
      </c>
      <c r="E784" s="215">
        <v>4974.8999999999996</v>
      </c>
      <c r="F784" s="215">
        <v>5718.2759999999998</v>
      </c>
      <c r="G784" s="212"/>
      <c r="H784" s="212"/>
      <c r="I78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8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85" spans="1:10" x14ac:dyDescent="0.25">
      <c r="A785" s="214" t="s">
        <v>6758</v>
      </c>
      <c r="B785" s="214" t="s">
        <v>6759</v>
      </c>
      <c r="C785" s="214" t="s">
        <v>6790</v>
      </c>
      <c r="D785" s="214" t="s">
        <v>6791</v>
      </c>
      <c r="E785" s="215">
        <v>3378.9839999999999</v>
      </c>
      <c r="F785" s="215">
        <v>3883.89</v>
      </c>
      <c r="G785" s="212"/>
      <c r="H785" s="212"/>
      <c r="I78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8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86" spans="1:10" x14ac:dyDescent="0.25">
      <c r="A786" s="214" t="s">
        <v>6758</v>
      </c>
      <c r="B786" s="214" t="s">
        <v>6759</v>
      </c>
      <c r="C786" s="214" t="s">
        <v>6792</v>
      </c>
      <c r="D786" s="214" t="s">
        <v>6793</v>
      </c>
      <c r="E786" s="215">
        <v>4974.8999999999996</v>
      </c>
      <c r="F786" s="215">
        <v>5718.2759999999998</v>
      </c>
      <c r="G786" s="212"/>
      <c r="H786" s="212"/>
      <c r="I78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8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87" spans="1:10" x14ac:dyDescent="0.25">
      <c r="A787" s="214" t="s">
        <v>6758</v>
      </c>
      <c r="B787" s="214" t="s">
        <v>6759</v>
      </c>
      <c r="C787" s="214" t="s">
        <v>6794</v>
      </c>
      <c r="D787" s="214" t="s">
        <v>6795</v>
      </c>
      <c r="E787" s="215">
        <v>4974.8999999999996</v>
      </c>
      <c r="F787" s="215">
        <v>5718.2759999999998</v>
      </c>
      <c r="G787" s="212"/>
      <c r="H787" s="212"/>
      <c r="I78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8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88" spans="1:10" x14ac:dyDescent="0.25">
      <c r="A788" s="214" t="s">
        <v>6758</v>
      </c>
      <c r="B788" s="214" t="s">
        <v>6759</v>
      </c>
      <c r="C788" s="214" t="s">
        <v>6796</v>
      </c>
      <c r="D788" s="214" t="s">
        <v>6797</v>
      </c>
      <c r="E788" s="215">
        <v>4974.8999999999996</v>
      </c>
      <c r="F788" s="215">
        <v>5718.2759999999998</v>
      </c>
      <c r="G788" s="212"/>
      <c r="H788" s="212"/>
      <c r="I78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8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89" spans="1:10" x14ac:dyDescent="0.25">
      <c r="A789" s="214" t="s">
        <v>6758</v>
      </c>
      <c r="B789" s="214" t="s">
        <v>6759</v>
      </c>
      <c r="C789" s="214" t="s">
        <v>6798</v>
      </c>
      <c r="D789" s="214" t="s">
        <v>6799</v>
      </c>
      <c r="E789" s="215">
        <v>3958.018</v>
      </c>
      <c r="F789" s="215">
        <v>4549.4459999999999</v>
      </c>
      <c r="G789" s="212"/>
      <c r="H789" s="212"/>
      <c r="I78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8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90" spans="1:10" x14ac:dyDescent="0.25">
      <c r="A790" s="214" t="s">
        <v>6758</v>
      </c>
      <c r="B790" s="214" t="s">
        <v>6759</v>
      </c>
      <c r="C790" s="214" t="s">
        <v>6800</v>
      </c>
      <c r="D790" s="214" t="s">
        <v>6801</v>
      </c>
      <c r="E790" s="215">
        <v>3958.018</v>
      </c>
      <c r="F790" s="215">
        <v>4549.4459999999999</v>
      </c>
      <c r="G790" s="212"/>
      <c r="H790" s="212"/>
      <c r="I79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9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91" spans="1:10" x14ac:dyDescent="0.25">
      <c r="A791" s="214" t="s">
        <v>6758</v>
      </c>
      <c r="B791" s="214" t="s">
        <v>6759</v>
      </c>
      <c r="C791" s="214" t="s">
        <v>6802</v>
      </c>
      <c r="D791" s="214" t="s">
        <v>6803</v>
      </c>
      <c r="E791" s="215">
        <v>4062.3139999999999</v>
      </c>
      <c r="F791" s="215">
        <v>4669.326</v>
      </c>
      <c r="G791" s="212"/>
      <c r="H791" s="212"/>
      <c r="I79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9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92" spans="1:10" x14ac:dyDescent="0.25">
      <c r="A792" s="214" t="s">
        <v>6758</v>
      </c>
      <c r="B792" s="214" t="s">
        <v>6759</v>
      </c>
      <c r="C792" s="214" t="s">
        <v>6804</v>
      </c>
      <c r="D792" s="214" t="s">
        <v>6805</v>
      </c>
      <c r="E792" s="215">
        <v>2316.7139999999999</v>
      </c>
      <c r="F792" s="215">
        <v>2662.89</v>
      </c>
      <c r="G792" s="212"/>
      <c r="H792" s="212"/>
      <c r="I79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9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93" spans="1:10" x14ac:dyDescent="0.25">
      <c r="A793" s="214" t="s">
        <v>6758</v>
      </c>
      <c r="B793" s="214" t="s">
        <v>6759</v>
      </c>
      <c r="C793" s="214" t="s">
        <v>6806</v>
      </c>
      <c r="D793" s="214" t="s">
        <v>6807</v>
      </c>
      <c r="E793" s="215">
        <v>4062.3139999999999</v>
      </c>
      <c r="F793" s="215">
        <v>4669.326</v>
      </c>
      <c r="G793" s="212"/>
      <c r="H793" s="212"/>
      <c r="I79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9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94" spans="1:10" x14ac:dyDescent="0.25">
      <c r="A794" s="214" t="s">
        <v>6758</v>
      </c>
      <c r="B794" s="214" t="s">
        <v>6759</v>
      </c>
      <c r="C794" s="214" t="s">
        <v>6808</v>
      </c>
      <c r="D794" s="214" t="s">
        <v>6809</v>
      </c>
      <c r="E794" s="215">
        <v>4062.3139999999999</v>
      </c>
      <c r="F794" s="215">
        <v>4669.326</v>
      </c>
      <c r="G794" s="212"/>
      <c r="H794" s="212"/>
      <c r="I79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9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95" spans="1:10" x14ac:dyDescent="0.25">
      <c r="A795" s="214" t="s">
        <v>6758</v>
      </c>
      <c r="B795" s="214" t="s">
        <v>6759</v>
      </c>
      <c r="C795" s="214" t="s">
        <v>6810</v>
      </c>
      <c r="D795" s="214" t="s">
        <v>6811</v>
      </c>
      <c r="E795" s="215">
        <v>2509.8539999999998</v>
      </c>
      <c r="F795" s="215">
        <v>2884.89</v>
      </c>
      <c r="G795" s="212"/>
      <c r="H795" s="212"/>
      <c r="I79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9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96" spans="1:10" x14ac:dyDescent="0.25">
      <c r="A796" s="214" t="s">
        <v>6758</v>
      </c>
      <c r="B796" s="214" t="s">
        <v>6759</v>
      </c>
      <c r="C796" s="214" t="s">
        <v>6812</v>
      </c>
      <c r="D796" s="214" t="s">
        <v>6813</v>
      </c>
      <c r="E796" s="215">
        <v>4635.9390000000003</v>
      </c>
      <c r="F796" s="215">
        <v>5328.6660000000002</v>
      </c>
      <c r="G796" s="212"/>
      <c r="H796" s="212"/>
      <c r="I79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9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97" spans="1:10" x14ac:dyDescent="0.25">
      <c r="A797" s="214" t="s">
        <v>6758</v>
      </c>
      <c r="B797" s="214" t="s">
        <v>6759</v>
      </c>
      <c r="C797" s="214" t="s">
        <v>6814</v>
      </c>
      <c r="D797" s="214" t="s">
        <v>6815</v>
      </c>
      <c r="E797" s="215">
        <v>1737.2940000000001</v>
      </c>
      <c r="F797" s="215">
        <v>1996.89</v>
      </c>
      <c r="G797" s="212"/>
      <c r="H797" s="212"/>
      <c r="I79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9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98" spans="1:10" x14ac:dyDescent="0.25">
      <c r="A798" s="214" t="s">
        <v>6758</v>
      </c>
      <c r="B798" s="214" t="s">
        <v>6759</v>
      </c>
      <c r="C798" s="214" t="s">
        <v>6816</v>
      </c>
      <c r="D798" s="214" t="s">
        <v>6817</v>
      </c>
      <c r="E798" s="215">
        <v>3853.7220000000002</v>
      </c>
      <c r="F798" s="215">
        <v>4429.5659999999998</v>
      </c>
      <c r="G798" s="212"/>
      <c r="H798" s="212"/>
      <c r="I79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9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799" spans="1:10" x14ac:dyDescent="0.25">
      <c r="A799" s="214" t="s">
        <v>6758</v>
      </c>
      <c r="B799" s="214" t="s">
        <v>6759</v>
      </c>
      <c r="C799" s="214" t="s">
        <v>6818</v>
      </c>
      <c r="D799" s="214" t="s">
        <v>6819</v>
      </c>
      <c r="E799" s="215">
        <v>2413.2840000000001</v>
      </c>
      <c r="F799" s="215">
        <v>2773.89</v>
      </c>
      <c r="G799" s="212"/>
      <c r="H799" s="212"/>
      <c r="I79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79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00" spans="1:10" x14ac:dyDescent="0.25">
      <c r="A800" s="214" t="s">
        <v>6758</v>
      </c>
      <c r="B800" s="214" t="s">
        <v>6759</v>
      </c>
      <c r="C800" s="214" t="s">
        <v>6820</v>
      </c>
      <c r="D800" s="214" t="s">
        <v>6821</v>
      </c>
      <c r="E800" s="215">
        <v>3853.7220000000002</v>
      </c>
      <c r="F800" s="215">
        <v>4429.5659999999998</v>
      </c>
      <c r="G800" s="212"/>
      <c r="H800" s="212"/>
      <c r="I80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0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01" spans="1:10" x14ac:dyDescent="0.25">
      <c r="A801" s="214" t="s">
        <v>6758</v>
      </c>
      <c r="B801" s="214" t="s">
        <v>6759</v>
      </c>
      <c r="C801" s="214" t="s">
        <v>6822</v>
      </c>
      <c r="D801" s="214" t="s">
        <v>6823</v>
      </c>
      <c r="E801" s="215">
        <v>1939.8019999999999</v>
      </c>
      <c r="F801" s="215">
        <v>2229.6570000000002</v>
      </c>
      <c r="G801" s="212"/>
      <c r="H801" s="212"/>
      <c r="I80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0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02" spans="1:10" x14ac:dyDescent="0.25">
      <c r="A802" s="214" t="s">
        <v>6758</v>
      </c>
      <c r="B802" s="214" t="s">
        <v>6759</v>
      </c>
      <c r="C802" s="214" t="s">
        <v>6824</v>
      </c>
      <c r="D802" s="214" t="s">
        <v>6825</v>
      </c>
      <c r="E802" s="215">
        <v>1939.8019999999999</v>
      </c>
      <c r="F802" s="215">
        <v>2229.6570000000002</v>
      </c>
      <c r="G802" s="212"/>
      <c r="H802" s="212"/>
      <c r="I80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0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03" spans="1:10" x14ac:dyDescent="0.25">
      <c r="A803" s="214" t="s">
        <v>6758</v>
      </c>
      <c r="B803" s="214" t="s">
        <v>6759</v>
      </c>
      <c r="C803" s="214" t="s">
        <v>6826</v>
      </c>
      <c r="D803" s="214" t="s">
        <v>6827</v>
      </c>
      <c r="E803" s="215">
        <v>1939.8019999999999</v>
      </c>
      <c r="F803" s="215">
        <v>2229.6570000000002</v>
      </c>
      <c r="G803" s="212"/>
      <c r="H803" s="212"/>
      <c r="I80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0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04" spans="1:10" x14ac:dyDescent="0.25">
      <c r="A804" s="214" t="s">
        <v>6758</v>
      </c>
      <c r="B804" s="214" t="s">
        <v>6759</v>
      </c>
      <c r="C804" s="214" t="s">
        <v>6828</v>
      </c>
      <c r="D804" s="214" t="s">
        <v>6829</v>
      </c>
      <c r="E804" s="215">
        <v>2739.3240000000001</v>
      </c>
      <c r="F804" s="215">
        <v>3148.6480000000001</v>
      </c>
      <c r="G804" s="212"/>
      <c r="H804" s="212"/>
      <c r="I80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0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05" spans="1:10" x14ac:dyDescent="0.25">
      <c r="A805" s="214" t="s">
        <v>6758</v>
      </c>
      <c r="B805" s="214" t="s">
        <v>6759</v>
      </c>
      <c r="C805" s="214" t="s">
        <v>6830</v>
      </c>
      <c r="D805" s="214" t="s">
        <v>6831</v>
      </c>
      <c r="E805" s="215">
        <v>2739.3240000000001</v>
      </c>
      <c r="F805" s="215">
        <v>3148.6480000000001</v>
      </c>
      <c r="G805" s="212"/>
      <c r="H805" s="212"/>
      <c r="I80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0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06" spans="1:10" x14ac:dyDescent="0.25">
      <c r="A806" s="214" t="s">
        <v>6758</v>
      </c>
      <c r="B806" s="214" t="s">
        <v>6759</v>
      </c>
      <c r="C806" s="214" t="s">
        <v>6832</v>
      </c>
      <c r="D806" s="214" t="s">
        <v>6833</v>
      </c>
      <c r="E806" s="215">
        <v>2739.3240000000001</v>
      </c>
      <c r="F806" s="215">
        <v>3148.6480000000001</v>
      </c>
      <c r="G806" s="212"/>
      <c r="H806" s="212"/>
      <c r="I80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0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07" spans="1:10" x14ac:dyDescent="0.25">
      <c r="A807" s="214" t="s">
        <v>6758</v>
      </c>
      <c r="B807" s="214" t="s">
        <v>6759</v>
      </c>
      <c r="C807" s="214" t="s">
        <v>6834</v>
      </c>
      <c r="D807" s="214" t="s">
        <v>6835</v>
      </c>
      <c r="E807" s="215">
        <v>2739.3240000000001</v>
      </c>
      <c r="F807" s="215">
        <v>3148.6480000000001</v>
      </c>
      <c r="G807" s="212"/>
      <c r="H807" s="212"/>
      <c r="I80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0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08" spans="1:10" x14ac:dyDescent="0.25">
      <c r="A808" s="214" t="s">
        <v>6758</v>
      </c>
      <c r="B808" s="214" t="s">
        <v>6759</v>
      </c>
      <c r="C808" s="214" t="s">
        <v>6836</v>
      </c>
      <c r="D808" s="214" t="s">
        <v>6837</v>
      </c>
      <c r="E808" s="215">
        <v>2233.5770000000002</v>
      </c>
      <c r="F808" s="215">
        <v>2567.33</v>
      </c>
      <c r="G808" s="212"/>
      <c r="H808" s="212"/>
      <c r="I80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0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09" spans="1:10" x14ac:dyDescent="0.25">
      <c r="A809" s="214" t="s">
        <v>6758</v>
      </c>
      <c r="B809" s="214" t="s">
        <v>6759</v>
      </c>
      <c r="C809" s="214" t="s">
        <v>6838</v>
      </c>
      <c r="D809" s="214" t="s">
        <v>6839</v>
      </c>
      <c r="E809" s="215">
        <v>2233.5770000000002</v>
      </c>
      <c r="F809" s="215">
        <v>2567.33</v>
      </c>
      <c r="G809" s="212"/>
      <c r="H809" s="212"/>
      <c r="I80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0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10" spans="1:10" x14ac:dyDescent="0.25">
      <c r="A810" s="214" t="s">
        <v>6758</v>
      </c>
      <c r="B810" s="214" t="s">
        <v>6759</v>
      </c>
      <c r="C810" s="214" t="s">
        <v>6840</v>
      </c>
      <c r="D810" s="214" t="s">
        <v>6841</v>
      </c>
      <c r="E810" s="215">
        <v>2233.5770000000002</v>
      </c>
      <c r="F810" s="215">
        <v>2567.33</v>
      </c>
      <c r="G810" s="212"/>
      <c r="H810" s="212"/>
      <c r="I81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1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11" spans="1:10" x14ac:dyDescent="0.25">
      <c r="A811" s="214" t="s">
        <v>6758</v>
      </c>
      <c r="B811" s="214" t="s">
        <v>6759</v>
      </c>
      <c r="C811" s="214" t="s">
        <v>6842</v>
      </c>
      <c r="D811" s="214" t="s">
        <v>6843</v>
      </c>
      <c r="E811" s="215">
        <v>2233.5770000000002</v>
      </c>
      <c r="F811" s="215">
        <v>2567.33</v>
      </c>
      <c r="G811" s="212"/>
      <c r="H811" s="212"/>
      <c r="I81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1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12" spans="1:10" x14ac:dyDescent="0.25">
      <c r="A812" s="214" t="s">
        <v>6758</v>
      </c>
      <c r="B812" s="214" t="s">
        <v>6759</v>
      </c>
      <c r="C812" s="214" t="s">
        <v>6844</v>
      </c>
      <c r="D812" s="214" t="s">
        <v>6845</v>
      </c>
      <c r="E812" s="215">
        <v>2280.0949999999998</v>
      </c>
      <c r="F812" s="215">
        <v>2620.799</v>
      </c>
      <c r="G812" s="212"/>
      <c r="H812" s="212"/>
      <c r="I81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1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13" spans="1:10" x14ac:dyDescent="0.25">
      <c r="A813" s="214" t="s">
        <v>6758</v>
      </c>
      <c r="B813" s="214" t="s">
        <v>6759</v>
      </c>
      <c r="C813" s="214" t="s">
        <v>6846</v>
      </c>
      <c r="D813" s="214" t="s">
        <v>6847</v>
      </c>
      <c r="E813" s="215">
        <v>2280.0949999999998</v>
      </c>
      <c r="F813" s="215">
        <v>2620.799</v>
      </c>
      <c r="G813" s="212"/>
      <c r="H813" s="212"/>
      <c r="I81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1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14" spans="1:10" x14ac:dyDescent="0.25">
      <c r="A814" s="214" t="s">
        <v>6758</v>
      </c>
      <c r="B814" s="214" t="s">
        <v>6759</v>
      </c>
      <c r="C814" s="214" t="s">
        <v>6848</v>
      </c>
      <c r="D814" s="214" t="s">
        <v>6849</v>
      </c>
      <c r="E814" s="215">
        <v>2280.0949999999998</v>
      </c>
      <c r="F814" s="215">
        <v>2620.799</v>
      </c>
      <c r="G814" s="212"/>
      <c r="H814" s="212"/>
      <c r="I81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1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15" spans="1:10" x14ac:dyDescent="0.25">
      <c r="A815" s="214" t="s">
        <v>6758</v>
      </c>
      <c r="B815" s="214" t="s">
        <v>6759</v>
      </c>
      <c r="C815" s="214" t="s">
        <v>6850</v>
      </c>
      <c r="D815" s="214" t="s">
        <v>6851</v>
      </c>
      <c r="E815" s="215">
        <v>2280.0949999999998</v>
      </c>
      <c r="F815" s="215">
        <v>2620.799</v>
      </c>
      <c r="G815" s="212"/>
      <c r="H815" s="212"/>
      <c r="I81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1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16" spans="1:10" x14ac:dyDescent="0.25">
      <c r="A816" s="214" t="s">
        <v>6758</v>
      </c>
      <c r="B816" s="214" t="s">
        <v>6759</v>
      </c>
      <c r="C816" s="214" t="s">
        <v>6852</v>
      </c>
      <c r="D816" s="214" t="s">
        <v>6853</v>
      </c>
      <c r="E816" s="215">
        <v>3372.9</v>
      </c>
      <c r="F816" s="215">
        <v>3876.8969999999999</v>
      </c>
      <c r="G816" s="212"/>
      <c r="H816" s="212"/>
      <c r="I81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1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17" spans="1:10" x14ac:dyDescent="0.25">
      <c r="A817" s="214" t="s">
        <v>6758</v>
      </c>
      <c r="B817" s="214" t="s">
        <v>6759</v>
      </c>
      <c r="C817" s="214" t="s">
        <v>6854</v>
      </c>
      <c r="D817" s="214" t="s">
        <v>6855</v>
      </c>
      <c r="E817" s="215">
        <v>2696.37</v>
      </c>
      <c r="F817" s="215">
        <v>3099.2750000000001</v>
      </c>
      <c r="G817" s="212"/>
      <c r="H817" s="212"/>
      <c r="I81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1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18" spans="1:10" x14ac:dyDescent="0.25">
      <c r="A818" s="214" t="s">
        <v>6758</v>
      </c>
      <c r="B818" s="214" t="s">
        <v>6759</v>
      </c>
      <c r="C818" s="214" t="s">
        <v>6856</v>
      </c>
      <c r="D818" s="214" t="s">
        <v>6857</v>
      </c>
      <c r="E818" s="215">
        <v>2696.37</v>
      </c>
      <c r="F818" s="215">
        <v>3099.2750000000001</v>
      </c>
      <c r="G818" s="212"/>
      <c r="H818" s="212"/>
      <c r="I81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1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19" spans="1:10" x14ac:dyDescent="0.25">
      <c r="A819" s="214" t="s">
        <v>6758</v>
      </c>
      <c r="B819" s="214" t="s">
        <v>6759</v>
      </c>
      <c r="C819" s="214" t="s">
        <v>6858</v>
      </c>
      <c r="D819" s="214" t="s">
        <v>6859</v>
      </c>
      <c r="E819" s="215">
        <v>2696.37</v>
      </c>
      <c r="F819" s="215">
        <v>3099.2750000000001</v>
      </c>
      <c r="G819" s="212"/>
      <c r="H819" s="212"/>
      <c r="I81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1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20" spans="1:10" x14ac:dyDescent="0.25">
      <c r="A820" s="214" t="s">
        <v>6758</v>
      </c>
      <c r="B820" s="214" t="s">
        <v>6759</v>
      </c>
      <c r="C820" s="214" t="s">
        <v>6860</v>
      </c>
      <c r="D820" s="214" t="s">
        <v>6861</v>
      </c>
      <c r="E820" s="215">
        <v>1945.77</v>
      </c>
      <c r="F820" s="215">
        <v>2236.5169999999998</v>
      </c>
      <c r="G820" s="212"/>
      <c r="H820" s="212"/>
      <c r="I82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2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21" spans="1:10" x14ac:dyDescent="0.25">
      <c r="A821" s="214" t="s">
        <v>6758</v>
      </c>
      <c r="B821" s="214" t="s">
        <v>6759</v>
      </c>
      <c r="C821" s="214" t="s">
        <v>6862</v>
      </c>
      <c r="D821" s="214" t="s">
        <v>6863</v>
      </c>
      <c r="E821" s="215">
        <v>1640.7239999999999</v>
      </c>
      <c r="F821" s="215">
        <v>1885.89</v>
      </c>
      <c r="G821" s="212"/>
      <c r="H821" s="212"/>
      <c r="I82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2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22" spans="1:10" x14ac:dyDescent="0.25">
      <c r="A822" s="214" t="s">
        <v>6758</v>
      </c>
      <c r="B822" s="214" t="s">
        <v>6759</v>
      </c>
      <c r="C822" s="214" t="s">
        <v>6864</v>
      </c>
      <c r="D822" s="214" t="s">
        <v>6865</v>
      </c>
      <c r="E822" s="215">
        <v>1640.7239999999999</v>
      </c>
      <c r="F822" s="215">
        <v>1885.89</v>
      </c>
      <c r="G822" s="212"/>
      <c r="H822" s="212"/>
      <c r="I82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2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23" spans="1:10" x14ac:dyDescent="0.25">
      <c r="A823" s="214" t="s">
        <v>6758</v>
      </c>
      <c r="B823" s="214" t="s">
        <v>6759</v>
      </c>
      <c r="C823" s="214" t="s">
        <v>6866</v>
      </c>
      <c r="D823" s="214" t="s">
        <v>6867</v>
      </c>
      <c r="E823" s="215">
        <v>1640.7239999999999</v>
      </c>
      <c r="F823" s="215">
        <v>1885.89</v>
      </c>
      <c r="G823" s="212"/>
      <c r="H823" s="212"/>
      <c r="I82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2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24" spans="1:10" x14ac:dyDescent="0.25">
      <c r="A824" s="214" t="s">
        <v>6758</v>
      </c>
      <c r="B824" s="214" t="s">
        <v>6759</v>
      </c>
      <c r="C824" s="214" t="s">
        <v>6868</v>
      </c>
      <c r="D824" s="214" t="s">
        <v>6869</v>
      </c>
      <c r="E824" s="215">
        <v>3500.18</v>
      </c>
      <c r="F824" s="215">
        <v>4023.1950000000002</v>
      </c>
      <c r="G824" s="212"/>
      <c r="H824" s="212"/>
      <c r="I82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2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25" spans="1:10" x14ac:dyDescent="0.25">
      <c r="A825" s="214" t="s">
        <v>6758</v>
      </c>
      <c r="B825" s="214" t="s">
        <v>6759</v>
      </c>
      <c r="C825" s="214" t="s">
        <v>6870</v>
      </c>
      <c r="D825" s="214" t="s">
        <v>6871</v>
      </c>
      <c r="E825" s="215">
        <v>2316.7139999999999</v>
      </c>
      <c r="F825" s="215">
        <v>2662.89</v>
      </c>
      <c r="G825" s="212"/>
      <c r="H825" s="212"/>
      <c r="I82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2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26" spans="1:10" x14ac:dyDescent="0.25">
      <c r="A826" s="214" t="s">
        <v>6758</v>
      </c>
      <c r="B826" s="214" t="s">
        <v>6759</v>
      </c>
      <c r="C826" s="214" t="s">
        <v>6872</v>
      </c>
      <c r="D826" s="214" t="s">
        <v>6873</v>
      </c>
      <c r="E826" s="215">
        <v>3500.18</v>
      </c>
      <c r="F826" s="215">
        <v>4023.1950000000002</v>
      </c>
      <c r="G826" s="212"/>
      <c r="H826" s="212"/>
      <c r="I82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2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27" spans="1:10" x14ac:dyDescent="0.25">
      <c r="A827" s="214" t="s">
        <v>6758</v>
      </c>
      <c r="B827" s="214" t="s">
        <v>6759</v>
      </c>
      <c r="C827" s="214" t="s">
        <v>6874</v>
      </c>
      <c r="D827" s="214" t="s">
        <v>6875</v>
      </c>
      <c r="E827" s="215">
        <v>3438.085</v>
      </c>
      <c r="F827" s="215">
        <v>3951.8220000000001</v>
      </c>
      <c r="G827" s="212"/>
      <c r="H827" s="212"/>
      <c r="I82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2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28" spans="1:10" x14ac:dyDescent="0.25">
      <c r="A828" s="214" t="s">
        <v>6758</v>
      </c>
      <c r="B828" s="214" t="s">
        <v>6759</v>
      </c>
      <c r="C828" s="214" t="s">
        <v>6876</v>
      </c>
      <c r="D828" s="214" t="s">
        <v>6877</v>
      </c>
      <c r="E828" s="215">
        <v>3438.085</v>
      </c>
      <c r="F828" s="215">
        <v>3951.8220000000001</v>
      </c>
      <c r="G828" s="212"/>
      <c r="H828" s="212"/>
      <c r="I82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2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29" spans="1:10" x14ac:dyDescent="0.25">
      <c r="A829" s="214" t="s">
        <v>6758</v>
      </c>
      <c r="B829" s="214" t="s">
        <v>6759</v>
      </c>
      <c r="C829" s="214" t="s">
        <v>6878</v>
      </c>
      <c r="D829" s="214" t="s">
        <v>6879</v>
      </c>
      <c r="E829" s="215">
        <v>3438.085</v>
      </c>
      <c r="F829" s="215">
        <v>3951.8220000000001</v>
      </c>
      <c r="G829" s="212"/>
      <c r="H829" s="212"/>
      <c r="I82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2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30" spans="1:10" x14ac:dyDescent="0.25">
      <c r="A830" s="214" t="s">
        <v>6758</v>
      </c>
      <c r="B830" s="214" t="s">
        <v>6759</v>
      </c>
      <c r="C830" s="214" t="s">
        <v>6880</v>
      </c>
      <c r="D830" s="214" t="s">
        <v>6881</v>
      </c>
      <c r="E830" s="215">
        <v>2413.2840000000001</v>
      </c>
      <c r="F830" s="215">
        <v>2773.89</v>
      </c>
      <c r="G830" s="212"/>
      <c r="H830" s="212"/>
      <c r="I83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3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31" spans="1:10" x14ac:dyDescent="0.25">
      <c r="A831" s="214" t="s">
        <v>6758</v>
      </c>
      <c r="B831" s="214" t="s">
        <v>6759</v>
      </c>
      <c r="C831" s="214" t="s">
        <v>6882</v>
      </c>
      <c r="D831" s="214" t="s">
        <v>6883</v>
      </c>
      <c r="E831" s="215">
        <v>2413.2840000000001</v>
      </c>
      <c r="F831" s="215">
        <v>2773.89</v>
      </c>
      <c r="G831" s="212"/>
      <c r="H831" s="212"/>
      <c r="I83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3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32" spans="1:10" x14ac:dyDescent="0.25">
      <c r="A832" s="214" t="s">
        <v>6758</v>
      </c>
      <c r="B832" s="214" t="s">
        <v>6759</v>
      </c>
      <c r="C832" s="214" t="s">
        <v>6884</v>
      </c>
      <c r="D832" s="214" t="s">
        <v>6885</v>
      </c>
      <c r="E832" s="215">
        <v>2413.2840000000001</v>
      </c>
      <c r="F832" s="215">
        <v>2773.89</v>
      </c>
      <c r="G832" s="212"/>
      <c r="H832" s="212"/>
      <c r="I83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3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33" spans="1:10" x14ac:dyDescent="0.25">
      <c r="A833" s="214" t="s">
        <v>6758</v>
      </c>
      <c r="B833" s="214" t="s">
        <v>6759</v>
      </c>
      <c r="C833" s="214" t="s">
        <v>6886</v>
      </c>
      <c r="D833" s="214" t="s">
        <v>6887</v>
      </c>
      <c r="E833" s="215">
        <v>3185.8440000000001</v>
      </c>
      <c r="F833" s="215">
        <v>3661.89</v>
      </c>
      <c r="G833" s="212"/>
      <c r="H833" s="212"/>
      <c r="I83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3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34" spans="1:10" x14ac:dyDescent="0.25">
      <c r="A834" s="214" t="s">
        <v>6758</v>
      </c>
      <c r="B834" s="214" t="s">
        <v>6759</v>
      </c>
      <c r="C834" s="214" t="s">
        <v>6888</v>
      </c>
      <c r="D834" s="214" t="s">
        <v>6889</v>
      </c>
      <c r="E834" s="215">
        <v>2509.8539999999998</v>
      </c>
      <c r="F834" s="215">
        <v>2884.89</v>
      </c>
      <c r="G834" s="212"/>
      <c r="H834" s="212"/>
      <c r="I83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3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35" spans="1:10" x14ac:dyDescent="0.25">
      <c r="A835" s="214" t="s">
        <v>6758</v>
      </c>
      <c r="B835" s="214" t="s">
        <v>6759</v>
      </c>
      <c r="C835" s="214" t="s">
        <v>6890</v>
      </c>
      <c r="D835" s="214" t="s">
        <v>6891</v>
      </c>
      <c r="E835" s="215">
        <v>2702.9940000000001</v>
      </c>
      <c r="F835" s="215">
        <v>3106.89</v>
      </c>
      <c r="G835" s="212"/>
      <c r="H835" s="212"/>
      <c r="I83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3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36" spans="1:10" x14ac:dyDescent="0.25">
      <c r="A836" s="214" t="s">
        <v>6758</v>
      </c>
      <c r="B836" s="214" t="s">
        <v>6759</v>
      </c>
      <c r="C836" s="214" t="s">
        <v>6892</v>
      </c>
      <c r="D836" s="214" t="s">
        <v>6893</v>
      </c>
      <c r="E836" s="215">
        <v>2702.9940000000001</v>
      </c>
      <c r="F836" s="215">
        <v>3106.89</v>
      </c>
      <c r="G836" s="212"/>
      <c r="H836" s="212"/>
      <c r="I83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3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37" spans="1:10" x14ac:dyDescent="0.25">
      <c r="A837" s="214" t="s">
        <v>6758</v>
      </c>
      <c r="B837" s="214" t="s">
        <v>6759</v>
      </c>
      <c r="C837" s="214" t="s">
        <v>6894</v>
      </c>
      <c r="D837" s="214" t="s">
        <v>6895</v>
      </c>
      <c r="E837" s="215">
        <v>3378.9839999999999</v>
      </c>
      <c r="F837" s="215">
        <v>3883.89</v>
      </c>
      <c r="G837" s="212"/>
      <c r="H837" s="212"/>
      <c r="I83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3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38" spans="1:10" x14ac:dyDescent="0.25">
      <c r="A838" s="214" t="s">
        <v>6758</v>
      </c>
      <c r="B838" s="214" t="s">
        <v>6759</v>
      </c>
      <c r="C838" s="214" t="s">
        <v>6896</v>
      </c>
      <c r="D838" s="214" t="s">
        <v>6897</v>
      </c>
      <c r="E838" s="215">
        <v>3378.9839999999999</v>
      </c>
      <c r="F838" s="215">
        <v>3883.89</v>
      </c>
      <c r="G838" s="212"/>
      <c r="H838" s="212"/>
      <c r="I83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3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39" spans="1:10" x14ac:dyDescent="0.25">
      <c r="A839" s="214" t="s">
        <v>6758</v>
      </c>
      <c r="B839" s="214" t="s">
        <v>6759</v>
      </c>
      <c r="C839" s="214" t="s">
        <v>6898</v>
      </c>
      <c r="D839" s="214" t="s">
        <v>6899</v>
      </c>
      <c r="E839" s="215">
        <v>3378.9839999999999</v>
      </c>
      <c r="F839" s="215">
        <v>3883.89</v>
      </c>
      <c r="G839" s="212"/>
      <c r="H839" s="212"/>
      <c r="I83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3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40" spans="1:10" x14ac:dyDescent="0.25">
      <c r="A840" s="214" t="s">
        <v>6758</v>
      </c>
      <c r="B840" s="214" t="s">
        <v>6759</v>
      </c>
      <c r="C840" s="214" t="s">
        <v>6900</v>
      </c>
      <c r="D840" s="214" t="s">
        <v>6901</v>
      </c>
      <c r="E840" s="215">
        <v>2497.88</v>
      </c>
      <c r="F840" s="215">
        <v>2871.1260000000002</v>
      </c>
      <c r="G840" s="212"/>
      <c r="H840" s="212"/>
      <c r="I84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4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41" spans="1:10" x14ac:dyDescent="0.25">
      <c r="A841" s="214" t="s">
        <v>6758</v>
      </c>
      <c r="B841" s="214" t="s">
        <v>6759</v>
      </c>
      <c r="C841" s="214" t="s">
        <v>6902</v>
      </c>
      <c r="D841" s="214" t="s">
        <v>6903</v>
      </c>
      <c r="E841" s="215">
        <v>2497.88</v>
      </c>
      <c r="F841" s="215">
        <v>2871.1260000000002</v>
      </c>
      <c r="G841" s="212"/>
      <c r="H841" s="212"/>
      <c r="I84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4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42" spans="1:10" x14ac:dyDescent="0.25">
      <c r="A842" s="214" t="s">
        <v>6758</v>
      </c>
      <c r="B842" s="214" t="s">
        <v>6759</v>
      </c>
      <c r="C842" s="214" t="s">
        <v>6904</v>
      </c>
      <c r="D842" s="214" t="s">
        <v>6905</v>
      </c>
      <c r="E842" s="215">
        <v>3065.808</v>
      </c>
      <c r="F842" s="215">
        <v>3523.9169999999999</v>
      </c>
      <c r="G842" s="212"/>
      <c r="H842" s="212"/>
      <c r="I84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4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43" spans="1:10" x14ac:dyDescent="0.25">
      <c r="A843" s="214" t="s">
        <v>6758</v>
      </c>
      <c r="B843" s="214" t="s">
        <v>6759</v>
      </c>
      <c r="C843" s="214" t="s">
        <v>6906</v>
      </c>
      <c r="D843" s="214" t="s">
        <v>6907</v>
      </c>
      <c r="E843" s="215">
        <v>3065.808</v>
      </c>
      <c r="F843" s="215">
        <v>3523.9169999999999</v>
      </c>
      <c r="G843" s="212"/>
      <c r="H843" s="212"/>
      <c r="I84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4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44" spans="1:10" x14ac:dyDescent="0.25">
      <c r="A844" s="214" t="s">
        <v>6758</v>
      </c>
      <c r="B844" s="214" t="s">
        <v>6759</v>
      </c>
      <c r="C844" s="214" t="s">
        <v>6908</v>
      </c>
      <c r="D844" s="214" t="s">
        <v>6909</v>
      </c>
      <c r="E844" s="215">
        <v>1939.8019999999999</v>
      </c>
      <c r="F844" s="215">
        <v>2229.6570000000002</v>
      </c>
      <c r="G844" s="212"/>
      <c r="H844" s="212"/>
      <c r="I84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4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45" spans="1:10" x14ac:dyDescent="0.25">
      <c r="A845" s="214" t="s">
        <v>6758</v>
      </c>
      <c r="B845" s="214" t="s">
        <v>6759</v>
      </c>
      <c r="C845" s="214" t="s">
        <v>6910</v>
      </c>
      <c r="D845" s="214" t="s">
        <v>6911</v>
      </c>
      <c r="E845" s="215">
        <v>1939.8019999999999</v>
      </c>
      <c r="F845" s="215">
        <v>2229.6570000000002</v>
      </c>
      <c r="G845" s="212"/>
      <c r="H845" s="212"/>
      <c r="I84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4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46" spans="1:10" x14ac:dyDescent="0.25">
      <c r="A846" s="214" t="s">
        <v>6758</v>
      </c>
      <c r="B846" s="214" t="s">
        <v>6759</v>
      </c>
      <c r="C846" s="214" t="s">
        <v>6912</v>
      </c>
      <c r="D846" s="214" t="s">
        <v>6913</v>
      </c>
      <c r="E846" s="215">
        <v>954.1146</v>
      </c>
      <c r="F846" s="215">
        <v>1096.684</v>
      </c>
      <c r="G846" s="212"/>
      <c r="H846" s="212"/>
      <c r="I84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4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47" spans="1:10" x14ac:dyDescent="0.25">
      <c r="A847" s="214" t="s">
        <v>6758</v>
      </c>
      <c r="B847" s="214" t="s">
        <v>6759</v>
      </c>
      <c r="C847" s="214" t="s">
        <v>6914</v>
      </c>
      <c r="D847" s="214" t="s">
        <v>6915</v>
      </c>
      <c r="E847" s="215">
        <v>954.1146</v>
      </c>
      <c r="F847" s="215">
        <v>1096.684</v>
      </c>
      <c r="G847" s="212"/>
      <c r="H847" s="212"/>
      <c r="I84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4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48" spans="1:10" x14ac:dyDescent="0.25">
      <c r="A848" s="214" t="s">
        <v>6758</v>
      </c>
      <c r="B848" s="214" t="s">
        <v>6759</v>
      </c>
      <c r="C848" s="214" t="s">
        <v>6916</v>
      </c>
      <c r="D848" s="214" t="s">
        <v>6917</v>
      </c>
      <c r="E848" s="215">
        <v>2509.8539999999998</v>
      </c>
      <c r="F848" s="215">
        <v>2884.89</v>
      </c>
      <c r="G848" s="212"/>
      <c r="H848" s="212"/>
      <c r="I84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4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49" spans="1:10" x14ac:dyDescent="0.25">
      <c r="A849" s="214" t="s">
        <v>6758</v>
      </c>
      <c r="B849" s="214" t="s">
        <v>6759</v>
      </c>
      <c r="C849" s="214" t="s">
        <v>6918</v>
      </c>
      <c r="D849" s="214" t="s">
        <v>6919</v>
      </c>
      <c r="E849" s="215">
        <v>2220.1439999999998</v>
      </c>
      <c r="F849" s="215">
        <v>2551.89</v>
      </c>
      <c r="G849" s="212"/>
      <c r="H849" s="212"/>
      <c r="I84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4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50" spans="1:10" x14ac:dyDescent="0.25">
      <c r="A850" s="214" t="s">
        <v>6758</v>
      </c>
      <c r="B850" s="214" t="s">
        <v>6759</v>
      </c>
      <c r="C850" s="214" t="s">
        <v>6920</v>
      </c>
      <c r="D850" s="214" t="s">
        <v>6921</v>
      </c>
      <c r="E850" s="215">
        <v>1351.0139999999999</v>
      </c>
      <c r="F850" s="215">
        <v>1552.89</v>
      </c>
      <c r="G850" s="212"/>
      <c r="H850" s="212"/>
      <c r="I85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5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51" spans="1:10" x14ac:dyDescent="0.25">
      <c r="A851" s="214" t="s">
        <v>6758</v>
      </c>
      <c r="B851" s="214" t="s">
        <v>6759</v>
      </c>
      <c r="C851" s="214" t="s">
        <v>6922</v>
      </c>
      <c r="D851" s="214" t="s">
        <v>6923</v>
      </c>
      <c r="E851" s="215">
        <v>3861.8339999999998</v>
      </c>
      <c r="F851" s="215">
        <v>4438.8900000000003</v>
      </c>
      <c r="G851" s="212"/>
      <c r="H851" s="212"/>
      <c r="I85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5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52" spans="1:10" x14ac:dyDescent="0.25">
      <c r="A852" s="214" t="s">
        <v>6758</v>
      </c>
      <c r="B852" s="214" t="s">
        <v>6759</v>
      </c>
      <c r="C852" s="214" t="s">
        <v>6924</v>
      </c>
      <c r="D852" s="214" t="s">
        <v>6925</v>
      </c>
      <c r="E852" s="215">
        <v>3861.8339999999998</v>
      </c>
      <c r="F852" s="215">
        <v>4438.8900000000003</v>
      </c>
      <c r="G852" s="212"/>
      <c r="H852" s="212"/>
      <c r="I85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5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53" spans="1:10" x14ac:dyDescent="0.25">
      <c r="A853" s="214" t="s">
        <v>6758</v>
      </c>
      <c r="B853" s="214" t="s">
        <v>6759</v>
      </c>
      <c r="C853" s="214" t="s">
        <v>6926</v>
      </c>
      <c r="D853" s="214" t="s">
        <v>6927</v>
      </c>
      <c r="E853" s="215">
        <v>3861.8339999999998</v>
      </c>
      <c r="F853" s="215">
        <v>4438.8900000000003</v>
      </c>
      <c r="G853" s="212"/>
      <c r="H853" s="212"/>
      <c r="I85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5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54" spans="1:10" x14ac:dyDescent="0.25">
      <c r="A854" s="214" t="s">
        <v>6758</v>
      </c>
      <c r="B854" s="214" t="s">
        <v>6759</v>
      </c>
      <c r="C854" s="214" t="s">
        <v>6928</v>
      </c>
      <c r="D854" s="214" t="s">
        <v>6929</v>
      </c>
      <c r="E854" s="215">
        <v>5273.6930000000002</v>
      </c>
      <c r="F854" s="215">
        <v>6061.7160000000003</v>
      </c>
      <c r="G854" s="212"/>
      <c r="H854" s="212"/>
      <c r="I85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5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55" spans="1:10" x14ac:dyDescent="0.25">
      <c r="A855" s="214" t="s">
        <v>6758</v>
      </c>
      <c r="B855" s="214" t="s">
        <v>6759</v>
      </c>
      <c r="C855" s="214" t="s">
        <v>6930</v>
      </c>
      <c r="D855" s="214" t="s">
        <v>6931</v>
      </c>
      <c r="E855" s="215">
        <v>4974.8999999999996</v>
      </c>
      <c r="F855" s="215">
        <v>5718.2759999999998</v>
      </c>
      <c r="G855" s="212"/>
      <c r="H855" s="212"/>
      <c r="I85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5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56" spans="1:10" x14ac:dyDescent="0.25">
      <c r="A856" s="214" t="s">
        <v>6758</v>
      </c>
      <c r="B856" s="214" t="s">
        <v>6759</v>
      </c>
      <c r="C856" s="214" t="s">
        <v>6932</v>
      </c>
      <c r="D856" s="214" t="s">
        <v>6933</v>
      </c>
      <c r="E856" s="215">
        <v>4974.8999999999996</v>
      </c>
      <c r="F856" s="215">
        <v>5718.2759999999998</v>
      </c>
      <c r="G856" s="212"/>
      <c r="H856" s="212"/>
      <c r="I85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5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57" spans="1:10" x14ac:dyDescent="0.25">
      <c r="A857" s="214" t="s">
        <v>6758</v>
      </c>
      <c r="B857" s="214" t="s">
        <v>6759</v>
      </c>
      <c r="C857" s="214" t="s">
        <v>6934</v>
      </c>
      <c r="D857" s="214" t="s">
        <v>6935</v>
      </c>
      <c r="E857" s="215">
        <v>4974.8999999999996</v>
      </c>
      <c r="F857" s="215">
        <v>5718.2759999999998</v>
      </c>
      <c r="G857" s="212"/>
      <c r="H857" s="212"/>
      <c r="I85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5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58" spans="1:10" x14ac:dyDescent="0.25">
      <c r="A858" s="214" t="s">
        <v>6758</v>
      </c>
      <c r="B858" s="214" t="s">
        <v>6759</v>
      </c>
      <c r="C858" s="214" t="s">
        <v>6936</v>
      </c>
      <c r="D858" s="214" t="s">
        <v>6937</v>
      </c>
      <c r="E858" s="215">
        <v>4974.8999999999996</v>
      </c>
      <c r="F858" s="215">
        <v>5718.2759999999998</v>
      </c>
      <c r="G858" s="212"/>
      <c r="H858" s="212"/>
      <c r="I85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5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59" spans="1:10" x14ac:dyDescent="0.25">
      <c r="A859" s="214" t="s">
        <v>6758</v>
      </c>
      <c r="B859" s="214" t="s">
        <v>6759</v>
      </c>
      <c r="C859" s="214" t="s">
        <v>6938</v>
      </c>
      <c r="D859" s="214" t="s">
        <v>6939</v>
      </c>
      <c r="E859" s="215">
        <v>5273.6930000000002</v>
      </c>
      <c r="F859" s="215">
        <v>6061.7160000000003</v>
      </c>
      <c r="G859" s="212"/>
      <c r="H859" s="212"/>
      <c r="I85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5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60" spans="1:10" x14ac:dyDescent="0.25">
      <c r="A860" s="214" t="s">
        <v>6758</v>
      </c>
      <c r="B860" s="214" t="s">
        <v>6759</v>
      </c>
      <c r="C860" s="214" t="s">
        <v>6940</v>
      </c>
      <c r="D860" s="214" t="s">
        <v>6941</v>
      </c>
      <c r="E860" s="215">
        <v>5273.6930000000002</v>
      </c>
      <c r="F860" s="215">
        <v>6061.7160000000003</v>
      </c>
      <c r="G860" s="212"/>
      <c r="H860" s="212"/>
      <c r="I86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6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61" spans="1:10" x14ac:dyDescent="0.25">
      <c r="A861" s="214" t="s">
        <v>6758</v>
      </c>
      <c r="B861" s="214" t="s">
        <v>6759</v>
      </c>
      <c r="C861" s="214" t="s">
        <v>6942</v>
      </c>
      <c r="D861" s="214" t="s">
        <v>6943</v>
      </c>
      <c r="E861" s="215">
        <v>5273.6930000000002</v>
      </c>
      <c r="F861" s="215">
        <v>6061.7160000000003</v>
      </c>
      <c r="G861" s="212"/>
      <c r="H861" s="212"/>
      <c r="I86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6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62" spans="1:10" x14ac:dyDescent="0.25">
      <c r="A862" s="214" t="s">
        <v>6758</v>
      </c>
      <c r="B862" s="214" t="s">
        <v>6759</v>
      </c>
      <c r="C862" s="214" t="s">
        <v>6944</v>
      </c>
      <c r="D862" s="214" t="s">
        <v>6945</v>
      </c>
      <c r="E862" s="215">
        <v>2278.569</v>
      </c>
      <c r="F862" s="215">
        <v>2619.0450000000001</v>
      </c>
      <c r="G862" s="212"/>
      <c r="H862" s="212"/>
      <c r="I86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6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63" spans="1:10" x14ac:dyDescent="0.25">
      <c r="A863" s="214" t="s">
        <v>6758</v>
      </c>
      <c r="B863" s="214" t="s">
        <v>6759</v>
      </c>
      <c r="C863" s="214" t="s">
        <v>6946</v>
      </c>
      <c r="D863" s="214" t="s">
        <v>6947</v>
      </c>
      <c r="E863" s="215">
        <v>1351.0139999999999</v>
      </c>
      <c r="F863" s="215">
        <v>1552.89</v>
      </c>
      <c r="G863" s="212"/>
      <c r="H863" s="212"/>
      <c r="I86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6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64" spans="1:10" x14ac:dyDescent="0.25">
      <c r="A864" s="214" t="s">
        <v>6758</v>
      </c>
      <c r="B864" s="214" t="s">
        <v>6759</v>
      </c>
      <c r="C864" s="214" t="s">
        <v>6948</v>
      </c>
      <c r="D864" s="214" t="s">
        <v>6949</v>
      </c>
      <c r="E864" s="215">
        <v>1351.0139999999999</v>
      </c>
      <c r="F864" s="215">
        <v>1552.89</v>
      </c>
      <c r="G864" s="212"/>
      <c r="H864" s="212"/>
      <c r="I86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6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65" spans="1:10" x14ac:dyDescent="0.25">
      <c r="A865" s="214" t="s">
        <v>6758</v>
      </c>
      <c r="B865" s="214" t="s">
        <v>6759</v>
      </c>
      <c r="C865" s="214" t="s">
        <v>6950</v>
      </c>
      <c r="D865" s="214" t="s">
        <v>6951</v>
      </c>
      <c r="E865" s="215">
        <v>2278.569</v>
      </c>
      <c r="F865" s="215">
        <v>2619.0450000000001</v>
      </c>
      <c r="G865" s="212"/>
      <c r="H865" s="212"/>
      <c r="I86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6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66" spans="1:10" x14ac:dyDescent="0.25">
      <c r="A866" s="214" t="s">
        <v>6758</v>
      </c>
      <c r="B866" s="214" t="s">
        <v>6759</v>
      </c>
      <c r="C866" s="214" t="s">
        <v>6952</v>
      </c>
      <c r="D866" s="214" t="s">
        <v>6953</v>
      </c>
      <c r="E866" s="215">
        <v>2316.7139999999999</v>
      </c>
      <c r="F866" s="215">
        <v>2662.89</v>
      </c>
      <c r="G866" s="212"/>
      <c r="H866" s="212"/>
      <c r="I86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6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67" spans="1:10" x14ac:dyDescent="0.25">
      <c r="A867" s="214" t="s">
        <v>6758</v>
      </c>
      <c r="B867" s="214" t="s">
        <v>6759</v>
      </c>
      <c r="C867" s="214" t="s">
        <v>6954</v>
      </c>
      <c r="D867" s="214" t="s">
        <v>6955</v>
      </c>
      <c r="E867" s="215">
        <v>2963.444</v>
      </c>
      <c r="F867" s="215">
        <v>3406.2570000000001</v>
      </c>
      <c r="G867" s="212"/>
      <c r="H867" s="212"/>
      <c r="I86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6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68" spans="1:10" x14ac:dyDescent="0.25">
      <c r="A868" s="214" t="s">
        <v>6758</v>
      </c>
      <c r="B868" s="214" t="s">
        <v>6759</v>
      </c>
      <c r="C868" s="214" t="s">
        <v>6956</v>
      </c>
      <c r="D868" s="214" t="s">
        <v>6957</v>
      </c>
      <c r="E868" s="215">
        <v>4456.223</v>
      </c>
      <c r="F868" s="215">
        <v>5122.0950000000003</v>
      </c>
      <c r="G868" s="212"/>
      <c r="H868" s="212"/>
      <c r="I86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6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69" spans="1:10" x14ac:dyDescent="0.25">
      <c r="A869" s="214" t="s">
        <v>6758</v>
      </c>
      <c r="B869" s="214" t="s">
        <v>6759</v>
      </c>
      <c r="C869" s="214" t="s">
        <v>6958</v>
      </c>
      <c r="D869" s="214" t="s">
        <v>6959</v>
      </c>
      <c r="E869" s="215">
        <v>2963.444</v>
      </c>
      <c r="F869" s="215">
        <v>3406.2570000000001</v>
      </c>
      <c r="G869" s="212"/>
      <c r="H869" s="212"/>
      <c r="I86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6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70" spans="1:10" x14ac:dyDescent="0.25">
      <c r="A870" s="214" t="s">
        <v>6758</v>
      </c>
      <c r="B870" s="214" t="s">
        <v>6759</v>
      </c>
      <c r="C870" s="214" t="s">
        <v>6960</v>
      </c>
      <c r="D870" s="214" t="s">
        <v>6961</v>
      </c>
      <c r="E870" s="215">
        <v>2963.444</v>
      </c>
      <c r="F870" s="215">
        <v>3406.2570000000001</v>
      </c>
      <c r="G870" s="212"/>
      <c r="H870" s="212"/>
      <c r="I87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7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71" spans="1:10" x14ac:dyDescent="0.25">
      <c r="A871" s="214" t="s">
        <v>6758</v>
      </c>
      <c r="B871" s="214" t="s">
        <v>6759</v>
      </c>
      <c r="C871" s="214" t="s">
        <v>6962</v>
      </c>
      <c r="D871" s="214" t="s">
        <v>6963</v>
      </c>
      <c r="E871" s="215">
        <v>2963.444</v>
      </c>
      <c r="F871" s="215">
        <v>3406.2570000000001</v>
      </c>
      <c r="G871" s="212"/>
      <c r="H871" s="212"/>
      <c r="I87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7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72" spans="1:10" x14ac:dyDescent="0.25">
      <c r="A872" s="214" t="s">
        <v>6758</v>
      </c>
      <c r="B872" s="214" t="s">
        <v>6759</v>
      </c>
      <c r="C872" s="214" t="s">
        <v>6964</v>
      </c>
      <c r="D872" s="214" t="s">
        <v>6965</v>
      </c>
      <c r="E872" s="215">
        <v>2963.444</v>
      </c>
      <c r="F872" s="215">
        <v>3406.2570000000001</v>
      </c>
      <c r="G872" s="212"/>
      <c r="H872" s="212"/>
      <c r="I87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7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73" spans="1:10" x14ac:dyDescent="0.25">
      <c r="A873" s="214" t="s">
        <v>6758</v>
      </c>
      <c r="B873" s="214" t="s">
        <v>6759</v>
      </c>
      <c r="C873" s="214" t="s">
        <v>6966</v>
      </c>
      <c r="D873" s="214" t="s">
        <v>6967</v>
      </c>
      <c r="E873" s="215">
        <v>1930.434</v>
      </c>
      <c r="F873" s="215">
        <v>2218.89</v>
      </c>
      <c r="G873" s="212"/>
      <c r="H873" s="212"/>
      <c r="I87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7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74" spans="1:10" x14ac:dyDescent="0.25">
      <c r="A874" s="214" t="s">
        <v>6758</v>
      </c>
      <c r="B874" s="214" t="s">
        <v>6759</v>
      </c>
      <c r="C874" s="214" t="s">
        <v>6968</v>
      </c>
      <c r="D874" s="214" t="s">
        <v>6969</v>
      </c>
      <c r="E874" s="215">
        <v>2316.7139999999999</v>
      </c>
      <c r="F874" s="215">
        <v>2662.89</v>
      </c>
      <c r="G874" s="212"/>
      <c r="H874" s="212"/>
      <c r="I87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7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75" spans="1:10" x14ac:dyDescent="0.25">
      <c r="A875" s="214" t="s">
        <v>6758</v>
      </c>
      <c r="B875" s="214" t="s">
        <v>6759</v>
      </c>
      <c r="C875" s="214" t="s">
        <v>6970</v>
      </c>
      <c r="D875" s="214" t="s">
        <v>6971</v>
      </c>
      <c r="E875" s="215">
        <v>2963.444</v>
      </c>
      <c r="F875" s="215">
        <v>3406.2570000000001</v>
      </c>
      <c r="G875" s="212"/>
      <c r="H875" s="212"/>
      <c r="I87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7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76" spans="1:10" x14ac:dyDescent="0.25">
      <c r="A876" s="214" t="s">
        <v>6758</v>
      </c>
      <c r="B876" s="214" t="s">
        <v>6759</v>
      </c>
      <c r="C876" s="214" t="s">
        <v>6972</v>
      </c>
      <c r="D876" s="214" t="s">
        <v>6973</v>
      </c>
      <c r="E876" s="215">
        <v>2437.91</v>
      </c>
      <c r="F876" s="215">
        <v>2802.1950000000002</v>
      </c>
      <c r="G876" s="212"/>
      <c r="H876" s="212"/>
      <c r="I87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7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77" spans="1:10" x14ac:dyDescent="0.25">
      <c r="A877" s="214" t="s">
        <v>6758</v>
      </c>
      <c r="B877" s="214" t="s">
        <v>6759</v>
      </c>
      <c r="C877" s="214" t="s">
        <v>6974</v>
      </c>
      <c r="D877" s="214" t="s">
        <v>6975</v>
      </c>
      <c r="E877" s="215">
        <v>2544.1370000000002</v>
      </c>
      <c r="F877" s="215">
        <v>2924.2950000000001</v>
      </c>
      <c r="G877" s="212"/>
      <c r="H877" s="212"/>
      <c r="I87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7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78" spans="1:10" x14ac:dyDescent="0.25">
      <c r="A878" s="214" t="s">
        <v>6758</v>
      </c>
      <c r="B878" s="214" t="s">
        <v>6759</v>
      </c>
      <c r="C878" s="214" t="s">
        <v>6976</v>
      </c>
      <c r="D878" s="214" t="s">
        <v>6977</v>
      </c>
      <c r="E878" s="215">
        <v>2915.931</v>
      </c>
      <c r="F878" s="215">
        <v>3351.645</v>
      </c>
      <c r="G878" s="212"/>
      <c r="H878" s="212"/>
      <c r="I87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7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79" spans="1:10" x14ac:dyDescent="0.25">
      <c r="A879" s="214" t="s">
        <v>6758</v>
      </c>
      <c r="B879" s="214" t="s">
        <v>6759</v>
      </c>
      <c r="C879" s="214" t="s">
        <v>6978</v>
      </c>
      <c r="D879" s="214" t="s">
        <v>6979</v>
      </c>
      <c r="E879" s="215">
        <v>2915.931</v>
      </c>
      <c r="F879" s="215">
        <v>3351.645</v>
      </c>
      <c r="G879" s="212"/>
      <c r="H879" s="212"/>
      <c r="I87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7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80" spans="1:10" x14ac:dyDescent="0.25">
      <c r="A880" s="214" t="s">
        <v>6758</v>
      </c>
      <c r="B880" s="214" t="s">
        <v>6759</v>
      </c>
      <c r="C880" s="214" t="s">
        <v>6980</v>
      </c>
      <c r="D880" s="214" t="s">
        <v>6981</v>
      </c>
      <c r="E880" s="215">
        <v>2538.8249999999998</v>
      </c>
      <c r="F880" s="215">
        <v>2918.19</v>
      </c>
      <c r="G880" s="212"/>
      <c r="H880" s="212"/>
      <c r="I88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8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81" spans="1:10" x14ac:dyDescent="0.25">
      <c r="A881" s="214" t="s">
        <v>6758</v>
      </c>
      <c r="B881" s="214" t="s">
        <v>6759</v>
      </c>
      <c r="C881" s="214" t="s">
        <v>6982</v>
      </c>
      <c r="D881" s="214" t="s">
        <v>6983</v>
      </c>
      <c r="E881" s="215">
        <v>2123.5740000000001</v>
      </c>
      <c r="F881" s="215">
        <v>2440.89</v>
      </c>
      <c r="G881" s="212"/>
      <c r="H881" s="212"/>
      <c r="I88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8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82" spans="1:10" x14ac:dyDescent="0.25">
      <c r="A882" s="214" t="s">
        <v>6758</v>
      </c>
      <c r="B882" s="214" t="s">
        <v>6759</v>
      </c>
      <c r="C882" s="214" t="s">
        <v>6984</v>
      </c>
      <c r="D882" s="214" t="s">
        <v>6985</v>
      </c>
      <c r="E882" s="215">
        <v>2123.5740000000001</v>
      </c>
      <c r="F882" s="215">
        <v>2440.89</v>
      </c>
      <c r="G882" s="212"/>
      <c r="H882" s="212"/>
      <c r="I88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8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83" spans="1:10" x14ac:dyDescent="0.25">
      <c r="A883" s="214" t="s">
        <v>6758</v>
      </c>
      <c r="B883" s="214" t="s">
        <v>6759</v>
      </c>
      <c r="C883" s="214" t="s">
        <v>6986</v>
      </c>
      <c r="D883" s="214" t="s">
        <v>6987</v>
      </c>
      <c r="E883" s="215">
        <v>1061.3040000000001</v>
      </c>
      <c r="F883" s="215">
        <v>1219.8900000000001</v>
      </c>
      <c r="G883" s="212"/>
      <c r="H883" s="212"/>
      <c r="I88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8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84" spans="1:10" x14ac:dyDescent="0.25">
      <c r="A884" s="214" t="s">
        <v>6758</v>
      </c>
      <c r="B884" s="214" t="s">
        <v>6759</v>
      </c>
      <c r="C884" s="214" t="s">
        <v>6988</v>
      </c>
      <c r="D884" s="214" t="s">
        <v>6989</v>
      </c>
      <c r="E884" s="215">
        <v>1924.2539999999999</v>
      </c>
      <c r="F884" s="215">
        <v>2211.7860000000001</v>
      </c>
      <c r="G884" s="212"/>
      <c r="H884" s="212"/>
      <c r="I88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8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85" spans="1:10" x14ac:dyDescent="0.25">
      <c r="A885" s="214" t="s">
        <v>6758</v>
      </c>
      <c r="B885" s="214" t="s">
        <v>6759</v>
      </c>
      <c r="C885" s="214" t="s">
        <v>6990</v>
      </c>
      <c r="D885" s="214" t="s">
        <v>6991</v>
      </c>
      <c r="E885" s="215">
        <v>1924.2539999999999</v>
      </c>
      <c r="F885" s="215">
        <v>2211.7860000000001</v>
      </c>
      <c r="G885" s="212"/>
      <c r="H885" s="212"/>
      <c r="I88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8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86" spans="1:10" x14ac:dyDescent="0.25">
      <c r="A886" s="214" t="s">
        <v>6758</v>
      </c>
      <c r="B886" s="214" t="s">
        <v>6759</v>
      </c>
      <c r="C886" s="214" t="s">
        <v>6992</v>
      </c>
      <c r="D886" s="214" t="s">
        <v>6993</v>
      </c>
      <c r="E886" s="215">
        <v>1924.2539999999999</v>
      </c>
      <c r="F886" s="215">
        <v>2211.7860000000001</v>
      </c>
      <c r="G886" s="212"/>
      <c r="H886" s="212"/>
      <c r="I88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8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87" spans="1:10" x14ac:dyDescent="0.25">
      <c r="A887" s="214" t="s">
        <v>6758</v>
      </c>
      <c r="B887" s="214" t="s">
        <v>6759</v>
      </c>
      <c r="C887" s="214" t="s">
        <v>6994</v>
      </c>
      <c r="D887" s="214" t="s">
        <v>6995</v>
      </c>
      <c r="E887" s="215">
        <v>1447.5840000000001</v>
      </c>
      <c r="F887" s="215">
        <v>1663.89</v>
      </c>
      <c r="G887" s="212"/>
      <c r="H887" s="212"/>
      <c r="I88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8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88" spans="1:10" x14ac:dyDescent="0.25">
      <c r="A888" s="214" t="s">
        <v>6758</v>
      </c>
      <c r="B888" s="214" t="s">
        <v>6759</v>
      </c>
      <c r="C888" s="214" t="s">
        <v>6996</v>
      </c>
      <c r="D888" s="214" t="s">
        <v>6997</v>
      </c>
      <c r="E888" s="215">
        <v>1737.2940000000001</v>
      </c>
      <c r="F888" s="215">
        <v>1996.89</v>
      </c>
      <c r="G888" s="212"/>
      <c r="H888" s="212"/>
      <c r="I88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8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89" spans="1:10" x14ac:dyDescent="0.25">
      <c r="A889" s="214" t="s">
        <v>6758</v>
      </c>
      <c r="B889" s="214" t="s">
        <v>6759</v>
      </c>
      <c r="C889" s="214" t="s">
        <v>6998</v>
      </c>
      <c r="D889" s="214" t="s">
        <v>6999</v>
      </c>
      <c r="E889" s="215">
        <v>1737.2940000000001</v>
      </c>
      <c r="F889" s="215">
        <v>1996.89</v>
      </c>
      <c r="G889" s="212"/>
      <c r="H889" s="212"/>
      <c r="I88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8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90" spans="1:10" x14ac:dyDescent="0.25">
      <c r="A890" s="214" t="s">
        <v>6758</v>
      </c>
      <c r="B890" s="214" t="s">
        <v>6759</v>
      </c>
      <c r="C890" s="214" t="s">
        <v>7000</v>
      </c>
      <c r="D890" s="214" t="s">
        <v>7001</v>
      </c>
      <c r="E890" s="215">
        <v>6583.3639999999996</v>
      </c>
      <c r="F890" s="215">
        <v>7567.0860000000002</v>
      </c>
      <c r="G890" s="212"/>
      <c r="H890" s="212"/>
      <c r="I89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9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91" spans="1:10" x14ac:dyDescent="0.25">
      <c r="A891" s="214" t="s">
        <v>6758</v>
      </c>
      <c r="B891" s="214" t="s">
        <v>6759</v>
      </c>
      <c r="C891" s="214" t="s">
        <v>7002</v>
      </c>
      <c r="D891" s="214" t="s">
        <v>7003</v>
      </c>
      <c r="E891" s="215">
        <v>4775.7049999999999</v>
      </c>
      <c r="F891" s="215">
        <v>5489.3159999999998</v>
      </c>
      <c r="G891" s="212"/>
      <c r="H891" s="212"/>
      <c r="I89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9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92" spans="1:10" x14ac:dyDescent="0.25">
      <c r="A892" s="214" t="s">
        <v>6758</v>
      </c>
      <c r="B892" s="214" t="s">
        <v>6759</v>
      </c>
      <c r="C892" s="214" t="s">
        <v>7004</v>
      </c>
      <c r="D892" s="214" t="s">
        <v>7005</v>
      </c>
      <c r="E892" s="215">
        <v>4775.7049999999999</v>
      </c>
      <c r="F892" s="215">
        <v>5489.3159999999998</v>
      </c>
      <c r="G892" s="212"/>
      <c r="H892" s="212"/>
      <c r="I89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9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93" spans="1:10" x14ac:dyDescent="0.25">
      <c r="A893" s="214" t="s">
        <v>6758</v>
      </c>
      <c r="B893" s="214" t="s">
        <v>6759</v>
      </c>
      <c r="C893" s="214" t="s">
        <v>7006</v>
      </c>
      <c r="D893" s="214" t="s">
        <v>7007</v>
      </c>
      <c r="E893" s="215">
        <v>6583.3639999999996</v>
      </c>
      <c r="F893" s="215">
        <v>7567.0860000000002</v>
      </c>
      <c r="G893" s="212"/>
      <c r="H893" s="212"/>
      <c r="I89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9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94" spans="1:10" x14ac:dyDescent="0.25">
      <c r="A894" s="214" t="s">
        <v>6758</v>
      </c>
      <c r="B894" s="214" t="s">
        <v>6759</v>
      </c>
      <c r="C894" s="214" t="s">
        <v>7008</v>
      </c>
      <c r="D894" s="214" t="s">
        <v>7009</v>
      </c>
      <c r="E894" s="215">
        <v>6583.3639999999996</v>
      </c>
      <c r="F894" s="215">
        <v>7567.0860000000002</v>
      </c>
      <c r="G894" s="212"/>
      <c r="H894" s="212"/>
      <c r="I89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9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95" spans="1:10" x14ac:dyDescent="0.25">
      <c r="A895" s="214" t="s">
        <v>6758</v>
      </c>
      <c r="B895" s="214" t="s">
        <v>6759</v>
      </c>
      <c r="C895" s="214" t="s">
        <v>7010</v>
      </c>
      <c r="D895" s="214" t="s">
        <v>7011</v>
      </c>
      <c r="E895" s="215">
        <v>6583.3639999999996</v>
      </c>
      <c r="F895" s="215">
        <v>7567.0860000000002</v>
      </c>
      <c r="G895" s="212"/>
      <c r="H895" s="212"/>
      <c r="I89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9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96" spans="1:10" x14ac:dyDescent="0.25">
      <c r="A896" s="214" t="s">
        <v>6758</v>
      </c>
      <c r="B896" s="214" t="s">
        <v>6759</v>
      </c>
      <c r="C896" s="214" t="s">
        <v>7012</v>
      </c>
      <c r="D896" s="214" t="s">
        <v>7013</v>
      </c>
      <c r="E896" s="215">
        <v>6583.3639999999996</v>
      </c>
      <c r="F896" s="215">
        <v>7567.0860000000002</v>
      </c>
      <c r="G896" s="212"/>
      <c r="H896" s="212"/>
      <c r="I89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9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97" spans="1:10" x14ac:dyDescent="0.25">
      <c r="A897" s="214" t="s">
        <v>6758</v>
      </c>
      <c r="B897" s="214" t="s">
        <v>6759</v>
      </c>
      <c r="C897" s="214" t="s">
        <v>7014</v>
      </c>
      <c r="D897" s="214" t="s">
        <v>7015</v>
      </c>
      <c r="E897" s="215">
        <v>6583.3639999999996</v>
      </c>
      <c r="F897" s="215">
        <v>7567.0860000000002</v>
      </c>
      <c r="G897" s="212"/>
      <c r="H897" s="212"/>
      <c r="I89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9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98" spans="1:10" x14ac:dyDescent="0.25">
      <c r="A898" s="214" t="s">
        <v>6758</v>
      </c>
      <c r="B898" s="214" t="s">
        <v>6759</v>
      </c>
      <c r="C898" s="214" t="s">
        <v>7016</v>
      </c>
      <c r="D898" s="214" t="s">
        <v>7017</v>
      </c>
      <c r="E898" s="215">
        <v>2509.8539999999998</v>
      </c>
      <c r="F898" s="215">
        <v>2884.89</v>
      </c>
      <c r="G898" s="212"/>
      <c r="H898" s="212"/>
      <c r="I89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9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899" spans="1:10" x14ac:dyDescent="0.25">
      <c r="A899" s="214" t="s">
        <v>6758</v>
      </c>
      <c r="B899" s="214" t="s">
        <v>6759</v>
      </c>
      <c r="C899" s="214" t="s">
        <v>7018</v>
      </c>
      <c r="D899" s="214" t="s">
        <v>7019</v>
      </c>
      <c r="E899" s="215">
        <v>2509.8539999999998</v>
      </c>
      <c r="F899" s="215">
        <v>2884.89</v>
      </c>
      <c r="G899" s="212"/>
      <c r="H899" s="212"/>
      <c r="I89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89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00" spans="1:10" x14ac:dyDescent="0.25">
      <c r="A900" s="214" t="s">
        <v>6758</v>
      </c>
      <c r="B900" s="214" t="s">
        <v>6759</v>
      </c>
      <c r="C900" s="214" t="s">
        <v>7020</v>
      </c>
      <c r="D900" s="214" t="s">
        <v>7021</v>
      </c>
      <c r="E900" s="215">
        <v>4827.5339999999997</v>
      </c>
      <c r="F900" s="215">
        <v>5548.89</v>
      </c>
      <c r="G900" s="212"/>
      <c r="H900" s="212"/>
      <c r="I90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0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01" spans="1:10" x14ac:dyDescent="0.25">
      <c r="A901" s="214" t="s">
        <v>6758</v>
      </c>
      <c r="B901" s="214" t="s">
        <v>6759</v>
      </c>
      <c r="C901" s="214" t="s">
        <v>7022</v>
      </c>
      <c r="D901" s="214" t="s">
        <v>7023</v>
      </c>
      <c r="E901" s="215">
        <v>4827.5339999999997</v>
      </c>
      <c r="F901" s="215">
        <v>5548.89</v>
      </c>
      <c r="G901" s="212"/>
      <c r="H901" s="212"/>
      <c r="I90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0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02" spans="1:10" x14ac:dyDescent="0.25">
      <c r="A902" s="214" t="s">
        <v>6758</v>
      </c>
      <c r="B902" s="214" t="s">
        <v>6759</v>
      </c>
      <c r="C902" s="214" t="s">
        <v>7024</v>
      </c>
      <c r="D902" s="214" t="s">
        <v>7025</v>
      </c>
      <c r="E902" s="215">
        <v>1254.444</v>
      </c>
      <c r="F902" s="215">
        <v>1441.89</v>
      </c>
      <c r="G902" s="212"/>
      <c r="H902" s="212"/>
      <c r="I90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0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03" spans="1:10" x14ac:dyDescent="0.25">
      <c r="A903" s="214" t="s">
        <v>6758</v>
      </c>
      <c r="B903" s="214" t="s">
        <v>6759</v>
      </c>
      <c r="C903" s="214" t="s">
        <v>7026</v>
      </c>
      <c r="D903" s="214" t="s">
        <v>7027</v>
      </c>
      <c r="E903" s="215">
        <v>1051.6469999999999</v>
      </c>
      <c r="F903" s="215">
        <v>1208.79</v>
      </c>
      <c r="G903" s="212"/>
      <c r="H903" s="212"/>
      <c r="I90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0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04" spans="1:10" x14ac:dyDescent="0.25">
      <c r="A904" s="214" t="s">
        <v>6758</v>
      </c>
      <c r="B904" s="214" t="s">
        <v>6759</v>
      </c>
      <c r="C904" s="214" t="s">
        <v>7028</v>
      </c>
      <c r="D904" s="214" t="s">
        <v>7029</v>
      </c>
      <c r="E904" s="215">
        <v>1930.434</v>
      </c>
      <c r="F904" s="215">
        <v>2218.89</v>
      </c>
      <c r="G904" s="212"/>
      <c r="H904" s="212"/>
      <c r="I90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0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05" spans="1:10" x14ac:dyDescent="0.25">
      <c r="A905" s="214" t="s">
        <v>6758</v>
      </c>
      <c r="B905" s="214" t="s">
        <v>6759</v>
      </c>
      <c r="C905" s="214" t="s">
        <v>7030</v>
      </c>
      <c r="D905" s="214" t="s">
        <v>7031</v>
      </c>
      <c r="E905" s="215">
        <v>6588.6580000000004</v>
      </c>
      <c r="F905" s="215">
        <v>7573.17</v>
      </c>
      <c r="G905" s="212"/>
      <c r="H905" s="212"/>
      <c r="I90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0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06" spans="1:10" x14ac:dyDescent="0.25">
      <c r="A906" s="214" t="s">
        <v>6758</v>
      </c>
      <c r="B906" s="214" t="s">
        <v>6759</v>
      </c>
      <c r="C906" s="214" t="s">
        <v>7032</v>
      </c>
      <c r="D906" s="214" t="s">
        <v>7033</v>
      </c>
      <c r="E906" s="215">
        <v>3958.018</v>
      </c>
      <c r="F906" s="215">
        <v>4549.4459999999999</v>
      </c>
      <c r="G906" s="212"/>
      <c r="H906" s="212"/>
      <c r="I90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0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07" spans="1:10" x14ac:dyDescent="0.25">
      <c r="A907" s="214" t="s">
        <v>6758</v>
      </c>
      <c r="B907" s="214" t="s">
        <v>6759</v>
      </c>
      <c r="C907" s="214" t="s">
        <v>7034</v>
      </c>
      <c r="D907" s="214" t="s">
        <v>7035</v>
      </c>
      <c r="E907" s="215">
        <v>3372.9</v>
      </c>
      <c r="F907" s="215">
        <v>3876.8969999999999</v>
      </c>
      <c r="G907" s="212"/>
      <c r="H907" s="212"/>
      <c r="I90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0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08" spans="1:10" x14ac:dyDescent="0.25">
      <c r="A908" s="214" t="s">
        <v>6758</v>
      </c>
      <c r="B908" s="214" t="s">
        <v>5675</v>
      </c>
      <c r="C908" s="214" t="s">
        <v>7036</v>
      </c>
      <c r="D908" s="214" t="s">
        <v>7037</v>
      </c>
      <c r="E908" s="215">
        <v>1779.2059999999999</v>
      </c>
      <c r="F908" s="215">
        <v>2045.0640000000001</v>
      </c>
      <c r="G908" s="212"/>
      <c r="H908" s="212"/>
      <c r="I90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0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09" spans="1:10" x14ac:dyDescent="0.25">
      <c r="A909" s="214" t="s">
        <v>6758</v>
      </c>
      <c r="B909" s="214" t="s">
        <v>5665</v>
      </c>
      <c r="C909" s="214">
        <v>80520</v>
      </c>
      <c r="D909" s="214" t="s">
        <v>7038</v>
      </c>
      <c r="E909" s="215">
        <v>583.61689999999999</v>
      </c>
      <c r="F909" s="215">
        <v>670.82399999999996</v>
      </c>
      <c r="G909" s="212"/>
      <c r="H909" s="212"/>
      <c r="I90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0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10" spans="1:10" x14ac:dyDescent="0.25">
      <c r="A910" s="214" t="s">
        <v>6758</v>
      </c>
      <c r="B910" s="214" t="s">
        <v>5665</v>
      </c>
      <c r="C910" s="214" t="s">
        <v>7039</v>
      </c>
      <c r="D910" s="214" t="s">
        <v>7040</v>
      </c>
      <c r="E910" s="215">
        <v>1058.5999999999999</v>
      </c>
      <c r="F910" s="215">
        <v>1216.7819999999999</v>
      </c>
      <c r="G910" s="212"/>
      <c r="H910" s="212"/>
      <c r="I91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1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11" spans="1:10" x14ac:dyDescent="0.25">
      <c r="A911" s="214" t="s">
        <v>6758</v>
      </c>
      <c r="B911" s="214" t="s">
        <v>5665</v>
      </c>
      <c r="C911" s="214" t="s">
        <v>7041</v>
      </c>
      <c r="D911" s="214" t="s">
        <v>7042</v>
      </c>
      <c r="E911" s="215">
        <v>1282.643</v>
      </c>
      <c r="F911" s="215">
        <v>1474.3019999999999</v>
      </c>
      <c r="G911" s="212"/>
      <c r="H911" s="212"/>
      <c r="I91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1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12" spans="1:10" x14ac:dyDescent="0.25">
      <c r="A912" s="214" t="s">
        <v>6758</v>
      </c>
      <c r="B912" s="214" t="s">
        <v>5665</v>
      </c>
      <c r="C912" s="214" t="s">
        <v>7043</v>
      </c>
      <c r="D912" s="214" t="s">
        <v>7044</v>
      </c>
      <c r="E912" s="215">
        <v>1002.59</v>
      </c>
      <c r="F912" s="215">
        <v>1152.402</v>
      </c>
      <c r="G912" s="212"/>
      <c r="H912" s="212"/>
      <c r="I91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1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13" spans="1:10" x14ac:dyDescent="0.25">
      <c r="A913" s="214" t="s">
        <v>6758</v>
      </c>
      <c r="B913" s="214" t="s">
        <v>5665</v>
      </c>
      <c r="C913" s="214">
        <v>90798</v>
      </c>
      <c r="D913" s="214" t="s">
        <v>7045</v>
      </c>
      <c r="E913" s="215">
        <v>2273.3539999999998</v>
      </c>
      <c r="F913" s="215">
        <v>2613.0509999999999</v>
      </c>
      <c r="G913" s="212"/>
      <c r="H913" s="212"/>
      <c r="I91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1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14" spans="1:10" x14ac:dyDescent="0.25">
      <c r="A914" s="214" t="s">
        <v>6758</v>
      </c>
      <c r="B914" s="214" t="s">
        <v>5749</v>
      </c>
      <c r="C914" s="214" t="s">
        <v>7046</v>
      </c>
      <c r="D914" s="214" t="s">
        <v>7047</v>
      </c>
      <c r="E914" s="215">
        <v>685.39189999999996</v>
      </c>
      <c r="F914" s="215">
        <v>787.80679999999995</v>
      </c>
      <c r="G914" s="212"/>
      <c r="H914" s="212"/>
      <c r="I91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1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15" spans="1:10" x14ac:dyDescent="0.25">
      <c r="A915" s="214" t="s">
        <v>7048</v>
      </c>
      <c r="B915" s="476" t="s">
        <v>7049</v>
      </c>
      <c r="C915" s="657"/>
      <c r="D915" s="477"/>
      <c r="E915" s="215"/>
      <c r="F915" s="215"/>
      <c r="G915" s="212"/>
      <c r="H915" s="212"/>
      <c r="I915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915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916" spans="1:10" x14ac:dyDescent="0.25">
      <c r="A916" s="214" t="s">
        <v>7048</v>
      </c>
      <c r="B916" s="214" t="s">
        <v>7050</v>
      </c>
      <c r="C916" s="214">
        <v>3071006</v>
      </c>
      <c r="D916" s="214" t="s">
        <v>7051</v>
      </c>
      <c r="E916" s="215">
        <v>2214.2829999999999</v>
      </c>
      <c r="F916" s="215">
        <v>2545.152</v>
      </c>
      <c r="G916" s="212"/>
      <c r="H916" s="212"/>
      <c r="I91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1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17" spans="1:10" x14ac:dyDescent="0.25">
      <c r="A917" s="214" t="s">
        <v>7048</v>
      </c>
      <c r="B917" s="214" t="s">
        <v>7050</v>
      </c>
      <c r="C917" s="214">
        <v>3071005</v>
      </c>
      <c r="D917" s="214" t="s">
        <v>7052</v>
      </c>
      <c r="E917" s="215">
        <v>2214.2829999999999</v>
      </c>
      <c r="F917" s="215">
        <v>2545.152</v>
      </c>
      <c r="G917" s="212"/>
      <c r="H917" s="212"/>
      <c r="I91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1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18" spans="1:10" x14ac:dyDescent="0.25">
      <c r="A918" s="214" t="s">
        <v>7048</v>
      </c>
      <c r="B918" s="214" t="s">
        <v>5749</v>
      </c>
      <c r="C918" s="214" t="s">
        <v>7053</v>
      </c>
      <c r="D918" s="214" t="s">
        <v>7054</v>
      </c>
      <c r="E918" s="215">
        <v>5683.4359999999997</v>
      </c>
      <c r="F918" s="215">
        <v>6532.6850000000004</v>
      </c>
      <c r="G918" s="212"/>
      <c r="H918" s="212"/>
      <c r="I91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1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19" spans="1:10" x14ac:dyDescent="0.25">
      <c r="A919" s="214" t="s">
        <v>7055</v>
      </c>
      <c r="B919" s="476" t="s">
        <v>7055</v>
      </c>
      <c r="C919" s="657"/>
      <c r="D919" s="477"/>
      <c r="E919" s="215"/>
      <c r="F919" s="215"/>
      <c r="G919" s="212"/>
      <c r="H919" s="212"/>
      <c r="I919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919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920" spans="1:10" x14ac:dyDescent="0.25">
      <c r="A920" s="214" t="s">
        <v>7055</v>
      </c>
      <c r="B920" s="214" t="s">
        <v>5668</v>
      </c>
      <c r="C920" s="214" t="s">
        <v>7056</v>
      </c>
      <c r="D920" s="214" t="s">
        <v>7057</v>
      </c>
      <c r="E920" s="215">
        <v>6855.45</v>
      </c>
      <c r="F920" s="215">
        <v>7879.8280000000004</v>
      </c>
      <c r="G920" s="212"/>
      <c r="H920" s="212"/>
      <c r="I92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2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21" spans="1:10" x14ac:dyDescent="0.25">
      <c r="A921" s="214" t="s">
        <v>7055</v>
      </c>
      <c r="B921" s="214" t="s">
        <v>5968</v>
      </c>
      <c r="C921" s="214" t="s">
        <v>7058</v>
      </c>
      <c r="D921" s="214" t="s">
        <v>7059</v>
      </c>
      <c r="E921" s="215">
        <v>113.3021</v>
      </c>
      <c r="F921" s="215">
        <v>130.23230000000001</v>
      </c>
      <c r="G921" s="212"/>
      <c r="H921" s="212"/>
      <c r="I92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2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22" spans="1:10" x14ac:dyDescent="0.25">
      <c r="A922" s="214" t="s">
        <v>7055</v>
      </c>
      <c r="B922" s="214" t="s">
        <v>5675</v>
      </c>
      <c r="C922" s="214" t="s">
        <v>7060</v>
      </c>
      <c r="D922" s="214" t="s">
        <v>7061</v>
      </c>
      <c r="E922" s="215">
        <v>2966.92</v>
      </c>
      <c r="F922" s="215">
        <v>3410.2530000000002</v>
      </c>
      <c r="G922" s="212"/>
      <c r="H922" s="212"/>
      <c r="I92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2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23" spans="1:10" x14ac:dyDescent="0.25">
      <c r="A923" s="214" t="s">
        <v>7055</v>
      </c>
      <c r="B923" s="214" t="s">
        <v>5675</v>
      </c>
      <c r="C923" s="214" t="s">
        <v>7062</v>
      </c>
      <c r="D923" s="214" t="s">
        <v>7063</v>
      </c>
      <c r="E923" s="215">
        <v>2966.92</v>
      </c>
      <c r="F923" s="215">
        <v>3410.2530000000002</v>
      </c>
      <c r="G923" s="212"/>
      <c r="H923" s="212"/>
      <c r="I92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2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24" spans="1:10" x14ac:dyDescent="0.25">
      <c r="A924" s="214" t="s">
        <v>7055</v>
      </c>
      <c r="B924" s="214" t="s">
        <v>5675</v>
      </c>
      <c r="C924" s="214" t="s">
        <v>7064</v>
      </c>
      <c r="D924" s="214" t="s">
        <v>7065</v>
      </c>
      <c r="E924" s="215">
        <v>2349.2579999999998</v>
      </c>
      <c r="F924" s="215">
        <v>2700.297</v>
      </c>
      <c r="G924" s="212"/>
      <c r="H924" s="212"/>
      <c r="I92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2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25" spans="1:10" x14ac:dyDescent="0.25">
      <c r="A925" s="214" t="s">
        <v>7055</v>
      </c>
      <c r="B925" s="214" t="s">
        <v>5675</v>
      </c>
      <c r="C925" s="214" t="s">
        <v>7066</v>
      </c>
      <c r="D925" s="214" t="s">
        <v>7067</v>
      </c>
      <c r="E925" s="215">
        <v>2349.2579999999998</v>
      </c>
      <c r="F925" s="215">
        <v>2700.297</v>
      </c>
      <c r="G925" s="212"/>
      <c r="H925" s="212"/>
      <c r="I92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2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26" spans="1:10" x14ac:dyDescent="0.25">
      <c r="A926" s="214" t="s">
        <v>7055</v>
      </c>
      <c r="B926" s="214" t="s">
        <v>5675</v>
      </c>
      <c r="C926" s="214" t="s">
        <v>7068</v>
      </c>
      <c r="D926" s="214" t="s">
        <v>7069</v>
      </c>
      <c r="E926" s="215">
        <v>3915.1410000000001</v>
      </c>
      <c r="F926" s="215">
        <v>4500.1620000000003</v>
      </c>
      <c r="G926" s="212"/>
      <c r="H926" s="212"/>
      <c r="I92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2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27" spans="1:10" x14ac:dyDescent="0.25">
      <c r="A927" s="214" t="s">
        <v>7055</v>
      </c>
      <c r="B927" s="214" t="s">
        <v>5675</v>
      </c>
      <c r="C927" s="214" t="s">
        <v>9880</v>
      </c>
      <c r="D927" s="214" t="s">
        <v>9881</v>
      </c>
      <c r="E927" s="215">
        <v>4811.3109999999997</v>
      </c>
      <c r="F927" s="215">
        <v>5530.2420000000002</v>
      </c>
      <c r="G927" s="212"/>
      <c r="H927" s="212"/>
      <c r="I92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2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28" spans="1:10" x14ac:dyDescent="0.25">
      <c r="A928" s="214" t="s">
        <v>7055</v>
      </c>
      <c r="B928" s="214" t="s">
        <v>5675</v>
      </c>
      <c r="C928" s="214" t="s">
        <v>7070</v>
      </c>
      <c r="D928" s="214" t="s">
        <v>7071</v>
      </c>
      <c r="E928" s="215">
        <v>2178.8119999999999</v>
      </c>
      <c r="F928" s="215">
        <v>2504.3820000000001</v>
      </c>
      <c r="G928" s="212"/>
      <c r="H928" s="212"/>
      <c r="I92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2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29" spans="1:10" x14ac:dyDescent="0.25">
      <c r="A929" s="214" t="s">
        <v>7055</v>
      </c>
      <c r="B929" s="214" t="s">
        <v>5665</v>
      </c>
      <c r="C929" s="214" t="s">
        <v>7072</v>
      </c>
      <c r="D929" s="214" t="s">
        <v>7073</v>
      </c>
      <c r="E929" s="215">
        <v>260.85910000000001</v>
      </c>
      <c r="F929" s="215">
        <v>299.83800000000002</v>
      </c>
      <c r="G929" s="212"/>
      <c r="H929" s="212"/>
      <c r="I92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2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30" spans="1:10" x14ac:dyDescent="0.25">
      <c r="A930" s="214" t="s">
        <v>7055</v>
      </c>
      <c r="B930" s="214" t="s">
        <v>5665</v>
      </c>
      <c r="C930" s="214" t="s">
        <v>7074</v>
      </c>
      <c r="D930" s="214" t="s">
        <v>7075</v>
      </c>
      <c r="E930" s="215">
        <v>377.7088</v>
      </c>
      <c r="F930" s="215">
        <v>434.14800000000002</v>
      </c>
      <c r="G930" s="212"/>
      <c r="H930" s="212"/>
      <c r="I93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3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31" spans="1:10" x14ac:dyDescent="0.25">
      <c r="A931" s="214" t="s">
        <v>7055</v>
      </c>
      <c r="B931" s="214" t="s">
        <v>5665</v>
      </c>
      <c r="C931" s="214" t="s">
        <v>7076</v>
      </c>
      <c r="D931" s="214" t="s">
        <v>7077</v>
      </c>
      <c r="E931" s="215">
        <v>217.3826</v>
      </c>
      <c r="F931" s="215">
        <v>249.86500000000001</v>
      </c>
      <c r="G931" s="212"/>
      <c r="H931" s="212"/>
      <c r="I93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3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32" spans="1:10" x14ac:dyDescent="0.25">
      <c r="A932" s="214" t="s">
        <v>7055</v>
      </c>
      <c r="B932" s="214" t="s">
        <v>5665</v>
      </c>
      <c r="C932" s="214" t="s">
        <v>7078</v>
      </c>
      <c r="D932" s="214" t="s">
        <v>7079</v>
      </c>
      <c r="E932" s="215">
        <v>180.53809999999999</v>
      </c>
      <c r="F932" s="215">
        <v>207.51499999999999</v>
      </c>
      <c r="G932" s="212"/>
      <c r="H932" s="212"/>
      <c r="I93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3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33" spans="1:10" x14ac:dyDescent="0.25">
      <c r="A933" s="214" t="s">
        <v>7055</v>
      </c>
      <c r="B933" s="214" t="s">
        <v>5665</v>
      </c>
      <c r="C933" s="214" t="s">
        <v>7080</v>
      </c>
      <c r="D933" s="214" t="s">
        <v>7081</v>
      </c>
      <c r="E933" s="215">
        <v>774.05029999999999</v>
      </c>
      <c r="F933" s="215">
        <v>889.71299999999997</v>
      </c>
      <c r="G933" s="212"/>
      <c r="H933" s="212"/>
      <c r="I93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3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34" spans="1:10" x14ac:dyDescent="0.25">
      <c r="A934" s="214" t="s">
        <v>7055</v>
      </c>
      <c r="B934" s="214" t="s">
        <v>5665</v>
      </c>
      <c r="C934" s="214" t="s">
        <v>7082</v>
      </c>
      <c r="D934" s="214" t="s">
        <v>7083</v>
      </c>
      <c r="E934" s="215">
        <v>248.43719999999999</v>
      </c>
      <c r="F934" s="215">
        <v>285.56</v>
      </c>
      <c r="G934" s="212"/>
      <c r="H934" s="212"/>
      <c r="I93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3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35" spans="1:10" x14ac:dyDescent="0.25">
      <c r="A935" s="214" t="s">
        <v>7055</v>
      </c>
      <c r="B935" s="214" t="s">
        <v>5665</v>
      </c>
      <c r="C935" s="214" t="s">
        <v>7084</v>
      </c>
      <c r="D935" s="214" t="s">
        <v>7085</v>
      </c>
      <c r="E935" s="215">
        <v>348.6542</v>
      </c>
      <c r="F935" s="215">
        <v>400.75200000000001</v>
      </c>
      <c r="G935" s="212"/>
      <c r="H935" s="212"/>
      <c r="I93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3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36" spans="1:10" x14ac:dyDescent="0.25">
      <c r="A936" s="214" t="s">
        <v>7055</v>
      </c>
      <c r="B936" s="214" t="s">
        <v>5665</v>
      </c>
      <c r="C936" s="214" t="s">
        <v>7086</v>
      </c>
      <c r="D936" s="214" t="s">
        <v>7087</v>
      </c>
      <c r="E936" s="215">
        <v>363.18150000000003</v>
      </c>
      <c r="F936" s="215">
        <v>417.45</v>
      </c>
      <c r="G936" s="212"/>
      <c r="H936" s="212"/>
      <c r="I93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3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37" spans="1:10" x14ac:dyDescent="0.25">
      <c r="A937" s="214" t="s">
        <v>7055</v>
      </c>
      <c r="B937" s="214" t="s">
        <v>5665</v>
      </c>
      <c r="C937" s="214" t="s">
        <v>7088</v>
      </c>
      <c r="D937" s="214" t="s">
        <v>7089</v>
      </c>
      <c r="E937" s="215">
        <v>1418.71</v>
      </c>
      <c r="F937" s="215">
        <v>1630.701</v>
      </c>
      <c r="G937" s="212"/>
      <c r="H937" s="212"/>
      <c r="I93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3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38" spans="1:10" x14ac:dyDescent="0.25">
      <c r="A938" s="214" t="s">
        <v>7055</v>
      </c>
      <c r="B938" s="214" t="s">
        <v>5665</v>
      </c>
      <c r="C938" s="214" t="s">
        <v>7090</v>
      </c>
      <c r="D938" s="214" t="s">
        <v>7091</v>
      </c>
      <c r="E938" s="215">
        <v>290.54520000000002</v>
      </c>
      <c r="F938" s="215">
        <v>333.96</v>
      </c>
      <c r="G938" s="212"/>
      <c r="H938" s="212"/>
      <c r="I93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3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39" spans="1:10" x14ac:dyDescent="0.25">
      <c r="A939" s="214" t="s">
        <v>7055</v>
      </c>
      <c r="B939" s="214" t="s">
        <v>5665</v>
      </c>
      <c r="C939" s="214" t="s">
        <v>7092</v>
      </c>
      <c r="D939" s="214" t="s">
        <v>7093</v>
      </c>
      <c r="E939" s="215">
        <v>248.43719999999999</v>
      </c>
      <c r="F939" s="215">
        <v>285.56</v>
      </c>
      <c r="G939" s="212"/>
      <c r="H939" s="212"/>
      <c r="I93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3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40" spans="1:10" x14ac:dyDescent="0.25">
      <c r="A940" s="214" t="s">
        <v>7055</v>
      </c>
      <c r="B940" s="214" t="s">
        <v>5665</v>
      </c>
      <c r="C940" s="214" t="s">
        <v>7094</v>
      </c>
      <c r="D940" s="214" t="s">
        <v>7095</v>
      </c>
      <c r="E940" s="215">
        <v>1817.5440000000001</v>
      </c>
      <c r="F940" s="215">
        <v>2089.1309999999999</v>
      </c>
      <c r="G940" s="212"/>
      <c r="H940" s="212"/>
      <c r="I94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4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41" spans="1:10" x14ac:dyDescent="0.25">
      <c r="A941" s="214" t="s">
        <v>7055</v>
      </c>
      <c r="B941" s="214" t="s">
        <v>5665</v>
      </c>
      <c r="C941" s="214">
        <v>70411</v>
      </c>
      <c r="D941" s="214" t="s">
        <v>7096</v>
      </c>
      <c r="E941" s="215">
        <v>2027.0039999999999</v>
      </c>
      <c r="F941" s="215">
        <v>2329.89</v>
      </c>
      <c r="G941" s="212"/>
      <c r="H941" s="212"/>
      <c r="I94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4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42" spans="1:10" x14ac:dyDescent="0.25">
      <c r="A942" s="214" t="s">
        <v>7055</v>
      </c>
      <c r="B942" s="214" t="s">
        <v>5665</v>
      </c>
      <c r="C942" s="214" t="s">
        <v>7097</v>
      </c>
      <c r="D942" s="214" t="s">
        <v>7098</v>
      </c>
      <c r="E942" s="215">
        <v>760.47050000000002</v>
      </c>
      <c r="F942" s="215">
        <v>874.10400000000004</v>
      </c>
      <c r="G942" s="212"/>
      <c r="H942" s="212"/>
      <c r="I94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4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43" spans="1:10" x14ac:dyDescent="0.25">
      <c r="A943" s="214" t="s">
        <v>7055</v>
      </c>
      <c r="B943" s="214" t="s">
        <v>5665</v>
      </c>
      <c r="C943" s="214">
        <v>60164</v>
      </c>
      <c r="D943" s="214" t="s">
        <v>7099</v>
      </c>
      <c r="E943" s="215">
        <v>937.32410000000004</v>
      </c>
      <c r="F943" s="215">
        <v>1077.384</v>
      </c>
      <c r="G943" s="212"/>
      <c r="H943" s="212"/>
      <c r="I94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4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44" spans="1:10" x14ac:dyDescent="0.25">
      <c r="A944" s="214" t="s">
        <v>7055</v>
      </c>
      <c r="B944" s="214" t="s">
        <v>5665</v>
      </c>
      <c r="C944" s="214">
        <v>70444</v>
      </c>
      <c r="D944" s="214" t="s">
        <v>7100</v>
      </c>
      <c r="E944" s="215">
        <v>1190.8050000000001</v>
      </c>
      <c r="F944" s="215">
        <v>1368.741</v>
      </c>
      <c r="G944" s="212"/>
      <c r="H944" s="212"/>
      <c r="I94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4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45" spans="1:10" x14ac:dyDescent="0.25">
      <c r="A945" s="214" t="s">
        <v>7055</v>
      </c>
      <c r="B945" s="214" t="s">
        <v>5665</v>
      </c>
      <c r="C945" s="214">
        <v>70503</v>
      </c>
      <c r="D945" s="214" t="s">
        <v>7101</v>
      </c>
      <c r="E945" s="215">
        <v>534.03470000000004</v>
      </c>
      <c r="F945" s="215">
        <v>613.83299999999997</v>
      </c>
      <c r="G945" s="212"/>
      <c r="H945" s="212"/>
      <c r="I94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4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46" spans="1:10" x14ac:dyDescent="0.25">
      <c r="A946" s="214" t="s">
        <v>7055</v>
      </c>
      <c r="B946" s="214" t="s">
        <v>5665</v>
      </c>
      <c r="C946" s="214" t="s">
        <v>7102</v>
      </c>
      <c r="D946" s="214" t="s">
        <v>7103</v>
      </c>
      <c r="E946" s="215">
        <v>987.53790000000004</v>
      </c>
      <c r="F946" s="215">
        <v>1135.1010000000001</v>
      </c>
      <c r="G946" s="212"/>
      <c r="H946" s="212"/>
      <c r="I94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4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47" spans="1:10" x14ac:dyDescent="0.25">
      <c r="A947" s="214" t="s">
        <v>7055</v>
      </c>
      <c r="B947" s="214" t="s">
        <v>5665</v>
      </c>
      <c r="C947" s="214" t="s">
        <v>7104</v>
      </c>
      <c r="D947" s="214" t="s">
        <v>7105</v>
      </c>
      <c r="E947" s="215">
        <v>1842.749</v>
      </c>
      <c r="F947" s="215">
        <v>2118.1019999999999</v>
      </c>
      <c r="G947" s="212"/>
      <c r="H947" s="212"/>
      <c r="I94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4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48" spans="1:10" x14ac:dyDescent="0.25">
      <c r="A948" s="214" t="s">
        <v>7055</v>
      </c>
      <c r="B948" s="214" t="s">
        <v>5665</v>
      </c>
      <c r="C948" s="214" t="s">
        <v>7106</v>
      </c>
      <c r="D948" s="214" t="s">
        <v>7107</v>
      </c>
      <c r="E948" s="215">
        <v>1247.7809999999999</v>
      </c>
      <c r="F948" s="215">
        <v>1434.231</v>
      </c>
      <c r="G948" s="212"/>
      <c r="H948" s="212"/>
      <c r="I94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4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49" spans="1:10" x14ac:dyDescent="0.25">
      <c r="A949" s="214" t="s">
        <v>7055</v>
      </c>
      <c r="B949" s="214" t="s">
        <v>5665</v>
      </c>
      <c r="C949" s="214" t="s">
        <v>7108</v>
      </c>
      <c r="D949" s="214" t="s">
        <v>7109</v>
      </c>
      <c r="E949" s="215">
        <v>970.79989999999998</v>
      </c>
      <c r="F949" s="215">
        <v>1115.8620000000001</v>
      </c>
      <c r="G949" s="212"/>
      <c r="H949" s="212"/>
      <c r="I94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4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50" spans="1:10" x14ac:dyDescent="0.25">
      <c r="A950" s="214" t="s">
        <v>7055</v>
      </c>
      <c r="B950" s="214" t="s">
        <v>5665</v>
      </c>
      <c r="C950" s="214" t="s">
        <v>7110</v>
      </c>
      <c r="D950" s="214" t="s">
        <v>7111</v>
      </c>
      <c r="E950" s="215">
        <v>894.05809999999997</v>
      </c>
      <c r="F950" s="215">
        <v>1027.653</v>
      </c>
      <c r="G950" s="212"/>
      <c r="H950" s="212"/>
      <c r="I95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5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51" spans="1:10" x14ac:dyDescent="0.25">
      <c r="A951" s="214" t="s">
        <v>7055</v>
      </c>
      <c r="B951" s="214" t="s">
        <v>5665</v>
      </c>
      <c r="C951" s="214" t="s">
        <v>7112</v>
      </c>
      <c r="D951" s="214" t="s">
        <v>7113</v>
      </c>
      <c r="E951" s="215">
        <v>2216.3780000000002</v>
      </c>
      <c r="F951" s="215">
        <v>2547.5610000000001</v>
      </c>
      <c r="G951" s="212"/>
      <c r="H951" s="212"/>
      <c r="I95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5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52" spans="1:10" x14ac:dyDescent="0.25">
      <c r="A952" s="214" t="s">
        <v>7055</v>
      </c>
      <c r="B952" s="214" t="s">
        <v>5665</v>
      </c>
      <c r="C952" s="214" t="s">
        <v>7114</v>
      </c>
      <c r="D952" s="214" t="s">
        <v>7115</v>
      </c>
      <c r="E952" s="215">
        <v>1170.6220000000001</v>
      </c>
      <c r="F952" s="215">
        <v>1345.5419999999999</v>
      </c>
      <c r="G952" s="212"/>
      <c r="H952" s="212"/>
      <c r="I95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5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53" spans="1:10" x14ac:dyDescent="0.25">
      <c r="A953" s="214" t="s">
        <v>7055</v>
      </c>
      <c r="B953" s="214" t="s">
        <v>5665</v>
      </c>
      <c r="C953" s="214" t="s">
        <v>7116</v>
      </c>
      <c r="D953" s="214" t="s">
        <v>7117</v>
      </c>
      <c r="E953" s="215">
        <v>1703.5909999999999</v>
      </c>
      <c r="F953" s="215">
        <v>1958.1510000000001</v>
      </c>
      <c r="G953" s="212"/>
      <c r="H953" s="212"/>
      <c r="I95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5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54" spans="1:10" x14ac:dyDescent="0.25">
      <c r="A954" s="214" t="s">
        <v>7055</v>
      </c>
      <c r="B954" s="214" t="s">
        <v>5665</v>
      </c>
      <c r="C954" s="214" t="s">
        <v>7118</v>
      </c>
      <c r="D954" s="214" t="s">
        <v>7119</v>
      </c>
      <c r="E954" s="215">
        <v>654.04250000000002</v>
      </c>
      <c r="F954" s="215">
        <v>751.77300000000002</v>
      </c>
      <c r="G954" s="212"/>
      <c r="H954" s="212"/>
      <c r="I95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5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55" spans="1:10" x14ac:dyDescent="0.25">
      <c r="A955" s="214" t="s">
        <v>7055</v>
      </c>
      <c r="B955" s="214" t="s">
        <v>5665</v>
      </c>
      <c r="C955" s="214" t="s">
        <v>7120</v>
      </c>
      <c r="D955" s="214" t="s">
        <v>7121</v>
      </c>
      <c r="E955" s="215">
        <v>909.74329999999998</v>
      </c>
      <c r="F955" s="215">
        <v>1045.682</v>
      </c>
      <c r="G955" s="212"/>
      <c r="H955" s="212"/>
      <c r="I95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5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56" spans="1:10" x14ac:dyDescent="0.25">
      <c r="A956" s="214" t="s">
        <v>7055</v>
      </c>
      <c r="B956" s="214" t="s">
        <v>5665</v>
      </c>
      <c r="C956" s="214" t="s">
        <v>7122</v>
      </c>
      <c r="D956" s="214" t="s">
        <v>7123</v>
      </c>
      <c r="E956" s="215">
        <v>236.0153</v>
      </c>
      <c r="F956" s="215">
        <v>271.28199999999998</v>
      </c>
      <c r="G956" s="212"/>
      <c r="H956" s="212"/>
      <c r="I95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5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57" spans="1:10" x14ac:dyDescent="0.25">
      <c r="A957" s="214" t="s">
        <v>7055</v>
      </c>
      <c r="B957" s="214" t="s">
        <v>5665</v>
      </c>
      <c r="C957" s="214" t="s">
        <v>7124</v>
      </c>
      <c r="D957" s="214" t="s">
        <v>7125</v>
      </c>
      <c r="E957" s="215">
        <v>236.0153</v>
      </c>
      <c r="F957" s="215">
        <v>271.28199999999998</v>
      </c>
      <c r="G957" s="212"/>
      <c r="H957" s="212"/>
      <c r="I95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5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58" spans="1:10" x14ac:dyDescent="0.25">
      <c r="A958" s="214" t="s">
        <v>7055</v>
      </c>
      <c r="B958" s="214" t="s">
        <v>5665</v>
      </c>
      <c r="C958" s="214" t="s">
        <v>7126</v>
      </c>
      <c r="D958" s="214" t="s">
        <v>7127</v>
      </c>
      <c r="E958" s="215">
        <v>305.07249999999999</v>
      </c>
      <c r="F958" s="215">
        <v>350.65800000000002</v>
      </c>
      <c r="G958" s="212"/>
      <c r="H958" s="212"/>
      <c r="I95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5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59" spans="1:10" x14ac:dyDescent="0.25">
      <c r="A959" s="214" t="s">
        <v>7055</v>
      </c>
      <c r="B959" s="214" t="s">
        <v>5665</v>
      </c>
      <c r="C959" s="214">
        <v>90592</v>
      </c>
      <c r="D959" s="214" t="s">
        <v>7128</v>
      </c>
      <c r="E959" s="215">
        <v>312.33609999999999</v>
      </c>
      <c r="F959" s="215">
        <v>359.00700000000001</v>
      </c>
      <c r="G959" s="212"/>
      <c r="H959" s="212"/>
      <c r="I95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5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60" spans="1:10" x14ac:dyDescent="0.25">
      <c r="A960" s="214" t="s">
        <v>7055</v>
      </c>
      <c r="B960" s="214" t="s">
        <v>5665</v>
      </c>
      <c r="C960" s="214" t="s">
        <v>7129</v>
      </c>
      <c r="D960" s="214" t="s">
        <v>7130</v>
      </c>
      <c r="E960" s="215">
        <v>496.55860000000001</v>
      </c>
      <c r="F960" s="215">
        <v>570.75699999999995</v>
      </c>
      <c r="G960" s="212"/>
      <c r="H960" s="212"/>
      <c r="I96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6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61" spans="1:10" x14ac:dyDescent="0.25">
      <c r="A961" s="214" t="s">
        <v>7055</v>
      </c>
      <c r="B961" s="214" t="s">
        <v>5665</v>
      </c>
      <c r="C961" s="214" t="s">
        <v>7131</v>
      </c>
      <c r="D961" s="214" t="s">
        <v>7132</v>
      </c>
      <c r="E961" s="215">
        <v>216.64570000000001</v>
      </c>
      <c r="F961" s="215">
        <v>249.018</v>
      </c>
      <c r="G961" s="212"/>
      <c r="H961" s="212"/>
      <c r="I96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6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62" spans="1:10" x14ac:dyDescent="0.25">
      <c r="A962" s="214" t="s">
        <v>7055</v>
      </c>
      <c r="B962" s="214" t="s">
        <v>5665</v>
      </c>
      <c r="C962" s="214" t="s">
        <v>7133</v>
      </c>
      <c r="D962" s="214" t="s">
        <v>7134</v>
      </c>
      <c r="E962" s="215">
        <v>267.07</v>
      </c>
      <c r="F962" s="215">
        <v>306.97699999999998</v>
      </c>
      <c r="G962" s="212"/>
      <c r="H962" s="212"/>
      <c r="I96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6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63" spans="1:10" x14ac:dyDescent="0.25">
      <c r="A963" s="214" t="s">
        <v>7055</v>
      </c>
      <c r="B963" s="214" t="s">
        <v>5665</v>
      </c>
      <c r="C963" s="214" t="s">
        <v>7135</v>
      </c>
      <c r="D963" s="214" t="s">
        <v>7136</v>
      </c>
      <c r="E963" s="215">
        <v>1133.828</v>
      </c>
      <c r="F963" s="215">
        <v>1303.251</v>
      </c>
      <c r="G963" s="212"/>
      <c r="H963" s="212"/>
      <c r="I96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6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64" spans="1:10" x14ac:dyDescent="0.25">
      <c r="A964" s="214" t="s">
        <v>7055</v>
      </c>
      <c r="B964" s="214" t="s">
        <v>5665</v>
      </c>
      <c r="C964" s="214" t="s">
        <v>7137</v>
      </c>
      <c r="D964" s="214" t="s">
        <v>7138</v>
      </c>
      <c r="E964" s="215">
        <v>267.07</v>
      </c>
      <c r="F964" s="215">
        <v>306.97699999999998</v>
      </c>
      <c r="G964" s="212"/>
      <c r="H964" s="212"/>
      <c r="I96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6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65" spans="1:10" x14ac:dyDescent="0.25">
      <c r="A965" s="214" t="s">
        <v>7055</v>
      </c>
      <c r="B965" s="214" t="s">
        <v>5665</v>
      </c>
      <c r="C965" s="214" t="s">
        <v>12666</v>
      </c>
      <c r="D965" s="214" t="s">
        <v>12667</v>
      </c>
      <c r="E965" s="215">
        <v>230.54130000000001</v>
      </c>
      <c r="F965" s="215">
        <v>264.99</v>
      </c>
      <c r="G965" s="212"/>
      <c r="H965" s="212"/>
      <c r="I96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6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66" spans="1:10" x14ac:dyDescent="0.25">
      <c r="A966" s="214" t="s">
        <v>7139</v>
      </c>
      <c r="B966" s="476" t="s">
        <v>7139</v>
      </c>
      <c r="C966" s="657"/>
      <c r="D966" s="477"/>
      <c r="E966" s="215"/>
      <c r="F966" s="215"/>
      <c r="G966" s="212"/>
      <c r="H966" s="212"/>
      <c r="I966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966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967" spans="1:10" x14ac:dyDescent="0.25">
      <c r="A967" s="214" t="s">
        <v>7139</v>
      </c>
      <c r="B967" s="214" t="s">
        <v>5668</v>
      </c>
      <c r="C967" s="214" t="s">
        <v>15399</v>
      </c>
      <c r="D967" s="214" t="s">
        <v>15400</v>
      </c>
      <c r="E967" s="215">
        <v>1931.4970000000001</v>
      </c>
      <c r="F967" s="215">
        <v>2220.1109999999999</v>
      </c>
      <c r="G967" s="212"/>
      <c r="H967" s="212"/>
      <c r="I96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6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68" spans="1:10" x14ac:dyDescent="0.25">
      <c r="A968" s="214" t="s">
        <v>7139</v>
      </c>
      <c r="B968" s="214" t="s">
        <v>5668</v>
      </c>
      <c r="C968" s="214" t="s">
        <v>15401</v>
      </c>
      <c r="D968" s="214" t="s">
        <v>15402</v>
      </c>
      <c r="E968" s="215">
        <v>1931.4970000000001</v>
      </c>
      <c r="F968" s="215">
        <v>2220.1109999999999</v>
      </c>
      <c r="G968" s="212"/>
      <c r="H968" s="212"/>
      <c r="I96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6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69" spans="1:10" x14ac:dyDescent="0.25">
      <c r="A969" s="214" t="s">
        <v>7139</v>
      </c>
      <c r="B969" s="214" t="s">
        <v>5668</v>
      </c>
      <c r="C969" s="214" t="s">
        <v>7140</v>
      </c>
      <c r="D969" s="214" t="s">
        <v>7141</v>
      </c>
      <c r="E969" s="215">
        <v>996.27530000000002</v>
      </c>
      <c r="F969" s="215">
        <v>1145.144</v>
      </c>
      <c r="G969" s="212"/>
      <c r="H969" s="212"/>
      <c r="I96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6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70" spans="1:10" x14ac:dyDescent="0.25">
      <c r="A970" s="214" t="s">
        <v>7139</v>
      </c>
      <c r="B970" s="214" t="s">
        <v>5668</v>
      </c>
      <c r="C970" s="214" t="s">
        <v>15403</v>
      </c>
      <c r="D970" s="214" t="s">
        <v>15404</v>
      </c>
      <c r="E970" s="215">
        <v>968.01769999999999</v>
      </c>
      <c r="F970" s="215">
        <v>1112.664</v>
      </c>
      <c r="G970" s="212"/>
      <c r="H970" s="212"/>
      <c r="I97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7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71" spans="1:10" x14ac:dyDescent="0.25">
      <c r="A971" s="214" t="s">
        <v>7139</v>
      </c>
      <c r="B971" s="214" t="s">
        <v>5668</v>
      </c>
      <c r="C971" s="214" t="s">
        <v>7142</v>
      </c>
      <c r="D971" s="214" t="s">
        <v>7143</v>
      </c>
      <c r="E971" s="215">
        <v>209.4873</v>
      </c>
      <c r="F971" s="215">
        <v>240.79</v>
      </c>
      <c r="G971" s="212"/>
      <c r="H971" s="212"/>
      <c r="I97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7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72" spans="1:10" x14ac:dyDescent="0.25">
      <c r="A972" s="214" t="s">
        <v>7139</v>
      </c>
      <c r="B972" s="214" t="s">
        <v>5668</v>
      </c>
      <c r="C972" s="214" t="s">
        <v>7144</v>
      </c>
      <c r="D972" s="214" t="s">
        <v>7145</v>
      </c>
      <c r="E972" s="215">
        <v>804.78920000000005</v>
      </c>
      <c r="F972" s="215">
        <v>925.04499999999996</v>
      </c>
      <c r="G972" s="212"/>
      <c r="H972" s="212"/>
      <c r="I97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7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73" spans="1:10" x14ac:dyDescent="0.25">
      <c r="A973" s="214" t="s">
        <v>7139</v>
      </c>
      <c r="B973" s="214" t="s">
        <v>5668</v>
      </c>
      <c r="C973" s="214" t="s">
        <v>7146</v>
      </c>
      <c r="D973" s="214" t="s">
        <v>7147</v>
      </c>
      <c r="E973" s="215">
        <v>804.78920000000005</v>
      </c>
      <c r="F973" s="215">
        <v>925.04499999999996</v>
      </c>
      <c r="G973" s="212"/>
      <c r="H973" s="212"/>
      <c r="I97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7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74" spans="1:10" x14ac:dyDescent="0.25">
      <c r="A974" s="214" t="s">
        <v>7139</v>
      </c>
      <c r="B974" s="214" t="s">
        <v>5668</v>
      </c>
      <c r="C974" s="214" t="s">
        <v>15405</v>
      </c>
      <c r="D974" s="214" t="s">
        <v>15406</v>
      </c>
      <c r="E974" s="215">
        <v>1636.8620000000001</v>
      </c>
      <c r="F974" s="215">
        <v>1881.45</v>
      </c>
      <c r="G974" s="212"/>
      <c r="H974" s="212"/>
      <c r="I97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7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75" spans="1:10" x14ac:dyDescent="0.25">
      <c r="A975" s="214" t="s">
        <v>7139</v>
      </c>
      <c r="B975" s="214" t="s">
        <v>5668</v>
      </c>
      <c r="C975" s="214" t="s">
        <v>15407</v>
      </c>
      <c r="D975" s="214" t="s">
        <v>15408</v>
      </c>
      <c r="E975" s="215">
        <v>1192.6400000000001</v>
      </c>
      <c r="F975" s="215">
        <v>1370.85</v>
      </c>
      <c r="G975" s="212"/>
      <c r="H975" s="212"/>
      <c r="I97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7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76" spans="1:10" x14ac:dyDescent="0.25">
      <c r="A976" s="214" t="s">
        <v>7139</v>
      </c>
      <c r="B976" s="214" t="s">
        <v>5668</v>
      </c>
      <c r="C976" s="214" t="s">
        <v>15409</v>
      </c>
      <c r="D976" s="214" t="s">
        <v>15410</v>
      </c>
      <c r="E976" s="215">
        <v>1026.383</v>
      </c>
      <c r="F976" s="215">
        <v>1179.75</v>
      </c>
      <c r="G976" s="212"/>
      <c r="H976" s="212"/>
      <c r="I97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7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77" spans="1:10" x14ac:dyDescent="0.25">
      <c r="A977" s="214" t="s">
        <v>7139</v>
      </c>
      <c r="B977" s="214" t="s">
        <v>5668</v>
      </c>
      <c r="C977" s="214" t="s">
        <v>15411</v>
      </c>
      <c r="D977" s="214" t="s">
        <v>15412</v>
      </c>
      <c r="E977" s="215">
        <v>478.9785</v>
      </c>
      <c r="F977" s="215">
        <v>550.54999999999995</v>
      </c>
      <c r="G977" s="212"/>
      <c r="H977" s="212"/>
      <c r="I97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7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78" spans="1:10" x14ac:dyDescent="0.25">
      <c r="A978" s="214" t="s">
        <v>7139</v>
      </c>
      <c r="B978" s="214" t="s">
        <v>5668</v>
      </c>
      <c r="C978" s="214" t="s">
        <v>15413</v>
      </c>
      <c r="D978" s="214" t="s">
        <v>15414</v>
      </c>
      <c r="E978" s="215">
        <v>1026.383</v>
      </c>
      <c r="F978" s="215">
        <v>1179.75</v>
      </c>
      <c r="G978" s="212"/>
      <c r="H978" s="212"/>
      <c r="I97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7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79" spans="1:10" x14ac:dyDescent="0.25">
      <c r="A979" s="214" t="s">
        <v>7139</v>
      </c>
      <c r="B979" s="214" t="s">
        <v>5668</v>
      </c>
      <c r="C979" s="214" t="s">
        <v>7148</v>
      </c>
      <c r="D979" s="214" t="s">
        <v>7149</v>
      </c>
      <c r="E979" s="215">
        <v>819.42169999999999</v>
      </c>
      <c r="F979" s="215">
        <v>941.86400000000003</v>
      </c>
      <c r="G979" s="212"/>
      <c r="H979" s="212"/>
      <c r="I97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7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80" spans="1:10" x14ac:dyDescent="0.25">
      <c r="A980" s="214" t="s">
        <v>7139</v>
      </c>
      <c r="B980" s="214" t="s">
        <v>5668</v>
      </c>
      <c r="C980" s="214" t="s">
        <v>7150</v>
      </c>
      <c r="D980" s="214" t="s">
        <v>7151</v>
      </c>
      <c r="E980" s="215">
        <v>1205.4829999999999</v>
      </c>
      <c r="F980" s="215">
        <v>1385.6130000000001</v>
      </c>
      <c r="G980" s="212"/>
      <c r="H980" s="212"/>
      <c r="I98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8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81" spans="1:10" x14ac:dyDescent="0.25">
      <c r="A981" s="214" t="s">
        <v>7139</v>
      </c>
      <c r="B981" s="214" t="s">
        <v>5668</v>
      </c>
      <c r="C981" s="214" t="s">
        <v>7152</v>
      </c>
      <c r="D981" s="214" t="s">
        <v>7153</v>
      </c>
      <c r="E981" s="215">
        <v>314.75729999999999</v>
      </c>
      <c r="F981" s="215">
        <v>361.79</v>
      </c>
      <c r="G981" s="212"/>
      <c r="H981" s="212"/>
      <c r="I98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8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82" spans="1:10" x14ac:dyDescent="0.25">
      <c r="A982" s="214" t="s">
        <v>7139</v>
      </c>
      <c r="B982" s="214" t="s">
        <v>5668</v>
      </c>
      <c r="C982" s="214" t="s">
        <v>7154</v>
      </c>
      <c r="D982" s="214" t="s">
        <v>7155</v>
      </c>
      <c r="E982" s="215">
        <v>1184.3340000000001</v>
      </c>
      <c r="F982" s="215">
        <v>1361.3040000000001</v>
      </c>
      <c r="G982" s="212"/>
      <c r="H982" s="212"/>
      <c r="I98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8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83" spans="1:10" x14ac:dyDescent="0.25">
      <c r="A983" s="214" t="s">
        <v>7139</v>
      </c>
      <c r="B983" s="214" t="s">
        <v>5668</v>
      </c>
      <c r="C983" s="214" t="s">
        <v>7156</v>
      </c>
      <c r="D983" s="214" t="s">
        <v>7157</v>
      </c>
      <c r="E983" s="215">
        <v>1205.4829999999999</v>
      </c>
      <c r="F983" s="215">
        <v>1385.6130000000001</v>
      </c>
      <c r="G983" s="212"/>
      <c r="H983" s="212"/>
      <c r="I98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8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84" spans="1:10" x14ac:dyDescent="0.25">
      <c r="A984" s="214" t="s">
        <v>7139</v>
      </c>
      <c r="B984" s="214" t="s">
        <v>5668</v>
      </c>
      <c r="C984" s="214" t="s">
        <v>7158</v>
      </c>
      <c r="D984" s="214" t="s">
        <v>7159</v>
      </c>
      <c r="E984" s="215">
        <v>1205.4829999999999</v>
      </c>
      <c r="F984" s="215">
        <v>1385.6130000000001</v>
      </c>
      <c r="G984" s="212"/>
      <c r="H984" s="212"/>
      <c r="I98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8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85" spans="1:10" x14ac:dyDescent="0.25">
      <c r="A985" s="214" t="s">
        <v>7139</v>
      </c>
      <c r="B985" s="214" t="s">
        <v>5668</v>
      </c>
      <c r="C985" s="214" t="s">
        <v>7160</v>
      </c>
      <c r="D985" s="214" t="s">
        <v>7161</v>
      </c>
      <c r="E985" s="215">
        <v>1184.3340000000001</v>
      </c>
      <c r="F985" s="215">
        <v>1361.3040000000001</v>
      </c>
      <c r="G985" s="212"/>
      <c r="H985" s="212"/>
      <c r="I98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8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86" spans="1:10" x14ac:dyDescent="0.25">
      <c r="A986" s="214" t="s">
        <v>7139</v>
      </c>
      <c r="B986" s="214" t="s">
        <v>5668</v>
      </c>
      <c r="C986" s="214" t="s">
        <v>7162</v>
      </c>
      <c r="D986" s="214" t="s">
        <v>7163</v>
      </c>
      <c r="E986" s="215">
        <v>1931.4970000000001</v>
      </c>
      <c r="F986" s="215">
        <v>2220.1109999999999</v>
      </c>
      <c r="G986" s="212"/>
      <c r="H986" s="212"/>
      <c r="I98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8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87" spans="1:10" x14ac:dyDescent="0.25">
      <c r="A987" s="214" t="s">
        <v>7139</v>
      </c>
      <c r="B987" s="214" t="s">
        <v>5668</v>
      </c>
      <c r="C987" s="214" t="s">
        <v>15415</v>
      </c>
      <c r="D987" s="214" t="s">
        <v>15416</v>
      </c>
      <c r="E987" s="215">
        <v>1018.814</v>
      </c>
      <c r="F987" s="215">
        <v>1171.05</v>
      </c>
      <c r="G987" s="212"/>
      <c r="H987" s="212"/>
      <c r="I98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8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88" spans="1:10" x14ac:dyDescent="0.25">
      <c r="A988" s="214" t="s">
        <v>7139</v>
      </c>
      <c r="B988" s="214" t="s">
        <v>5668</v>
      </c>
      <c r="C988" s="214" t="s">
        <v>15417</v>
      </c>
      <c r="D988" s="214" t="s">
        <v>15418</v>
      </c>
      <c r="E988" s="215">
        <v>1028.471</v>
      </c>
      <c r="F988" s="215">
        <v>1182.1500000000001</v>
      </c>
      <c r="G988" s="212"/>
      <c r="H988" s="212"/>
      <c r="I98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8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89" spans="1:10" x14ac:dyDescent="0.25">
      <c r="A989" s="214" t="s">
        <v>7139</v>
      </c>
      <c r="B989" s="214" t="s">
        <v>7164</v>
      </c>
      <c r="C989" s="214">
        <v>600600002</v>
      </c>
      <c r="D989" s="214" t="s">
        <v>7165</v>
      </c>
      <c r="E989" s="215">
        <v>1559.123</v>
      </c>
      <c r="F989" s="215">
        <v>1792.095</v>
      </c>
      <c r="G989" s="212"/>
      <c r="H989" s="212"/>
      <c r="I98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8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90" spans="1:10" x14ac:dyDescent="0.25">
      <c r="A990" s="214" t="s">
        <v>7139</v>
      </c>
      <c r="B990" s="214" t="s">
        <v>7164</v>
      </c>
      <c r="C990" s="214">
        <v>610300003</v>
      </c>
      <c r="D990" s="214" t="s">
        <v>7166</v>
      </c>
      <c r="E990" s="215">
        <v>1806.0519999999999</v>
      </c>
      <c r="F990" s="215">
        <v>2075.922</v>
      </c>
      <c r="G990" s="212"/>
      <c r="H990" s="212"/>
      <c r="I99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9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91" spans="1:10" x14ac:dyDescent="0.25">
      <c r="A991" s="214" t="s">
        <v>7139</v>
      </c>
      <c r="B991" s="214" t="s">
        <v>7164</v>
      </c>
      <c r="C991" s="214">
        <v>610300002</v>
      </c>
      <c r="D991" s="214" t="s">
        <v>7167</v>
      </c>
      <c r="E991" s="215">
        <v>1806.0519999999999</v>
      </c>
      <c r="F991" s="215">
        <v>2075.922</v>
      </c>
      <c r="G991" s="212"/>
      <c r="H991" s="212"/>
      <c r="I99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9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92" spans="1:10" x14ac:dyDescent="0.25">
      <c r="A992" s="214" t="s">
        <v>7139</v>
      </c>
      <c r="B992" s="214" t="s">
        <v>6721</v>
      </c>
      <c r="C992" s="214" t="s">
        <v>7168</v>
      </c>
      <c r="D992" s="214" t="s">
        <v>7169</v>
      </c>
      <c r="E992" s="215">
        <v>104.21729999999999</v>
      </c>
      <c r="F992" s="215">
        <v>119.79</v>
      </c>
      <c r="G992" s="212"/>
      <c r="H992" s="212"/>
      <c r="I99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9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93" spans="1:10" x14ac:dyDescent="0.25">
      <c r="A993" s="214" t="s">
        <v>7139</v>
      </c>
      <c r="B993" s="214" t="s">
        <v>5665</v>
      </c>
      <c r="C993" s="214" t="s">
        <v>7170</v>
      </c>
      <c r="D993" s="214" t="s">
        <v>7171</v>
      </c>
      <c r="E993" s="215">
        <v>440.34440000000001</v>
      </c>
      <c r="F993" s="215">
        <v>506.14299999999997</v>
      </c>
      <c r="G993" s="212"/>
      <c r="H993" s="212"/>
      <c r="I99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9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94" spans="1:10" x14ac:dyDescent="0.25">
      <c r="A994" s="214" t="s">
        <v>7139</v>
      </c>
      <c r="B994" s="214" t="s">
        <v>5665</v>
      </c>
      <c r="C994" s="214" t="s">
        <v>7172</v>
      </c>
      <c r="D994" s="214" t="s">
        <v>7173</v>
      </c>
      <c r="E994" s="215">
        <v>613.82939999999996</v>
      </c>
      <c r="F994" s="215">
        <v>705.55100000000004</v>
      </c>
      <c r="G994" s="212"/>
      <c r="H994" s="212"/>
      <c r="I99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9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95" spans="1:10" x14ac:dyDescent="0.25">
      <c r="A995" s="214" t="s">
        <v>7139</v>
      </c>
      <c r="B995" s="214" t="s">
        <v>5665</v>
      </c>
      <c r="C995" s="214" t="s">
        <v>7174</v>
      </c>
      <c r="D995" s="214" t="s">
        <v>7175</v>
      </c>
      <c r="E995" s="215">
        <v>613.82939999999996</v>
      </c>
      <c r="F995" s="215">
        <v>705.55100000000004</v>
      </c>
      <c r="G995" s="212"/>
      <c r="H995" s="212"/>
      <c r="I99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9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96" spans="1:10" x14ac:dyDescent="0.25">
      <c r="A996" s="214" t="s">
        <v>7139</v>
      </c>
      <c r="B996" s="214" t="s">
        <v>5665</v>
      </c>
      <c r="C996" s="214" t="s">
        <v>7176</v>
      </c>
      <c r="D996" s="214" t="s">
        <v>7177</v>
      </c>
      <c r="E996" s="215">
        <v>483.1893</v>
      </c>
      <c r="F996" s="215">
        <v>555.39</v>
      </c>
      <c r="G996" s="212"/>
      <c r="H996" s="212"/>
      <c r="I99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9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97" spans="1:10" x14ac:dyDescent="0.25">
      <c r="A997" s="214" t="s">
        <v>7139</v>
      </c>
      <c r="B997" s="214" t="s">
        <v>5665</v>
      </c>
      <c r="C997" s="214" t="s">
        <v>7178</v>
      </c>
      <c r="D997" s="214" t="s">
        <v>7179</v>
      </c>
      <c r="E997" s="215">
        <v>577.93230000000005</v>
      </c>
      <c r="F997" s="215">
        <v>664.29</v>
      </c>
      <c r="G997" s="212"/>
      <c r="H997" s="212"/>
      <c r="I99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9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98" spans="1:10" x14ac:dyDescent="0.25">
      <c r="A998" s="214" t="s">
        <v>7139</v>
      </c>
      <c r="B998" s="214" t="s">
        <v>5665</v>
      </c>
      <c r="C998" s="214" t="s">
        <v>7180</v>
      </c>
      <c r="D998" s="214" t="s">
        <v>7181</v>
      </c>
      <c r="E998" s="215">
        <v>702.3614</v>
      </c>
      <c r="F998" s="215">
        <v>807.31200000000001</v>
      </c>
      <c r="G998" s="212"/>
      <c r="H998" s="212"/>
      <c r="I99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9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999" spans="1:10" x14ac:dyDescent="0.25">
      <c r="A999" s="214" t="s">
        <v>7139</v>
      </c>
      <c r="B999" s="214" t="s">
        <v>5665</v>
      </c>
      <c r="C999" s="214" t="s">
        <v>7182</v>
      </c>
      <c r="D999" s="214" t="s">
        <v>7183</v>
      </c>
      <c r="E999" s="215">
        <v>1018.524</v>
      </c>
      <c r="F999" s="215">
        <v>1170.7170000000001</v>
      </c>
      <c r="G999" s="212"/>
      <c r="H999" s="212"/>
      <c r="I99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99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00" spans="1:10" x14ac:dyDescent="0.25">
      <c r="A1000" s="214" t="s">
        <v>7139</v>
      </c>
      <c r="B1000" s="214" t="s">
        <v>5665</v>
      </c>
      <c r="C1000" s="214" t="s">
        <v>7184</v>
      </c>
      <c r="D1000" s="214" t="s">
        <v>7185</v>
      </c>
      <c r="E1000" s="215">
        <v>1018.524</v>
      </c>
      <c r="F1000" s="215">
        <v>1170.7170000000001</v>
      </c>
      <c r="G1000" s="212"/>
      <c r="H1000" s="212"/>
      <c r="I100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0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01" spans="1:10" x14ac:dyDescent="0.25">
      <c r="A1001" s="214" t="s">
        <v>7139</v>
      </c>
      <c r="B1001" s="214" t="s">
        <v>5665</v>
      </c>
      <c r="C1001" s="214" t="s">
        <v>7186</v>
      </c>
      <c r="D1001" s="214" t="s">
        <v>7187</v>
      </c>
      <c r="E1001" s="215">
        <v>1018.524</v>
      </c>
      <c r="F1001" s="215">
        <v>1170.7170000000001</v>
      </c>
      <c r="G1001" s="212"/>
      <c r="H1001" s="212"/>
      <c r="I100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0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02" spans="1:10" x14ac:dyDescent="0.25">
      <c r="A1002" s="214" t="s">
        <v>7139</v>
      </c>
      <c r="B1002" s="214" t="s">
        <v>5665</v>
      </c>
      <c r="C1002" s="214" t="s">
        <v>7188</v>
      </c>
      <c r="D1002" s="214" t="s">
        <v>7189</v>
      </c>
      <c r="E1002" s="215">
        <v>1018.524</v>
      </c>
      <c r="F1002" s="215">
        <v>1170.7170000000001</v>
      </c>
      <c r="G1002" s="212"/>
      <c r="H1002" s="212"/>
      <c r="I100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0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03" spans="1:10" x14ac:dyDescent="0.25">
      <c r="A1003" s="214" t="s">
        <v>7139</v>
      </c>
      <c r="B1003" s="214" t="s">
        <v>5665</v>
      </c>
      <c r="C1003" s="214" t="s">
        <v>7190</v>
      </c>
      <c r="D1003" s="214" t="s">
        <v>7191</v>
      </c>
      <c r="E1003" s="215">
        <v>1268.93</v>
      </c>
      <c r="F1003" s="215">
        <v>1458.54</v>
      </c>
      <c r="G1003" s="212"/>
      <c r="H1003" s="212"/>
      <c r="I100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0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04" spans="1:10" x14ac:dyDescent="0.25">
      <c r="A1004" s="214" t="s">
        <v>7139</v>
      </c>
      <c r="B1004" s="214" t="s">
        <v>5665</v>
      </c>
      <c r="C1004" s="214" t="s">
        <v>7192</v>
      </c>
      <c r="D1004" s="214" t="s">
        <v>7193</v>
      </c>
      <c r="E1004" s="215">
        <v>1817.5440000000001</v>
      </c>
      <c r="F1004" s="215">
        <v>2089.1309999999999</v>
      </c>
      <c r="G1004" s="212"/>
      <c r="H1004" s="212"/>
      <c r="I100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0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05" spans="1:10" x14ac:dyDescent="0.25">
      <c r="A1005" s="214" t="s">
        <v>7139</v>
      </c>
      <c r="B1005" s="214" t="s">
        <v>5665</v>
      </c>
      <c r="C1005" s="214" t="s">
        <v>7194</v>
      </c>
      <c r="D1005" s="214" t="s">
        <v>7195</v>
      </c>
      <c r="E1005" s="215">
        <v>604.46029999999996</v>
      </c>
      <c r="F1005" s="215">
        <v>694.78200000000004</v>
      </c>
      <c r="G1005" s="212"/>
      <c r="H1005" s="212"/>
      <c r="I100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0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06" spans="1:10" x14ac:dyDescent="0.25">
      <c r="A1006" s="214" t="s">
        <v>7139</v>
      </c>
      <c r="B1006" s="214" t="s">
        <v>5665</v>
      </c>
      <c r="C1006" s="214" t="s">
        <v>7196</v>
      </c>
      <c r="D1006" s="214" t="s">
        <v>7197</v>
      </c>
      <c r="E1006" s="215">
        <v>726.57349999999997</v>
      </c>
      <c r="F1006" s="215">
        <v>835.14200000000005</v>
      </c>
      <c r="G1006" s="212"/>
      <c r="H1006" s="212"/>
      <c r="I100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0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07" spans="1:10" x14ac:dyDescent="0.25">
      <c r="A1007" s="214" t="s">
        <v>7139</v>
      </c>
      <c r="B1007" s="214" t="s">
        <v>5665</v>
      </c>
      <c r="C1007" s="214">
        <v>70577</v>
      </c>
      <c r="D1007" s="214" t="s">
        <v>7198</v>
      </c>
      <c r="E1007" s="215">
        <v>230.54130000000001</v>
      </c>
      <c r="F1007" s="215">
        <v>264.99</v>
      </c>
      <c r="G1007" s="212"/>
      <c r="H1007" s="212"/>
      <c r="I100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0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08" spans="1:10" x14ac:dyDescent="0.25">
      <c r="A1008" s="214" t="s">
        <v>7139</v>
      </c>
      <c r="B1008" s="214" t="s">
        <v>5665</v>
      </c>
      <c r="C1008" s="214" t="s">
        <v>7199</v>
      </c>
      <c r="D1008" s="214" t="s">
        <v>7200</v>
      </c>
      <c r="E1008" s="215">
        <v>1031.857</v>
      </c>
      <c r="F1008" s="215">
        <v>1186.0419999999999</v>
      </c>
      <c r="G1008" s="212"/>
      <c r="H1008" s="212"/>
      <c r="I100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0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09" spans="1:10" x14ac:dyDescent="0.25">
      <c r="A1009" s="214" t="s">
        <v>7139</v>
      </c>
      <c r="B1009" s="214" t="s">
        <v>5665</v>
      </c>
      <c r="C1009" s="214" t="s">
        <v>12668</v>
      </c>
      <c r="D1009" s="214" t="s">
        <v>12669</v>
      </c>
      <c r="E1009" s="215">
        <v>1040.3489999999999</v>
      </c>
      <c r="F1009" s="215">
        <v>1195.8030000000001</v>
      </c>
      <c r="G1009" s="212"/>
      <c r="H1009" s="212"/>
      <c r="I100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0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10" spans="1:10" x14ac:dyDescent="0.25">
      <c r="A1010" s="214" t="s">
        <v>7139</v>
      </c>
      <c r="B1010" s="214" t="s">
        <v>5665</v>
      </c>
      <c r="C1010" s="214" t="s">
        <v>7201</v>
      </c>
      <c r="D1010" s="214" t="s">
        <v>7202</v>
      </c>
      <c r="E1010" s="215">
        <v>787.63009999999997</v>
      </c>
      <c r="F1010" s="215">
        <v>905.322</v>
      </c>
      <c r="G1010" s="212"/>
      <c r="H1010" s="212"/>
      <c r="I101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1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11" spans="1:10" x14ac:dyDescent="0.25">
      <c r="A1011" s="214" t="s">
        <v>7139</v>
      </c>
      <c r="B1011" s="214" t="s">
        <v>5665</v>
      </c>
      <c r="C1011" s="214">
        <v>60959</v>
      </c>
      <c r="D1011" s="214" t="s">
        <v>7203</v>
      </c>
      <c r="E1011" s="215">
        <v>267.07</v>
      </c>
      <c r="F1011" s="215">
        <v>306.97699999999998</v>
      </c>
      <c r="G1011" s="212"/>
      <c r="H1011" s="212"/>
      <c r="I101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1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12" spans="1:10" x14ac:dyDescent="0.25">
      <c r="A1012" s="214" t="s">
        <v>7139</v>
      </c>
      <c r="B1012" s="214" t="s">
        <v>5665</v>
      </c>
      <c r="C1012" s="214" t="s">
        <v>7204</v>
      </c>
      <c r="D1012" s="214" t="s">
        <v>7205</v>
      </c>
      <c r="E1012" s="215">
        <v>567.40530000000001</v>
      </c>
      <c r="F1012" s="215">
        <v>652.19000000000005</v>
      </c>
      <c r="G1012" s="212"/>
      <c r="H1012" s="212"/>
      <c r="I101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1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13" spans="1:10" x14ac:dyDescent="0.25">
      <c r="A1013" s="214" t="s">
        <v>7139</v>
      </c>
      <c r="B1013" s="214" t="s">
        <v>5665</v>
      </c>
      <c r="C1013" s="214" t="s">
        <v>7206</v>
      </c>
      <c r="D1013" s="214" t="s">
        <v>7207</v>
      </c>
      <c r="E1013" s="215">
        <v>304.2303</v>
      </c>
      <c r="F1013" s="215">
        <v>349.69</v>
      </c>
      <c r="G1013" s="212"/>
      <c r="H1013" s="212"/>
      <c r="I101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1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14" spans="1:10" x14ac:dyDescent="0.25">
      <c r="A1014" s="214" t="s">
        <v>7139</v>
      </c>
      <c r="B1014" s="214" t="s">
        <v>5665</v>
      </c>
      <c r="C1014" s="214" t="s">
        <v>7208</v>
      </c>
      <c r="D1014" s="214" t="s">
        <v>7209</v>
      </c>
      <c r="E1014" s="215">
        <v>314.75729999999999</v>
      </c>
      <c r="F1014" s="215">
        <v>361.79</v>
      </c>
      <c r="G1014" s="212"/>
      <c r="H1014" s="212"/>
      <c r="I101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1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15" spans="1:10" x14ac:dyDescent="0.25">
      <c r="A1015" s="214" t="s">
        <v>7139</v>
      </c>
      <c r="B1015" s="214" t="s">
        <v>5665</v>
      </c>
      <c r="C1015" s="214" t="s">
        <v>7210</v>
      </c>
      <c r="D1015" s="214" t="s">
        <v>7211</v>
      </c>
      <c r="E1015" s="215">
        <v>314.75729999999999</v>
      </c>
      <c r="F1015" s="215">
        <v>361.79</v>
      </c>
      <c r="G1015" s="212"/>
      <c r="H1015" s="212"/>
      <c r="I101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1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16" spans="1:10" x14ac:dyDescent="0.25">
      <c r="A1016" s="214" t="s">
        <v>7139</v>
      </c>
      <c r="B1016" s="214" t="s">
        <v>5665</v>
      </c>
      <c r="C1016" s="214" t="s">
        <v>7212</v>
      </c>
      <c r="D1016" s="214" t="s">
        <v>7213</v>
      </c>
      <c r="E1016" s="215">
        <v>409.50029999999998</v>
      </c>
      <c r="F1016" s="215">
        <v>470.69</v>
      </c>
      <c r="G1016" s="212"/>
      <c r="H1016" s="212"/>
      <c r="I101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1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17" spans="1:10" x14ac:dyDescent="0.25">
      <c r="A1017" s="214" t="s">
        <v>7139</v>
      </c>
      <c r="B1017" s="214" t="s">
        <v>5665</v>
      </c>
      <c r="C1017" s="214" t="s">
        <v>7214</v>
      </c>
      <c r="D1017" s="214" t="s">
        <v>7215</v>
      </c>
      <c r="E1017" s="215">
        <v>367.39229999999998</v>
      </c>
      <c r="F1017" s="215">
        <v>422.29</v>
      </c>
      <c r="G1017" s="212"/>
      <c r="H1017" s="212"/>
      <c r="I101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1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18" spans="1:10" x14ac:dyDescent="0.25">
      <c r="A1018" s="214" t="s">
        <v>7139</v>
      </c>
      <c r="B1018" s="214" t="s">
        <v>5665</v>
      </c>
      <c r="C1018" s="214" t="s">
        <v>7216</v>
      </c>
      <c r="D1018" s="214" t="s">
        <v>7217</v>
      </c>
      <c r="E1018" s="215">
        <v>514.77030000000002</v>
      </c>
      <c r="F1018" s="215">
        <v>591.69000000000005</v>
      </c>
      <c r="G1018" s="212"/>
      <c r="H1018" s="212"/>
      <c r="I101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1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19" spans="1:10" x14ac:dyDescent="0.25">
      <c r="A1019" s="214" t="s">
        <v>7139</v>
      </c>
      <c r="B1019" s="214" t="s">
        <v>5665</v>
      </c>
      <c r="C1019" s="214" t="s">
        <v>7218</v>
      </c>
      <c r="D1019" s="214" t="s">
        <v>7219</v>
      </c>
      <c r="E1019" s="215">
        <v>409.50029999999998</v>
      </c>
      <c r="F1019" s="215">
        <v>470.69</v>
      </c>
      <c r="G1019" s="212"/>
      <c r="H1019" s="212"/>
      <c r="I101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1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20" spans="1:10" x14ac:dyDescent="0.25">
      <c r="A1020" s="214" t="s">
        <v>7139</v>
      </c>
      <c r="B1020" s="214" t="s">
        <v>5665</v>
      </c>
      <c r="C1020" s="214" t="s">
        <v>7220</v>
      </c>
      <c r="D1020" s="214" t="s">
        <v>7221</v>
      </c>
      <c r="E1020" s="215">
        <v>409.50029999999998</v>
      </c>
      <c r="F1020" s="215">
        <v>470.69</v>
      </c>
      <c r="G1020" s="212"/>
      <c r="H1020" s="212"/>
      <c r="I102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2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21" spans="1:10" x14ac:dyDescent="0.25">
      <c r="A1021" s="214" t="s">
        <v>7139</v>
      </c>
      <c r="B1021" s="214" t="s">
        <v>5665</v>
      </c>
      <c r="C1021" s="214" t="s">
        <v>7222</v>
      </c>
      <c r="D1021" s="214" t="s">
        <v>7223</v>
      </c>
      <c r="E1021" s="215">
        <v>209.4873</v>
      </c>
      <c r="F1021" s="215">
        <v>240.79</v>
      </c>
      <c r="G1021" s="212"/>
      <c r="H1021" s="212"/>
      <c r="I102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2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22" spans="1:10" x14ac:dyDescent="0.25">
      <c r="A1022" s="214" t="s">
        <v>7139</v>
      </c>
      <c r="B1022" s="214" t="s">
        <v>5665</v>
      </c>
      <c r="C1022" s="214" t="s">
        <v>7224</v>
      </c>
      <c r="D1022" s="214" t="s">
        <v>7225</v>
      </c>
      <c r="E1022" s="215">
        <v>93.690299999999993</v>
      </c>
      <c r="F1022" s="215">
        <v>107.69</v>
      </c>
      <c r="G1022" s="212"/>
      <c r="H1022" s="212"/>
      <c r="I102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2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23" spans="1:10" x14ac:dyDescent="0.25">
      <c r="A1023" s="214" t="s">
        <v>7139</v>
      </c>
      <c r="B1023" s="214" t="s">
        <v>5665</v>
      </c>
      <c r="C1023" s="214" t="s">
        <v>7226</v>
      </c>
      <c r="D1023" s="214" t="s">
        <v>7227</v>
      </c>
      <c r="E1023" s="215">
        <v>93.690299999999993</v>
      </c>
      <c r="F1023" s="215">
        <v>107.69</v>
      </c>
      <c r="G1023" s="212"/>
      <c r="H1023" s="212"/>
      <c r="I102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2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24" spans="1:10" x14ac:dyDescent="0.25">
      <c r="A1024" s="214" t="s">
        <v>7139</v>
      </c>
      <c r="B1024" s="214" t="s">
        <v>5665</v>
      </c>
      <c r="C1024" s="214" t="s">
        <v>7228</v>
      </c>
      <c r="D1024" s="214" t="s">
        <v>7229</v>
      </c>
      <c r="E1024" s="215">
        <v>93.690299999999993</v>
      </c>
      <c r="F1024" s="215">
        <v>107.69</v>
      </c>
      <c r="G1024" s="212"/>
      <c r="H1024" s="212"/>
      <c r="I102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2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25" spans="1:10" x14ac:dyDescent="0.25">
      <c r="A1025" s="214" t="s">
        <v>7139</v>
      </c>
      <c r="B1025" s="214" t="s">
        <v>5665</v>
      </c>
      <c r="C1025" s="214" t="s">
        <v>7230</v>
      </c>
      <c r="D1025" s="214" t="s">
        <v>7231</v>
      </c>
      <c r="E1025" s="215">
        <v>93.690299999999993</v>
      </c>
      <c r="F1025" s="215">
        <v>107.69</v>
      </c>
      <c r="G1025" s="212"/>
      <c r="H1025" s="212"/>
      <c r="I102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2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26" spans="1:10" x14ac:dyDescent="0.25">
      <c r="A1026" s="214" t="s">
        <v>7139</v>
      </c>
      <c r="B1026" s="214" t="s">
        <v>5665</v>
      </c>
      <c r="C1026" s="214" t="s">
        <v>7232</v>
      </c>
      <c r="D1026" s="214" t="s">
        <v>7233</v>
      </c>
      <c r="E1026" s="215">
        <v>93.690299999999993</v>
      </c>
      <c r="F1026" s="215">
        <v>107.69</v>
      </c>
      <c r="G1026" s="212"/>
      <c r="H1026" s="212"/>
      <c r="I102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2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27" spans="1:10" x14ac:dyDescent="0.25">
      <c r="A1027" s="214" t="s">
        <v>7139</v>
      </c>
      <c r="B1027" s="214" t="s">
        <v>5665</v>
      </c>
      <c r="C1027" s="214" t="s">
        <v>7234</v>
      </c>
      <c r="D1027" s="214" t="s">
        <v>7235</v>
      </c>
      <c r="E1027" s="215">
        <v>883.21529999999996</v>
      </c>
      <c r="F1027" s="215">
        <v>1015.19</v>
      </c>
      <c r="G1027" s="212"/>
      <c r="H1027" s="212"/>
      <c r="I102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2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28" spans="1:10" x14ac:dyDescent="0.25">
      <c r="A1028" s="214" t="s">
        <v>7139</v>
      </c>
      <c r="B1028" s="214" t="s">
        <v>5665</v>
      </c>
      <c r="C1028" s="214" t="s">
        <v>7236</v>
      </c>
      <c r="D1028" s="214" t="s">
        <v>7237</v>
      </c>
      <c r="E1028" s="215">
        <v>883.21529999999996</v>
      </c>
      <c r="F1028" s="215">
        <v>1015.19</v>
      </c>
      <c r="G1028" s="212"/>
      <c r="H1028" s="212"/>
      <c r="I102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2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29" spans="1:10" x14ac:dyDescent="0.25">
      <c r="A1029" s="214" t="s">
        <v>7139</v>
      </c>
      <c r="B1029" s="214" t="s">
        <v>5665</v>
      </c>
      <c r="C1029" s="214" t="s">
        <v>7238</v>
      </c>
      <c r="D1029" s="214" t="s">
        <v>7239</v>
      </c>
      <c r="E1029" s="215">
        <v>409.50029999999998</v>
      </c>
      <c r="F1029" s="215">
        <v>470.69</v>
      </c>
      <c r="G1029" s="212"/>
      <c r="H1029" s="212"/>
      <c r="I102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2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30" spans="1:10" x14ac:dyDescent="0.25">
      <c r="A1030" s="214" t="s">
        <v>7139</v>
      </c>
      <c r="B1030" s="214" t="s">
        <v>5665</v>
      </c>
      <c r="C1030" s="214" t="s">
        <v>7240</v>
      </c>
      <c r="D1030" s="214" t="s">
        <v>7241</v>
      </c>
      <c r="E1030" s="215">
        <v>93.690299999999993</v>
      </c>
      <c r="F1030" s="215">
        <v>107.69</v>
      </c>
      <c r="G1030" s="212"/>
      <c r="H1030" s="212"/>
      <c r="I103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3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31" spans="1:10" x14ac:dyDescent="0.25">
      <c r="A1031" s="214" t="s">
        <v>7139</v>
      </c>
      <c r="B1031" s="214" t="s">
        <v>5665</v>
      </c>
      <c r="C1031" s="214" t="s">
        <v>7242</v>
      </c>
      <c r="D1031" s="214" t="s">
        <v>7243</v>
      </c>
      <c r="E1031" s="215">
        <v>500.24299999999999</v>
      </c>
      <c r="F1031" s="215">
        <v>574.99199999999996</v>
      </c>
      <c r="G1031" s="212"/>
      <c r="H1031" s="212"/>
      <c r="I103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3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32" spans="1:10" x14ac:dyDescent="0.25">
      <c r="A1032" s="214" t="s">
        <v>7139</v>
      </c>
      <c r="B1032" s="214" t="s">
        <v>5665</v>
      </c>
      <c r="C1032" s="214" t="s">
        <v>7244</v>
      </c>
      <c r="D1032" s="214" t="s">
        <v>7245</v>
      </c>
      <c r="E1032" s="215">
        <v>449.71339999999998</v>
      </c>
      <c r="F1032" s="215">
        <v>516.91200000000003</v>
      </c>
      <c r="G1032" s="212"/>
      <c r="H1032" s="212"/>
      <c r="I103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3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33" spans="1:10" x14ac:dyDescent="0.25">
      <c r="A1033" s="214" t="s">
        <v>7139</v>
      </c>
      <c r="B1033" s="214" t="s">
        <v>5665</v>
      </c>
      <c r="C1033" s="214" t="s">
        <v>7246</v>
      </c>
      <c r="D1033" s="214" t="s">
        <v>7247</v>
      </c>
      <c r="E1033" s="215">
        <v>324.33690000000001</v>
      </c>
      <c r="F1033" s="215">
        <v>372.80099999999999</v>
      </c>
      <c r="G1033" s="212"/>
      <c r="H1033" s="212"/>
      <c r="I103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3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34" spans="1:10" x14ac:dyDescent="0.25">
      <c r="A1034" s="214" t="s">
        <v>7139</v>
      </c>
      <c r="B1034" s="214" t="s">
        <v>5665</v>
      </c>
      <c r="C1034" s="214" t="s">
        <v>7248</v>
      </c>
      <c r="D1034" s="214" t="s">
        <v>7249</v>
      </c>
      <c r="E1034" s="215">
        <v>324.33690000000001</v>
      </c>
      <c r="F1034" s="215">
        <v>372.80099999999999</v>
      </c>
      <c r="G1034" s="212"/>
      <c r="H1034" s="212"/>
      <c r="I103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3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35" spans="1:10" x14ac:dyDescent="0.25">
      <c r="A1035" s="214" t="s">
        <v>7139</v>
      </c>
      <c r="B1035" s="214" t="s">
        <v>5749</v>
      </c>
      <c r="C1035" s="214">
        <v>60271</v>
      </c>
      <c r="D1035" s="214" t="s">
        <v>7250</v>
      </c>
      <c r="E1035" s="215">
        <v>1125.0409999999999</v>
      </c>
      <c r="F1035" s="215">
        <v>1293.1500000000001</v>
      </c>
      <c r="G1035" s="212"/>
      <c r="H1035" s="212"/>
      <c r="I103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3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36" spans="1:10" x14ac:dyDescent="0.25">
      <c r="A1036" s="214" t="s">
        <v>7139</v>
      </c>
      <c r="B1036" s="214" t="s">
        <v>5749</v>
      </c>
      <c r="C1036" s="214">
        <v>60277</v>
      </c>
      <c r="D1036" s="214" t="s">
        <v>7251</v>
      </c>
      <c r="E1036" s="215">
        <v>1125.0409999999999</v>
      </c>
      <c r="F1036" s="215">
        <v>1293.1500000000001</v>
      </c>
      <c r="G1036" s="212"/>
      <c r="H1036" s="212"/>
      <c r="I103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3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37" spans="1:10" x14ac:dyDescent="0.25">
      <c r="A1037" s="214" t="s">
        <v>7252</v>
      </c>
      <c r="B1037" s="476" t="s">
        <v>7252</v>
      </c>
      <c r="C1037" s="657"/>
      <c r="D1037" s="477"/>
      <c r="E1037" s="215"/>
      <c r="F1037" s="215"/>
      <c r="G1037" s="212"/>
      <c r="H1037" s="212"/>
      <c r="I1037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037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038" spans="1:10" x14ac:dyDescent="0.25">
      <c r="A1038" s="214" t="s">
        <v>7253</v>
      </c>
      <c r="B1038" s="476" t="s">
        <v>7253</v>
      </c>
      <c r="C1038" s="657"/>
      <c r="D1038" s="477"/>
      <c r="E1038" s="215"/>
      <c r="F1038" s="215"/>
      <c r="G1038" s="212"/>
      <c r="H1038" s="212"/>
      <c r="I1038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038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039" spans="1:10" x14ac:dyDescent="0.25">
      <c r="A1039" s="214" t="s">
        <v>7253</v>
      </c>
      <c r="B1039" s="214" t="s">
        <v>5749</v>
      </c>
      <c r="C1039" s="214" t="s">
        <v>7254</v>
      </c>
      <c r="D1039" s="214" t="s">
        <v>7255</v>
      </c>
      <c r="E1039" s="215">
        <v>5264.4620000000004</v>
      </c>
      <c r="F1039" s="215">
        <v>6051.1049999999996</v>
      </c>
      <c r="G1039" s="212"/>
      <c r="H1039" s="212"/>
      <c r="I103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3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40" spans="1:10" x14ac:dyDescent="0.25">
      <c r="A1040" s="214" t="s">
        <v>7253</v>
      </c>
      <c r="B1040" s="214" t="s">
        <v>5749</v>
      </c>
      <c r="C1040" s="214" t="s">
        <v>7256</v>
      </c>
      <c r="D1040" s="214" t="s">
        <v>7257</v>
      </c>
      <c r="E1040" s="215">
        <v>3597.5990000000002</v>
      </c>
      <c r="F1040" s="215">
        <v>4135.1719999999996</v>
      </c>
      <c r="G1040" s="212"/>
      <c r="H1040" s="212"/>
      <c r="I104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4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41" spans="1:10" x14ac:dyDescent="0.25">
      <c r="A1041" s="214" t="s">
        <v>3984</v>
      </c>
      <c r="B1041" s="476" t="s">
        <v>3984</v>
      </c>
      <c r="C1041" s="657"/>
      <c r="D1041" s="477"/>
      <c r="E1041" s="215"/>
      <c r="F1041" s="215"/>
      <c r="G1041" s="212"/>
      <c r="H1041" s="212"/>
      <c r="I1041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041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042" spans="1:10" x14ac:dyDescent="0.25">
      <c r="A1042" s="214" t="s">
        <v>3984</v>
      </c>
      <c r="B1042" s="214" t="s">
        <v>5666</v>
      </c>
      <c r="C1042" s="214" t="s">
        <v>15419</v>
      </c>
      <c r="D1042" s="214" t="s">
        <v>15420</v>
      </c>
      <c r="E1042" s="215">
        <v>1703.5909999999999</v>
      </c>
      <c r="F1042" s="215">
        <v>1958.1510000000001</v>
      </c>
      <c r="G1042" s="212"/>
      <c r="H1042" s="212"/>
      <c r="I104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4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43" spans="1:10" x14ac:dyDescent="0.25">
      <c r="A1043" s="214" t="s">
        <v>3984</v>
      </c>
      <c r="B1043" s="214" t="s">
        <v>5666</v>
      </c>
      <c r="C1043" s="214" t="s">
        <v>15421</v>
      </c>
      <c r="D1043" s="214" t="s">
        <v>15422</v>
      </c>
      <c r="E1043" s="215">
        <v>1988.473</v>
      </c>
      <c r="F1043" s="215">
        <v>2285.6010000000001</v>
      </c>
      <c r="G1043" s="212"/>
      <c r="H1043" s="212"/>
      <c r="I104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4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44" spans="1:10" x14ac:dyDescent="0.25">
      <c r="A1044" s="214" t="s">
        <v>3984</v>
      </c>
      <c r="B1044" s="214" t="s">
        <v>5665</v>
      </c>
      <c r="C1044" s="214" t="s">
        <v>7258</v>
      </c>
      <c r="D1044" s="214" t="s">
        <v>7259</v>
      </c>
      <c r="E1044" s="215">
        <v>2080.1179999999999</v>
      </c>
      <c r="F1044" s="215">
        <v>2390.94</v>
      </c>
      <c r="G1044" s="212"/>
      <c r="H1044" s="212"/>
      <c r="I104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4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45" spans="1:10" x14ac:dyDescent="0.25">
      <c r="A1045" s="214" t="s">
        <v>3984</v>
      </c>
      <c r="B1045" s="214" t="s">
        <v>5665</v>
      </c>
      <c r="C1045" s="214" t="s">
        <v>7260</v>
      </c>
      <c r="D1045" s="214" t="s">
        <v>7261</v>
      </c>
      <c r="E1045" s="215">
        <v>3035.8710000000001</v>
      </c>
      <c r="F1045" s="215">
        <v>3489.5070000000001</v>
      </c>
      <c r="G1045" s="212"/>
      <c r="H1045" s="212"/>
      <c r="I104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4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46" spans="1:10" x14ac:dyDescent="0.25">
      <c r="A1046" s="214" t="s">
        <v>3984</v>
      </c>
      <c r="B1046" s="214" t="s">
        <v>7262</v>
      </c>
      <c r="C1046" s="214" t="s">
        <v>7263</v>
      </c>
      <c r="D1046" s="214" t="s">
        <v>7264</v>
      </c>
      <c r="E1046" s="215">
        <v>34810.800000000003</v>
      </c>
      <c r="F1046" s="215">
        <v>40012.410000000003</v>
      </c>
      <c r="G1046" s="212"/>
      <c r="H1046" s="212"/>
      <c r="I104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4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47" spans="1:10" x14ac:dyDescent="0.25">
      <c r="A1047" s="214" t="s">
        <v>3984</v>
      </c>
      <c r="B1047" s="214" t="s">
        <v>7262</v>
      </c>
      <c r="C1047" s="214" t="s">
        <v>7265</v>
      </c>
      <c r="D1047" s="214" t="s">
        <v>7266</v>
      </c>
      <c r="E1047" s="215">
        <v>36991.01</v>
      </c>
      <c r="F1047" s="215">
        <v>42518.400000000001</v>
      </c>
      <c r="G1047" s="212"/>
      <c r="H1047" s="212"/>
      <c r="I104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4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48" spans="1:10" x14ac:dyDescent="0.25">
      <c r="A1048" s="214" t="s">
        <v>3984</v>
      </c>
      <c r="B1048" s="214" t="s">
        <v>7262</v>
      </c>
      <c r="C1048" s="214" t="s">
        <v>7267</v>
      </c>
      <c r="D1048" s="214" t="s">
        <v>7268</v>
      </c>
      <c r="E1048" s="215">
        <v>31320.49</v>
      </c>
      <c r="F1048" s="215">
        <v>36000.559999999998</v>
      </c>
      <c r="G1048" s="212"/>
      <c r="H1048" s="212"/>
      <c r="I104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4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49" spans="1:10" x14ac:dyDescent="0.25">
      <c r="A1049" s="214" t="s">
        <v>3984</v>
      </c>
      <c r="B1049" s="214" t="s">
        <v>7262</v>
      </c>
      <c r="C1049" s="214" t="s">
        <v>7269</v>
      </c>
      <c r="D1049" s="214" t="s">
        <v>7270</v>
      </c>
      <c r="E1049" s="215">
        <v>8553.4050000000007</v>
      </c>
      <c r="F1049" s="215">
        <v>9831.5</v>
      </c>
      <c r="G1049" s="212"/>
      <c r="H1049" s="212"/>
      <c r="I104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4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50" spans="1:10" x14ac:dyDescent="0.25">
      <c r="A1050" s="214" t="s">
        <v>3984</v>
      </c>
      <c r="B1050" s="214" t="s">
        <v>7262</v>
      </c>
      <c r="C1050" s="214" t="s">
        <v>7271</v>
      </c>
      <c r="D1050" s="214" t="s">
        <v>7272</v>
      </c>
      <c r="E1050" s="215">
        <v>8553.4050000000007</v>
      </c>
      <c r="F1050" s="215">
        <v>9831.5</v>
      </c>
      <c r="G1050" s="212"/>
      <c r="H1050" s="212"/>
      <c r="I105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5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51" spans="1:10" x14ac:dyDescent="0.25">
      <c r="A1051" s="214" t="s">
        <v>3984</v>
      </c>
      <c r="B1051" s="214" t="s">
        <v>7262</v>
      </c>
      <c r="C1051" s="214" t="s">
        <v>7273</v>
      </c>
      <c r="D1051" s="214" t="s">
        <v>7274</v>
      </c>
      <c r="E1051" s="215">
        <v>12616.62</v>
      </c>
      <c r="F1051" s="215">
        <v>14501.86</v>
      </c>
      <c r="G1051" s="212"/>
      <c r="H1051" s="212"/>
      <c r="I105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5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52" spans="1:10" x14ac:dyDescent="0.25">
      <c r="A1052" s="214" t="s">
        <v>3984</v>
      </c>
      <c r="B1052" s="214" t="s">
        <v>7262</v>
      </c>
      <c r="C1052" s="214" t="s">
        <v>7275</v>
      </c>
      <c r="D1052" s="214" t="s">
        <v>7276</v>
      </c>
      <c r="E1052" s="215">
        <v>12616.62</v>
      </c>
      <c r="F1052" s="215">
        <v>14501.86</v>
      </c>
      <c r="G1052" s="212"/>
      <c r="H1052" s="212"/>
      <c r="I105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5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53" spans="1:10" x14ac:dyDescent="0.25">
      <c r="A1053" s="214" t="s">
        <v>3984</v>
      </c>
      <c r="B1053" s="214" t="s">
        <v>7262</v>
      </c>
      <c r="C1053" s="214">
        <v>307112</v>
      </c>
      <c r="D1053" s="214" t="s">
        <v>7277</v>
      </c>
      <c r="E1053" s="215">
        <v>24132.84</v>
      </c>
      <c r="F1053" s="215">
        <v>27738.9</v>
      </c>
      <c r="G1053" s="212"/>
      <c r="H1053" s="212"/>
      <c r="I105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5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54" spans="1:10" x14ac:dyDescent="0.25">
      <c r="A1054" s="214" t="s">
        <v>3984</v>
      </c>
      <c r="B1054" s="214" t="s">
        <v>7262</v>
      </c>
      <c r="C1054" s="214" t="s">
        <v>7278</v>
      </c>
      <c r="D1054" s="214" t="s">
        <v>7279</v>
      </c>
      <c r="E1054" s="215">
        <v>5573.777</v>
      </c>
      <c r="F1054" s="215">
        <v>6406.64</v>
      </c>
      <c r="G1054" s="212"/>
      <c r="H1054" s="212"/>
      <c r="I105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5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55" spans="1:10" x14ac:dyDescent="0.25">
      <c r="A1055" s="214" t="s">
        <v>3984</v>
      </c>
      <c r="B1055" s="214" t="s">
        <v>7262</v>
      </c>
      <c r="C1055" s="214">
        <v>121311</v>
      </c>
      <c r="D1055" s="214" t="s">
        <v>7280</v>
      </c>
      <c r="E1055" s="215">
        <v>29950.35</v>
      </c>
      <c r="F1055" s="215">
        <v>34425.69</v>
      </c>
      <c r="G1055" s="212"/>
      <c r="H1055" s="212"/>
      <c r="I105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5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56" spans="1:10" x14ac:dyDescent="0.25">
      <c r="A1056" s="214" t="s">
        <v>3984</v>
      </c>
      <c r="B1056" s="214" t="s">
        <v>7262</v>
      </c>
      <c r="C1056" s="214">
        <v>121312</v>
      </c>
      <c r="D1056" s="214" t="s">
        <v>7281</v>
      </c>
      <c r="E1056" s="215">
        <v>29950.35</v>
      </c>
      <c r="F1056" s="215">
        <v>34425.69</v>
      </c>
      <c r="G1056" s="212"/>
      <c r="H1056" s="212"/>
      <c r="I105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5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57" spans="1:10" x14ac:dyDescent="0.25">
      <c r="A1057" s="214" t="s">
        <v>3984</v>
      </c>
      <c r="B1057" s="214" t="s">
        <v>7262</v>
      </c>
      <c r="C1057" s="214">
        <v>1011111</v>
      </c>
      <c r="D1057" s="214" t="s">
        <v>7282</v>
      </c>
      <c r="E1057" s="215">
        <v>29997.84</v>
      </c>
      <c r="F1057" s="215">
        <v>34480.28</v>
      </c>
      <c r="G1057" s="212"/>
      <c r="H1057" s="212"/>
      <c r="I105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5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58" spans="1:10" x14ac:dyDescent="0.25">
      <c r="A1058" s="214" t="s">
        <v>3984</v>
      </c>
      <c r="B1058" s="214" t="s">
        <v>7262</v>
      </c>
      <c r="C1058" s="214">
        <v>1011112</v>
      </c>
      <c r="D1058" s="214" t="s">
        <v>7283</v>
      </c>
      <c r="E1058" s="215">
        <v>29997.84</v>
      </c>
      <c r="F1058" s="215">
        <v>34480.28</v>
      </c>
      <c r="G1058" s="212"/>
      <c r="H1058" s="212"/>
      <c r="I105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5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59" spans="1:10" x14ac:dyDescent="0.25">
      <c r="A1059" s="214" t="s">
        <v>3984</v>
      </c>
      <c r="B1059" s="214" t="s">
        <v>7262</v>
      </c>
      <c r="C1059" s="214">
        <v>1021112</v>
      </c>
      <c r="D1059" s="214" t="s">
        <v>7284</v>
      </c>
      <c r="E1059" s="215">
        <v>26498.81</v>
      </c>
      <c r="F1059" s="215">
        <v>30458.400000000001</v>
      </c>
      <c r="G1059" s="212"/>
      <c r="H1059" s="212"/>
      <c r="I105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5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60" spans="1:10" x14ac:dyDescent="0.25">
      <c r="A1060" s="214" t="s">
        <v>3984</v>
      </c>
      <c r="B1060" s="214" t="s">
        <v>7262</v>
      </c>
      <c r="C1060" s="214">
        <v>1051111</v>
      </c>
      <c r="D1060" s="214" t="s">
        <v>7285</v>
      </c>
      <c r="E1060" s="215">
        <v>37175.599999999999</v>
      </c>
      <c r="F1060" s="215">
        <v>42730.58</v>
      </c>
      <c r="G1060" s="212"/>
      <c r="H1060" s="212"/>
      <c r="I106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6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61" spans="1:10" x14ac:dyDescent="0.25">
      <c r="A1061" s="214" t="s">
        <v>3984</v>
      </c>
      <c r="B1061" s="214" t="s">
        <v>7262</v>
      </c>
      <c r="C1061" s="214">
        <v>1051112</v>
      </c>
      <c r="D1061" s="214" t="s">
        <v>7286</v>
      </c>
      <c r="E1061" s="215">
        <v>37175.599999999999</v>
      </c>
      <c r="F1061" s="215">
        <v>42730.58</v>
      </c>
      <c r="G1061" s="212"/>
      <c r="H1061" s="212"/>
      <c r="I106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6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62" spans="1:10" x14ac:dyDescent="0.25">
      <c r="A1062" s="214" t="s">
        <v>3984</v>
      </c>
      <c r="B1062" s="214" t="s">
        <v>7262</v>
      </c>
      <c r="C1062" s="214">
        <v>1151111</v>
      </c>
      <c r="D1062" s="214" t="s">
        <v>7287</v>
      </c>
      <c r="E1062" s="215">
        <v>48428.83</v>
      </c>
      <c r="F1062" s="215">
        <v>55665.32</v>
      </c>
      <c r="G1062" s="212"/>
      <c r="H1062" s="212"/>
      <c r="I106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6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63" spans="1:10" x14ac:dyDescent="0.25">
      <c r="A1063" s="214" t="s">
        <v>3984</v>
      </c>
      <c r="B1063" s="214" t="s">
        <v>7262</v>
      </c>
      <c r="C1063" s="214">
        <v>1151112</v>
      </c>
      <c r="D1063" s="214" t="s">
        <v>7288</v>
      </c>
      <c r="E1063" s="215">
        <v>48428.83</v>
      </c>
      <c r="F1063" s="215">
        <v>55665.32</v>
      </c>
      <c r="G1063" s="212"/>
      <c r="H1063" s="212"/>
      <c r="I106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6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64" spans="1:10" x14ac:dyDescent="0.25">
      <c r="A1064" s="214" t="s">
        <v>3984</v>
      </c>
      <c r="B1064" s="214" t="s">
        <v>7262</v>
      </c>
      <c r="C1064" s="214">
        <v>1191112</v>
      </c>
      <c r="D1064" s="214" t="s">
        <v>7289</v>
      </c>
      <c r="E1064" s="215">
        <v>29411.79</v>
      </c>
      <c r="F1064" s="215">
        <v>33806.660000000003</v>
      </c>
      <c r="G1064" s="212"/>
      <c r="H1064" s="212"/>
      <c r="I106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6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65" spans="1:10" x14ac:dyDescent="0.25">
      <c r="A1065" s="214" t="s">
        <v>3984</v>
      </c>
      <c r="B1065" s="214" t="s">
        <v>7262</v>
      </c>
      <c r="C1065" s="214">
        <v>1191113</v>
      </c>
      <c r="D1065" s="214" t="s">
        <v>7290</v>
      </c>
      <c r="E1065" s="215">
        <v>32678.97</v>
      </c>
      <c r="F1065" s="215">
        <v>37562.04</v>
      </c>
      <c r="G1065" s="212"/>
      <c r="H1065" s="212"/>
      <c r="I106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6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66" spans="1:10" x14ac:dyDescent="0.25">
      <c r="A1066" s="214" t="s">
        <v>3984</v>
      </c>
      <c r="B1066" s="214" t="s">
        <v>7262</v>
      </c>
      <c r="C1066" s="214">
        <v>207112</v>
      </c>
      <c r="D1066" s="214" t="s">
        <v>7291</v>
      </c>
      <c r="E1066" s="215">
        <v>31566.91</v>
      </c>
      <c r="F1066" s="215">
        <v>36283.81</v>
      </c>
      <c r="G1066" s="212"/>
      <c r="H1066" s="212"/>
      <c r="I106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6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67" spans="1:10" x14ac:dyDescent="0.25">
      <c r="A1067" s="214" t="s">
        <v>3984</v>
      </c>
      <c r="B1067" s="214" t="s">
        <v>7262</v>
      </c>
      <c r="C1067" s="214">
        <v>2152112</v>
      </c>
      <c r="D1067" s="214" t="s">
        <v>7292</v>
      </c>
      <c r="E1067" s="215">
        <v>8027.7510000000002</v>
      </c>
      <c r="F1067" s="215">
        <v>9227.2999999999993</v>
      </c>
      <c r="G1067" s="212"/>
      <c r="H1067" s="212"/>
      <c r="I106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6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68" spans="1:10" x14ac:dyDescent="0.25">
      <c r="A1068" s="214" t="s">
        <v>3984</v>
      </c>
      <c r="B1068" s="214" t="s">
        <v>7262</v>
      </c>
      <c r="C1068" s="214">
        <v>2152212</v>
      </c>
      <c r="D1068" s="214" t="s">
        <v>7293</v>
      </c>
      <c r="E1068" s="215">
        <v>7177.4830000000002</v>
      </c>
      <c r="F1068" s="215">
        <v>8249.98</v>
      </c>
      <c r="G1068" s="212"/>
      <c r="H1068" s="212"/>
      <c r="I106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6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69" spans="1:10" x14ac:dyDescent="0.25">
      <c r="A1069" s="214" t="s">
        <v>3984</v>
      </c>
      <c r="B1069" s="214" t="s">
        <v>7262</v>
      </c>
      <c r="C1069" s="214">
        <v>521212</v>
      </c>
      <c r="D1069" s="214" t="s">
        <v>7294</v>
      </c>
      <c r="E1069" s="215">
        <v>30537.3</v>
      </c>
      <c r="F1069" s="215">
        <v>35100.339999999997</v>
      </c>
      <c r="G1069" s="212"/>
      <c r="H1069" s="212"/>
      <c r="I106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6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70" spans="1:10" x14ac:dyDescent="0.25">
      <c r="A1070" s="214" t="s">
        <v>3984</v>
      </c>
      <c r="B1070" s="214" t="s">
        <v>7262</v>
      </c>
      <c r="C1070" s="214" t="s">
        <v>7295</v>
      </c>
      <c r="D1070" s="214" t="s">
        <v>7296</v>
      </c>
      <c r="E1070" s="215">
        <v>34810.800000000003</v>
      </c>
      <c r="F1070" s="215">
        <v>40012.410000000003</v>
      </c>
      <c r="G1070" s="212"/>
      <c r="H1070" s="212"/>
      <c r="I107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7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71" spans="1:10" x14ac:dyDescent="0.25">
      <c r="A1071" s="214" t="s">
        <v>3984</v>
      </c>
      <c r="B1071" s="214" t="s">
        <v>7262</v>
      </c>
      <c r="C1071" s="214" t="s">
        <v>7297</v>
      </c>
      <c r="D1071" s="214" t="s">
        <v>7298</v>
      </c>
      <c r="E1071" s="215">
        <v>32166.41</v>
      </c>
      <c r="F1071" s="215">
        <v>36972.879999999997</v>
      </c>
      <c r="G1071" s="212"/>
      <c r="H1071" s="212"/>
      <c r="I107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7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72" spans="1:10" x14ac:dyDescent="0.25">
      <c r="A1072" s="214" t="s">
        <v>3984</v>
      </c>
      <c r="B1072" s="214" t="s">
        <v>7262</v>
      </c>
      <c r="C1072" s="214" t="s">
        <v>11512</v>
      </c>
      <c r="D1072" s="214" t="s">
        <v>11513</v>
      </c>
      <c r="E1072" s="215">
        <v>45442.13</v>
      </c>
      <c r="F1072" s="215">
        <v>52232.33</v>
      </c>
      <c r="G1072" s="212"/>
      <c r="H1072" s="212"/>
      <c r="I107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7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73" spans="1:10" x14ac:dyDescent="0.25">
      <c r="A1073" s="214" t="s">
        <v>881</v>
      </c>
      <c r="B1073" s="476" t="s">
        <v>881</v>
      </c>
      <c r="C1073" s="657"/>
      <c r="D1073" s="477"/>
      <c r="E1073" s="215"/>
      <c r="F1073" s="215"/>
      <c r="G1073" s="212"/>
      <c r="H1073" s="212"/>
      <c r="I1073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073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074" spans="1:10" x14ac:dyDescent="0.25">
      <c r="A1074" s="214" t="s">
        <v>881</v>
      </c>
      <c r="B1074" s="214" t="s">
        <v>7299</v>
      </c>
      <c r="C1074" s="214" t="s">
        <v>7300</v>
      </c>
      <c r="D1074" s="214" t="s">
        <v>7301</v>
      </c>
      <c r="E1074" s="215">
        <v>3745.3130000000001</v>
      </c>
      <c r="F1074" s="215">
        <v>4304.9570000000003</v>
      </c>
      <c r="G1074" s="212"/>
      <c r="H1074" s="212"/>
      <c r="I107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7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75" spans="1:10" x14ac:dyDescent="0.25">
      <c r="A1075" s="214" t="s">
        <v>881</v>
      </c>
      <c r="B1075" s="214" t="s">
        <v>7299</v>
      </c>
      <c r="C1075" s="214" t="s">
        <v>15423</v>
      </c>
      <c r="D1075" s="214" t="s">
        <v>15424</v>
      </c>
      <c r="E1075" s="215">
        <v>3745.3130000000001</v>
      </c>
      <c r="F1075" s="215">
        <v>4304.9570000000003</v>
      </c>
      <c r="G1075" s="212"/>
      <c r="H1075" s="212"/>
      <c r="I107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7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76" spans="1:10" x14ac:dyDescent="0.25">
      <c r="A1076" s="214" t="s">
        <v>881</v>
      </c>
      <c r="B1076" s="214" t="s">
        <v>7299</v>
      </c>
      <c r="C1076" s="214" t="s">
        <v>7302</v>
      </c>
      <c r="D1076" s="214" t="s">
        <v>7303</v>
      </c>
      <c r="E1076" s="215">
        <v>3745.3130000000001</v>
      </c>
      <c r="F1076" s="215">
        <v>4304.9570000000003</v>
      </c>
      <c r="G1076" s="212"/>
      <c r="H1076" s="212"/>
      <c r="I107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7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77" spans="1:10" x14ac:dyDescent="0.25">
      <c r="A1077" s="214" t="s">
        <v>881</v>
      </c>
      <c r="B1077" s="214" t="s">
        <v>7304</v>
      </c>
      <c r="C1077" s="214" t="s">
        <v>7305</v>
      </c>
      <c r="D1077" s="214" t="s">
        <v>7306</v>
      </c>
      <c r="E1077" s="215">
        <v>10535.11</v>
      </c>
      <c r="F1077" s="215">
        <v>12109.32</v>
      </c>
      <c r="G1077" s="212"/>
      <c r="H1077" s="212"/>
      <c r="I107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7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78" spans="1:10" x14ac:dyDescent="0.25">
      <c r="A1078" s="214" t="s">
        <v>881</v>
      </c>
      <c r="B1078" s="214" t="s">
        <v>7304</v>
      </c>
      <c r="C1078" s="214" t="s">
        <v>7307</v>
      </c>
      <c r="D1078" s="214" t="s">
        <v>7308</v>
      </c>
      <c r="E1078" s="215">
        <v>12925.98</v>
      </c>
      <c r="F1078" s="215">
        <v>14857.45</v>
      </c>
      <c r="G1078" s="212"/>
      <c r="H1078" s="212"/>
      <c r="I107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7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79" spans="1:10" x14ac:dyDescent="0.25">
      <c r="A1079" s="214" t="s">
        <v>881</v>
      </c>
      <c r="B1079" s="214" t="s">
        <v>7304</v>
      </c>
      <c r="C1079" s="214" t="s">
        <v>7309</v>
      </c>
      <c r="D1079" s="214" t="s">
        <v>7310</v>
      </c>
      <c r="E1079" s="215">
        <v>12925.98</v>
      </c>
      <c r="F1079" s="215">
        <v>14857.45</v>
      </c>
      <c r="G1079" s="212"/>
      <c r="H1079" s="212"/>
      <c r="I107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7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80" spans="1:10" x14ac:dyDescent="0.25">
      <c r="A1080" s="214" t="s">
        <v>881</v>
      </c>
      <c r="B1080" s="214" t="s">
        <v>7304</v>
      </c>
      <c r="C1080" s="214" t="s">
        <v>7311</v>
      </c>
      <c r="D1080" s="214" t="s">
        <v>7312</v>
      </c>
      <c r="E1080" s="215">
        <v>12716.08</v>
      </c>
      <c r="F1080" s="215">
        <v>14616.18</v>
      </c>
      <c r="G1080" s="212"/>
      <c r="H1080" s="212"/>
      <c r="I108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8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81" spans="1:10" x14ac:dyDescent="0.25">
      <c r="A1081" s="214" t="s">
        <v>881</v>
      </c>
      <c r="B1081" s="214" t="s">
        <v>7304</v>
      </c>
      <c r="C1081" s="214" t="s">
        <v>7313</v>
      </c>
      <c r="D1081" s="214" t="s">
        <v>7314</v>
      </c>
      <c r="E1081" s="215">
        <v>12925.98</v>
      </c>
      <c r="F1081" s="215">
        <v>14857.45</v>
      </c>
      <c r="G1081" s="212"/>
      <c r="H1081" s="212"/>
      <c r="I108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8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82" spans="1:10" x14ac:dyDescent="0.25">
      <c r="A1082" s="214" t="s">
        <v>881</v>
      </c>
      <c r="B1082" s="214" t="s">
        <v>7304</v>
      </c>
      <c r="C1082" s="214" t="s">
        <v>7315</v>
      </c>
      <c r="D1082" s="214" t="s">
        <v>7316</v>
      </c>
      <c r="E1082" s="215">
        <v>9678.59</v>
      </c>
      <c r="F1082" s="215">
        <v>11124.82</v>
      </c>
      <c r="G1082" s="212"/>
      <c r="H1082" s="212"/>
      <c r="I108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8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83" spans="1:10" x14ac:dyDescent="0.25">
      <c r="A1083" s="214" t="s">
        <v>881</v>
      </c>
      <c r="B1083" s="214" t="s">
        <v>7304</v>
      </c>
      <c r="C1083" s="214" t="s">
        <v>7317</v>
      </c>
      <c r="D1083" s="214" t="s">
        <v>7318</v>
      </c>
      <c r="E1083" s="215">
        <v>9630.5439999999999</v>
      </c>
      <c r="F1083" s="215">
        <v>11069.59</v>
      </c>
      <c r="G1083" s="212"/>
      <c r="H1083" s="212"/>
      <c r="I108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8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84" spans="1:10" x14ac:dyDescent="0.25">
      <c r="A1084" s="214" t="s">
        <v>881</v>
      </c>
      <c r="B1084" s="214" t="s">
        <v>7304</v>
      </c>
      <c r="C1084" s="214" t="s">
        <v>7319</v>
      </c>
      <c r="D1084" s="214" t="s">
        <v>7320</v>
      </c>
      <c r="E1084" s="215">
        <v>9630.5439999999999</v>
      </c>
      <c r="F1084" s="215">
        <v>11069.59</v>
      </c>
      <c r="G1084" s="212"/>
      <c r="H1084" s="212"/>
      <c r="I108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8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85" spans="1:10" x14ac:dyDescent="0.25">
      <c r="A1085" s="214" t="s">
        <v>881</v>
      </c>
      <c r="B1085" s="214" t="s">
        <v>7304</v>
      </c>
      <c r="C1085" s="214" t="s">
        <v>7321</v>
      </c>
      <c r="D1085" s="214" t="s">
        <v>7322</v>
      </c>
      <c r="E1085" s="215">
        <v>9630.5439999999999</v>
      </c>
      <c r="F1085" s="215">
        <v>11069.59</v>
      </c>
      <c r="G1085" s="212"/>
      <c r="H1085" s="212"/>
      <c r="I108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8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86" spans="1:10" x14ac:dyDescent="0.25">
      <c r="A1086" s="214" t="s">
        <v>881</v>
      </c>
      <c r="B1086" s="214" t="s">
        <v>7304</v>
      </c>
      <c r="C1086" s="214" t="s">
        <v>7323</v>
      </c>
      <c r="D1086" s="214" t="s">
        <v>7324</v>
      </c>
      <c r="E1086" s="215">
        <v>9678.59</v>
      </c>
      <c r="F1086" s="215">
        <v>11124.82</v>
      </c>
      <c r="G1086" s="212"/>
      <c r="H1086" s="212"/>
      <c r="I108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8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87" spans="1:10" x14ac:dyDescent="0.25">
      <c r="A1087" s="214" t="s">
        <v>881</v>
      </c>
      <c r="B1087" s="214" t="s">
        <v>7304</v>
      </c>
      <c r="C1087" s="214" t="s">
        <v>7325</v>
      </c>
      <c r="D1087" s="214" t="s">
        <v>7326</v>
      </c>
      <c r="E1087" s="215">
        <v>33857.78</v>
      </c>
      <c r="F1087" s="215">
        <v>38916.980000000003</v>
      </c>
      <c r="G1087" s="212"/>
      <c r="H1087" s="212"/>
      <c r="I108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8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88" spans="1:10" x14ac:dyDescent="0.25">
      <c r="A1088" s="214" t="s">
        <v>881</v>
      </c>
      <c r="B1088" s="214" t="s">
        <v>7304</v>
      </c>
      <c r="C1088" s="214" t="s">
        <v>7327</v>
      </c>
      <c r="D1088" s="214" t="s">
        <v>7328</v>
      </c>
      <c r="E1088" s="215">
        <v>22454.83</v>
      </c>
      <c r="F1088" s="215">
        <v>25810.14</v>
      </c>
      <c r="G1088" s="212"/>
      <c r="H1088" s="212"/>
      <c r="I108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8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89" spans="1:10" x14ac:dyDescent="0.25">
      <c r="A1089" s="214" t="s">
        <v>881</v>
      </c>
      <c r="B1089" s="214" t="s">
        <v>7304</v>
      </c>
      <c r="C1089" s="214" t="s">
        <v>7329</v>
      </c>
      <c r="D1089" s="214" t="s">
        <v>7328</v>
      </c>
      <c r="E1089" s="215">
        <v>22454.83</v>
      </c>
      <c r="F1089" s="215">
        <v>25810.14</v>
      </c>
      <c r="G1089" s="212"/>
      <c r="H1089" s="212"/>
      <c r="I108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8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90" spans="1:10" x14ac:dyDescent="0.25">
      <c r="A1090" s="214" t="s">
        <v>881</v>
      </c>
      <c r="B1090" s="214" t="s">
        <v>7304</v>
      </c>
      <c r="C1090" s="214" t="s">
        <v>7330</v>
      </c>
      <c r="D1090" s="214" t="s">
        <v>7331</v>
      </c>
      <c r="E1090" s="215">
        <v>22454.83</v>
      </c>
      <c r="F1090" s="215">
        <v>25810.14</v>
      </c>
      <c r="G1090" s="212"/>
      <c r="H1090" s="212"/>
      <c r="I109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9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91" spans="1:10" x14ac:dyDescent="0.25">
      <c r="A1091" s="214" t="s">
        <v>881</v>
      </c>
      <c r="B1091" s="214" t="s">
        <v>5666</v>
      </c>
      <c r="C1091" s="214" t="s">
        <v>7332</v>
      </c>
      <c r="D1091" s="214" t="s">
        <v>7333</v>
      </c>
      <c r="E1091" s="215">
        <v>13780.9</v>
      </c>
      <c r="F1091" s="215">
        <v>15840.11</v>
      </c>
      <c r="G1091" s="212"/>
      <c r="H1091" s="212"/>
      <c r="I109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9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92" spans="1:10" x14ac:dyDescent="0.25">
      <c r="A1092" s="214" t="s">
        <v>881</v>
      </c>
      <c r="B1092" s="214" t="s">
        <v>5666</v>
      </c>
      <c r="C1092" s="214" t="s">
        <v>7334</v>
      </c>
      <c r="D1092" s="214" t="s">
        <v>7335</v>
      </c>
      <c r="E1092" s="215">
        <v>17807.310000000001</v>
      </c>
      <c r="F1092" s="215">
        <v>20468.18</v>
      </c>
      <c r="G1092" s="212"/>
      <c r="H1092" s="212"/>
      <c r="I109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9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93" spans="1:10" x14ac:dyDescent="0.25">
      <c r="A1093" s="214" t="s">
        <v>881</v>
      </c>
      <c r="B1093" s="214" t="s">
        <v>5666</v>
      </c>
      <c r="C1093" s="214" t="s">
        <v>15425</v>
      </c>
      <c r="D1093" s="214" t="s">
        <v>15426</v>
      </c>
      <c r="E1093" s="215">
        <v>1703.5909999999999</v>
      </c>
      <c r="F1093" s="215">
        <v>1958.1510000000001</v>
      </c>
      <c r="G1093" s="212"/>
      <c r="H1093" s="212"/>
      <c r="I109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9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94" spans="1:10" x14ac:dyDescent="0.25">
      <c r="A1094" s="214" t="s">
        <v>881</v>
      </c>
      <c r="B1094" s="214" t="s">
        <v>5666</v>
      </c>
      <c r="C1094" s="214" t="s">
        <v>15427</v>
      </c>
      <c r="D1094" s="214" t="s">
        <v>15428</v>
      </c>
      <c r="E1094" s="215">
        <v>1703.5909999999999</v>
      </c>
      <c r="F1094" s="215">
        <v>1958.1510000000001</v>
      </c>
      <c r="G1094" s="212"/>
      <c r="H1094" s="212"/>
      <c r="I109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9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95" spans="1:10" x14ac:dyDescent="0.25">
      <c r="A1095" s="214" t="s">
        <v>7336</v>
      </c>
      <c r="B1095" s="476" t="s">
        <v>7336</v>
      </c>
      <c r="C1095" s="657"/>
      <c r="D1095" s="477"/>
      <c r="E1095" s="215"/>
      <c r="F1095" s="215"/>
      <c r="G1095" s="212"/>
      <c r="H1095" s="212"/>
      <c r="I1095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095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096" spans="1:10" x14ac:dyDescent="0.25">
      <c r="A1096" s="214" t="s">
        <v>7337</v>
      </c>
      <c r="B1096" s="476" t="s">
        <v>7337</v>
      </c>
      <c r="C1096" s="657"/>
      <c r="D1096" s="477"/>
      <c r="E1096" s="215"/>
      <c r="F1096" s="215"/>
      <c r="G1096" s="212"/>
      <c r="H1096" s="212"/>
      <c r="I1096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096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097" spans="1:10" x14ac:dyDescent="0.25">
      <c r="A1097" s="214" t="s">
        <v>7337</v>
      </c>
      <c r="B1097" s="214" t="s">
        <v>6120</v>
      </c>
      <c r="C1097" s="214" t="s">
        <v>7338</v>
      </c>
      <c r="D1097" s="214" t="s">
        <v>7339</v>
      </c>
      <c r="E1097" s="215">
        <v>948.48270000000002</v>
      </c>
      <c r="F1097" s="215">
        <v>1090.21</v>
      </c>
      <c r="G1097" s="212"/>
      <c r="H1097" s="212"/>
      <c r="I109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9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98" spans="1:10" x14ac:dyDescent="0.25">
      <c r="A1098" s="214" t="s">
        <v>7337</v>
      </c>
      <c r="B1098" s="214" t="s">
        <v>6120</v>
      </c>
      <c r="C1098" s="214" t="s">
        <v>7340</v>
      </c>
      <c r="D1098" s="214" t="s">
        <v>7341</v>
      </c>
      <c r="E1098" s="215">
        <v>1622.376</v>
      </c>
      <c r="F1098" s="215">
        <v>1864.8</v>
      </c>
      <c r="G1098" s="212"/>
      <c r="H1098" s="212"/>
      <c r="I109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9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099" spans="1:10" x14ac:dyDescent="0.25">
      <c r="A1099" s="214" t="s">
        <v>7337</v>
      </c>
      <c r="B1099" s="214" t="s">
        <v>6120</v>
      </c>
      <c r="C1099" s="214" t="s">
        <v>7342</v>
      </c>
      <c r="D1099" s="214" t="s">
        <v>7343</v>
      </c>
      <c r="E1099" s="215">
        <v>2317.6799999999998</v>
      </c>
      <c r="F1099" s="215">
        <v>2664</v>
      </c>
      <c r="G1099" s="212"/>
      <c r="H1099" s="212"/>
      <c r="I109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09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00" spans="1:10" x14ac:dyDescent="0.25">
      <c r="A1100" s="214" t="s">
        <v>7344</v>
      </c>
      <c r="B1100" s="476" t="s">
        <v>7344</v>
      </c>
      <c r="C1100" s="657"/>
      <c r="D1100" s="477"/>
      <c r="E1100" s="215"/>
      <c r="F1100" s="215"/>
      <c r="G1100" s="212"/>
      <c r="H1100" s="212"/>
      <c r="I1100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100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101" spans="1:10" x14ac:dyDescent="0.25">
      <c r="A1101" s="214" t="s">
        <v>7344</v>
      </c>
      <c r="B1101" s="214" t="s">
        <v>7345</v>
      </c>
      <c r="C1101" s="214">
        <v>6970885350719</v>
      </c>
      <c r="D1101" s="214" t="s">
        <v>7346</v>
      </c>
      <c r="E1101" s="215">
        <v>4689.3869999999997</v>
      </c>
      <c r="F1101" s="215">
        <v>5390.1</v>
      </c>
      <c r="G1101" s="212"/>
      <c r="H1101" s="212"/>
      <c r="I110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0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02" spans="1:10" x14ac:dyDescent="0.25">
      <c r="A1102" s="214" t="s">
        <v>7344</v>
      </c>
      <c r="B1102" s="214" t="s">
        <v>7345</v>
      </c>
      <c r="C1102" s="214">
        <v>6970885350726</v>
      </c>
      <c r="D1102" s="214" t="s">
        <v>7347</v>
      </c>
      <c r="E1102" s="215">
        <v>4689.3869999999997</v>
      </c>
      <c r="F1102" s="215">
        <v>5390.1</v>
      </c>
      <c r="G1102" s="212"/>
      <c r="H1102" s="212"/>
      <c r="I110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0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03" spans="1:10" x14ac:dyDescent="0.25">
      <c r="A1103" s="214" t="s">
        <v>7344</v>
      </c>
      <c r="B1103" s="214" t="s">
        <v>7345</v>
      </c>
      <c r="C1103" s="214">
        <v>6970885351013</v>
      </c>
      <c r="D1103" s="214" t="s">
        <v>15429</v>
      </c>
      <c r="E1103" s="215">
        <v>12173.04</v>
      </c>
      <c r="F1103" s="215">
        <v>13992</v>
      </c>
      <c r="G1103" s="212"/>
      <c r="H1103" s="212"/>
      <c r="I110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0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04" spans="1:10" x14ac:dyDescent="0.25">
      <c r="A1104" s="214" t="s">
        <v>7344</v>
      </c>
      <c r="B1104" s="214" t="s">
        <v>7345</v>
      </c>
      <c r="C1104" s="214">
        <v>6970885351044</v>
      </c>
      <c r="D1104" s="214" t="s">
        <v>15430</v>
      </c>
      <c r="E1104" s="215">
        <v>12173.04</v>
      </c>
      <c r="F1104" s="215">
        <v>13992</v>
      </c>
      <c r="G1104" s="212"/>
      <c r="H1104" s="212"/>
      <c r="I110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0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05" spans="1:10" x14ac:dyDescent="0.25">
      <c r="A1105" s="214" t="s">
        <v>7344</v>
      </c>
      <c r="B1105" s="214" t="s">
        <v>7345</v>
      </c>
      <c r="C1105" s="214">
        <v>6970885351310</v>
      </c>
      <c r="D1105" s="214" t="s">
        <v>12670</v>
      </c>
      <c r="E1105" s="215">
        <v>28585.59</v>
      </c>
      <c r="F1105" s="215">
        <v>32857</v>
      </c>
      <c r="G1105" s="212"/>
      <c r="H1105" s="212"/>
      <c r="I110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0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06" spans="1:10" x14ac:dyDescent="0.25">
      <c r="A1106" s="214" t="s">
        <v>7344</v>
      </c>
      <c r="B1106" s="214" t="s">
        <v>7345</v>
      </c>
      <c r="C1106" s="214">
        <v>6970885350641</v>
      </c>
      <c r="D1106" s="214" t="s">
        <v>11514</v>
      </c>
      <c r="E1106" s="215">
        <v>16854.080000000002</v>
      </c>
      <c r="F1106" s="215">
        <v>19372.5</v>
      </c>
      <c r="G1106" s="212"/>
      <c r="H1106" s="212"/>
      <c r="I110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0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07" spans="1:10" x14ac:dyDescent="0.25">
      <c r="A1107" s="214" t="s">
        <v>7348</v>
      </c>
      <c r="B1107" s="476" t="s">
        <v>7348</v>
      </c>
      <c r="C1107" s="657"/>
      <c r="D1107" s="477"/>
      <c r="E1107" s="215"/>
      <c r="F1107" s="215"/>
      <c r="G1107" s="212"/>
      <c r="H1107" s="212"/>
      <c r="I1107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107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108" spans="1:10" x14ac:dyDescent="0.25">
      <c r="A1108" s="214" t="s">
        <v>7348</v>
      </c>
      <c r="B1108" s="214" t="s">
        <v>7345</v>
      </c>
      <c r="C1108" s="214" t="s">
        <v>7349</v>
      </c>
      <c r="D1108" s="214" t="s">
        <v>7350</v>
      </c>
      <c r="E1108" s="215">
        <v>2559.105</v>
      </c>
      <c r="F1108" s="215">
        <v>2941.5</v>
      </c>
      <c r="G1108" s="212"/>
      <c r="H1108" s="212"/>
      <c r="I110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0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09" spans="1:10" x14ac:dyDescent="0.25">
      <c r="A1109" s="214" t="s">
        <v>7348</v>
      </c>
      <c r="B1109" s="214" t="s">
        <v>7345</v>
      </c>
      <c r="C1109" s="214" t="s">
        <v>7351</v>
      </c>
      <c r="D1109" s="214" t="s">
        <v>7352</v>
      </c>
      <c r="E1109" s="215">
        <v>2559.105</v>
      </c>
      <c r="F1109" s="215">
        <v>2941.5</v>
      </c>
      <c r="G1109" s="212"/>
      <c r="H1109" s="212"/>
      <c r="I110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0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10" spans="1:10" x14ac:dyDescent="0.25">
      <c r="A1110" s="214" t="s">
        <v>7348</v>
      </c>
      <c r="B1110" s="214" t="s">
        <v>7345</v>
      </c>
      <c r="C1110" s="214">
        <v>6970885350436</v>
      </c>
      <c r="D1110" s="214" t="s">
        <v>7353</v>
      </c>
      <c r="E1110" s="215">
        <v>1448.55</v>
      </c>
      <c r="F1110" s="215">
        <v>1665</v>
      </c>
      <c r="G1110" s="212"/>
      <c r="H1110" s="212"/>
      <c r="I111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1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11" spans="1:10" x14ac:dyDescent="0.25">
      <c r="A1111" s="214" t="s">
        <v>7348</v>
      </c>
      <c r="B1111" s="214" t="s">
        <v>7345</v>
      </c>
      <c r="C1111" s="214">
        <v>6970885350146</v>
      </c>
      <c r="D1111" s="214" t="s">
        <v>7354</v>
      </c>
      <c r="E1111" s="215">
        <v>784.26149999999996</v>
      </c>
      <c r="F1111" s="215">
        <v>901.45</v>
      </c>
      <c r="G1111" s="212"/>
      <c r="H1111" s="212"/>
      <c r="I111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1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12" spans="1:10" x14ac:dyDescent="0.25">
      <c r="A1112" s="214" t="s">
        <v>7348</v>
      </c>
      <c r="B1112" s="214" t="s">
        <v>7345</v>
      </c>
      <c r="C1112" s="214">
        <v>6970885350290</v>
      </c>
      <c r="D1112" s="214" t="s">
        <v>7355</v>
      </c>
      <c r="E1112" s="215">
        <v>1221.6110000000001</v>
      </c>
      <c r="F1112" s="215">
        <v>1404.15</v>
      </c>
      <c r="G1112" s="212"/>
      <c r="H1112" s="212"/>
      <c r="I111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1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13" spans="1:10" x14ac:dyDescent="0.25">
      <c r="A1113" s="214" t="s">
        <v>7348</v>
      </c>
      <c r="B1113" s="214" t="s">
        <v>7345</v>
      </c>
      <c r="C1113" s="214">
        <v>6970885350306</v>
      </c>
      <c r="D1113" s="214" t="s">
        <v>7356</v>
      </c>
      <c r="E1113" s="215">
        <v>1260.239</v>
      </c>
      <c r="F1113" s="215">
        <v>1448.55</v>
      </c>
      <c r="G1113" s="212"/>
      <c r="H1113" s="212"/>
      <c r="I111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1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14" spans="1:10" x14ac:dyDescent="0.25">
      <c r="A1114" s="214" t="s">
        <v>7348</v>
      </c>
      <c r="B1114" s="214" t="s">
        <v>7345</v>
      </c>
      <c r="C1114" s="214">
        <v>6970885350702</v>
      </c>
      <c r="D1114" s="214" t="s">
        <v>7357</v>
      </c>
      <c r="E1114" s="215">
        <v>1158.8399999999999</v>
      </c>
      <c r="F1114" s="215">
        <v>1332</v>
      </c>
      <c r="G1114" s="212"/>
      <c r="H1114" s="212"/>
      <c r="I111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1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15" spans="1:10" x14ac:dyDescent="0.25">
      <c r="A1115" s="214" t="s">
        <v>7348</v>
      </c>
      <c r="B1115" s="214" t="s">
        <v>7345</v>
      </c>
      <c r="C1115" s="214">
        <v>6970885350474</v>
      </c>
      <c r="D1115" s="214" t="s">
        <v>7358</v>
      </c>
      <c r="E1115" s="215">
        <v>1139.5260000000001</v>
      </c>
      <c r="F1115" s="215">
        <v>1309.8</v>
      </c>
      <c r="G1115" s="212"/>
      <c r="H1115" s="212"/>
      <c r="I111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1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16" spans="1:10" x14ac:dyDescent="0.25">
      <c r="A1116" s="214" t="s">
        <v>7348</v>
      </c>
      <c r="B1116" s="214" t="s">
        <v>7345</v>
      </c>
      <c r="C1116" s="214">
        <v>6970885350467</v>
      </c>
      <c r="D1116" s="214" t="s">
        <v>7359</v>
      </c>
      <c r="E1116" s="215">
        <v>3534.462</v>
      </c>
      <c r="F1116" s="215">
        <v>4062.6</v>
      </c>
      <c r="G1116" s="212"/>
      <c r="H1116" s="212"/>
      <c r="I111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1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17" spans="1:10" x14ac:dyDescent="0.25">
      <c r="A1117" s="214" t="s">
        <v>7348</v>
      </c>
      <c r="B1117" s="214" t="s">
        <v>7345</v>
      </c>
      <c r="C1117" s="214">
        <v>6970885350580</v>
      </c>
      <c r="D1117" s="214" t="s">
        <v>7360</v>
      </c>
      <c r="E1117" s="215">
        <v>5450.2020000000002</v>
      </c>
      <c r="F1117" s="215">
        <v>6264.6</v>
      </c>
      <c r="G1117" s="212"/>
      <c r="H1117" s="212"/>
      <c r="I111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1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18" spans="1:10" x14ac:dyDescent="0.25">
      <c r="A1118" s="214" t="s">
        <v>7348</v>
      </c>
      <c r="B1118" s="214" t="s">
        <v>7345</v>
      </c>
      <c r="C1118" s="214">
        <v>6970885350665</v>
      </c>
      <c r="D1118" s="214" t="s">
        <v>7361</v>
      </c>
      <c r="E1118" s="215">
        <v>4924.5479999999998</v>
      </c>
      <c r="F1118" s="215">
        <v>5660.4</v>
      </c>
      <c r="G1118" s="212"/>
      <c r="H1118" s="212"/>
      <c r="I111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1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19" spans="1:10" x14ac:dyDescent="0.25">
      <c r="A1119" s="214" t="s">
        <v>7348</v>
      </c>
      <c r="B1119" s="214" t="s">
        <v>7345</v>
      </c>
      <c r="C1119" s="214">
        <v>6970885350672</v>
      </c>
      <c r="D1119" s="214" t="s">
        <v>7362</v>
      </c>
      <c r="E1119" s="215">
        <v>8825.4539999999997</v>
      </c>
      <c r="F1119" s="215">
        <v>10144.200000000001</v>
      </c>
      <c r="G1119" s="212"/>
      <c r="H1119" s="212"/>
      <c r="I111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1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20" spans="1:10" x14ac:dyDescent="0.25">
      <c r="A1120" s="214" t="s">
        <v>7348</v>
      </c>
      <c r="B1120" s="214" t="s">
        <v>7345</v>
      </c>
      <c r="C1120" s="214">
        <v>6970885350832</v>
      </c>
      <c r="D1120" s="214" t="s">
        <v>7363</v>
      </c>
      <c r="E1120" s="215">
        <v>4123.5389999999998</v>
      </c>
      <c r="F1120" s="215">
        <v>4739.7</v>
      </c>
      <c r="G1120" s="212"/>
      <c r="H1120" s="212"/>
      <c r="I112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2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21" spans="1:10" x14ac:dyDescent="0.25">
      <c r="A1121" s="214" t="s">
        <v>7348</v>
      </c>
      <c r="B1121" s="214" t="s">
        <v>7345</v>
      </c>
      <c r="C1121" s="214">
        <v>6970885350849</v>
      </c>
      <c r="D1121" s="214" t="s">
        <v>7364</v>
      </c>
      <c r="E1121" s="215">
        <v>4123.5389999999998</v>
      </c>
      <c r="F1121" s="215">
        <v>4739.7</v>
      </c>
      <c r="G1121" s="212"/>
      <c r="H1121" s="212"/>
      <c r="I112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2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22" spans="1:10" x14ac:dyDescent="0.25">
      <c r="A1122" s="214" t="s">
        <v>7348</v>
      </c>
      <c r="B1122" s="214" t="s">
        <v>7345</v>
      </c>
      <c r="C1122" s="214">
        <v>6970885350610</v>
      </c>
      <c r="D1122" s="214" t="s">
        <v>7365</v>
      </c>
      <c r="E1122" s="215">
        <v>647.41049999999996</v>
      </c>
      <c r="F1122" s="215">
        <v>744.15</v>
      </c>
      <c r="G1122" s="212"/>
      <c r="H1122" s="212"/>
      <c r="I112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2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23" spans="1:10" x14ac:dyDescent="0.25">
      <c r="A1123" s="214" t="s">
        <v>7348</v>
      </c>
      <c r="B1123" s="214" t="s">
        <v>7345</v>
      </c>
      <c r="C1123" s="214">
        <v>6970885350269</v>
      </c>
      <c r="D1123" s="214" t="s">
        <v>7366</v>
      </c>
      <c r="E1123" s="215">
        <v>1327.838</v>
      </c>
      <c r="F1123" s="215">
        <v>1526.25</v>
      </c>
      <c r="G1123" s="212"/>
      <c r="H1123" s="212"/>
      <c r="I112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2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24" spans="1:10" x14ac:dyDescent="0.25">
      <c r="A1124" s="214" t="s">
        <v>7348</v>
      </c>
      <c r="B1124" s="214" t="s">
        <v>7345</v>
      </c>
      <c r="C1124" s="214">
        <v>6970885350627</v>
      </c>
      <c r="D1124" s="214" t="s">
        <v>7367</v>
      </c>
      <c r="E1124" s="215">
        <v>836.89649999999995</v>
      </c>
      <c r="F1124" s="215">
        <v>961.95</v>
      </c>
      <c r="G1124" s="212"/>
      <c r="H1124" s="212"/>
      <c r="I112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2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25" spans="1:10" x14ac:dyDescent="0.25">
      <c r="A1125" s="214" t="s">
        <v>7368</v>
      </c>
      <c r="B1125" s="476" t="s">
        <v>7368</v>
      </c>
      <c r="C1125" s="657"/>
      <c r="D1125" s="477"/>
      <c r="E1125" s="215"/>
      <c r="F1125" s="215"/>
      <c r="G1125" s="212"/>
      <c r="H1125" s="212"/>
      <c r="I1125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125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126" spans="1:10" x14ac:dyDescent="0.25">
      <c r="A1126" s="214" t="s">
        <v>7368</v>
      </c>
      <c r="B1126" s="214" t="s">
        <v>5749</v>
      </c>
      <c r="C1126" s="214" t="s">
        <v>7369</v>
      </c>
      <c r="D1126" s="214" t="s">
        <v>7370</v>
      </c>
      <c r="E1126" s="215">
        <v>3169.06</v>
      </c>
      <c r="F1126" s="215">
        <v>3642.598</v>
      </c>
      <c r="G1126" s="212"/>
      <c r="H1126" s="212"/>
      <c r="I112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2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27" spans="1:10" x14ac:dyDescent="0.25">
      <c r="A1127" s="214" t="s">
        <v>7368</v>
      </c>
      <c r="B1127" s="476" t="s">
        <v>4064</v>
      </c>
      <c r="C1127" s="657"/>
      <c r="D1127" s="477"/>
      <c r="E1127" s="215"/>
      <c r="F1127" s="215"/>
      <c r="G1127" s="212"/>
      <c r="H1127" s="212"/>
      <c r="I1127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127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128" spans="1:10" x14ac:dyDescent="0.25">
      <c r="A1128" s="214" t="s">
        <v>7368</v>
      </c>
      <c r="B1128" s="214" t="s">
        <v>7371</v>
      </c>
      <c r="C1128" s="214" t="s">
        <v>11515</v>
      </c>
      <c r="D1128" s="214" t="s">
        <v>11516</v>
      </c>
      <c r="E1128" s="215">
        <v>100744</v>
      </c>
      <c r="F1128" s="215">
        <v>115797.8</v>
      </c>
      <c r="G1128" s="212"/>
      <c r="H1128" s="212"/>
      <c r="I112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2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29" spans="1:10" x14ac:dyDescent="0.25">
      <c r="A1129" s="214" t="s">
        <v>7368</v>
      </c>
      <c r="B1129" s="214" t="s">
        <v>7371</v>
      </c>
      <c r="C1129" s="214" t="s">
        <v>11517</v>
      </c>
      <c r="D1129" s="214" t="s">
        <v>11518</v>
      </c>
      <c r="E1129" s="215">
        <v>120906.3</v>
      </c>
      <c r="F1129" s="215">
        <v>138972.79999999999</v>
      </c>
      <c r="G1129" s="212"/>
      <c r="H1129" s="212"/>
      <c r="I112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2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30" spans="1:10" x14ac:dyDescent="0.25">
      <c r="A1130" s="214" t="s">
        <v>7368</v>
      </c>
      <c r="B1130" s="214" t="s">
        <v>7371</v>
      </c>
      <c r="C1130" s="214" t="s">
        <v>7372</v>
      </c>
      <c r="D1130" s="214" t="s">
        <v>7373</v>
      </c>
      <c r="E1130" s="215">
        <v>235159</v>
      </c>
      <c r="F1130" s="215">
        <v>270297.8</v>
      </c>
      <c r="G1130" s="212"/>
      <c r="H1130" s="212"/>
      <c r="I113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3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31" spans="1:10" x14ac:dyDescent="0.25">
      <c r="A1131" s="214" t="s">
        <v>7374</v>
      </c>
      <c r="B1131" s="476" t="s">
        <v>7374</v>
      </c>
      <c r="C1131" s="657"/>
      <c r="D1131" s="477"/>
      <c r="E1131" s="215"/>
      <c r="F1131" s="215"/>
      <c r="G1131" s="212"/>
      <c r="H1131" s="212"/>
      <c r="I1131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131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132" spans="1:10" x14ac:dyDescent="0.25">
      <c r="A1132" s="214" t="s">
        <v>7375</v>
      </c>
      <c r="B1132" s="476" t="s">
        <v>7375</v>
      </c>
      <c r="C1132" s="657"/>
      <c r="D1132" s="477"/>
      <c r="E1132" s="215"/>
      <c r="F1132" s="215"/>
      <c r="G1132" s="212"/>
      <c r="H1132" s="212"/>
      <c r="I1132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132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133" spans="1:10" x14ac:dyDescent="0.25">
      <c r="A1133" s="214" t="s">
        <v>7375</v>
      </c>
      <c r="B1133" s="214" t="s">
        <v>7376</v>
      </c>
      <c r="C1133" s="214" t="s">
        <v>7377</v>
      </c>
      <c r="D1133" s="214" t="s">
        <v>7378</v>
      </c>
      <c r="E1133" s="215">
        <v>315.81</v>
      </c>
      <c r="F1133" s="215">
        <v>363</v>
      </c>
      <c r="G1133" s="212"/>
      <c r="H1133" s="212"/>
      <c r="I113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3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34" spans="1:10" x14ac:dyDescent="0.25">
      <c r="A1134" s="214" t="s">
        <v>7375</v>
      </c>
      <c r="B1134" s="214" t="s">
        <v>7376</v>
      </c>
      <c r="C1134" s="214" t="s">
        <v>7379</v>
      </c>
      <c r="D1134" s="214" t="s">
        <v>7380</v>
      </c>
      <c r="E1134" s="215">
        <v>315.81</v>
      </c>
      <c r="F1134" s="215">
        <v>363</v>
      </c>
      <c r="G1134" s="212"/>
      <c r="H1134" s="212"/>
      <c r="I113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3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35" spans="1:10" x14ac:dyDescent="0.25">
      <c r="A1135" s="214" t="s">
        <v>7375</v>
      </c>
      <c r="B1135" s="214" t="s">
        <v>7376</v>
      </c>
      <c r="C1135" s="214" t="s">
        <v>7381</v>
      </c>
      <c r="D1135" s="214" t="s">
        <v>7382</v>
      </c>
      <c r="E1135" s="215">
        <v>315.81</v>
      </c>
      <c r="F1135" s="215">
        <v>363</v>
      </c>
      <c r="G1135" s="212"/>
      <c r="H1135" s="212"/>
      <c r="I113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3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36" spans="1:10" x14ac:dyDescent="0.25">
      <c r="A1136" s="214" t="s">
        <v>7375</v>
      </c>
      <c r="B1136" s="214" t="s">
        <v>7376</v>
      </c>
      <c r="C1136" s="214" t="s">
        <v>7383</v>
      </c>
      <c r="D1136" s="214" t="s">
        <v>7384</v>
      </c>
      <c r="E1136" s="215">
        <v>421.08</v>
      </c>
      <c r="F1136" s="215">
        <v>484</v>
      </c>
      <c r="G1136" s="212"/>
      <c r="H1136" s="212"/>
      <c r="I113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3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37" spans="1:10" x14ac:dyDescent="0.25">
      <c r="A1137" s="214" t="s">
        <v>7375</v>
      </c>
      <c r="B1137" s="214" t="s">
        <v>7376</v>
      </c>
      <c r="C1137" s="214" t="s">
        <v>7385</v>
      </c>
      <c r="D1137" s="214" t="s">
        <v>7386</v>
      </c>
      <c r="E1137" s="215">
        <v>421.08</v>
      </c>
      <c r="F1137" s="215">
        <v>484</v>
      </c>
      <c r="G1137" s="212"/>
      <c r="H1137" s="212"/>
      <c r="I113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3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38" spans="1:10" x14ac:dyDescent="0.25">
      <c r="A1138" s="214" t="s">
        <v>7375</v>
      </c>
      <c r="B1138" s="214" t="s">
        <v>7376</v>
      </c>
      <c r="C1138" s="214" t="s">
        <v>7387</v>
      </c>
      <c r="D1138" s="214" t="s">
        <v>7388</v>
      </c>
      <c r="E1138" s="215">
        <v>421.08</v>
      </c>
      <c r="F1138" s="215">
        <v>484</v>
      </c>
      <c r="G1138" s="212"/>
      <c r="H1138" s="212"/>
      <c r="I113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3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39" spans="1:10" x14ac:dyDescent="0.25">
      <c r="A1139" s="214" t="s">
        <v>7375</v>
      </c>
      <c r="B1139" s="214" t="s">
        <v>7376</v>
      </c>
      <c r="C1139" s="214" t="s">
        <v>7389</v>
      </c>
      <c r="D1139" s="214" t="s">
        <v>7390</v>
      </c>
      <c r="E1139" s="215">
        <v>631.62</v>
      </c>
      <c r="F1139" s="215">
        <v>726</v>
      </c>
      <c r="G1139" s="212"/>
      <c r="H1139" s="212"/>
      <c r="I113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3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40" spans="1:10" x14ac:dyDescent="0.25">
      <c r="A1140" s="214" t="s">
        <v>7375</v>
      </c>
      <c r="B1140" s="214" t="s">
        <v>7376</v>
      </c>
      <c r="C1140" s="214" t="s">
        <v>7391</v>
      </c>
      <c r="D1140" s="214" t="s">
        <v>7392</v>
      </c>
      <c r="E1140" s="215">
        <v>421.08</v>
      </c>
      <c r="F1140" s="215">
        <v>484</v>
      </c>
      <c r="G1140" s="212"/>
      <c r="H1140" s="212"/>
      <c r="I114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4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41" spans="1:10" x14ac:dyDescent="0.25">
      <c r="A1141" s="214" t="s">
        <v>7375</v>
      </c>
      <c r="B1141" s="214" t="s">
        <v>7393</v>
      </c>
      <c r="C1141" s="214">
        <v>6972476160868</v>
      </c>
      <c r="D1141" s="214" t="s">
        <v>7394</v>
      </c>
      <c r="E1141" s="215">
        <v>315.81</v>
      </c>
      <c r="F1141" s="215">
        <v>363</v>
      </c>
      <c r="G1141" s="212"/>
      <c r="H1141" s="212"/>
      <c r="I114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4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42" spans="1:10" x14ac:dyDescent="0.25">
      <c r="A1142" s="214" t="s">
        <v>7374</v>
      </c>
      <c r="B1142" s="476" t="s">
        <v>7374</v>
      </c>
      <c r="C1142" s="657"/>
      <c r="D1142" s="477"/>
      <c r="E1142" s="215"/>
      <c r="F1142" s="215"/>
      <c r="G1142" s="212"/>
      <c r="H1142" s="212"/>
      <c r="I1142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142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143" spans="1:10" x14ac:dyDescent="0.25">
      <c r="A1143" s="214" t="s">
        <v>7374</v>
      </c>
      <c r="B1143" s="214" t="s">
        <v>7376</v>
      </c>
      <c r="C1143" s="214" t="s">
        <v>7395</v>
      </c>
      <c r="D1143" s="214" t="s">
        <v>7396</v>
      </c>
      <c r="E1143" s="215">
        <v>4345.6499999999996</v>
      </c>
      <c r="F1143" s="215">
        <v>4995</v>
      </c>
      <c r="G1143" s="212"/>
      <c r="H1143" s="212"/>
      <c r="I114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4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44" spans="1:10" x14ac:dyDescent="0.25">
      <c r="A1144" s="214" t="s">
        <v>7374</v>
      </c>
      <c r="B1144" s="214" t="s">
        <v>7376</v>
      </c>
      <c r="C1144" s="214" t="s">
        <v>7397</v>
      </c>
      <c r="D1144" s="214" t="s">
        <v>7398</v>
      </c>
      <c r="E1144" s="215">
        <v>8299.7999999999993</v>
      </c>
      <c r="F1144" s="215">
        <v>9540</v>
      </c>
      <c r="G1144" s="212"/>
      <c r="H1144" s="212"/>
      <c r="I114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4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45" spans="1:10" x14ac:dyDescent="0.25">
      <c r="A1145" s="214" t="s">
        <v>7374</v>
      </c>
      <c r="B1145" s="214" t="s">
        <v>7376</v>
      </c>
      <c r="C1145" s="214" t="s">
        <v>7399</v>
      </c>
      <c r="D1145" s="214" t="s">
        <v>7400</v>
      </c>
      <c r="E1145" s="215">
        <v>4345.6499999999996</v>
      </c>
      <c r="F1145" s="215">
        <v>4995</v>
      </c>
      <c r="G1145" s="212"/>
      <c r="H1145" s="212"/>
      <c r="I114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4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46" spans="1:10" x14ac:dyDescent="0.25">
      <c r="A1146" s="214" t="s">
        <v>7374</v>
      </c>
      <c r="B1146" s="214" t="s">
        <v>7376</v>
      </c>
      <c r="C1146" s="214" t="s">
        <v>7401</v>
      </c>
      <c r="D1146" s="214" t="s">
        <v>7402</v>
      </c>
      <c r="E1146" s="215">
        <v>7377.6</v>
      </c>
      <c r="F1146" s="215">
        <v>8480</v>
      </c>
      <c r="G1146" s="212"/>
      <c r="H1146" s="212"/>
      <c r="I114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4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47" spans="1:10" x14ac:dyDescent="0.25">
      <c r="A1147" s="214" t="s">
        <v>7374</v>
      </c>
      <c r="B1147" s="214" t="s">
        <v>7376</v>
      </c>
      <c r="C1147" s="214" t="s">
        <v>7403</v>
      </c>
      <c r="D1147" s="214" t="s">
        <v>7404</v>
      </c>
      <c r="E1147" s="215">
        <v>6455.4</v>
      </c>
      <c r="F1147" s="215">
        <v>7420</v>
      </c>
      <c r="G1147" s="212"/>
      <c r="H1147" s="212"/>
      <c r="I114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4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48" spans="1:10" x14ac:dyDescent="0.25">
      <c r="A1148" s="214" t="s">
        <v>7374</v>
      </c>
      <c r="B1148" s="214" t="s">
        <v>7393</v>
      </c>
      <c r="C1148" s="214" t="s">
        <v>7405</v>
      </c>
      <c r="D1148" s="214" t="s">
        <v>7406</v>
      </c>
      <c r="E1148" s="215">
        <v>5990.6109999999999</v>
      </c>
      <c r="F1148" s="215">
        <v>6885.76</v>
      </c>
      <c r="G1148" s="212"/>
      <c r="H1148" s="212"/>
      <c r="I114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4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49" spans="1:10" x14ac:dyDescent="0.25">
      <c r="A1149" s="214" t="s">
        <v>7374</v>
      </c>
      <c r="B1149" s="214" t="s">
        <v>7393</v>
      </c>
      <c r="C1149" s="214" t="s">
        <v>7407</v>
      </c>
      <c r="D1149" s="214" t="s">
        <v>7408</v>
      </c>
      <c r="E1149" s="215">
        <v>7017.02</v>
      </c>
      <c r="F1149" s="215">
        <v>8065.54</v>
      </c>
      <c r="G1149" s="212"/>
      <c r="H1149" s="212"/>
      <c r="I114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4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50" spans="1:10" x14ac:dyDescent="0.25">
      <c r="A1150" s="214" t="s">
        <v>7374</v>
      </c>
      <c r="B1150" s="214" t="s">
        <v>7393</v>
      </c>
      <c r="C1150" s="214" t="s">
        <v>7409</v>
      </c>
      <c r="D1150" s="214" t="s">
        <v>7410</v>
      </c>
      <c r="E1150" s="215">
        <v>7619.2160000000003</v>
      </c>
      <c r="F1150" s="215">
        <v>8757.7199999999993</v>
      </c>
      <c r="G1150" s="212"/>
      <c r="H1150" s="212"/>
      <c r="I115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5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51" spans="1:10" x14ac:dyDescent="0.25">
      <c r="A1151" s="214" t="s">
        <v>7374</v>
      </c>
      <c r="B1151" s="214" t="s">
        <v>7393</v>
      </c>
      <c r="C1151" s="214" t="s">
        <v>7411</v>
      </c>
      <c r="D1151" s="214" t="s">
        <v>7412</v>
      </c>
      <c r="E1151" s="215">
        <v>9783.6200000000008</v>
      </c>
      <c r="F1151" s="215">
        <v>11245.54</v>
      </c>
      <c r="G1151" s="212"/>
      <c r="H1151" s="212"/>
      <c r="I115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5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52" spans="1:10" x14ac:dyDescent="0.25">
      <c r="A1152" s="214" t="s">
        <v>7374</v>
      </c>
      <c r="B1152" s="214" t="s">
        <v>7393</v>
      </c>
      <c r="C1152" s="214" t="s">
        <v>7413</v>
      </c>
      <c r="D1152" s="214" t="s">
        <v>7414</v>
      </c>
      <c r="E1152" s="215">
        <v>12398.98</v>
      </c>
      <c r="F1152" s="215">
        <v>14251.7</v>
      </c>
      <c r="G1152" s="212"/>
      <c r="H1152" s="212"/>
      <c r="I115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5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53" spans="1:10" x14ac:dyDescent="0.25">
      <c r="A1153" s="214" t="s">
        <v>7374</v>
      </c>
      <c r="B1153" s="214" t="s">
        <v>7393</v>
      </c>
      <c r="C1153" s="214" t="s">
        <v>7415</v>
      </c>
      <c r="D1153" s="214" t="s">
        <v>7416</v>
      </c>
      <c r="E1153" s="215">
        <v>3380.9160000000002</v>
      </c>
      <c r="F1153" s="215">
        <v>3886.11</v>
      </c>
      <c r="G1153" s="212"/>
      <c r="H1153" s="212"/>
      <c r="I115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5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54" spans="1:10" x14ac:dyDescent="0.25">
      <c r="A1154" s="214" t="s">
        <v>7374</v>
      </c>
      <c r="B1154" s="214" t="s">
        <v>7393</v>
      </c>
      <c r="C1154" s="214" t="s">
        <v>7417</v>
      </c>
      <c r="D1154" s="214" t="s">
        <v>7418</v>
      </c>
      <c r="E1154" s="215">
        <v>3804.8580000000002</v>
      </c>
      <c r="F1154" s="215">
        <v>4373.3999999999996</v>
      </c>
      <c r="G1154" s="212"/>
      <c r="H1154" s="212"/>
      <c r="I115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5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55" spans="1:10" x14ac:dyDescent="0.25">
      <c r="A1155" s="214" t="s">
        <v>7374</v>
      </c>
      <c r="B1155" s="214" t="s">
        <v>7393</v>
      </c>
      <c r="C1155" s="214" t="s">
        <v>7419</v>
      </c>
      <c r="D1155" s="214" t="s">
        <v>7420</v>
      </c>
      <c r="E1155" s="215">
        <v>6450.7889999999998</v>
      </c>
      <c r="F1155" s="215">
        <v>7414.7</v>
      </c>
      <c r="G1155" s="212"/>
      <c r="H1155" s="212"/>
      <c r="I115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5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56" spans="1:10" x14ac:dyDescent="0.25">
      <c r="A1156" s="214" t="s">
        <v>7374</v>
      </c>
      <c r="B1156" s="214" t="s">
        <v>7393</v>
      </c>
      <c r="C1156" s="214" t="s">
        <v>7421</v>
      </c>
      <c r="D1156" s="214" t="s">
        <v>7422</v>
      </c>
      <c r="E1156" s="215">
        <v>7374.8329999999996</v>
      </c>
      <c r="F1156" s="215">
        <v>8476.82</v>
      </c>
      <c r="G1156" s="212"/>
      <c r="H1156" s="212"/>
      <c r="I115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5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57" spans="1:10" x14ac:dyDescent="0.25">
      <c r="A1157" s="214" t="s">
        <v>7374</v>
      </c>
      <c r="B1157" s="214" t="s">
        <v>7393</v>
      </c>
      <c r="C1157" s="214" t="s">
        <v>7423</v>
      </c>
      <c r="D1157" s="214" t="s">
        <v>7424</v>
      </c>
      <c r="E1157" s="215">
        <v>11619.72</v>
      </c>
      <c r="F1157" s="215">
        <v>13356</v>
      </c>
      <c r="G1157" s="212"/>
      <c r="H1157" s="212"/>
      <c r="I115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5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58" spans="1:10" x14ac:dyDescent="0.25">
      <c r="A1158" s="214" t="s">
        <v>7374</v>
      </c>
      <c r="B1158" s="214" t="s">
        <v>7393</v>
      </c>
      <c r="C1158" s="214" t="s">
        <v>7425</v>
      </c>
      <c r="D1158" s="214" t="s">
        <v>7426</v>
      </c>
      <c r="E1158" s="215">
        <v>8526.6610000000001</v>
      </c>
      <c r="F1158" s="215">
        <v>9800.76</v>
      </c>
      <c r="G1158" s="212"/>
      <c r="H1158" s="212"/>
      <c r="I115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5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59" spans="1:10" x14ac:dyDescent="0.25">
      <c r="A1159" s="214" t="s">
        <v>7374</v>
      </c>
      <c r="B1159" s="214" t="s">
        <v>7393</v>
      </c>
      <c r="C1159" s="214" t="s">
        <v>7427</v>
      </c>
      <c r="D1159" s="214" t="s">
        <v>7428</v>
      </c>
      <c r="E1159" s="215">
        <v>9932.0939999999991</v>
      </c>
      <c r="F1159" s="215">
        <v>11416.2</v>
      </c>
      <c r="G1159" s="212"/>
      <c r="H1159" s="212"/>
      <c r="I115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5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60" spans="1:10" x14ac:dyDescent="0.25">
      <c r="A1160" s="214" t="s">
        <v>7374</v>
      </c>
      <c r="B1160" s="214" t="s">
        <v>7393</v>
      </c>
      <c r="C1160" s="214" t="s">
        <v>7429</v>
      </c>
      <c r="D1160" s="214" t="s">
        <v>7430</v>
      </c>
      <c r="E1160" s="215">
        <v>4698.6090000000004</v>
      </c>
      <c r="F1160" s="215">
        <v>5400.7</v>
      </c>
      <c r="G1160" s="212"/>
      <c r="H1160" s="212"/>
      <c r="I116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6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61" spans="1:10" x14ac:dyDescent="0.25">
      <c r="A1161" s="214" t="s">
        <v>7374</v>
      </c>
      <c r="B1161" s="214" t="s">
        <v>7393</v>
      </c>
      <c r="C1161" s="214" t="s">
        <v>7431</v>
      </c>
      <c r="D1161" s="214" t="s">
        <v>7432</v>
      </c>
      <c r="E1161" s="215">
        <v>5874.4139999999998</v>
      </c>
      <c r="F1161" s="215">
        <v>6752.2</v>
      </c>
      <c r="G1161" s="212"/>
      <c r="H1161" s="212"/>
      <c r="I116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6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62" spans="1:10" x14ac:dyDescent="0.25">
      <c r="A1162" s="214" t="s">
        <v>7374</v>
      </c>
      <c r="B1162" s="214" t="s">
        <v>7393</v>
      </c>
      <c r="C1162" s="214" t="s">
        <v>7433</v>
      </c>
      <c r="D1162" s="214" t="s">
        <v>7434</v>
      </c>
      <c r="E1162" s="215">
        <v>7148.8940000000002</v>
      </c>
      <c r="F1162" s="215">
        <v>8217.1200000000008</v>
      </c>
      <c r="G1162" s="212"/>
      <c r="H1162" s="212"/>
      <c r="I116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6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63" spans="1:10" x14ac:dyDescent="0.25">
      <c r="A1163" s="214" t="s">
        <v>7374</v>
      </c>
      <c r="B1163" s="214" t="s">
        <v>7393</v>
      </c>
      <c r="C1163" s="214" t="s">
        <v>7435</v>
      </c>
      <c r="D1163" s="214" t="s">
        <v>7436</v>
      </c>
      <c r="E1163" s="215">
        <v>10173.709999999999</v>
      </c>
      <c r="F1163" s="215">
        <v>11693.92</v>
      </c>
      <c r="G1163" s="212"/>
      <c r="H1163" s="212"/>
      <c r="I116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6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64" spans="1:10" x14ac:dyDescent="0.25">
      <c r="A1164" s="214" t="s">
        <v>7437</v>
      </c>
      <c r="B1164" s="476" t="s">
        <v>7437</v>
      </c>
      <c r="C1164" s="657"/>
      <c r="D1164" s="477"/>
      <c r="E1164" s="215"/>
      <c r="F1164" s="215"/>
      <c r="G1164" s="212"/>
      <c r="H1164" s="212"/>
      <c r="I1164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164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165" spans="1:10" x14ac:dyDescent="0.25">
      <c r="A1165" s="214" t="s">
        <v>437</v>
      </c>
      <c r="B1165" s="476" t="s">
        <v>437</v>
      </c>
      <c r="C1165" s="657"/>
      <c r="D1165" s="477"/>
      <c r="E1165" s="215"/>
      <c r="F1165" s="215"/>
      <c r="G1165" s="212"/>
      <c r="H1165" s="212"/>
      <c r="I1165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165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166" spans="1:10" x14ac:dyDescent="0.25">
      <c r="A1166" s="214" t="s">
        <v>437</v>
      </c>
      <c r="B1166" s="214" t="s">
        <v>7438</v>
      </c>
      <c r="C1166" s="214" t="s">
        <v>7439</v>
      </c>
      <c r="D1166" s="214" t="s">
        <v>7440</v>
      </c>
      <c r="E1166" s="215">
        <v>14700.96</v>
      </c>
      <c r="F1166" s="215">
        <v>16897.650000000001</v>
      </c>
      <c r="G1166" s="212"/>
      <c r="H1166" s="212"/>
      <c r="I116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6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67" spans="1:10" x14ac:dyDescent="0.25">
      <c r="A1167" s="214" t="s">
        <v>437</v>
      </c>
      <c r="B1167" s="214" t="s">
        <v>7438</v>
      </c>
      <c r="C1167" s="214" t="s">
        <v>7441</v>
      </c>
      <c r="D1167" s="214" t="s">
        <v>7442</v>
      </c>
      <c r="E1167" s="215">
        <v>2697.2</v>
      </c>
      <c r="F1167" s="215">
        <v>3100.23</v>
      </c>
      <c r="G1167" s="212"/>
      <c r="H1167" s="212"/>
      <c r="I116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6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68" spans="1:10" x14ac:dyDescent="0.25">
      <c r="A1168" s="214" t="s">
        <v>437</v>
      </c>
      <c r="B1168" s="214" t="s">
        <v>5749</v>
      </c>
      <c r="C1168" s="214" t="s">
        <v>15431</v>
      </c>
      <c r="D1168" s="214" t="s">
        <v>15432</v>
      </c>
      <c r="E1168" s="215">
        <v>2551.9780000000001</v>
      </c>
      <c r="F1168" s="215">
        <v>2933.308</v>
      </c>
      <c r="G1168" s="212"/>
      <c r="H1168" s="212"/>
      <c r="I116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6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69" spans="1:10" x14ac:dyDescent="0.25">
      <c r="A1169" s="214" t="s">
        <v>437</v>
      </c>
      <c r="B1169" s="214" t="s">
        <v>5749</v>
      </c>
      <c r="C1169" s="214" t="s">
        <v>12671</v>
      </c>
      <c r="D1169" s="214" t="s">
        <v>12672</v>
      </c>
      <c r="E1169" s="215">
        <v>30012.18</v>
      </c>
      <c r="F1169" s="215">
        <v>34496.76</v>
      </c>
      <c r="G1169" s="212"/>
      <c r="H1169" s="212"/>
      <c r="I116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6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70" spans="1:10" x14ac:dyDescent="0.25">
      <c r="A1170" s="214" t="s">
        <v>437</v>
      </c>
      <c r="B1170" s="214" t="s">
        <v>5749</v>
      </c>
      <c r="C1170" s="214" t="s">
        <v>9882</v>
      </c>
      <c r="D1170" s="214" t="s">
        <v>12673</v>
      </c>
      <c r="E1170" s="215">
        <v>7159.0020000000004</v>
      </c>
      <c r="F1170" s="215">
        <v>8228.7379999999994</v>
      </c>
      <c r="G1170" s="212"/>
      <c r="H1170" s="212"/>
      <c r="I117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7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71" spans="1:10" x14ac:dyDescent="0.25">
      <c r="A1171" s="214" t="s">
        <v>437</v>
      </c>
      <c r="B1171" s="214" t="s">
        <v>5749</v>
      </c>
      <c r="C1171" s="214" t="s">
        <v>15433</v>
      </c>
      <c r="D1171" s="214" t="s">
        <v>15434</v>
      </c>
      <c r="E1171" s="215">
        <v>7681.9260000000004</v>
      </c>
      <c r="F1171" s="215">
        <v>8829.7999999999993</v>
      </c>
      <c r="G1171" s="212"/>
      <c r="H1171" s="212"/>
      <c r="I117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7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72" spans="1:10" x14ac:dyDescent="0.25">
      <c r="A1172" s="214" t="s">
        <v>437</v>
      </c>
      <c r="B1172" s="214" t="s">
        <v>5749</v>
      </c>
      <c r="C1172" s="214" t="s">
        <v>7443</v>
      </c>
      <c r="D1172" s="214" t="s">
        <v>7444</v>
      </c>
      <c r="E1172" s="215">
        <v>2666.9540000000002</v>
      </c>
      <c r="F1172" s="215">
        <v>3065.4650000000001</v>
      </c>
      <c r="G1172" s="212"/>
      <c r="H1172" s="212"/>
      <c r="I117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7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73" spans="1:10" x14ac:dyDescent="0.25">
      <c r="A1173" s="214" t="s">
        <v>437</v>
      </c>
      <c r="B1173" s="214" t="s">
        <v>5749</v>
      </c>
      <c r="C1173" s="214" t="s">
        <v>7445</v>
      </c>
      <c r="D1173" s="214" t="s">
        <v>7446</v>
      </c>
      <c r="E1173" s="215">
        <v>2688.2190000000001</v>
      </c>
      <c r="F1173" s="215">
        <v>3089.9070000000002</v>
      </c>
      <c r="G1173" s="212"/>
      <c r="H1173" s="212"/>
      <c r="I117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7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74" spans="1:10" x14ac:dyDescent="0.25">
      <c r="A1174" s="214" t="s">
        <v>437</v>
      </c>
      <c r="B1174" s="214" t="s">
        <v>5749</v>
      </c>
      <c r="C1174" s="214" t="s">
        <v>11519</v>
      </c>
      <c r="D1174" s="214" t="s">
        <v>11520</v>
      </c>
      <c r="E1174" s="215">
        <v>4116.7120000000004</v>
      </c>
      <c r="F1174" s="215">
        <v>4731.8519999999999</v>
      </c>
      <c r="G1174" s="212"/>
      <c r="H1174" s="212"/>
      <c r="I117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7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75" spans="1:10" x14ac:dyDescent="0.25">
      <c r="A1175" s="214" t="s">
        <v>437</v>
      </c>
      <c r="B1175" s="214" t="s">
        <v>5749</v>
      </c>
      <c r="C1175" s="214" t="s">
        <v>9883</v>
      </c>
      <c r="D1175" s="214" t="s">
        <v>9884</v>
      </c>
      <c r="E1175" s="215">
        <v>5889.1689999999999</v>
      </c>
      <c r="F1175" s="215">
        <v>6769.16</v>
      </c>
      <c r="G1175" s="212"/>
      <c r="H1175" s="212"/>
      <c r="I117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7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76" spans="1:10" x14ac:dyDescent="0.25">
      <c r="A1176" s="214" t="s">
        <v>437</v>
      </c>
      <c r="B1176" s="214" t="s">
        <v>5749</v>
      </c>
      <c r="C1176" s="214" t="s">
        <v>9885</v>
      </c>
      <c r="D1176" s="214" t="s">
        <v>9886</v>
      </c>
      <c r="E1176" s="215">
        <v>4276.12</v>
      </c>
      <c r="F1176" s="215">
        <v>4915.08</v>
      </c>
      <c r="G1176" s="212"/>
      <c r="H1176" s="212"/>
      <c r="I117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7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77" spans="1:10" x14ac:dyDescent="0.25">
      <c r="A1177" s="214" t="s">
        <v>437</v>
      </c>
      <c r="B1177" s="214" t="s">
        <v>5749</v>
      </c>
      <c r="C1177" s="214" t="s">
        <v>9887</v>
      </c>
      <c r="D1177" s="214" t="s">
        <v>9888</v>
      </c>
      <c r="E1177" s="215">
        <v>2106.192</v>
      </c>
      <c r="F1177" s="215">
        <v>2420.91</v>
      </c>
      <c r="G1177" s="212"/>
      <c r="H1177" s="212"/>
      <c r="I117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7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78" spans="1:10" x14ac:dyDescent="0.25">
      <c r="A1178" s="214" t="s">
        <v>437</v>
      </c>
      <c r="B1178" s="214" t="s">
        <v>5749</v>
      </c>
      <c r="C1178" s="214" t="s">
        <v>11521</v>
      </c>
      <c r="D1178" s="214" t="s">
        <v>11522</v>
      </c>
      <c r="E1178" s="215">
        <v>6735.7030000000004</v>
      </c>
      <c r="F1178" s="215">
        <v>7742.1869999999999</v>
      </c>
      <c r="G1178" s="212"/>
      <c r="H1178" s="212"/>
      <c r="I117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7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79" spans="1:10" x14ac:dyDescent="0.25">
      <c r="A1179" s="214" t="s">
        <v>437</v>
      </c>
      <c r="B1179" s="214" t="s">
        <v>5749</v>
      </c>
      <c r="C1179" s="214" t="s">
        <v>15435</v>
      </c>
      <c r="D1179" s="214" t="s">
        <v>15436</v>
      </c>
      <c r="E1179" s="215">
        <v>2406.7750000000001</v>
      </c>
      <c r="F1179" s="215">
        <v>2766.4090000000001</v>
      </c>
      <c r="G1179" s="212"/>
      <c r="H1179" s="212"/>
      <c r="I117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7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80" spans="1:10" x14ac:dyDescent="0.25">
      <c r="A1180" s="214" t="s">
        <v>437</v>
      </c>
      <c r="B1180" s="214" t="s">
        <v>5749</v>
      </c>
      <c r="C1180" s="214" t="s">
        <v>11523</v>
      </c>
      <c r="D1180" s="214" t="s">
        <v>11524</v>
      </c>
      <c r="E1180" s="215">
        <v>3054.828</v>
      </c>
      <c r="F1180" s="215">
        <v>3511.2959999999998</v>
      </c>
      <c r="G1180" s="212"/>
      <c r="H1180" s="212"/>
      <c r="I118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8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81" spans="1:10" x14ac:dyDescent="0.25">
      <c r="A1181" s="214" t="s">
        <v>437</v>
      </c>
      <c r="B1181" s="214" t="s">
        <v>5749</v>
      </c>
      <c r="C1181" s="214" t="s">
        <v>11525</v>
      </c>
      <c r="D1181" s="214" t="s">
        <v>11526</v>
      </c>
      <c r="E1181" s="215">
        <v>26934.91</v>
      </c>
      <c r="F1181" s="215">
        <v>30959.67</v>
      </c>
      <c r="G1181" s="212"/>
      <c r="H1181" s="212"/>
      <c r="I118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8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82" spans="1:10" x14ac:dyDescent="0.25">
      <c r="A1182" s="214" t="s">
        <v>437</v>
      </c>
      <c r="B1182" s="214" t="s">
        <v>5749</v>
      </c>
      <c r="C1182" s="214" t="s">
        <v>9889</v>
      </c>
      <c r="D1182" s="214" t="s">
        <v>9890</v>
      </c>
      <c r="E1182" s="215">
        <v>5461.7849999999999</v>
      </c>
      <c r="F1182" s="215">
        <v>6277.9139999999998</v>
      </c>
      <c r="G1182" s="212"/>
      <c r="H1182" s="212"/>
      <c r="I118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8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83" spans="1:10" x14ac:dyDescent="0.25">
      <c r="A1183" s="214" t="s">
        <v>437</v>
      </c>
      <c r="B1183" s="214" t="s">
        <v>5749</v>
      </c>
      <c r="C1183" s="214" t="s">
        <v>9891</v>
      </c>
      <c r="D1183" s="214" t="s">
        <v>9892</v>
      </c>
      <c r="E1183" s="215">
        <v>13660.54</v>
      </c>
      <c r="F1183" s="215">
        <v>15701.77</v>
      </c>
      <c r="G1183" s="212"/>
      <c r="H1183" s="212"/>
      <c r="I118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8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84" spans="1:10" x14ac:dyDescent="0.25">
      <c r="A1184" s="214" t="s">
        <v>437</v>
      </c>
      <c r="B1184" s="214" t="s">
        <v>5749</v>
      </c>
      <c r="C1184" s="214" t="s">
        <v>7447</v>
      </c>
      <c r="D1184" s="214" t="s">
        <v>7448</v>
      </c>
      <c r="E1184" s="215">
        <v>6084.6760000000004</v>
      </c>
      <c r="F1184" s="215">
        <v>6993.88</v>
      </c>
      <c r="G1184" s="212"/>
      <c r="H1184" s="212"/>
      <c r="I118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8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85" spans="1:10" x14ac:dyDescent="0.25">
      <c r="A1185" s="214" t="s">
        <v>437</v>
      </c>
      <c r="B1185" s="214" t="s">
        <v>5749</v>
      </c>
      <c r="C1185" s="214" t="s">
        <v>7449</v>
      </c>
      <c r="D1185" s="214" t="s">
        <v>7450</v>
      </c>
      <c r="E1185" s="215">
        <v>6446.63</v>
      </c>
      <c r="F1185" s="215">
        <v>7409.9189999999999</v>
      </c>
      <c r="G1185" s="212"/>
      <c r="H1185" s="212"/>
      <c r="I118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8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86" spans="1:10" x14ac:dyDescent="0.25">
      <c r="A1186" s="214" t="s">
        <v>437</v>
      </c>
      <c r="B1186" s="214" t="s">
        <v>5749</v>
      </c>
      <c r="C1186" s="214" t="s">
        <v>7451</v>
      </c>
      <c r="D1186" s="214" t="s">
        <v>7452</v>
      </c>
      <c r="E1186" s="215">
        <v>3918.6460000000002</v>
      </c>
      <c r="F1186" s="215">
        <v>4504.1909999999998</v>
      </c>
      <c r="G1186" s="212"/>
      <c r="H1186" s="212"/>
      <c r="I118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8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87" spans="1:10" x14ac:dyDescent="0.25">
      <c r="A1187" s="214" t="s">
        <v>437</v>
      </c>
      <c r="B1187" s="214" t="s">
        <v>5749</v>
      </c>
      <c r="C1187" s="214" t="s">
        <v>7453</v>
      </c>
      <c r="D1187" s="214" t="s">
        <v>7454</v>
      </c>
      <c r="E1187" s="215">
        <v>7843.8180000000002</v>
      </c>
      <c r="F1187" s="215">
        <v>9015.8829999999998</v>
      </c>
      <c r="G1187" s="212"/>
      <c r="H1187" s="212"/>
      <c r="I118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8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88" spans="1:10" x14ac:dyDescent="0.25">
      <c r="A1188" s="214" t="s">
        <v>437</v>
      </c>
      <c r="B1188" s="214" t="s">
        <v>5749</v>
      </c>
      <c r="C1188" s="214" t="s">
        <v>9893</v>
      </c>
      <c r="D1188" s="214" t="s">
        <v>11527</v>
      </c>
      <c r="E1188" s="215">
        <v>6446.1779999999999</v>
      </c>
      <c r="F1188" s="215">
        <v>7409.4</v>
      </c>
      <c r="G1188" s="212"/>
      <c r="H1188" s="212"/>
      <c r="I118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8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89" spans="1:10" x14ac:dyDescent="0.25">
      <c r="A1189" s="214" t="s">
        <v>437</v>
      </c>
      <c r="B1189" s="214" t="s">
        <v>5749</v>
      </c>
      <c r="C1189" s="214" t="s">
        <v>11528</v>
      </c>
      <c r="D1189" s="214" t="s">
        <v>11529</v>
      </c>
      <c r="E1189" s="215">
        <v>8281.3559999999998</v>
      </c>
      <c r="F1189" s="215">
        <v>9518.7999999999993</v>
      </c>
      <c r="G1189" s="212"/>
      <c r="H1189" s="212"/>
      <c r="I118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8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90" spans="1:10" x14ac:dyDescent="0.25">
      <c r="A1190" s="214" t="s">
        <v>437</v>
      </c>
      <c r="B1190" s="214" t="s">
        <v>5749</v>
      </c>
      <c r="C1190" s="214" t="s">
        <v>9894</v>
      </c>
      <c r="D1190" s="214" t="s">
        <v>9895</v>
      </c>
      <c r="E1190" s="215">
        <v>6255.2830000000004</v>
      </c>
      <c r="F1190" s="215">
        <v>7189.98</v>
      </c>
      <c r="G1190" s="212"/>
      <c r="H1190" s="212"/>
      <c r="I119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9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91" spans="1:10" x14ac:dyDescent="0.25">
      <c r="A1191" s="214" t="s">
        <v>7455</v>
      </c>
      <c r="B1191" s="476" t="s">
        <v>7455</v>
      </c>
      <c r="C1191" s="657"/>
      <c r="D1191" s="477"/>
      <c r="E1191" s="215"/>
      <c r="F1191" s="215"/>
      <c r="G1191" s="212"/>
      <c r="H1191" s="212"/>
      <c r="I1191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191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192" spans="1:10" x14ac:dyDescent="0.25">
      <c r="A1192" s="214" t="s">
        <v>3981</v>
      </c>
      <c r="B1192" s="476" t="s">
        <v>3981</v>
      </c>
      <c r="C1192" s="657"/>
      <c r="D1192" s="477"/>
      <c r="E1192" s="215"/>
      <c r="F1192" s="215"/>
      <c r="G1192" s="212"/>
      <c r="H1192" s="212"/>
      <c r="I1192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192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193" spans="1:10" x14ac:dyDescent="0.25">
      <c r="A1193" s="214" t="s">
        <v>3981</v>
      </c>
      <c r="B1193" s="214" t="s">
        <v>6120</v>
      </c>
      <c r="C1193" s="214" t="s">
        <v>7456</v>
      </c>
      <c r="D1193" s="214" t="s">
        <v>7457</v>
      </c>
      <c r="E1193" s="215">
        <v>1448.55</v>
      </c>
      <c r="F1193" s="215">
        <v>1665</v>
      </c>
      <c r="G1193" s="212"/>
      <c r="H1193" s="212"/>
      <c r="I119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9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94" spans="1:10" x14ac:dyDescent="0.25">
      <c r="A1194" s="214" t="s">
        <v>3981</v>
      </c>
      <c r="B1194" s="214" t="s">
        <v>6120</v>
      </c>
      <c r="C1194" s="214" t="s">
        <v>7458</v>
      </c>
      <c r="D1194" s="214" t="s">
        <v>7459</v>
      </c>
      <c r="E1194" s="215">
        <v>2027.97</v>
      </c>
      <c r="F1194" s="215">
        <v>2331</v>
      </c>
      <c r="G1194" s="212"/>
      <c r="H1194" s="212"/>
      <c r="I119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9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95" spans="1:10" x14ac:dyDescent="0.25">
      <c r="A1195" s="214" t="s">
        <v>3981</v>
      </c>
      <c r="B1195" s="214" t="s">
        <v>5665</v>
      </c>
      <c r="C1195" s="214" t="s">
        <v>7460</v>
      </c>
      <c r="D1195" s="214" t="s">
        <v>7461</v>
      </c>
      <c r="E1195" s="215">
        <v>2659.538</v>
      </c>
      <c r="F1195" s="215">
        <v>3056.94</v>
      </c>
      <c r="G1195" s="212"/>
      <c r="H1195" s="212"/>
      <c r="I119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9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96" spans="1:10" x14ac:dyDescent="0.25">
      <c r="A1196" s="214" t="s">
        <v>7462</v>
      </c>
      <c r="B1196" s="476" t="s">
        <v>7462</v>
      </c>
      <c r="C1196" s="657"/>
      <c r="D1196" s="477"/>
      <c r="E1196" s="215"/>
      <c r="F1196" s="215"/>
      <c r="G1196" s="212"/>
      <c r="H1196" s="212"/>
      <c r="I1196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196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197" spans="1:10" x14ac:dyDescent="0.25">
      <c r="A1197" s="214" t="s">
        <v>7462</v>
      </c>
      <c r="B1197" s="214" t="s">
        <v>6120</v>
      </c>
      <c r="C1197" s="214" t="s">
        <v>7463</v>
      </c>
      <c r="D1197" s="214" t="s">
        <v>7464</v>
      </c>
      <c r="E1197" s="215">
        <v>1738.26</v>
      </c>
      <c r="F1197" s="215">
        <v>1998</v>
      </c>
      <c r="G1197" s="212"/>
      <c r="H1197" s="212"/>
      <c r="I119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9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98" spans="1:10" x14ac:dyDescent="0.25">
      <c r="A1198" s="214" t="s">
        <v>7462</v>
      </c>
      <c r="B1198" s="214" t="s">
        <v>6120</v>
      </c>
      <c r="C1198" s="214" t="s">
        <v>7465</v>
      </c>
      <c r="D1198" s="214" t="s">
        <v>7466</v>
      </c>
      <c r="E1198" s="215">
        <v>810.57899999999995</v>
      </c>
      <c r="F1198" s="215">
        <v>931.7</v>
      </c>
      <c r="G1198" s="212"/>
      <c r="H1198" s="212"/>
      <c r="I119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9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199" spans="1:10" x14ac:dyDescent="0.25">
      <c r="A1199" s="214" t="s">
        <v>7462</v>
      </c>
      <c r="B1199" s="214" t="s">
        <v>6120</v>
      </c>
      <c r="C1199" s="214" t="s">
        <v>7467</v>
      </c>
      <c r="D1199" s="214" t="s">
        <v>7468</v>
      </c>
      <c r="E1199" s="215">
        <v>557.93100000000004</v>
      </c>
      <c r="F1199" s="215">
        <v>641.29999999999995</v>
      </c>
      <c r="G1199" s="212"/>
      <c r="H1199" s="212"/>
      <c r="I119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19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00" spans="1:10" x14ac:dyDescent="0.25">
      <c r="A1200" s="214" t="s">
        <v>7462</v>
      </c>
      <c r="B1200" s="214" t="s">
        <v>6120</v>
      </c>
      <c r="C1200" s="214" t="s">
        <v>7469</v>
      </c>
      <c r="D1200" s="214" t="s">
        <v>7470</v>
      </c>
      <c r="E1200" s="215">
        <v>1042.9559999999999</v>
      </c>
      <c r="F1200" s="215">
        <v>1198.8</v>
      </c>
      <c r="G1200" s="212"/>
      <c r="H1200" s="212"/>
      <c r="I120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0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01" spans="1:10" x14ac:dyDescent="0.25">
      <c r="A1201" s="214" t="s">
        <v>7462</v>
      </c>
      <c r="B1201" s="214" t="s">
        <v>6120</v>
      </c>
      <c r="C1201" s="214" t="s">
        <v>7471</v>
      </c>
      <c r="D1201" s="214" t="s">
        <v>7472</v>
      </c>
      <c r="E1201" s="215">
        <v>4979.88</v>
      </c>
      <c r="F1201" s="215">
        <v>5724</v>
      </c>
      <c r="G1201" s="212"/>
      <c r="H1201" s="212"/>
      <c r="I120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0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02" spans="1:10" x14ac:dyDescent="0.25">
      <c r="A1202" s="214" t="s">
        <v>7462</v>
      </c>
      <c r="B1202" s="214" t="s">
        <v>6120</v>
      </c>
      <c r="C1202" s="214" t="s">
        <v>7473</v>
      </c>
      <c r="D1202" s="214" t="s">
        <v>7474</v>
      </c>
      <c r="E1202" s="215">
        <v>1502.6289999999999</v>
      </c>
      <c r="F1202" s="215">
        <v>1727.16</v>
      </c>
      <c r="G1202" s="212"/>
      <c r="H1202" s="212"/>
      <c r="I120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0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03" spans="1:10" x14ac:dyDescent="0.25">
      <c r="A1203" s="214" t="s">
        <v>7462</v>
      </c>
      <c r="B1203" s="214" t="s">
        <v>6120</v>
      </c>
      <c r="C1203" s="214" t="s">
        <v>7475</v>
      </c>
      <c r="D1203" s="214" t="s">
        <v>7476</v>
      </c>
      <c r="E1203" s="215">
        <v>1834.83</v>
      </c>
      <c r="F1203" s="215">
        <v>2109</v>
      </c>
      <c r="G1203" s="212"/>
      <c r="H1203" s="212"/>
      <c r="I120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0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04" spans="1:10" x14ac:dyDescent="0.25">
      <c r="A1204" s="214" t="s">
        <v>7462</v>
      </c>
      <c r="B1204" s="214" t="s">
        <v>7262</v>
      </c>
      <c r="C1204" s="214" t="s">
        <v>7477</v>
      </c>
      <c r="D1204" s="214" t="s">
        <v>7478</v>
      </c>
      <c r="E1204" s="215">
        <v>4219.143</v>
      </c>
      <c r="F1204" s="215">
        <v>4849.59</v>
      </c>
      <c r="G1204" s="212"/>
      <c r="H1204" s="212"/>
      <c r="I120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0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05" spans="1:10" x14ac:dyDescent="0.25">
      <c r="A1205" s="214" t="s">
        <v>7462</v>
      </c>
      <c r="B1205" s="214" t="s">
        <v>7262</v>
      </c>
      <c r="C1205" s="214" t="s">
        <v>11530</v>
      </c>
      <c r="D1205" s="214" t="s">
        <v>11531</v>
      </c>
      <c r="E1205" s="215">
        <v>3827.069</v>
      </c>
      <c r="F1205" s="215">
        <v>4398.93</v>
      </c>
      <c r="G1205" s="212"/>
      <c r="H1205" s="212"/>
      <c r="I120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0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06" spans="1:10" x14ac:dyDescent="0.25">
      <c r="A1206" s="214" t="s">
        <v>7479</v>
      </c>
      <c r="B1206" s="476" t="s">
        <v>7479</v>
      </c>
      <c r="C1206" s="657"/>
      <c r="D1206" s="477"/>
      <c r="E1206" s="215"/>
      <c r="F1206" s="215"/>
      <c r="G1206" s="212"/>
      <c r="H1206" s="212"/>
      <c r="I1206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206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207" spans="1:10" x14ac:dyDescent="0.25">
      <c r="A1207" s="214" t="s">
        <v>7479</v>
      </c>
      <c r="B1207" s="214" t="s">
        <v>6120</v>
      </c>
      <c r="C1207" s="214" t="s">
        <v>3982</v>
      </c>
      <c r="D1207" s="214" t="s">
        <v>3983</v>
      </c>
      <c r="E1207" s="215">
        <v>1448.55</v>
      </c>
      <c r="F1207" s="215">
        <v>1665</v>
      </c>
      <c r="G1207" s="212"/>
      <c r="H1207" s="212"/>
      <c r="I120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0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08" spans="1:10" x14ac:dyDescent="0.25">
      <c r="A1208" s="214" t="s">
        <v>7479</v>
      </c>
      <c r="B1208" s="214" t="s">
        <v>6120</v>
      </c>
      <c r="C1208" s="214" t="s">
        <v>7480</v>
      </c>
      <c r="D1208" s="214" t="s">
        <v>7481</v>
      </c>
      <c r="E1208" s="215">
        <v>4703.22</v>
      </c>
      <c r="F1208" s="215">
        <v>5406</v>
      </c>
      <c r="G1208" s="212"/>
      <c r="H1208" s="212"/>
      <c r="I120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0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09" spans="1:10" x14ac:dyDescent="0.25">
      <c r="A1209" s="214" t="s">
        <v>7479</v>
      </c>
      <c r="B1209" s="214" t="s">
        <v>6120</v>
      </c>
      <c r="C1209" s="214" t="s">
        <v>7482</v>
      </c>
      <c r="D1209" s="214" t="s">
        <v>7483</v>
      </c>
      <c r="E1209" s="215">
        <v>1738.26</v>
      </c>
      <c r="F1209" s="215">
        <v>1998</v>
      </c>
      <c r="G1209" s="212"/>
      <c r="H1209" s="212"/>
      <c r="I120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0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10" spans="1:10" x14ac:dyDescent="0.25">
      <c r="A1210" s="214" t="s">
        <v>7479</v>
      </c>
      <c r="B1210" s="214" t="s">
        <v>6120</v>
      </c>
      <c r="C1210" s="214" t="s">
        <v>12675</v>
      </c>
      <c r="D1210" s="214" t="s">
        <v>12676</v>
      </c>
      <c r="E1210" s="215">
        <v>2897.1</v>
      </c>
      <c r="F1210" s="215">
        <v>3330</v>
      </c>
      <c r="G1210" s="212"/>
      <c r="H1210" s="212"/>
      <c r="I121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1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11" spans="1:10" x14ac:dyDescent="0.25">
      <c r="A1211" s="214" t="s">
        <v>7479</v>
      </c>
      <c r="B1211" s="214" t="s">
        <v>6120</v>
      </c>
      <c r="C1211" s="214" t="s">
        <v>7484</v>
      </c>
      <c r="D1211" s="214" t="s">
        <v>7485</v>
      </c>
      <c r="E1211" s="215">
        <v>2027.97</v>
      </c>
      <c r="F1211" s="215">
        <v>2331</v>
      </c>
      <c r="G1211" s="212"/>
      <c r="H1211" s="212"/>
      <c r="I121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1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12" spans="1:10" x14ac:dyDescent="0.25">
      <c r="A1212" s="214" t="s">
        <v>7479</v>
      </c>
      <c r="B1212" s="214" t="s">
        <v>6120</v>
      </c>
      <c r="C1212" s="214" t="s">
        <v>7486</v>
      </c>
      <c r="D1212" s="214" t="s">
        <v>7487</v>
      </c>
      <c r="E1212" s="215">
        <v>2317.6799999999998</v>
      </c>
      <c r="F1212" s="215">
        <v>2664</v>
      </c>
      <c r="G1212" s="212"/>
      <c r="H1212" s="212"/>
      <c r="I121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1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13" spans="1:10" x14ac:dyDescent="0.25">
      <c r="A1213" s="214" t="s">
        <v>7479</v>
      </c>
      <c r="B1213" s="214" t="s">
        <v>6120</v>
      </c>
      <c r="C1213" s="214" t="s">
        <v>7488</v>
      </c>
      <c r="D1213" s="214" t="s">
        <v>7489</v>
      </c>
      <c r="E1213" s="215">
        <v>2607.39</v>
      </c>
      <c r="F1213" s="215">
        <v>2997</v>
      </c>
      <c r="G1213" s="212"/>
      <c r="H1213" s="212"/>
      <c r="I121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1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14" spans="1:10" x14ac:dyDescent="0.25">
      <c r="A1214" s="214" t="s">
        <v>7479</v>
      </c>
      <c r="B1214" s="214" t="s">
        <v>6120</v>
      </c>
      <c r="C1214" s="214" t="s">
        <v>7490</v>
      </c>
      <c r="D1214" s="214" t="s">
        <v>7491</v>
      </c>
      <c r="E1214" s="215">
        <v>3476.52</v>
      </c>
      <c r="F1214" s="215">
        <v>3996</v>
      </c>
      <c r="G1214" s="212"/>
      <c r="H1214" s="212"/>
      <c r="I121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1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15" spans="1:10" x14ac:dyDescent="0.25">
      <c r="A1215" s="214" t="s">
        <v>7479</v>
      </c>
      <c r="B1215" s="214" t="s">
        <v>6120</v>
      </c>
      <c r="C1215" s="214" t="s">
        <v>7492</v>
      </c>
      <c r="D1215" s="214" t="s">
        <v>7493</v>
      </c>
      <c r="E1215" s="215">
        <v>3476.52</v>
      </c>
      <c r="F1215" s="215">
        <v>3996</v>
      </c>
      <c r="G1215" s="212"/>
      <c r="H1215" s="212"/>
      <c r="I121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1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16" spans="1:10" x14ac:dyDescent="0.25">
      <c r="A1216" s="214" t="s">
        <v>7479</v>
      </c>
      <c r="B1216" s="214" t="s">
        <v>6120</v>
      </c>
      <c r="C1216" s="214" t="s">
        <v>7494</v>
      </c>
      <c r="D1216" s="214" t="s">
        <v>7495</v>
      </c>
      <c r="E1216" s="215">
        <v>4635.3599999999997</v>
      </c>
      <c r="F1216" s="215">
        <v>5328</v>
      </c>
      <c r="G1216" s="212"/>
      <c r="H1216" s="212"/>
      <c r="I121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1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17" spans="1:10" x14ac:dyDescent="0.25">
      <c r="A1217" s="214" t="s">
        <v>7479</v>
      </c>
      <c r="B1217" s="214" t="s">
        <v>6120</v>
      </c>
      <c r="C1217" s="214" t="s">
        <v>7496</v>
      </c>
      <c r="D1217" s="214" t="s">
        <v>7497</v>
      </c>
      <c r="E1217" s="215">
        <v>5180.92</v>
      </c>
      <c r="F1217" s="215">
        <v>5955.08</v>
      </c>
      <c r="G1217" s="212"/>
      <c r="H1217" s="212"/>
      <c r="I121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1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18" spans="1:10" x14ac:dyDescent="0.25">
      <c r="A1218" s="214" t="s">
        <v>7479</v>
      </c>
      <c r="B1218" s="214" t="s">
        <v>6120</v>
      </c>
      <c r="C1218" s="214" t="s">
        <v>7498</v>
      </c>
      <c r="D1218" s="214" t="s">
        <v>7499</v>
      </c>
      <c r="E1218" s="215">
        <v>5920.5240000000003</v>
      </c>
      <c r="F1218" s="215">
        <v>6805.2</v>
      </c>
      <c r="G1218" s="212"/>
      <c r="H1218" s="212"/>
      <c r="I121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1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19" spans="1:10" x14ac:dyDescent="0.25">
      <c r="A1219" s="214" t="s">
        <v>7479</v>
      </c>
      <c r="B1219" s="214" t="s">
        <v>6120</v>
      </c>
      <c r="C1219" s="214" t="s">
        <v>7500</v>
      </c>
      <c r="D1219" s="214" t="s">
        <v>7501</v>
      </c>
      <c r="E1219" s="215">
        <v>3476.52</v>
      </c>
      <c r="F1219" s="215">
        <v>3996</v>
      </c>
      <c r="G1219" s="212"/>
      <c r="H1219" s="212"/>
      <c r="I121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1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20" spans="1:10" x14ac:dyDescent="0.25">
      <c r="A1220" s="214" t="s">
        <v>7479</v>
      </c>
      <c r="B1220" s="214" t="s">
        <v>6120</v>
      </c>
      <c r="C1220" s="214" t="s">
        <v>7502</v>
      </c>
      <c r="D1220" s="214" t="s">
        <v>7503</v>
      </c>
      <c r="E1220" s="215">
        <v>3746.9160000000002</v>
      </c>
      <c r="F1220" s="215">
        <v>4306.8</v>
      </c>
      <c r="G1220" s="212"/>
      <c r="H1220" s="212"/>
      <c r="I122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2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21" spans="1:10" x14ac:dyDescent="0.25">
      <c r="A1221" s="214" t="s">
        <v>7479</v>
      </c>
      <c r="B1221" s="214" t="s">
        <v>6120</v>
      </c>
      <c r="C1221" s="214" t="s">
        <v>7504</v>
      </c>
      <c r="D1221" s="214" t="s">
        <v>7505</v>
      </c>
      <c r="E1221" s="215">
        <v>494.76900000000001</v>
      </c>
      <c r="F1221" s="215">
        <v>568.70000000000005</v>
      </c>
      <c r="G1221" s="212"/>
      <c r="H1221" s="212"/>
      <c r="I122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2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22" spans="1:10" x14ac:dyDescent="0.25">
      <c r="A1222" s="214" t="s">
        <v>7479</v>
      </c>
      <c r="B1222" s="214" t="s">
        <v>6120</v>
      </c>
      <c r="C1222" s="214" t="s">
        <v>7506</v>
      </c>
      <c r="D1222" s="214" t="s">
        <v>7507</v>
      </c>
      <c r="E1222" s="215">
        <v>736.89</v>
      </c>
      <c r="F1222" s="215">
        <v>847</v>
      </c>
      <c r="G1222" s="212"/>
      <c r="H1222" s="212"/>
      <c r="I122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2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23" spans="1:10" x14ac:dyDescent="0.25">
      <c r="A1223" s="214" t="s">
        <v>7479</v>
      </c>
      <c r="B1223" s="214" t="s">
        <v>6120</v>
      </c>
      <c r="C1223" s="214" t="s">
        <v>7508</v>
      </c>
      <c r="D1223" s="214" t="s">
        <v>7509</v>
      </c>
      <c r="E1223" s="215">
        <v>1454.3440000000001</v>
      </c>
      <c r="F1223" s="215">
        <v>1671.66</v>
      </c>
      <c r="G1223" s="212"/>
      <c r="H1223" s="212"/>
      <c r="I122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2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24" spans="1:10" x14ac:dyDescent="0.25">
      <c r="A1224" s="214" t="s">
        <v>7479</v>
      </c>
      <c r="B1224" s="214" t="s">
        <v>6120</v>
      </c>
      <c r="C1224" s="214" t="s">
        <v>7510</v>
      </c>
      <c r="D1224" s="214" t="s">
        <v>7511</v>
      </c>
      <c r="E1224" s="215">
        <v>1846.4179999999999</v>
      </c>
      <c r="F1224" s="215">
        <v>2122.3200000000002</v>
      </c>
      <c r="G1224" s="212"/>
      <c r="H1224" s="212"/>
      <c r="I122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2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25" spans="1:10" x14ac:dyDescent="0.25">
      <c r="A1225" s="214" t="s">
        <v>7479</v>
      </c>
      <c r="B1225" s="214" t="s">
        <v>6120</v>
      </c>
      <c r="C1225" s="214" t="s">
        <v>7512</v>
      </c>
      <c r="D1225" s="214" t="s">
        <v>7513</v>
      </c>
      <c r="E1225" s="215">
        <v>1271.827</v>
      </c>
      <c r="F1225" s="215">
        <v>1461.87</v>
      </c>
      <c r="G1225" s="212"/>
      <c r="H1225" s="212"/>
      <c r="I122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2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26" spans="1:10" x14ac:dyDescent="0.25">
      <c r="A1226" s="214" t="s">
        <v>7479</v>
      </c>
      <c r="B1226" s="214" t="s">
        <v>6120</v>
      </c>
      <c r="C1226" s="214" t="s">
        <v>3987</v>
      </c>
      <c r="D1226" s="214" t="s">
        <v>3988</v>
      </c>
      <c r="E1226" s="215">
        <v>1900.498</v>
      </c>
      <c r="F1226" s="215">
        <v>2184.48</v>
      </c>
      <c r="G1226" s="212"/>
      <c r="H1226" s="212"/>
      <c r="I122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2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27" spans="1:10" x14ac:dyDescent="0.25">
      <c r="A1227" s="214" t="s">
        <v>7479</v>
      </c>
      <c r="B1227" s="214" t="s">
        <v>6120</v>
      </c>
      <c r="C1227" s="214" t="s">
        <v>7514</v>
      </c>
      <c r="D1227" s="214" t="s">
        <v>7515</v>
      </c>
      <c r="E1227" s="215">
        <v>2729.0680000000002</v>
      </c>
      <c r="F1227" s="215">
        <v>3136.86</v>
      </c>
      <c r="G1227" s="212"/>
      <c r="H1227" s="212"/>
      <c r="I122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2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28" spans="1:10" x14ac:dyDescent="0.25">
      <c r="A1228" s="214" t="s">
        <v>7479</v>
      </c>
      <c r="B1228" s="214" t="s">
        <v>6120</v>
      </c>
      <c r="C1228" s="214" t="s">
        <v>7516</v>
      </c>
      <c r="D1228" s="214" t="s">
        <v>7517</v>
      </c>
      <c r="E1228" s="215">
        <v>2729.0680000000002</v>
      </c>
      <c r="F1228" s="215">
        <v>3136.86</v>
      </c>
      <c r="G1228" s="212"/>
      <c r="H1228" s="212"/>
      <c r="I122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2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29" spans="1:10" x14ac:dyDescent="0.25">
      <c r="A1229" s="214" t="s">
        <v>7479</v>
      </c>
      <c r="B1229" s="214" t="s">
        <v>6120</v>
      </c>
      <c r="C1229" s="214" t="s">
        <v>7518</v>
      </c>
      <c r="D1229" s="214" t="s">
        <v>7519</v>
      </c>
      <c r="E1229" s="215">
        <v>4561.0010000000002</v>
      </c>
      <c r="F1229" s="215">
        <v>5242.53</v>
      </c>
      <c r="G1229" s="212"/>
      <c r="H1229" s="212"/>
      <c r="I122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2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30" spans="1:10" x14ac:dyDescent="0.25">
      <c r="A1230" s="214" t="s">
        <v>7479</v>
      </c>
      <c r="B1230" s="214" t="s">
        <v>6120</v>
      </c>
      <c r="C1230" s="214" t="s">
        <v>7520</v>
      </c>
      <c r="D1230" s="214" t="s">
        <v>7521</v>
      </c>
      <c r="E1230" s="215">
        <v>4561.0010000000002</v>
      </c>
      <c r="F1230" s="215">
        <v>5242.53</v>
      </c>
      <c r="G1230" s="212"/>
      <c r="H1230" s="212"/>
      <c r="I123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3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31" spans="1:10" x14ac:dyDescent="0.25">
      <c r="A1231" s="214" t="s">
        <v>7479</v>
      </c>
      <c r="B1231" s="214" t="s">
        <v>6120</v>
      </c>
      <c r="C1231" s="214" t="s">
        <v>7522</v>
      </c>
      <c r="D1231" s="214" t="s">
        <v>7523</v>
      </c>
      <c r="E1231" s="215">
        <v>4024.0720000000001</v>
      </c>
      <c r="F1231" s="215">
        <v>4625.37</v>
      </c>
      <c r="G1231" s="212"/>
      <c r="H1231" s="212"/>
      <c r="I123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3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32" spans="1:10" x14ac:dyDescent="0.25">
      <c r="A1232" s="214" t="s">
        <v>7479</v>
      </c>
      <c r="B1232" s="214" t="s">
        <v>6120</v>
      </c>
      <c r="C1232" s="214" t="s">
        <v>7524</v>
      </c>
      <c r="D1232" s="214" t="s">
        <v>7525</v>
      </c>
      <c r="E1232" s="215">
        <v>4024.0720000000001</v>
      </c>
      <c r="F1232" s="215">
        <v>4625.37</v>
      </c>
      <c r="G1232" s="212"/>
      <c r="H1232" s="212"/>
      <c r="I123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3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33" spans="1:10" x14ac:dyDescent="0.25">
      <c r="A1233" s="214" t="s">
        <v>7479</v>
      </c>
      <c r="B1233" s="214" t="s">
        <v>6120</v>
      </c>
      <c r="C1233" s="214" t="s">
        <v>7526</v>
      </c>
      <c r="D1233" s="214" t="s">
        <v>7527</v>
      </c>
      <c r="E1233" s="215">
        <v>4024.0720000000001</v>
      </c>
      <c r="F1233" s="215">
        <v>4625.37</v>
      </c>
      <c r="G1233" s="212"/>
      <c r="H1233" s="212"/>
      <c r="I123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3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34" spans="1:10" x14ac:dyDescent="0.25">
      <c r="A1234" s="214" t="s">
        <v>7479</v>
      </c>
      <c r="B1234" s="214" t="s">
        <v>6120</v>
      </c>
      <c r="C1234" s="214" t="s">
        <v>7528</v>
      </c>
      <c r="D1234" s="214" t="s">
        <v>7529</v>
      </c>
      <c r="E1234" s="215">
        <v>4024.0720000000001</v>
      </c>
      <c r="F1234" s="215">
        <v>4625.37</v>
      </c>
      <c r="G1234" s="212"/>
      <c r="H1234" s="212"/>
      <c r="I123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3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35" spans="1:10" x14ac:dyDescent="0.25">
      <c r="A1235" s="214" t="s">
        <v>7479</v>
      </c>
      <c r="B1235" s="214" t="s">
        <v>6120</v>
      </c>
      <c r="C1235" s="214" t="s">
        <v>7530</v>
      </c>
      <c r="D1235" s="214" t="s">
        <v>7531</v>
      </c>
      <c r="E1235" s="215">
        <v>4024.0720000000001</v>
      </c>
      <c r="F1235" s="215">
        <v>4625.37</v>
      </c>
      <c r="G1235" s="212"/>
      <c r="H1235" s="212"/>
      <c r="I123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3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36" spans="1:10" x14ac:dyDescent="0.25">
      <c r="A1236" s="214" t="s">
        <v>7479</v>
      </c>
      <c r="B1236" s="214" t="s">
        <v>6120</v>
      </c>
      <c r="C1236" s="214" t="s">
        <v>7532</v>
      </c>
      <c r="D1236" s="214" t="s">
        <v>7533</v>
      </c>
      <c r="E1236" s="215">
        <v>4024.0720000000001</v>
      </c>
      <c r="F1236" s="215">
        <v>4625.37</v>
      </c>
      <c r="G1236" s="212"/>
      <c r="H1236" s="212"/>
      <c r="I123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3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37" spans="1:10" x14ac:dyDescent="0.25">
      <c r="A1237" s="214" t="s">
        <v>7479</v>
      </c>
      <c r="B1237" s="214" t="s">
        <v>6120</v>
      </c>
      <c r="C1237" s="214" t="s">
        <v>7534</v>
      </c>
      <c r="D1237" s="214" t="s">
        <v>7535</v>
      </c>
      <c r="E1237" s="215">
        <v>4310.8850000000002</v>
      </c>
      <c r="F1237" s="215">
        <v>4955.04</v>
      </c>
      <c r="G1237" s="212"/>
      <c r="H1237" s="212"/>
      <c r="I123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3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38" spans="1:10" x14ac:dyDescent="0.25">
      <c r="A1238" s="214" t="s">
        <v>7479</v>
      </c>
      <c r="B1238" s="214" t="s">
        <v>6120</v>
      </c>
      <c r="C1238" s="214" t="s">
        <v>7536</v>
      </c>
      <c r="D1238" s="214" t="s">
        <v>7537</v>
      </c>
      <c r="E1238" s="215">
        <v>4310.8850000000002</v>
      </c>
      <c r="F1238" s="215">
        <v>4955.04</v>
      </c>
      <c r="G1238" s="212"/>
      <c r="H1238" s="212"/>
      <c r="I123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3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39" spans="1:10" x14ac:dyDescent="0.25">
      <c r="A1239" s="214" t="s">
        <v>7479</v>
      </c>
      <c r="B1239" s="214" t="s">
        <v>6120</v>
      </c>
      <c r="C1239" s="214" t="s">
        <v>7538</v>
      </c>
      <c r="D1239" s="214" t="s">
        <v>7539</v>
      </c>
      <c r="E1239" s="215">
        <v>4310.8850000000002</v>
      </c>
      <c r="F1239" s="215">
        <v>4955.04</v>
      </c>
      <c r="G1239" s="212"/>
      <c r="H1239" s="212"/>
      <c r="I123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3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40" spans="1:10" x14ac:dyDescent="0.25">
      <c r="A1240" s="214" t="s">
        <v>7479</v>
      </c>
      <c r="B1240" s="214" t="s">
        <v>6120</v>
      </c>
      <c r="C1240" s="214" t="s">
        <v>7540</v>
      </c>
      <c r="D1240" s="214" t="s">
        <v>7541</v>
      </c>
      <c r="E1240" s="215">
        <v>4310.8850000000002</v>
      </c>
      <c r="F1240" s="215">
        <v>4955.04</v>
      </c>
      <c r="G1240" s="212"/>
      <c r="H1240" s="212"/>
      <c r="I124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4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41" spans="1:10" x14ac:dyDescent="0.25">
      <c r="A1241" s="214" t="s">
        <v>7479</v>
      </c>
      <c r="B1241" s="214" t="s">
        <v>6120</v>
      </c>
      <c r="C1241" s="214" t="s">
        <v>7542</v>
      </c>
      <c r="D1241" s="214" t="s">
        <v>7543</v>
      </c>
      <c r="E1241" s="215">
        <v>4310.8850000000002</v>
      </c>
      <c r="F1241" s="215">
        <v>4955.04</v>
      </c>
      <c r="G1241" s="212"/>
      <c r="H1241" s="212"/>
      <c r="I124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4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42" spans="1:10" x14ac:dyDescent="0.25">
      <c r="A1242" s="214" t="s">
        <v>7479</v>
      </c>
      <c r="B1242" s="214" t="s">
        <v>6120</v>
      </c>
      <c r="C1242" s="214" t="s">
        <v>7544</v>
      </c>
      <c r="D1242" s="214" t="s">
        <v>7545</v>
      </c>
      <c r="E1242" s="215">
        <v>4592.8689999999997</v>
      </c>
      <c r="F1242" s="215">
        <v>5279.16</v>
      </c>
      <c r="G1242" s="212"/>
      <c r="H1242" s="212"/>
      <c r="I124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4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43" spans="1:10" x14ac:dyDescent="0.25">
      <c r="A1243" s="214" t="s">
        <v>7479</v>
      </c>
      <c r="B1243" s="214" t="s">
        <v>6120</v>
      </c>
      <c r="C1243" s="214" t="s">
        <v>7546</v>
      </c>
      <c r="D1243" s="214" t="s">
        <v>7547</v>
      </c>
      <c r="E1243" s="215">
        <v>3766.23</v>
      </c>
      <c r="F1243" s="215">
        <v>4329</v>
      </c>
      <c r="G1243" s="212"/>
      <c r="H1243" s="212"/>
      <c r="I124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4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44" spans="1:10" x14ac:dyDescent="0.25">
      <c r="A1244" s="214" t="s">
        <v>7479</v>
      </c>
      <c r="B1244" s="214" t="s">
        <v>6120</v>
      </c>
      <c r="C1244" s="214" t="s">
        <v>7548</v>
      </c>
      <c r="D1244" s="214" t="s">
        <v>7549</v>
      </c>
      <c r="E1244" s="215">
        <v>3766.23</v>
      </c>
      <c r="F1244" s="215">
        <v>4329</v>
      </c>
      <c r="G1244" s="212"/>
      <c r="H1244" s="212"/>
      <c r="I124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4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45" spans="1:10" x14ac:dyDescent="0.25">
      <c r="A1245" s="214" t="s">
        <v>7479</v>
      </c>
      <c r="B1245" s="214" t="s">
        <v>6120</v>
      </c>
      <c r="C1245" s="214" t="s">
        <v>7550</v>
      </c>
      <c r="D1245" s="214" t="s">
        <v>7551</v>
      </c>
      <c r="E1245" s="215">
        <v>4024.0720000000001</v>
      </c>
      <c r="F1245" s="215">
        <v>4625.37</v>
      </c>
      <c r="G1245" s="212"/>
      <c r="H1245" s="212"/>
      <c r="I124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4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46" spans="1:10" x14ac:dyDescent="0.25">
      <c r="A1246" s="214" t="s">
        <v>7479</v>
      </c>
      <c r="B1246" s="214" t="s">
        <v>6120</v>
      </c>
      <c r="C1246" s="214" t="s">
        <v>7552</v>
      </c>
      <c r="D1246" s="214" t="s">
        <v>7553</v>
      </c>
      <c r="E1246" s="215">
        <v>4024.0720000000001</v>
      </c>
      <c r="F1246" s="215">
        <v>4625.37</v>
      </c>
      <c r="G1246" s="212"/>
      <c r="H1246" s="212"/>
      <c r="I124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4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47" spans="1:10" x14ac:dyDescent="0.25">
      <c r="A1247" s="214" t="s">
        <v>7479</v>
      </c>
      <c r="B1247" s="214" t="s">
        <v>6120</v>
      </c>
      <c r="C1247" s="214" t="s">
        <v>7554</v>
      </c>
      <c r="D1247" s="214" t="s">
        <v>7555</v>
      </c>
      <c r="E1247" s="215">
        <v>4310.8850000000002</v>
      </c>
      <c r="F1247" s="215">
        <v>4955.04</v>
      </c>
      <c r="G1247" s="212"/>
      <c r="H1247" s="212"/>
      <c r="I124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4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48" spans="1:10" x14ac:dyDescent="0.25">
      <c r="A1248" s="214" t="s">
        <v>7479</v>
      </c>
      <c r="B1248" s="214" t="s">
        <v>6120</v>
      </c>
      <c r="C1248" s="214" t="s">
        <v>7556</v>
      </c>
      <c r="D1248" s="214" t="s">
        <v>7557</v>
      </c>
      <c r="E1248" s="215">
        <v>4024.0720000000001</v>
      </c>
      <c r="F1248" s="215">
        <v>4625.37</v>
      </c>
      <c r="G1248" s="212"/>
      <c r="H1248" s="212"/>
      <c r="I124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4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49" spans="1:10" x14ac:dyDescent="0.25">
      <c r="A1249" s="214" t="s">
        <v>7479</v>
      </c>
      <c r="B1249" s="214" t="s">
        <v>6120</v>
      </c>
      <c r="C1249" s="214" t="s">
        <v>7558</v>
      </c>
      <c r="D1249" s="214" t="s">
        <v>7559</v>
      </c>
      <c r="E1249" s="215">
        <v>4024.0720000000001</v>
      </c>
      <c r="F1249" s="215">
        <v>4625.37</v>
      </c>
      <c r="G1249" s="212"/>
      <c r="H1249" s="212"/>
      <c r="I124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4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50" spans="1:10" x14ac:dyDescent="0.25">
      <c r="A1250" s="214" t="s">
        <v>7479</v>
      </c>
      <c r="B1250" s="214" t="s">
        <v>6120</v>
      </c>
      <c r="C1250" s="214" t="s">
        <v>7560</v>
      </c>
      <c r="D1250" s="214" t="s">
        <v>7561</v>
      </c>
      <c r="E1250" s="215">
        <v>4730.8860000000004</v>
      </c>
      <c r="F1250" s="215">
        <v>5437.8</v>
      </c>
      <c r="G1250" s="212"/>
      <c r="H1250" s="212"/>
      <c r="I125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5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51" spans="1:10" x14ac:dyDescent="0.25">
      <c r="A1251" s="214" t="s">
        <v>7479</v>
      </c>
      <c r="B1251" s="214" t="s">
        <v>6120</v>
      </c>
      <c r="C1251" s="214" t="s">
        <v>7562</v>
      </c>
      <c r="D1251" s="214" t="s">
        <v>7563</v>
      </c>
      <c r="E1251" s="215">
        <v>4933.7700000000004</v>
      </c>
      <c r="F1251" s="215">
        <v>5671</v>
      </c>
      <c r="G1251" s="212"/>
      <c r="H1251" s="212"/>
      <c r="I125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5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52" spans="1:10" x14ac:dyDescent="0.25">
      <c r="A1252" s="214" t="s">
        <v>7479</v>
      </c>
      <c r="B1252" s="214" t="s">
        <v>6120</v>
      </c>
      <c r="C1252" s="214" t="s">
        <v>7564</v>
      </c>
      <c r="D1252" s="214" t="s">
        <v>7565</v>
      </c>
      <c r="E1252" s="215">
        <v>3959.37</v>
      </c>
      <c r="F1252" s="215">
        <v>4551</v>
      </c>
      <c r="G1252" s="212"/>
      <c r="H1252" s="212"/>
      <c r="I125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5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53" spans="1:10" x14ac:dyDescent="0.25">
      <c r="A1253" s="214" t="s">
        <v>7479</v>
      </c>
      <c r="B1253" s="214" t="s">
        <v>6120</v>
      </c>
      <c r="C1253" s="214" t="s">
        <v>7566</v>
      </c>
      <c r="D1253" s="214" t="s">
        <v>7567</v>
      </c>
      <c r="E1253" s="215">
        <v>3959.37</v>
      </c>
      <c r="F1253" s="215">
        <v>4551</v>
      </c>
      <c r="G1253" s="212"/>
      <c r="H1253" s="212"/>
      <c r="I125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5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54" spans="1:10" x14ac:dyDescent="0.25">
      <c r="A1254" s="214" t="s">
        <v>7479</v>
      </c>
      <c r="B1254" s="214" t="s">
        <v>6120</v>
      </c>
      <c r="C1254" s="214" t="s">
        <v>7568</v>
      </c>
      <c r="D1254" s="214" t="s">
        <v>7569</v>
      </c>
      <c r="E1254" s="215">
        <v>4345.6499999999996</v>
      </c>
      <c r="F1254" s="215">
        <v>4995</v>
      </c>
      <c r="G1254" s="212"/>
      <c r="H1254" s="212"/>
      <c r="I125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5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55" spans="1:10" x14ac:dyDescent="0.25">
      <c r="A1255" s="214" t="s">
        <v>7479</v>
      </c>
      <c r="B1255" s="214" t="s">
        <v>6120</v>
      </c>
      <c r="C1255" s="214" t="s">
        <v>7570</v>
      </c>
      <c r="D1255" s="214" t="s">
        <v>7571</v>
      </c>
      <c r="E1255" s="215">
        <v>788.47230000000002</v>
      </c>
      <c r="F1255" s="215">
        <v>906.29</v>
      </c>
      <c r="G1255" s="212"/>
      <c r="H1255" s="212"/>
      <c r="I125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5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56" spans="1:10" x14ac:dyDescent="0.25">
      <c r="A1256" s="214" t="s">
        <v>7479</v>
      </c>
      <c r="B1256" s="214" t="s">
        <v>6120</v>
      </c>
      <c r="C1256" s="214" t="s">
        <v>7572</v>
      </c>
      <c r="D1256" s="214" t="s">
        <v>7573</v>
      </c>
      <c r="E1256" s="215">
        <v>2269.395</v>
      </c>
      <c r="F1256" s="215">
        <v>2608.5</v>
      </c>
      <c r="G1256" s="212"/>
      <c r="H1256" s="212"/>
      <c r="I125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5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57" spans="1:10" x14ac:dyDescent="0.25">
      <c r="A1257" s="214" t="s">
        <v>7479</v>
      </c>
      <c r="B1257" s="214" t="s">
        <v>6120</v>
      </c>
      <c r="C1257" s="214" t="s">
        <v>7574</v>
      </c>
      <c r="D1257" s="214" t="s">
        <v>7575</v>
      </c>
      <c r="E1257" s="215">
        <v>2414.25</v>
      </c>
      <c r="F1257" s="215">
        <v>2775</v>
      </c>
      <c r="G1257" s="212"/>
      <c r="H1257" s="212"/>
      <c r="I125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5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58" spans="1:10" x14ac:dyDescent="0.25">
      <c r="A1258" s="214" t="s">
        <v>7479</v>
      </c>
      <c r="B1258" s="214" t="s">
        <v>6120</v>
      </c>
      <c r="C1258" s="214" t="s">
        <v>7576</v>
      </c>
      <c r="D1258" s="214" t="s">
        <v>7577</v>
      </c>
      <c r="E1258" s="215">
        <v>1738.26</v>
      </c>
      <c r="F1258" s="215">
        <v>1998</v>
      </c>
      <c r="G1258" s="212"/>
      <c r="H1258" s="212"/>
      <c r="I125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5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59" spans="1:10" x14ac:dyDescent="0.25">
      <c r="A1259" s="214" t="s">
        <v>7479</v>
      </c>
      <c r="B1259" s="214" t="s">
        <v>6120</v>
      </c>
      <c r="C1259" s="214" t="s">
        <v>7578</v>
      </c>
      <c r="D1259" s="214" t="s">
        <v>7579</v>
      </c>
      <c r="E1259" s="215">
        <v>2607.39</v>
      </c>
      <c r="F1259" s="215">
        <v>2997</v>
      </c>
      <c r="G1259" s="212"/>
      <c r="H1259" s="212"/>
      <c r="I125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5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60" spans="1:10" x14ac:dyDescent="0.25">
      <c r="A1260" s="214" t="s">
        <v>7479</v>
      </c>
      <c r="B1260" s="214" t="s">
        <v>6120</v>
      </c>
      <c r="C1260" s="214" t="s">
        <v>7580</v>
      </c>
      <c r="D1260" s="214" t="s">
        <v>7581</v>
      </c>
      <c r="E1260" s="215">
        <v>2908.6880000000001</v>
      </c>
      <c r="F1260" s="215">
        <v>3343.32</v>
      </c>
      <c r="G1260" s="212"/>
      <c r="H1260" s="212"/>
      <c r="I126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6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61" spans="1:10" x14ac:dyDescent="0.25">
      <c r="A1261" s="214" t="s">
        <v>7479</v>
      </c>
      <c r="B1261" s="214" t="s">
        <v>6120</v>
      </c>
      <c r="C1261" s="214" t="s">
        <v>7582</v>
      </c>
      <c r="D1261" s="214" t="s">
        <v>7583</v>
      </c>
      <c r="E1261" s="215">
        <v>1019.014</v>
      </c>
      <c r="F1261" s="215">
        <v>1171.28</v>
      </c>
      <c r="G1261" s="212"/>
      <c r="H1261" s="212"/>
      <c r="I126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6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62" spans="1:10" x14ac:dyDescent="0.25">
      <c r="A1262" s="214" t="s">
        <v>7479</v>
      </c>
      <c r="B1262" s="214" t="s">
        <v>6120</v>
      </c>
      <c r="C1262" s="214" t="s">
        <v>7584</v>
      </c>
      <c r="D1262" s="214" t="s">
        <v>7585</v>
      </c>
      <c r="E1262" s="215">
        <v>489.50549999999998</v>
      </c>
      <c r="F1262" s="215">
        <v>562.65</v>
      </c>
      <c r="G1262" s="212"/>
      <c r="H1262" s="212"/>
      <c r="I126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6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63" spans="1:10" x14ac:dyDescent="0.25">
      <c r="A1263" s="214" t="s">
        <v>7479</v>
      </c>
      <c r="B1263" s="214" t="s">
        <v>6120</v>
      </c>
      <c r="C1263" s="214" t="s">
        <v>7586</v>
      </c>
      <c r="D1263" s="214" t="s">
        <v>7587</v>
      </c>
      <c r="E1263" s="215">
        <v>536.87699999999995</v>
      </c>
      <c r="F1263" s="215">
        <v>617.1</v>
      </c>
      <c r="G1263" s="212"/>
      <c r="H1263" s="212"/>
      <c r="I126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6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64" spans="1:10" x14ac:dyDescent="0.25">
      <c r="A1264" s="214" t="s">
        <v>7479</v>
      </c>
      <c r="B1264" s="214" t="s">
        <v>6120</v>
      </c>
      <c r="C1264" s="214" t="s">
        <v>7588</v>
      </c>
      <c r="D1264" s="214" t="s">
        <v>7589</v>
      </c>
      <c r="E1264" s="215">
        <v>621.09299999999996</v>
      </c>
      <c r="F1264" s="215">
        <v>713.9</v>
      </c>
      <c r="G1264" s="212"/>
      <c r="H1264" s="212"/>
      <c r="I126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6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65" spans="1:10" x14ac:dyDescent="0.25">
      <c r="A1265" s="214" t="s">
        <v>7479</v>
      </c>
      <c r="B1265" s="214" t="s">
        <v>6120</v>
      </c>
      <c r="C1265" s="214" t="s">
        <v>7590</v>
      </c>
      <c r="D1265" s="214" t="s">
        <v>7591</v>
      </c>
      <c r="E1265" s="215">
        <v>757.94399999999996</v>
      </c>
      <c r="F1265" s="215">
        <v>871.2</v>
      </c>
      <c r="G1265" s="212"/>
      <c r="H1265" s="212"/>
      <c r="I126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6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66" spans="1:10" x14ac:dyDescent="0.25">
      <c r="A1266" s="214" t="s">
        <v>7479</v>
      </c>
      <c r="B1266" s="214" t="s">
        <v>6120</v>
      </c>
      <c r="C1266" s="214" t="s">
        <v>7592</v>
      </c>
      <c r="D1266" s="214" t="s">
        <v>7593</v>
      </c>
      <c r="E1266" s="215">
        <v>1545.12</v>
      </c>
      <c r="F1266" s="215">
        <v>1776</v>
      </c>
      <c r="G1266" s="212"/>
      <c r="H1266" s="212"/>
      <c r="I126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6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67" spans="1:10" x14ac:dyDescent="0.25">
      <c r="A1267" s="214" t="s">
        <v>7479</v>
      </c>
      <c r="B1267" s="214" t="s">
        <v>6120</v>
      </c>
      <c r="C1267" s="214" t="s">
        <v>7594</v>
      </c>
      <c r="D1267" s="214" t="s">
        <v>7595</v>
      </c>
      <c r="E1267" s="215">
        <v>1834.83</v>
      </c>
      <c r="F1267" s="215">
        <v>2109</v>
      </c>
      <c r="G1267" s="212"/>
      <c r="H1267" s="212"/>
      <c r="I126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6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68" spans="1:10" x14ac:dyDescent="0.25">
      <c r="A1268" s="214" t="s">
        <v>7479</v>
      </c>
      <c r="B1268" s="214" t="s">
        <v>6120</v>
      </c>
      <c r="C1268" s="214" t="s">
        <v>7596</v>
      </c>
      <c r="D1268" s="214" t="s">
        <v>7597</v>
      </c>
      <c r="E1268" s="215">
        <v>1931.4</v>
      </c>
      <c r="F1268" s="215">
        <v>2220</v>
      </c>
      <c r="G1268" s="212"/>
      <c r="H1268" s="212"/>
      <c r="I126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6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69" spans="1:10" x14ac:dyDescent="0.25">
      <c r="A1269" s="214" t="s">
        <v>7479</v>
      </c>
      <c r="B1269" s="214" t="s">
        <v>6120</v>
      </c>
      <c r="C1269" s="214" t="s">
        <v>12677</v>
      </c>
      <c r="D1269" s="214" t="s">
        <v>12678</v>
      </c>
      <c r="E1269" s="215">
        <v>2607.39</v>
      </c>
      <c r="F1269" s="215">
        <v>2997</v>
      </c>
      <c r="G1269" s="212"/>
      <c r="H1269" s="212"/>
      <c r="I126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6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70" spans="1:10" x14ac:dyDescent="0.25">
      <c r="A1270" s="214" t="s">
        <v>7479</v>
      </c>
      <c r="B1270" s="214" t="s">
        <v>6120</v>
      </c>
      <c r="C1270" s="214" t="s">
        <v>7598</v>
      </c>
      <c r="D1270" s="214" t="s">
        <v>7599</v>
      </c>
      <c r="E1270" s="215">
        <v>2607.39</v>
      </c>
      <c r="F1270" s="215">
        <v>2997</v>
      </c>
      <c r="G1270" s="212"/>
      <c r="H1270" s="212"/>
      <c r="I127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7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71" spans="1:10" x14ac:dyDescent="0.25">
      <c r="A1271" s="214" t="s">
        <v>7479</v>
      </c>
      <c r="B1271" s="214" t="s">
        <v>6120</v>
      </c>
      <c r="C1271" s="214" t="s">
        <v>7600</v>
      </c>
      <c r="D1271" s="214" t="s">
        <v>7601</v>
      </c>
      <c r="E1271" s="215">
        <v>4680.165</v>
      </c>
      <c r="F1271" s="215">
        <v>5379.5</v>
      </c>
      <c r="G1271" s="212"/>
      <c r="H1271" s="212"/>
      <c r="I127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7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72" spans="1:10" x14ac:dyDescent="0.25">
      <c r="A1272" s="214" t="s">
        <v>7479</v>
      </c>
      <c r="B1272" s="214" t="s">
        <v>6120</v>
      </c>
      <c r="C1272" s="214" t="s">
        <v>7602</v>
      </c>
      <c r="D1272" s="214" t="s">
        <v>7603</v>
      </c>
      <c r="E1272" s="215">
        <v>2328.3029999999999</v>
      </c>
      <c r="F1272" s="215">
        <v>2676.21</v>
      </c>
      <c r="G1272" s="212"/>
      <c r="H1272" s="212"/>
      <c r="I127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7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73" spans="1:10" x14ac:dyDescent="0.25">
      <c r="A1273" s="214" t="s">
        <v>7479</v>
      </c>
      <c r="B1273" s="214" t="s">
        <v>6120</v>
      </c>
      <c r="C1273" s="214" t="s">
        <v>7604</v>
      </c>
      <c r="D1273" s="214" t="s">
        <v>7605</v>
      </c>
      <c r="E1273" s="215">
        <v>2800.53</v>
      </c>
      <c r="F1273" s="215">
        <v>3219</v>
      </c>
      <c r="G1273" s="212"/>
      <c r="H1273" s="212"/>
      <c r="I127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7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74" spans="1:10" x14ac:dyDescent="0.25">
      <c r="A1274" s="214" t="s">
        <v>7479</v>
      </c>
      <c r="B1274" s="214" t="s">
        <v>6120</v>
      </c>
      <c r="C1274" s="214" t="s">
        <v>7606</v>
      </c>
      <c r="D1274" s="214" t="s">
        <v>7607</v>
      </c>
      <c r="E1274" s="215">
        <v>2944.4189999999999</v>
      </c>
      <c r="F1274" s="215">
        <v>3384.39</v>
      </c>
      <c r="G1274" s="212"/>
      <c r="H1274" s="212"/>
      <c r="I127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7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75" spans="1:10" x14ac:dyDescent="0.25">
      <c r="A1275" s="214" t="s">
        <v>7479</v>
      </c>
      <c r="B1275" s="214" t="s">
        <v>6120</v>
      </c>
      <c r="C1275" s="214" t="s">
        <v>7608</v>
      </c>
      <c r="D1275" s="214" t="s">
        <v>7609</v>
      </c>
      <c r="E1275" s="215">
        <v>3186.81</v>
      </c>
      <c r="F1275" s="215">
        <v>3663</v>
      </c>
      <c r="G1275" s="212"/>
      <c r="H1275" s="212"/>
      <c r="I127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7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76" spans="1:10" x14ac:dyDescent="0.25">
      <c r="A1276" s="214" t="s">
        <v>7479</v>
      </c>
      <c r="B1276" s="214" t="s">
        <v>6120</v>
      </c>
      <c r="C1276" s="214" t="s">
        <v>7610</v>
      </c>
      <c r="D1276" s="214" t="s">
        <v>7611</v>
      </c>
      <c r="E1276" s="215">
        <v>4152.51</v>
      </c>
      <c r="F1276" s="215">
        <v>4773</v>
      </c>
      <c r="G1276" s="212"/>
      <c r="H1276" s="212"/>
      <c r="I127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7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77" spans="1:10" x14ac:dyDescent="0.25">
      <c r="A1277" s="214" t="s">
        <v>7479</v>
      </c>
      <c r="B1277" s="214" t="s">
        <v>6120</v>
      </c>
      <c r="C1277" s="214" t="s">
        <v>7612</v>
      </c>
      <c r="D1277" s="214" t="s">
        <v>7613</v>
      </c>
      <c r="E1277" s="215">
        <v>4316.6790000000001</v>
      </c>
      <c r="F1277" s="215">
        <v>4961.7</v>
      </c>
      <c r="G1277" s="212"/>
      <c r="H1277" s="212"/>
      <c r="I127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7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78" spans="1:10" x14ac:dyDescent="0.25">
      <c r="A1278" s="214" t="s">
        <v>7479</v>
      </c>
      <c r="B1278" s="214" t="s">
        <v>6120</v>
      </c>
      <c r="C1278" s="214" t="s">
        <v>7614</v>
      </c>
      <c r="D1278" s="214" t="s">
        <v>7615</v>
      </c>
      <c r="E1278" s="215">
        <v>1062.27</v>
      </c>
      <c r="F1278" s="215">
        <v>1221</v>
      </c>
      <c r="G1278" s="212"/>
      <c r="H1278" s="212"/>
      <c r="I127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7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79" spans="1:10" x14ac:dyDescent="0.25">
      <c r="A1279" s="214" t="s">
        <v>7479</v>
      </c>
      <c r="B1279" s="214" t="s">
        <v>6120</v>
      </c>
      <c r="C1279" s="214" t="s">
        <v>7616</v>
      </c>
      <c r="D1279" s="214" t="s">
        <v>7617</v>
      </c>
      <c r="E1279" s="215">
        <v>1274.7239999999999</v>
      </c>
      <c r="F1279" s="215">
        <v>1465.2</v>
      </c>
      <c r="G1279" s="212"/>
      <c r="H1279" s="212"/>
      <c r="I127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7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80" spans="1:10" x14ac:dyDescent="0.25">
      <c r="A1280" s="214" t="s">
        <v>7479</v>
      </c>
      <c r="B1280" s="214" t="s">
        <v>6120</v>
      </c>
      <c r="C1280" s="214" t="s">
        <v>7618</v>
      </c>
      <c r="D1280" s="214" t="s">
        <v>7619</v>
      </c>
      <c r="E1280" s="215">
        <v>1158.8399999999999</v>
      </c>
      <c r="F1280" s="215">
        <v>1332</v>
      </c>
      <c r="G1280" s="212"/>
      <c r="H1280" s="212"/>
      <c r="I128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8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81" spans="1:10" x14ac:dyDescent="0.25">
      <c r="A1281" s="214" t="s">
        <v>7479</v>
      </c>
      <c r="B1281" s="214" t="s">
        <v>6120</v>
      </c>
      <c r="C1281" s="214" t="s">
        <v>7620</v>
      </c>
      <c r="D1281" s="214" t="s">
        <v>7621</v>
      </c>
      <c r="E1281" s="215">
        <v>1008.191</v>
      </c>
      <c r="F1281" s="215">
        <v>1158.8399999999999</v>
      </c>
      <c r="G1281" s="212"/>
      <c r="H1281" s="212"/>
      <c r="I128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8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82" spans="1:10" x14ac:dyDescent="0.25">
      <c r="A1282" s="214" t="s">
        <v>7479</v>
      </c>
      <c r="B1282" s="214" t="s">
        <v>6120</v>
      </c>
      <c r="C1282" s="214" t="s">
        <v>7622</v>
      </c>
      <c r="D1282" s="214" t="s">
        <v>7623</v>
      </c>
      <c r="E1282" s="215">
        <v>1008.191</v>
      </c>
      <c r="F1282" s="215">
        <v>1158.8399999999999</v>
      </c>
      <c r="G1282" s="212"/>
      <c r="H1282" s="212"/>
      <c r="I128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8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83" spans="1:10" x14ac:dyDescent="0.25">
      <c r="A1283" s="214" t="s">
        <v>7479</v>
      </c>
      <c r="B1283" s="214" t="s">
        <v>6120</v>
      </c>
      <c r="C1283" s="214" t="s">
        <v>7624</v>
      </c>
      <c r="D1283" s="214" t="s">
        <v>7625</v>
      </c>
      <c r="E1283" s="215">
        <v>1448.55</v>
      </c>
      <c r="F1283" s="215">
        <v>1665</v>
      </c>
      <c r="G1283" s="212"/>
      <c r="H1283" s="212"/>
      <c r="I128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8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84" spans="1:10" x14ac:dyDescent="0.25">
      <c r="A1284" s="214" t="s">
        <v>7479</v>
      </c>
      <c r="B1284" s="214" t="s">
        <v>6120</v>
      </c>
      <c r="C1284" s="214" t="s">
        <v>7626</v>
      </c>
      <c r="D1284" s="214" t="s">
        <v>7627</v>
      </c>
      <c r="E1284" s="215">
        <v>1641.69</v>
      </c>
      <c r="F1284" s="215">
        <v>1887</v>
      </c>
      <c r="G1284" s="212"/>
      <c r="H1284" s="212"/>
      <c r="I128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8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85" spans="1:10" x14ac:dyDescent="0.25">
      <c r="A1285" s="214" t="s">
        <v>7479</v>
      </c>
      <c r="B1285" s="214" t="s">
        <v>6120</v>
      </c>
      <c r="C1285" s="214" t="s">
        <v>7628</v>
      </c>
      <c r="D1285" s="214" t="s">
        <v>7629</v>
      </c>
      <c r="E1285" s="215">
        <v>1766.2650000000001</v>
      </c>
      <c r="F1285" s="215">
        <v>2030.19</v>
      </c>
      <c r="G1285" s="212"/>
      <c r="H1285" s="212"/>
      <c r="I128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8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86" spans="1:10" x14ac:dyDescent="0.25">
      <c r="A1286" s="214" t="s">
        <v>7479</v>
      </c>
      <c r="B1286" s="214" t="s">
        <v>6120</v>
      </c>
      <c r="C1286" s="214" t="s">
        <v>7630</v>
      </c>
      <c r="D1286" s="214" t="s">
        <v>7631</v>
      </c>
      <c r="E1286" s="215">
        <v>747.41700000000003</v>
      </c>
      <c r="F1286" s="215">
        <v>859.1</v>
      </c>
      <c r="G1286" s="212"/>
      <c r="H1286" s="212"/>
      <c r="I128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8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87" spans="1:10" x14ac:dyDescent="0.25">
      <c r="A1287" s="214" t="s">
        <v>7479</v>
      </c>
      <c r="B1287" s="214" t="s">
        <v>6120</v>
      </c>
      <c r="C1287" s="214" t="s">
        <v>7632</v>
      </c>
      <c r="D1287" s="214" t="s">
        <v>7633</v>
      </c>
      <c r="E1287" s="215">
        <v>810.57899999999995</v>
      </c>
      <c r="F1287" s="215">
        <v>931.7</v>
      </c>
      <c r="G1287" s="212"/>
      <c r="H1287" s="212"/>
      <c r="I128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8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88" spans="1:10" x14ac:dyDescent="0.25">
      <c r="A1288" s="214" t="s">
        <v>7479</v>
      </c>
      <c r="B1288" s="214" t="s">
        <v>6120</v>
      </c>
      <c r="C1288" s="214" t="s">
        <v>7634</v>
      </c>
      <c r="D1288" s="214" t="s">
        <v>7635</v>
      </c>
      <c r="E1288" s="215">
        <v>985.01400000000001</v>
      </c>
      <c r="F1288" s="215">
        <v>1132.2</v>
      </c>
      <c r="G1288" s="212"/>
      <c r="H1288" s="212"/>
      <c r="I128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8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89" spans="1:10" x14ac:dyDescent="0.25">
      <c r="A1289" s="214" t="s">
        <v>7479</v>
      </c>
      <c r="B1289" s="214" t="s">
        <v>6120</v>
      </c>
      <c r="C1289" s="214" t="s">
        <v>7636</v>
      </c>
      <c r="D1289" s="214" t="s">
        <v>7637</v>
      </c>
      <c r="E1289" s="215">
        <v>694.78200000000004</v>
      </c>
      <c r="F1289" s="215">
        <v>798.6</v>
      </c>
      <c r="G1289" s="212"/>
      <c r="H1289" s="212"/>
      <c r="I128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8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90" spans="1:10" x14ac:dyDescent="0.25">
      <c r="A1290" s="214" t="s">
        <v>7479</v>
      </c>
      <c r="B1290" s="214" t="s">
        <v>6120</v>
      </c>
      <c r="C1290" s="214" t="s">
        <v>7638</v>
      </c>
      <c r="D1290" s="214" t="s">
        <v>7639</v>
      </c>
      <c r="E1290" s="215">
        <v>494.76900000000001</v>
      </c>
      <c r="F1290" s="215">
        <v>568.70000000000005</v>
      </c>
      <c r="G1290" s="212"/>
      <c r="H1290" s="212"/>
      <c r="I129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9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91" spans="1:10" x14ac:dyDescent="0.25">
      <c r="A1291" s="214" t="s">
        <v>7479</v>
      </c>
      <c r="B1291" s="214" t="s">
        <v>6120</v>
      </c>
      <c r="C1291" s="214">
        <v>1620</v>
      </c>
      <c r="D1291" s="214" t="s">
        <v>7640</v>
      </c>
      <c r="E1291" s="215">
        <v>536.87699999999995</v>
      </c>
      <c r="F1291" s="215">
        <v>617.1</v>
      </c>
      <c r="G1291" s="212"/>
      <c r="H1291" s="212"/>
      <c r="I129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9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92" spans="1:10" x14ac:dyDescent="0.25">
      <c r="A1292" s="214" t="s">
        <v>7479</v>
      </c>
      <c r="B1292" s="214" t="s">
        <v>6120</v>
      </c>
      <c r="C1292" s="214" t="s">
        <v>7641</v>
      </c>
      <c r="D1292" s="214" t="s">
        <v>7642</v>
      </c>
      <c r="E1292" s="215">
        <v>315.81</v>
      </c>
      <c r="F1292" s="215">
        <v>363</v>
      </c>
      <c r="G1292" s="212"/>
      <c r="H1292" s="212"/>
      <c r="I129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9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93" spans="1:10" x14ac:dyDescent="0.25">
      <c r="A1293" s="214" t="s">
        <v>7479</v>
      </c>
      <c r="B1293" s="214" t="s">
        <v>6120</v>
      </c>
      <c r="C1293" s="214" t="s">
        <v>7643</v>
      </c>
      <c r="D1293" s="214" t="s">
        <v>7644</v>
      </c>
      <c r="E1293" s="215">
        <v>621.09299999999996</v>
      </c>
      <c r="F1293" s="215">
        <v>713.9</v>
      </c>
      <c r="G1293" s="212"/>
      <c r="H1293" s="212"/>
      <c r="I129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9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94" spans="1:10" x14ac:dyDescent="0.25">
      <c r="A1294" s="214" t="s">
        <v>7479</v>
      </c>
      <c r="B1294" s="214" t="s">
        <v>6120</v>
      </c>
      <c r="C1294" s="214" t="s">
        <v>7645</v>
      </c>
      <c r="D1294" s="214" t="s">
        <v>7646</v>
      </c>
      <c r="E1294" s="215">
        <v>453.71370000000002</v>
      </c>
      <c r="F1294" s="215">
        <v>521.51</v>
      </c>
      <c r="G1294" s="212"/>
      <c r="H1294" s="212"/>
      <c r="I129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9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95" spans="1:10" x14ac:dyDescent="0.25">
      <c r="A1295" s="214" t="s">
        <v>7479</v>
      </c>
      <c r="B1295" s="214" t="s">
        <v>6120</v>
      </c>
      <c r="C1295" s="214" t="s">
        <v>7647</v>
      </c>
      <c r="D1295" s="214" t="s">
        <v>7648</v>
      </c>
      <c r="E1295" s="215">
        <v>453.71370000000002</v>
      </c>
      <c r="F1295" s="215">
        <v>521.51</v>
      </c>
      <c r="G1295" s="212"/>
      <c r="H1295" s="212"/>
      <c r="I129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9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96" spans="1:10" x14ac:dyDescent="0.25">
      <c r="A1296" s="214" t="s">
        <v>7479</v>
      </c>
      <c r="B1296" s="214" t="s">
        <v>6120</v>
      </c>
      <c r="C1296" s="214" t="s">
        <v>7649</v>
      </c>
      <c r="D1296" s="214" t="s">
        <v>7650</v>
      </c>
      <c r="E1296" s="215">
        <v>453.71370000000002</v>
      </c>
      <c r="F1296" s="215">
        <v>521.51</v>
      </c>
      <c r="G1296" s="212"/>
      <c r="H1296" s="212"/>
      <c r="I129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9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97" spans="1:10" x14ac:dyDescent="0.25">
      <c r="A1297" s="214" t="s">
        <v>7479</v>
      </c>
      <c r="B1297" s="214" t="s">
        <v>6120</v>
      </c>
      <c r="C1297" s="214" t="s">
        <v>7651</v>
      </c>
      <c r="D1297" s="214" t="s">
        <v>7652</v>
      </c>
      <c r="E1297" s="215">
        <v>596.8809</v>
      </c>
      <c r="F1297" s="215">
        <v>686.07</v>
      </c>
      <c r="G1297" s="212"/>
      <c r="H1297" s="212"/>
      <c r="I129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9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98" spans="1:10" x14ac:dyDescent="0.25">
      <c r="A1298" s="214" t="s">
        <v>7479</v>
      </c>
      <c r="B1298" s="214" t="s">
        <v>6120</v>
      </c>
      <c r="C1298" s="214" t="s">
        <v>7653</v>
      </c>
      <c r="D1298" s="214" t="s">
        <v>7654</v>
      </c>
      <c r="E1298" s="215">
        <v>532.6662</v>
      </c>
      <c r="F1298" s="215">
        <v>612.26</v>
      </c>
      <c r="G1298" s="212"/>
      <c r="H1298" s="212"/>
      <c r="I129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9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299" spans="1:10" x14ac:dyDescent="0.25">
      <c r="A1299" s="214" t="s">
        <v>7479</v>
      </c>
      <c r="B1299" s="214" t="s">
        <v>6120</v>
      </c>
      <c r="C1299" s="214" t="s">
        <v>7655</v>
      </c>
      <c r="D1299" s="214" t="s">
        <v>7656</v>
      </c>
      <c r="E1299" s="215">
        <v>532.6662</v>
      </c>
      <c r="F1299" s="215">
        <v>612.26</v>
      </c>
      <c r="G1299" s="212"/>
      <c r="H1299" s="212"/>
      <c r="I129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29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00" spans="1:10" x14ac:dyDescent="0.25">
      <c r="A1300" s="214" t="s">
        <v>7479</v>
      </c>
      <c r="B1300" s="214" t="s">
        <v>6120</v>
      </c>
      <c r="C1300" s="214" t="s">
        <v>7657</v>
      </c>
      <c r="D1300" s="214" t="s">
        <v>7658</v>
      </c>
      <c r="E1300" s="215">
        <v>755.83860000000004</v>
      </c>
      <c r="F1300" s="215">
        <v>868.78</v>
      </c>
      <c r="G1300" s="212"/>
      <c r="H1300" s="212"/>
      <c r="I130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0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01" spans="1:10" x14ac:dyDescent="0.25">
      <c r="A1301" s="214" t="s">
        <v>7479</v>
      </c>
      <c r="B1301" s="214" t="s">
        <v>6120</v>
      </c>
      <c r="C1301" s="214" t="s">
        <v>7659</v>
      </c>
      <c r="D1301" s="214" t="s">
        <v>7660</v>
      </c>
      <c r="E1301" s="215">
        <v>755.83860000000004</v>
      </c>
      <c r="F1301" s="215">
        <v>868.78</v>
      </c>
      <c r="G1301" s="212"/>
      <c r="H1301" s="212"/>
      <c r="I130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0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02" spans="1:10" x14ac:dyDescent="0.25">
      <c r="A1302" s="214" t="s">
        <v>7479</v>
      </c>
      <c r="B1302" s="214" t="s">
        <v>6120</v>
      </c>
      <c r="C1302" s="214" t="s">
        <v>7661</v>
      </c>
      <c r="D1302" s="214" t="s">
        <v>7662</v>
      </c>
      <c r="E1302" s="215">
        <v>755.83860000000004</v>
      </c>
      <c r="F1302" s="215">
        <v>868.78</v>
      </c>
      <c r="G1302" s="212"/>
      <c r="H1302" s="212"/>
      <c r="I130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0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03" spans="1:10" x14ac:dyDescent="0.25">
      <c r="A1303" s="214" t="s">
        <v>7479</v>
      </c>
      <c r="B1303" s="214" t="s">
        <v>6120</v>
      </c>
      <c r="C1303" s="214" t="s">
        <v>7663</v>
      </c>
      <c r="D1303" s="214" t="s">
        <v>7664</v>
      </c>
      <c r="E1303" s="215">
        <v>755.83860000000004</v>
      </c>
      <c r="F1303" s="215">
        <v>868.78</v>
      </c>
      <c r="G1303" s="212"/>
      <c r="H1303" s="212"/>
      <c r="I130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0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04" spans="1:10" x14ac:dyDescent="0.25">
      <c r="A1304" s="214" t="s">
        <v>7479</v>
      </c>
      <c r="B1304" s="214" t="s">
        <v>6120</v>
      </c>
      <c r="C1304" s="214" t="s">
        <v>7665</v>
      </c>
      <c r="D1304" s="214" t="s">
        <v>7666</v>
      </c>
      <c r="E1304" s="215">
        <v>789.52499999999998</v>
      </c>
      <c r="F1304" s="215">
        <v>907.5</v>
      </c>
      <c r="G1304" s="212"/>
      <c r="H1304" s="212"/>
      <c r="I130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0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05" spans="1:10" x14ac:dyDescent="0.25">
      <c r="A1305" s="214" t="s">
        <v>7479</v>
      </c>
      <c r="B1305" s="214" t="s">
        <v>6120</v>
      </c>
      <c r="C1305" s="214" t="s">
        <v>7667</v>
      </c>
      <c r="D1305" s="214" t="s">
        <v>7668</v>
      </c>
      <c r="E1305" s="215">
        <v>698.99279999999999</v>
      </c>
      <c r="F1305" s="215">
        <v>803.44</v>
      </c>
      <c r="G1305" s="212"/>
      <c r="H1305" s="212"/>
      <c r="I130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0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06" spans="1:10" x14ac:dyDescent="0.25">
      <c r="A1306" s="214" t="s">
        <v>7479</v>
      </c>
      <c r="B1306" s="214" t="s">
        <v>6120</v>
      </c>
      <c r="C1306" s="214" t="s">
        <v>7669</v>
      </c>
      <c r="D1306" s="214" t="s">
        <v>7670</v>
      </c>
      <c r="E1306" s="215">
        <v>473.71499999999997</v>
      </c>
      <c r="F1306" s="215">
        <v>544.5</v>
      </c>
      <c r="G1306" s="212"/>
      <c r="H1306" s="212"/>
      <c r="I130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0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07" spans="1:10" x14ac:dyDescent="0.25">
      <c r="A1307" s="214" t="s">
        <v>7479</v>
      </c>
      <c r="B1307" s="214" t="s">
        <v>6120</v>
      </c>
      <c r="C1307" s="214" t="s">
        <v>7671</v>
      </c>
      <c r="D1307" s="214" t="s">
        <v>7672</v>
      </c>
      <c r="E1307" s="215">
        <v>962.16780000000006</v>
      </c>
      <c r="F1307" s="215">
        <v>1105.94</v>
      </c>
      <c r="G1307" s="212"/>
      <c r="H1307" s="212"/>
      <c r="I130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0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08" spans="1:10" x14ac:dyDescent="0.25">
      <c r="A1308" s="214" t="s">
        <v>7479</v>
      </c>
      <c r="B1308" s="214" t="s">
        <v>6120</v>
      </c>
      <c r="C1308" s="214" t="s">
        <v>7673</v>
      </c>
      <c r="D1308" s="214" t="s">
        <v>7674</v>
      </c>
      <c r="E1308" s="215">
        <v>962.16780000000006</v>
      </c>
      <c r="F1308" s="215">
        <v>1105.94</v>
      </c>
      <c r="G1308" s="212"/>
      <c r="H1308" s="212"/>
      <c r="I130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0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09" spans="1:10" x14ac:dyDescent="0.25">
      <c r="A1309" s="214" t="s">
        <v>7479</v>
      </c>
      <c r="B1309" s="214" t="s">
        <v>6120</v>
      </c>
      <c r="C1309" s="214" t="s">
        <v>7675</v>
      </c>
      <c r="D1309" s="214" t="s">
        <v>7676</v>
      </c>
      <c r="E1309" s="215">
        <v>1042.9559999999999</v>
      </c>
      <c r="F1309" s="215">
        <v>1198.8</v>
      </c>
      <c r="G1309" s="212"/>
      <c r="H1309" s="212"/>
      <c r="I130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0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10" spans="1:10" x14ac:dyDescent="0.25">
      <c r="A1310" s="214" t="s">
        <v>7479</v>
      </c>
      <c r="B1310" s="214" t="s">
        <v>6120</v>
      </c>
      <c r="C1310" s="214" t="s">
        <v>7677</v>
      </c>
      <c r="D1310" s="214" t="s">
        <v>7678</v>
      </c>
      <c r="E1310" s="215">
        <v>1042.9559999999999</v>
      </c>
      <c r="F1310" s="215">
        <v>1198.8</v>
      </c>
      <c r="G1310" s="212"/>
      <c r="H1310" s="212"/>
      <c r="I131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1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11" spans="1:10" x14ac:dyDescent="0.25">
      <c r="A1311" s="214" t="s">
        <v>7479</v>
      </c>
      <c r="B1311" s="214" t="s">
        <v>6120</v>
      </c>
      <c r="C1311" s="214" t="s">
        <v>7679</v>
      </c>
      <c r="D1311" s="214" t="s">
        <v>7680</v>
      </c>
      <c r="E1311" s="215">
        <v>1042.9559999999999</v>
      </c>
      <c r="F1311" s="215">
        <v>1198.8</v>
      </c>
      <c r="G1311" s="212"/>
      <c r="H1311" s="212"/>
      <c r="I131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1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12" spans="1:10" x14ac:dyDescent="0.25">
      <c r="A1312" s="214" t="s">
        <v>7479</v>
      </c>
      <c r="B1312" s="214" t="s">
        <v>6120</v>
      </c>
      <c r="C1312" s="214" t="s">
        <v>7681</v>
      </c>
      <c r="D1312" s="214" t="s">
        <v>7682</v>
      </c>
      <c r="E1312" s="215">
        <v>1221.6110000000001</v>
      </c>
      <c r="F1312" s="215">
        <v>1404.15</v>
      </c>
      <c r="G1312" s="212"/>
      <c r="H1312" s="212"/>
      <c r="I131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1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13" spans="1:10" x14ac:dyDescent="0.25">
      <c r="A1313" s="214" t="s">
        <v>7479</v>
      </c>
      <c r="B1313" s="214" t="s">
        <v>6120</v>
      </c>
      <c r="C1313" s="214" t="s">
        <v>7683</v>
      </c>
      <c r="D1313" s="214" t="s">
        <v>7684</v>
      </c>
      <c r="E1313" s="215">
        <v>617.93489999999997</v>
      </c>
      <c r="F1313" s="215">
        <v>710.27</v>
      </c>
      <c r="G1313" s="212"/>
      <c r="H1313" s="212"/>
      <c r="I131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1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14" spans="1:10" x14ac:dyDescent="0.25">
      <c r="A1314" s="214" t="s">
        <v>7479</v>
      </c>
      <c r="B1314" s="214" t="s">
        <v>6120</v>
      </c>
      <c r="C1314" s="214" t="s">
        <v>7685</v>
      </c>
      <c r="D1314" s="214" t="s">
        <v>7686</v>
      </c>
      <c r="E1314" s="215">
        <v>979.21979999999996</v>
      </c>
      <c r="F1314" s="215">
        <v>1125.54</v>
      </c>
      <c r="G1314" s="212"/>
      <c r="H1314" s="212"/>
      <c r="I131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1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15" spans="1:10" x14ac:dyDescent="0.25">
      <c r="A1315" s="214" t="s">
        <v>7479</v>
      </c>
      <c r="B1315" s="214" t="s">
        <v>6120</v>
      </c>
      <c r="C1315" s="214" t="s">
        <v>7687</v>
      </c>
      <c r="D1315" s="214" t="s">
        <v>7688</v>
      </c>
      <c r="E1315" s="215">
        <v>979.21979999999996</v>
      </c>
      <c r="F1315" s="215">
        <v>1125.54</v>
      </c>
      <c r="G1315" s="212"/>
      <c r="H1315" s="212"/>
      <c r="I131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1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16" spans="1:10" x14ac:dyDescent="0.25">
      <c r="A1316" s="214" t="s">
        <v>7479</v>
      </c>
      <c r="B1316" s="214" t="s">
        <v>6120</v>
      </c>
      <c r="C1316" s="214" t="s">
        <v>7689</v>
      </c>
      <c r="D1316" s="214" t="s">
        <v>7690</v>
      </c>
      <c r="E1316" s="215">
        <v>1000.0650000000001</v>
      </c>
      <c r="F1316" s="215">
        <v>1149.5</v>
      </c>
      <c r="G1316" s="212"/>
      <c r="H1316" s="212"/>
      <c r="I131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1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17" spans="1:10" x14ac:dyDescent="0.25">
      <c r="A1317" s="214" t="s">
        <v>7479</v>
      </c>
      <c r="B1317" s="214" t="s">
        <v>6120</v>
      </c>
      <c r="C1317" s="214" t="s">
        <v>7691</v>
      </c>
      <c r="D1317" s="214" t="s">
        <v>7692</v>
      </c>
      <c r="E1317" s="215">
        <v>1000.0650000000001</v>
      </c>
      <c r="F1317" s="215">
        <v>1149.5</v>
      </c>
      <c r="G1317" s="212"/>
      <c r="H1317" s="212"/>
      <c r="I131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1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18" spans="1:10" x14ac:dyDescent="0.25">
      <c r="A1318" s="214" t="s">
        <v>7479</v>
      </c>
      <c r="B1318" s="214" t="s">
        <v>6120</v>
      </c>
      <c r="C1318" s="214" t="s">
        <v>7693</v>
      </c>
      <c r="D1318" s="214" t="s">
        <v>7694</v>
      </c>
      <c r="E1318" s="215">
        <v>705.30899999999997</v>
      </c>
      <c r="F1318" s="215">
        <v>810.7</v>
      </c>
      <c r="G1318" s="212"/>
      <c r="H1318" s="212"/>
      <c r="I131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1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19" spans="1:10" x14ac:dyDescent="0.25">
      <c r="A1319" s="214" t="s">
        <v>7479</v>
      </c>
      <c r="B1319" s="214" t="s">
        <v>6120</v>
      </c>
      <c r="C1319" s="214" t="s">
        <v>7695</v>
      </c>
      <c r="D1319" s="214" t="s">
        <v>7696</v>
      </c>
      <c r="E1319" s="215">
        <v>1158.8399999999999</v>
      </c>
      <c r="F1319" s="215">
        <v>1332</v>
      </c>
      <c r="G1319" s="212"/>
      <c r="H1319" s="212"/>
      <c r="I131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1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20" spans="1:10" x14ac:dyDescent="0.25">
      <c r="A1320" s="214" t="s">
        <v>7479</v>
      </c>
      <c r="B1320" s="214" t="s">
        <v>6120</v>
      </c>
      <c r="C1320" s="214" t="s">
        <v>7697</v>
      </c>
      <c r="D1320" s="214" t="s">
        <v>7698</v>
      </c>
      <c r="E1320" s="215">
        <v>1158.8399999999999</v>
      </c>
      <c r="F1320" s="215">
        <v>1332</v>
      </c>
      <c r="G1320" s="212"/>
      <c r="H1320" s="212"/>
      <c r="I132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2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21" spans="1:10" x14ac:dyDescent="0.25">
      <c r="A1321" s="214" t="s">
        <v>7479</v>
      </c>
      <c r="B1321" s="214" t="s">
        <v>6120</v>
      </c>
      <c r="C1321" s="214" t="s">
        <v>7699</v>
      </c>
      <c r="D1321" s="214" t="s">
        <v>7700</v>
      </c>
      <c r="E1321" s="215">
        <v>1395.4369999999999</v>
      </c>
      <c r="F1321" s="215">
        <v>1603.95</v>
      </c>
      <c r="G1321" s="212"/>
      <c r="H1321" s="212"/>
      <c r="I132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2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22" spans="1:10" x14ac:dyDescent="0.25">
      <c r="A1322" s="214" t="s">
        <v>7479</v>
      </c>
      <c r="B1322" s="214" t="s">
        <v>6120</v>
      </c>
      <c r="C1322" s="214" t="s">
        <v>7701</v>
      </c>
      <c r="D1322" s="214" t="s">
        <v>7702</v>
      </c>
      <c r="E1322" s="215">
        <v>1395.4369999999999</v>
      </c>
      <c r="F1322" s="215">
        <v>1603.95</v>
      </c>
      <c r="G1322" s="212"/>
      <c r="H1322" s="212"/>
      <c r="I132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2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23" spans="1:10" x14ac:dyDescent="0.25">
      <c r="A1323" s="214" t="s">
        <v>7479</v>
      </c>
      <c r="B1323" s="214" t="s">
        <v>6120</v>
      </c>
      <c r="C1323" s="214" t="s">
        <v>7703</v>
      </c>
      <c r="D1323" s="214" t="s">
        <v>7704</v>
      </c>
      <c r="E1323" s="215">
        <v>1395.4369999999999</v>
      </c>
      <c r="F1323" s="215">
        <v>1603.95</v>
      </c>
      <c r="G1323" s="212"/>
      <c r="H1323" s="212"/>
      <c r="I132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2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24" spans="1:10" x14ac:dyDescent="0.25">
      <c r="A1324" s="214" t="s">
        <v>7479</v>
      </c>
      <c r="B1324" s="214" t="s">
        <v>6120</v>
      </c>
      <c r="C1324" s="214" t="s">
        <v>7705</v>
      </c>
      <c r="D1324" s="214" t="s">
        <v>7706</v>
      </c>
      <c r="E1324" s="215">
        <v>1158.8399999999999</v>
      </c>
      <c r="F1324" s="215">
        <v>1332</v>
      </c>
      <c r="G1324" s="212"/>
      <c r="H1324" s="212"/>
      <c r="I132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2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25" spans="1:10" x14ac:dyDescent="0.25">
      <c r="A1325" s="214" t="s">
        <v>7479</v>
      </c>
      <c r="B1325" s="214" t="s">
        <v>6120</v>
      </c>
      <c r="C1325" s="214" t="s">
        <v>7707</v>
      </c>
      <c r="D1325" s="214" t="s">
        <v>7708</v>
      </c>
      <c r="E1325" s="215">
        <v>1158.8399999999999</v>
      </c>
      <c r="F1325" s="215">
        <v>1332</v>
      </c>
      <c r="G1325" s="212"/>
      <c r="H1325" s="212"/>
      <c r="I132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2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26" spans="1:10" x14ac:dyDescent="0.25">
      <c r="A1326" s="214" t="s">
        <v>7479</v>
      </c>
      <c r="B1326" s="214" t="s">
        <v>6120</v>
      </c>
      <c r="C1326" s="214" t="s">
        <v>7709</v>
      </c>
      <c r="D1326" s="214" t="s">
        <v>7710</v>
      </c>
      <c r="E1326" s="215">
        <v>1158.8399999999999</v>
      </c>
      <c r="F1326" s="215">
        <v>1332</v>
      </c>
      <c r="G1326" s="212"/>
      <c r="H1326" s="212"/>
      <c r="I132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2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27" spans="1:10" x14ac:dyDescent="0.25">
      <c r="A1327" s="214" t="s">
        <v>7479</v>
      </c>
      <c r="B1327" s="214" t="s">
        <v>6120</v>
      </c>
      <c r="C1327" s="214" t="s">
        <v>7711</v>
      </c>
      <c r="D1327" s="214" t="s">
        <v>3986</v>
      </c>
      <c r="E1327" s="215">
        <v>1158.8399999999999</v>
      </c>
      <c r="F1327" s="215">
        <v>1332</v>
      </c>
      <c r="G1327" s="212"/>
      <c r="H1327" s="212"/>
      <c r="I132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2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28" spans="1:10" x14ac:dyDescent="0.25">
      <c r="A1328" s="214" t="s">
        <v>7479</v>
      </c>
      <c r="B1328" s="214" t="s">
        <v>6120</v>
      </c>
      <c r="C1328" s="214" t="s">
        <v>7712</v>
      </c>
      <c r="D1328" s="214" t="s">
        <v>3985</v>
      </c>
      <c r="E1328" s="215">
        <v>1158.8399999999999</v>
      </c>
      <c r="F1328" s="215">
        <v>1332</v>
      </c>
      <c r="G1328" s="212"/>
      <c r="H1328" s="212"/>
      <c r="I132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2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29" spans="1:10" x14ac:dyDescent="0.25">
      <c r="A1329" s="214" t="s">
        <v>7479</v>
      </c>
      <c r="B1329" s="214" t="s">
        <v>6120</v>
      </c>
      <c r="C1329" s="214" t="s">
        <v>7713</v>
      </c>
      <c r="D1329" s="214" t="s">
        <v>7714</v>
      </c>
      <c r="E1329" s="215">
        <v>1158.8399999999999</v>
      </c>
      <c r="F1329" s="215">
        <v>1332</v>
      </c>
      <c r="G1329" s="212"/>
      <c r="H1329" s="212"/>
      <c r="I132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2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30" spans="1:10" x14ac:dyDescent="0.25">
      <c r="A1330" s="214" t="s">
        <v>7479</v>
      </c>
      <c r="B1330" s="214" t="s">
        <v>6120</v>
      </c>
      <c r="C1330" s="214" t="s">
        <v>7715</v>
      </c>
      <c r="D1330" s="214" t="s">
        <v>7716</v>
      </c>
      <c r="E1330" s="215">
        <v>1685.1469999999999</v>
      </c>
      <c r="F1330" s="215">
        <v>1936.95</v>
      </c>
      <c r="G1330" s="212"/>
      <c r="H1330" s="212"/>
      <c r="I133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3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31" spans="1:10" x14ac:dyDescent="0.25">
      <c r="A1331" s="214" t="s">
        <v>7479</v>
      </c>
      <c r="B1331" s="214" t="s">
        <v>6120</v>
      </c>
      <c r="C1331" s="214" t="s">
        <v>7717</v>
      </c>
      <c r="D1331" s="214" t="s">
        <v>7718</v>
      </c>
      <c r="E1331" s="215">
        <v>2027.97</v>
      </c>
      <c r="F1331" s="215">
        <v>2331</v>
      </c>
      <c r="G1331" s="212"/>
      <c r="H1331" s="212"/>
      <c r="I133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3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32" spans="1:10" x14ac:dyDescent="0.25">
      <c r="A1332" s="214" t="s">
        <v>7479</v>
      </c>
      <c r="B1332" s="214" t="s">
        <v>6120</v>
      </c>
      <c r="C1332" s="214" t="s">
        <v>7719</v>
      </c>
      <c r="D1332" s="214" t="s">
        <v>7720</v>
      </c>
      <c r="E1332" s="215">
        <v>2269.395</v>
      </c>
      <c r="F1332" s="215">
        <v>2608.5</v>
      </c>
      <c r="G1332" s="212"/>
      <c r="H1332" s="212"/>
      <c r="I133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3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33" spans="1:10" x14ac:dyDescent="0.25">
      <c r="A1333" s="214" t="s">
        <v>7479</v>
      </c>
      <c r="B1333" s="214" t="s">
        <v>6120</v>
      </c>
      <c r="C1333" s="214" t="s">
        <v>7721</v>
      </c>
      <c r="D1333" s="214" t="s">
        <v>7722</v>
      </c>
      <c r="E1333" s="215">
        <v>2585.1790000000001</v>
      </c>
      <c r="F1333" s="215">
        <v>2971.47</v>
      </c>
      <c r="G1333" s="212"/>
      <c r="H1333" s="212"/>
      <c r="I133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3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34" spans="1:10" x14ac:dyDescent="0.25">
      <c r="A1334" s="214" t="s">
        <v>7479</v>
      </c>
      <c r="B1334" s="214" t="s">
        <v>6120</v>
      </c>
      <c r="C1334" s="214" t="s">
        <v>7723</v>
      </c>
      <c r="D1334" s="214" t="s">
        <v>7724</v>
      </c>
      <c r="E1334" s="215">
        <v>3354.8420000000001</v>
      </c>
      <c r="F1334" s="215">
        <v>3856.14</v>
      </c>
      <c r="G1334" s="212"/>
      <c r="H1334" s="212"/>
      <c r="I133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3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35" spans="1:10" x14ac:dyDescent="0.25">
      <c r="A1335" s="214" t="s">
        <v>7479</v>
      </c>
      <c r="B1335" s="214" t="s">
        <v>6120</v>
      </c>
      <c r="C1335" s="214" t="s">
        <v>7725</v>
      </c>
      <c r="D1335" s="214" t="s">
        <v>7726</v>
      </c>
      <c r="E1335" s="215">
        <v>3186.81</v>
      </c>
      <c r="F1335" s="215">
        <v>3663</v>
      </c>
      <c r="G1335" s="212"/>
      <c r="H1335" s="212"/>
      <c r="I133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3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36" spans="1:10" x14ac:dyDescent="0.25">
      <c r="A1336" s="214" t="s">
        <v>7479</v>
      </c>
      <c r="B1336" s="214" t="s">
        <v>6120</v>
      </c>
      <c r="C1336" s="214" t="s">
        <v>7727</v>
      </c>
      <c r="D1336" s="214" t="s">
        <v>7728</v>
      </c>
      <c r="E1336" s="215">
        <v>3476.52</v>
      </c>
      <c r="F1336" s="215">
        <v>3996</v>
      </c>
      <c r="G1336" s="212"/>
      <c r="H1336" s="212"/>
      <c r="I133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3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37" spans="1:10" x14ac:dyDescent="0.25">
      <c r="A1337" s="214" t="s">
        <v>7479</v>
      </c>
      <c r="B1337" s="214" t="s">
        <v>6120</v>
      </c>
      <c r="C1337" s="214" t="s">
        <v>7729</v>
      </c>
      <c r="D1337" s="214" t="s">
        <v>7730</v>
      </c>
      <c r="E1337" s="215">
        <v>3476.52</v>
      </c>
      <c r="F1337" s="215">
        <v>3996</v>
      </c>
      <c r="G1337" s="212"/>
      <c r="H1337" s="212"/>
      <c r="I133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3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38" spans="1:10" x14ac:dyDescent="0.25">
      <c r="A1338" s="214" t="s">
        <v>7479</v>
      </c>
      <c r="B1338" s="214" t="s">
        <v>6120</v>
      </c>
      <c r="C1338" s="214" t="s">
        <v>7731</v>
      </c>
      <c r="D1338" s="214" t="s">
        <v>7732</v>
      </c>
      <c r="E1338" s="215">
        <v>3476.52</v>
      </c>
      <c r="F1338" s="215">
        <v>3996</v>
      </c>
      <c r="G1338" s="212"/>
      <c r="H1338" s="212"/>
      <c r="I133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3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39" spans="1:10" x14ac:dyDescent="0.25">
      <c r="A1339" s="214" t="s">
        <v>7479</v>
      </c>
      <c r="B1339" s="214" t="s">
        <v>6120</v>
      </c>
      <c r="C1339" s="214" t="s">
        <v>7733</v>
      </c>
      <c r="D1339" s="214" t="s">
        <v>7734</v>
      </c>
      <c r="E1339" s="215">
        <v>3476.52</v>
      </c>
      <c r="F1339" s="215">
        <v>3996</v>
      </c>
      <c r="G1339" s="212"/>
      <c r="H1339" s="212"/>
      <c r="I133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3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40" spans="1:10" x14ac:dyDescent="0.25">
      <c r="A1340" s="214" t="s">
        <v>7479</v>
      </c>
      <c r="B1340" s="214" t="s">
        <v>6120</v>
      </c>
      <c r="C1340" s="214" t="s">
        <v>7735</v>
      </c>
      <c r="D1340" s="214" t="s">
        <v>7736</v>
      </c>
      <c r="E1340" s="215">
        <v>3476.52</v>
      </c>
      <c r="F1340" s="215">
        <v>3996</v>
      </c>
      <c r="G1340" s="212"/>
      <c r="H1340" s="212"/>
      <c r="I134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4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41" spans="1:10" x14ac:dyDescent="0.25">
      <c r="A1341" s="214" t="s">
        <v>7479</v>
      </c>
      <c r="B1341" s="214" t="s">
        <v>6120</v>
      </c>
      <c r="C1341" s="214" t="s">
        <v>7737</v>
      </c>
      <c r="D1341" s="214" t="s">
        <v>7738</v>
      </c>
      <c r="E1341" s="215">
        <v>3476.52</v>
      </c>
      <c r="F1341" s="215">
        <v>3996</v>
      </c>
      <c r="G1341" s="212"/>
      <c r="H1341" s="212"/>
      <c r="I134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4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42" spans="1:10" x14ac:dyDescent="0.25">
      <c r="A1342" s="214" t="s">
        <v>7479</v>
      </c>
      <c r="B1342" s="214" t="s">
        <v>6120</v>
      </c>
      <c r="C1342" s="214" t="s">
        <v>7739</v>
      </c>
      <c r="D1342" s="214" t="s">
        <v>7740</v>
      </c>
      <c r="E1342" s="215">
        <v>3766.23</v>
      </c>
      <c r="F1342" s="215">
        <v>4329</v>
      </c>
      <c r="G1342" s="212"/>
      <c r="H1342" s="212"/>
      <c r="I134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4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43" spans="1:10" x14ac:dyDescent="0.25">
      <c r="A1343" s="214" t="s">
        <v>7479</v>
      </c>
      <c r="B1343" s="214" t="s">
        <v>6120</v>
      </c>
      <c r="C1343" s="214" t="s">
        <v>7741</v>
      </c>
      <c r="D1343" s="214" t="s">
        <v>7742</v>
      </c>
      <c r="E1343" s="215">
        <v>1158.8399999999999</v>
      </c>
      <c r="F1343" s="215">
        <v>1332</v>
      </c>
      <c r="G1343" s="212"/>
      <c r="H1343" s="212"/>
      <c r="I134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4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44" spans="1:10" x14ac:dyDescent="0.25">
      <c r="A1344" s="214" t="s">
        <v>7479</v>
      </c>
      <c r="B1344" s="214" t="s">
        <v>6120</v>
      </c>
      <c r="C1344" s="214" t="s">
        <v>7743</v>
      </c>
      <c r="D1344" s="214" t="s">
        <v>7744</v>
      </c>
      <c r="E1344" s="215">
        <v>1883.115</v>
      </c>
      <c r="F1344" s="215">
        <v>2164.5</v>
      </c>
      <c r="G1344" s="212"/>
      <c r="H1344" s="212"/>
      <c r="I134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4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45" spans="1:10" x14ac:dyDescent="0.25">
      <c r="A1345" s="214" t="s">
        <v>7479</v>
      </c>
      <c r="B1345" s="214" t="s">
        <v>6120</v>
      </c>
      <c r="C1345" s="214" t="s">
        <v>7745</v>
      </c>
      <c r="D1345" s="214" t="s">
        <v>7746</v>
      </c>
      <c r="E1345" s="215">
        <v>205.2765</v>
      </c>
      <c r="F1345" s="215">
        <v>235.95</v>
      </c>
      <c r="G1345" s="212"/>
      <c r="H1345" s="212"/>
      <c r="I134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4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46" spans="1:10" x14ac:dyDescent="0.25">
      <c r="A1346" s="214" t="s">
        <v>7479</v>
      </c>
      <c r="B1346" s="214" t="s">
        <v>6120</v>
      </c>
      <c r="C1346" s="214" t="s">
        <v>7747</v>
      </c>
      <c r="D1346" s="214" t="s">
        <v>7748</v>
      </c>
      <c r="E1346" s="215">
        <v>236.85749999999999</v>
      </c>
      <c r="F1346" s="215">
        <v>272.25</v>
      </c>
      <c r="G1346" s="212"/>
      <c r="H1346" s="212"/>
      <c r="I134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4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47" spans="1:10" x14ac:dyDescent="0.25">
      <c r="A1347" s="214" t="s">
        <v>7479</v>
      </c>
      <c r="B1347" s="214" t="s">
        <v>6120</v>
      </c>
      <c r="C1347" s="214" t="s">
        <v>7749</v>
      </c>
      <c r="D1347" s="214" t="s">
        <v>7750</v>
      </c>
      <c r="E1347" s="215">
        <v>280.01819999999998</v>
      </c>
      <c r="F1347" s="215">
        <v>321.86</v>
      </c>
      <c r="G1347" s="212"/>
      <c r="H1347" s="212"/>
      <c r="I134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4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48" spans="1:10" x14ac:dyDescent="0.25">
      <c r="A1348" s="214" t="s">
        <v>7479</v>
      </c>
      <c r="B1348" s="214" t="s">
        <v>6120</v>
      </c>
      <c r="C1348" s="214" t="s">
        <v>10972</v>
      </c>
      <c r="D1348" s="214" t="s">
        <v>10973</v>
      </c>
      <c r="E1348" s="215">
        <v>442.13400000000001</v>
      </c>
      <c r="F1348" s="215">
        <v>508.2</v>
      </c>
      <c r="G1348" s="212"/>
      <c r="H1348" s="212"/>
      <c r="I134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4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49" spans="1:10" x14ac:dyDescent="0.25">
      <c r="A1349" s="214" t="s">
        <v>7479</v>
      </c>
      <c r="B1349" s="214" t="s">
        <v>6120</v>
      </c>
      <c r="C1349" s="214" t="s">
        <v>7751</v>
      </c>
      <c r="D1349" s="214" t="s">
        <v>7752</v>
      </c>
      <c r="E1349" s="215">
        <v>498.97980000000001</v>
      </c>
      <c r="F1349" s="215">
        <v>573.54</v>
      </c>
      <c r="G1349" s="212"/>
      <c r="H1349" s="212"/>
      <c r="I134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4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50" spans="1:10" x14ac:dyDescent="0.25">
      <c r="A1350" s="214" t="s">
        <v>7479</v>
      </c>
      <c r="B1350" s="214" t="s">
        <v>5675</v>
      </c>
      <c r="C1350" s="214" t="s">
        <v>7753</v>
      </c>
      <c r="D1350" s="214" t="s">
        <v>7754</v>
      </c>
      <c r="E1350" s="215">
        <v>1954.77</v>
      </c>
      <c r="F1350" s="215">
        <v>2246.8620000000001</v>
      </c>
      <c r="G1350" s="212"/>
      <c r="H1350" s="212"/>
      <c r="I135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5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51" spans="1:10" x14ac:dyDescent="0.25">
      <c r="A1351" s="214" t="s">
        <v>7479</v>
      </c>
      <c r="B1351" s="214" t="s">
        <v>5675</v>
      </c>
      <c r="C1351" s="214" t="s">
        <v>7755</v>
      </c>
      <c r="D1351" s="214" t="s">
        <v>7756</v>
      </c>
      <c r="E1351" s="215">
        <v>1874.52</v>
      </c>
      <c r="F1351" s="215">
        <v>2154.6210000000001</v>
      </c>
      <c r="G1351" s="212"/>
      <c r="H1351" s="212"/>
      <c r="I135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5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52" spans="1:10" x14ac:dyDescent="0.25">
      <c r="A1352" s="214" t="s">
        <v>7479</v>
      </c>
      <c r="B1352" s="214" t="s">
        <v>5675</v>
      </c>
      <c r="C1352" s="214" t="s">
        <v>7757</v>
      </c>
      <c r="D1352" s="214" t="s">
        <v>7758</v>
      </c>
      <c r="E1352" s="215">
        <v>1874.52</v>
      </c>
      <c r="F1352" s="215">
        <v>2154.6210000000001</v>
      </c>
      <c r="G1352" s="212"/>
      <c r="H1352" s="212"/>
      <c r="I135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5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53" spans="1:10" x14ac:dyDescent="0.25">
      <c r="A1353" s="214" t="s">
        <v>7479</v>
      </c>
      <c r="B1353" s="214" t="s">
        <v>5675</v>
      </c>
      <c r="C1353" s="214" t="s">
        <v>7759</v>
      </c>
      <c r="D1353" s="214" t="s">
        <v>7760</v>
      </c>
      <c r="E1353" s="215">
        <v>1817.5440000000001</v>
      </c>
      <c r="F1353" s="215">
        <v>2089.1309999999999</v>
      </c>
      <c r="G1353" s="212"/>
      <c r="H1353" s="212"/>
      <c r="I135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5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54" spans="1:10" x14ac:dyDescent="0.25">
      <c r="A1354" s="214" t="s">
        <v>7479</v>
      </c>
      <c r="B1354" s="214" t="s">
        <v>5675</v>
      </c>
      <c r="C1354" s="214" t="s">
        <v>7761</v>
      </c>
      <c r="D1354" s="214" t="s">
        <v>7762</v>
      </c>
      <c r="E1354" s="215">
        <v>4725.6289999999999</v>
      </c>
      <c r="F1354" s="215">
        <v>5431.7579999999998</v>
      </c>
      <c r="G1354" s="212"/>
      <c r="H1354" s="212"/>
      <c r="I135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5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55" spans="1:10" x14ac:dyDescent="0.25">
      <c r="A1355" s="214" t="s">
        <v>7479</v>
      </c>
      <c r="B1355" s="214" t="s">
        <v>5675</v>
      </c>
      <c r="C1355" s="214" t="s">
        <v>7763</v>
      </c>
      <c r="D1355" s="214" t="s">
        <v>7764</v>
      </c>
      <c r="E1355" s="215">
        <v>4725.6289999999999</v>
      </c>
      <c r="F1355" s="215">
        <v>5431.7579999999998</v>
      </c>
      <c r="G1355" s="212"/>
      <c r="H1355" s="212"/>
      <c r="I135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5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56" spans="1:10" x14ac:dyDescent="0.25">
      <c r="A1356" s="214" t="s">
        <v>7479</v>
      </c>
      <c r="B1356" s="214" t="s">
        <v>5675</v>
      </c>
      <c r="C1356" s="214" t="s">
        <v>7765</v>
      </c>
      <c r="D1356" s="214" t="s">
        <v>7766</v>
      </c>
      <c r="E1356" s="215">
        <v>2216.3780000000002</v>
      </c>
      <c r="F1356" s="215">
        <v>2547.5610000000001</v>
      </c>
      <c r="G1356" s="212"/>
      <c r="H1356" s="212"/>
      <c r="I135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5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57" spans="1:10" x14ac:dyDescent="0.25">
      <c r="A1357" s="214" t="s">
        <v>7479</v>
      </c>
      <c r="B1357" s="214" t="s">
        <v>5675</v>
      </c>
      <c r="C1357" s="214" t="s">
        <v>7767</v>
      </c>
      <c r="D1357" s="214" t="s">
        <v>7768</v>
      </c>
      <c r="E1357" s="215">
        <v>2216.3780000000002</v>
      </c>
      <c r="F1357" s="215">
        <v>2547.5610000000001</v>
      </c>
      <c r="G1357" s="212"/>
      <c r="H1357" s="212"/>
      <c r="I135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5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58" spans="1:10" x14ac:dyDescent="0.25">
      <c r="A1358" s="214" t="s">
        <v>7479</v>
      </c>
      <c r="B1358" s="214" t="s">
        <v>5675</v>
      </c>
      <c r="C1358" s="214" t="s">
        <v>7769</v>
      </c>
      <c r="D1358" s="214" t="s">
        <v>7770</v>
      </c>
      <c r="E1358" s="215">
        <v>2216.3780000000002</v>
      </c>
      <c r="F1358" s="215">
        <v>2547.5610000000001</v>
      </c>
      <c r="G1358" s="212"/>
      <c r="H1358" s="212"/>
      <c r="I135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5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59" spans="1:10" x14ac:dyDescent="0.25">
      <c r="A1359" s="214" t="s">
        <v>7479</v>
      </c>
      <c r="B1359" s="214" t="s">
        <v>5675</v>
      </c>
      <c r="C1359" s="214" t="s">
        <v>7771</v>
      </c>
      <c r="D1359" s="214" t="s">
        <v>7772</v>
      </c>
      <c r="E1359" s="215">
        <v>2216.3780000000002</v>
      </c>
      <c r="F1359" s="215">
        <v>2547.5610000000001</v>
      </c>
      <c r="G1359" s="212"/>
      <c r="H1359" s="212"/>
      <c r="I135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5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60" spans="1:10" x14ac:dyDescent="0.25">
      <c r="A1360" s="214" t="s">
        <v>7479</v>
      </c>
      <c r="B1360" s="214" t="s">
        <v>5675</v>
      </c>
      <c r="C1360" s="214" t="s">
        <v>7773</v>
      </c>
      <c r="D1360" s="214" t="s">
        <v>7774</v>
      </c>
      <c r="E1360" s="215">
        <v>4563.2219999999998</v>
      </c>
      <c r="F1360" s="215">
        <v>5245.0829999999996</v>
      </c>
      <c r="G1360" s="212"/>
      <c r="H1360" s="212"/>
      <c r="I136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6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61" spans="1:10" x14ac:dyDescent="0.25">
      <c r="A1361" s="214" t="s">
        <v>7479</v>
      </c>
      <c r="B1361" s="214" t="s">
        <v>5675</v>
      </c>
      <c r="C1361" s="214" t="s">
        <v>7775</v>
      </c>
      <c r="D1361" s="214" t="s">
        <v>7776</v>
      </c>
      <c r="E1361" s="215">
        <v>4728.357</v>
      </c>
      <c r="F1361" s="215">
        <v>5434.893</v>
      </c>
      <c r="G1361" s="212"/>
      <c r="H1361" s="212"/>
      <c r="I136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6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62" spans="1:10" x14ac:dyDescent="0.25">
      <c r="A1362" s="214" t="s">
        <v>7479</v>
      </c>
      <c r="B1362" s="214" t="s">
        <v>5675</v>
      </c>
      <c r="C1362" s="214" t="s">
        <v>7777</v>
      </c>
      <c r="D1362" s="214" t="s">
        <v>7778</v>
      </c>
      <c r="E1362" s="215">
        <v>4728.357</v>
      </c>
      <c r="F1362" s="215">
        <v>5434.893</v>
      </c>
      <c r="G1362" s="212"/>
      <c r="H1362" s="212"/>
      <c r="I136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6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63" spans="1:10" x14ac:dyDescent="0.25">
      <c r="A1363" s="214" t="s">
        <v>7479</v>
      </c>
      <c r="B1363" s="214" t="s">
        <v>5675</v>
      </c>
      <c r="C1363" s="214" t="s">
        <v>7779</v>
      </c>
      <c r="D1363" s="214" t="s">
        <v>7780</v>
      </c>
      <c r="E1363" s="215">
        <v>5566.6760000000004</v>
      </c>
      <c r="F1363" s="215">
        <v>6398.4780000000001</v>
      </c>
      <c r="G1363" s="212"/>
      <c r="H1363" s="212"/>
      <c r="I136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6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64" spans="1:10" x14ac:dyDescent="0.25">
      <c r="A1364" s="214" t="s">
        <v>7479</v>
      </c>
      <c r="B1364" s="214" t="s">
        <v>5675</v>
      </c>
      <c r="C1364" s="214" t="s">
        <v>7781</v>
      </c>
      <c r="D1364" s="214" t="s">
        <v>7782</v>
      </c>
      <c r="E1364" s="215">
        <v>5566.6760000000004</v>
      </c>
      <c r="F1364" s="215">
        <v>6398.4780000000001</v>
      </c>
      <c r="G1364" s="212"/>
      <c r="H1364" s="212"/>
      <c r="I136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6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65" spans="1:10" x14ac:dyDescent="0.25">
      <c r="A1365" s="214" t="s">
        <v>7479</v>
      </c>
      <c r="B1365" s="214" t="s">
        <v>5675</v>
      </c>
      <c r="C1365" s="214" t="s">
        <v>7783</v>
      </c>
      <c r="D1365" s="214" t="s">
        <v>7784</v>
      </c>
      <c r="E1365" s="215">
        <v>2066.7910000000002</v>
      </c>
      <c r="F1365" s="215">
        <v>2375.6219999999998</v>
      </c>
      <c r="G1365" s="212"/>
      <c r="H1365" s="212"/>
      <c r="I136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6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66" spans="1:10" x14ac:dyDescent="0.25">
      <c r="A1366" s="214" t="s">
        <v>7479</v>
      </c>
      <c r="B1366" s="214" t="s">
        <v>5665</v>
      </c>
      <c r="C1366" s="214" t="s">
        <v>7785</v>
      </c>
      <c r="D1366" s="214" t="s">
        <v>7786</v>
      </c>
      <c r="E1366" s="215">
        <v>788.47230000000002</v>
      </c>
      <c r="F1366" s="215">
        <v>906.29</v>
      </c>
      <c r="G1366" s="212"/>
      <c r="H1366" s="212"/>
      <c r="I136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6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67" spans="1:10" x14ac:dyDescent="0.25">
      <c r="A1367" s="214" t="s">
        <v>7479</v>
      </c>
      <c r="B1367" s="214" t="s">
        <v>5665</v>
      </c>
      <c r="C1367" s="214" t="s">
        <v>7787</v>
      </c>
      <c r="D1367" s="214" t="s">
        <v>7788</v>
      </c>
      <c r="E1367" s="215">
        <v>788.47230000000002</v>
      </c>
      <c r="F1367" s="215">
        <v>906.29</v>
      </c>
      <c r="G1367" s="212"/>
      <c r="H1367" s="212"/>
      <c r="I136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6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68" spans="1:10" x14ac:dyDescent="0.25">
      <c r="A1368" s="214" t="s">
        <v>7479</v>
      </c>
      <c r="B1368" s="214" t="s">
        <v>5665</v>
      </c>
      <c r="C1368" s="214" t="s">
        <v>7789</v>
      </c>
      <c r="D1368" s="214" t="s">
        <v>7790</v>
      </c>
      <c r="E1368" s="215">
        <v>583.61689999999999</v>
      </c>
      <c r="F1368" s="215">
        <v>670.82399999999996</v>
      </c>
      <c r="G1368" s="212"/>
      <c r="H1368" s="212"/>
      <c r="I136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6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69" spans="1:10" x14ac:dyDescent="0.25">
      <c r="A1369" s="214" t="s">
        <v>7479</v>
      </c>
      <c r="B1369" s="214" t="s">
        <v>5665</v>
      </c>
      <c r="C1369" s="214" t="s">
        <v>7791</v>
      </c>
      <c r="D1369" s="214" t="s">
        <v>7792</v>
      </c>
      <c r="E1369" s="215">
        <v>1866.0219999999999</v>
      </c>
      <c r="F1369" s="215">
        <v>2144.8530000000001</v>
      </c>
      <c r="G1369" s="212"/>
      <c r="H1369" s="212"/>
      <c r="I136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6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70" spans="1:10" x14ac:dyDescent="0.25">
      <c r="A1370" s="214" t="s">
        <v>7479</v>
      </c>
      <c r="B1370" s="214" t="s">
        <v>5665</v>
      </c>
      <c r="C1370" s="214" t="s">
        <v>7793</v>
      </c>
      <c r="D1370" s="214" t="s">
        <v>7794</v>
      </c>
      <c r="E1370" s="215">
        <v>894.05809999999997</v>
      </c>
      <c r="F1370" s="215">
        <v>1027.653</v>
      </c>
      <c r="G1370" s="212"/>
      <c r="H1370" s="212"/>
      <c r="I137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7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71" spans="1:10" x14ac:dyDescent="0.25">
      <c r="A1371" s="214" t="s">
        <v>7479</v>
      </c>
      <c r="B1371" s="214" t="s">
        <v>5665</v>
      </c>
      <c r="C1371" s="214" t="s">
        <v>7795</v>
      </c>
      <c r="D1371" s="214" t="s">
        <v>7796</v>
      </c>
      <c r="E1371" s="215">
        <v>2330.3310000000001</v>
      </c>
      <c r="F1371" s="215">
        <v>2678.5410000000002</v>
      </c>
      <c r="G1371" s="212"/>
      <c r="H1371" s="212"/>
      <c r="I137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7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72" spans="1:10" x14ac:dyDescent="0.25">
      <c r="A1372" s="214" t="s">
        <v>7479</v>
      </c>
      <c r="B1372" s="214" t="s">
        <v>5665</v>
      </c>
      <c r="C1372" s="214" t="s">
        <v>7797</v>
      </c>
      <c r="D1372" s="214" t="s">
        <v>7798</v>
      </c>
      <c r="E1372" s="215">
        <v>2458.8649999999998</v>
      </c>
      <c r="F1372" s="215">
        <v>2826.2820000000002</v>
      </c>
      <c r="G1372" s="212"/>
      <c r="H1372" s="212"/>
      <c r="I137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7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73" spans="1:10" x14ac:dyDescent="0.25">
      <c r="A1373" s="214" t="s">
        <v>7479</v>
      </c>
      <c r="B1373" s="214" t="s">
        <v>5665</v>
      </c>
      <c r="C1373" s="214" t="s">
        <v>7799</v>
      </c>
      <c r="D1373" s="214" t="s">
        <v>7800</v>
      </c>
      <c r="E1373" s="215">
        <v>2458.8649999999998</v>
      </c>
      <c r="F1373" s="215">
        <v>2826.2820000000002</v>
      </c>
      <c r="G1373" s="212"/>
      <c r="H1373" s="212"/>
      <c r="I137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7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74" spans="1:10" x14ac:dyDescent="0.25">
      <c r="A1374" s="214" t="s">
        <v>7479</v>
      </c>
      <c r="B1374" s="214" t="s">
        <v>5665</v>
      </c>
      <c r="C1374" s="214" t="s">
        <v>7801</v>
      </c>
      <c r="D1374" s="214" t="s">
        <v>7802</v>
      </c>
      <c r="E1374" s="215">
        <v>440.76549999999997</v>
      </c>
      <c r="F1374" s="215">
        <v>506.62700000000001</v>
      </c>
      <c r="G1374" s="212"/>
      <c r="H1374" s="212"/>
      <c r="I137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7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75" spans="1:10" x14ac:dyDescent="0.25">
      <c r="A1375" s="214" t="s">
        <v>7479</v>
      </c>
      <c r="B1375" s="214" t="s">
        <v>5665</v>
      </c>
      <c r="C1375" s="214" t="s">
        <v>7803</v>
      </c>
      <c r="D1375" s="214" t="s">
        <v>7804</v>
      </c>
      <c r="E1375" s="215">
        <v>440.76549999999997</v>
      </c>
      <c r="F1375" s="215">
        <v>506.62700000000001</v>
      </c>
      <c r="G1375" s="212"/>
      <c r="H1375" s="212"/>
      <c r="I137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7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76" spans="1:10" x14ac:dyDescent="0.25">
      <c r="A1376" s="214" t="s">
        <v>7479</v>
      </c>
      <c r="B1376" s="214" t="s">
        <v>5665</v>
      </c>
      <c r="C1376" s="214" t="s">
        <v>7805</v>
      </c>
      <c r="D1376" s="214" t="s">
        <v>7806</v>
      </c>
      <c r="E1376" s="215">
        <v>440.76549999999997</v>
      </c>
      <c r="F1376" s="215">
        <v>506.62700000000001</v>
      </c>
      <c r="G1376" s="212"/>
      <c r="H1376" s="212"/>
      <c r="I137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7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77" spans="1:10" x14ac:dyDescent="0.25">
      <c r="A1377" s="214" t="s">
        <v>7479</v>
      </c>
      <c r="B1377" s="214" t="s">
        <v>5665</v>
      </c>
      <c r="C1377" s="214" t="s">
        <v>7807</v>
      </c>
      <c r="D1377" s="214" t="s">
        <v>7808</v>
      </c>
      <c r="E1377" s="215">
        <v>726.57349999999997</v>
      </c>
      <c r="F1377" s="215">
        <v>835.14200000000005</v>
      </c>
      <c r="G1377" s="212"/>
      <c r="H1377" s="212"/>
      <c r="I137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7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78" spans="1:10" x14ac:dyDescent="0.25">
      <c r="A1378" s="214" t="s">
        <v>7479</v>
      </c>
      <c r="B1378" s="214" t="s">
        <v>5665</v>
      </c>
      <c r="C1378" s="214" t="s">
        <v>7809</v>
      </c>
      <c r="D1378" s="214" t="s">
        <v>7810</v>
      </c>
      <c r="E1378" s="215">
        <v>726.57349999999997</v>
      </c>
      <c r="F1378" s="215">
        <v>835.14200000000005</v>
      </c>
      <c r="G1378" s="212"/>
      <c r="H1378" s="212"/>
      <c r="I137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7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79" spans="1:10" x14ac:dyDescent="0.25">
      <c r="A1379" s="214" t="s">
        <v>7479</v>
      </c>
      <c r="B1379" s="214" t="s">
        <v>5665</v>
      </c>
      <c r="C1379" s="214" t="s">
        <v>7811</v>
      </c>
      <c r="D1379" s="214" t="s">
        <v>7812</v>
      </c>
      <c r="E1379" s="215">
        <v>726.57349999999997</v>
      </c>
      <c r="F1379" s="215">
        <v>835.14200000000005</v>
      </c>
      <c r="G1379" s="212"/>
      <c r="H1379" s="212"/>
      <c r="I137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7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80" spans="1:10" x14ac:dyDescent="0.25">
      <c r="A1380" s="214" t="s">
        <v>7479</v>
      </c>
      <c r="B1380" s="214" t="s">
        <v>5665</v>
      </c>
      <c r="C1380" s="214" t="s">
        <v>7813</v>
      </c>
      <c r="D1380" s="214" t="s">
        <v>7814</v>
      </c>
      <c r="E1380" s="215">
        <v>877.95180000000005</v>
      </c>
      <c r="F1380" s="215">
        <v>1009.14</v>
      </c>
      <c r="G1380" s="212"/>
      <c r="H1380" s="212"/>
      <c r="I138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8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81" spans="1:10" x14ac:dyDescent="0.25">
      <c r="A1381" s="214" t="s">
        <v>7479</v>
      </c>
      <c r="B1381" s="214" t="s">
        <v>5665</v>
      </c>
      <c r="C1381" s="214" t="s">
        <v>7815</v>
      </c>
      <c r="D1381" s="214" t="s">
        <v>7816</v>
      </c>
      <c r="E1381" s="215">
        <v>979.21979999999996</v>
      </c>
      <c r="F1381" s="215">
        <v>1125.54</v>
      </c>
      <c r="G1381" s="212"/>
      <c r="H1381" s="212"/>
      <c r="I138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8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82" spans="1:10" x14ac:dyDescent="0.25">
      <c r="A1382" s="214" t="s">
        <v>7479</v>
      </c>
      <c r="B1382" s="214" t="s">
        <v>5665</v>
      </c>
      <c r="C1382" s="214" t="s">
        <v>7817</v>
      </c>
      <c r="D1382" s="214" t="s">
        <v>7818</v>
      </c>
      <c r="E1382" s="215">
        <v>1133.828</v>
      </c>
      <c r="F1382" s="215">
        <v>1303.251</v>
      </c>
      <c r="G1382" s="212"/>
      <c r="H1382" s="212"/>
      <c r="I138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8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83" spans="1:10" x14ac:dyDescent="0.25">
      <c r="A1383" s="214" t="s">
        <v>7479</v>
      </c>
      <c r="B1383" s="214" t="s">
        <v>5665</v>
      </c>
      <c r="C1383" s="214" t="s">
        <v>7819</v>
      </c>
      <c r="D1383" s="214" t="s">
        <v>7820</v>
      </c>
      <c r="E1383" s="215">
        <v>1418.71</v>
      </c>
      <c r="F1383" s="215">
        <v>1630.701</v>
      </c>
      <c r="G1383" s="212"/>
      <c r="H1383" s="212"/>
      <c r="I138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8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84" spans="1:10" x14ac:dyDescent="0.25">
      <c r="A1384" s="214" t="s">
        <v>7479</v>
      </c>
      <c r="B1384" s="214" t="s">
        <v>5665</v>
      </c>
      <c r="C1384" s="214" t="s">
        <v>7821</v>
      </c>
      <c r="D1384" s="214" t="s">
        <v>7822</v>
      </c>
      <c r="E1384" s="215">
        <v>1618.7059999999999</v>
      </c>
      <c r="F1384" s="215">
        <v>1860.5820000000001</v>
      </c>
      <c r="G1384" s="212"/>
      <c r="H1384" s="212"/>
      <c r="I138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8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85" spans="1:10" x14ac:dyDescent="0.25">
      <c r="A1385" s="214" t="s">
        <v>7479</v>
      </c>
      <c r="B1385" s="214" t="s">
        <v>5665</v>
      </c>
      <c r="C1385" s="214" t="s">
        <v>7823</v>
      </c>
      <c r="D1385" s="214" t="s">
        <v>7824</v>
      </c>
      <c r="E1385" s="215">
        <v>2672.1880000000001</v>
      </c>
      <c r="F1385" s="215">
        <v>3071.4810000000002</v>
      </c>
      <c r="G1385" s="212"/>
      <c r="H1385" s="212"/>
      <c r="I138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8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86" spans="1:10" x14ac:dyDescent="0.25">
      <c r="A1386" s="214" t="s">
        <v>7479</v>
      </c>
      <c r="B1386" s="214" t="s">
        <v>5665</v>
      </c>
      <c r="C1386" s="214" t="s">
        <v>7825</v>
      </c>
      <c r="D1386" s="214" t="s">
        <v>7826</v>
      </c>
      <c r="E1386" s="215">
        <v>909.74329999999998</v>
      </c>
      <c r="F1386" s="215">
        <v>1045.682</v>
      </c>
      <c r="G1386" s="212"/>
      <c r="H1386" s="212"/>
      <c r="I138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8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87" spans="1:10" x14ac:dyDescent="0.25">
      <c r="A1387" s="214" t="s">
        <v>7479</v>
      </c>
      <c r="B1387" s="214" t="s">
        <v>5665</v>
      </c>
      <c r="C1387" s="214" t="s">
        <v>7827</v>
      </c>
      <c r="D1387" s="214" t="s">
        <v>7828</v>
      </c>
      <c r="E1387" s="215">
        <v>1037.162</v>
      </c>
      <c r="F1387" s="215">
        <v>1192.1400000000001</v>
      </c>
      <c r="G1387" s="212"/>
      <c r="H1387" s="212"/>
      <c r="I138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8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88" spans="1:10" x14ac:dyDescent="0.25">
      <c r="A1388" s="214" t="s">
        <v>7479</v>
      </c>
      <c r="B1388" s="214" t="s">
        <v>5665</v>
      </c>
      <c r="C1388" s="214" t="s">
        <v>7829</v>
      </c>
      <c r="D1388" s="214" t="s">
        <v>7830</v>
      </c>
      <c r="E1388" s="215">
        <v>1646.615</v>
      </c>
      <c r="F1388" s="215">
        <v>1892.6610000000001</v>
      </c>
      <c r="G1388" s="212"/>
      <c r="H1388" s="212"/>
      <c r="I138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8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89" spans="1:10" x14ac:dyDescent="0.25">
      <c r="A1389" s="214" t="s">
        <v>7479</v>
      </c>
      <c r="B1389" s="214" t="s">
        <v>5749</v>
      </c>
      <c r="C1389" s="214">
        <v>56647</v>
      </c>
      <c r="D1389" s="214" t="s">
        <v>12679</v>
      </c>
      <c r="E1389" s="215">
        <v>4649.732</v>
      </c>
      <c r="F1389" s="215">
        <v>5344.52</v>
      </c>
      <c r="G1389" s="212"/>
      <c r="H1389" s="212"/>
      <c r="I138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8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90" spans="1:10" x14ac:dyDescent="0.25">
      <c r="A1390" s="214" t="s">
        <v>7479</v>
      </c>
      <c r="B1390" s="214" t="s">
        <v>5749</v>
      </c>
      <c r="C1390" s="214">
        <v>49737</v>
      </c>
      <c r="D1390" s="214" t="s">
        <v>7831</v>
      </c>
      <c r="E1390" s="215">
        <v>2813.0839999999998</v>
      </c>
      <c r="F1390" s="215">
        <v>3233.43</v>
      </c>
      <c r="G1390" s="212"/>
      <c r="H1390" s="212"/>
      <c r="I139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9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91" spans="1:10" x14ac:dyDescent="0.25">
      <c r="A1391" s="214" t="s">
        <v>7479</v>
      </c>
      <c r="B1391" s="214" t="s">
        <v>5749</v>
      </c>
      <c r="C1391" s="214">
        <v>55865</v>
      </c>
      <c r="D1391" s="214" t="s">
        <v>7832</v>
      </c>
      <c r="E1391" s="215">
        <v>3750.779</v>
      </c>
      <c r="F1391" s="215">
        <v>4311.24</v>
      </c>
      <c r="G1391" s="212"/>
      <c r="H1391" s="212"/>
      <c r="I139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9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92" spans="1:10" x14ac:dyDescent="0.25">
      <c r="A1392" s="214" t="s">
        <v>7479</v>
      </c>
      <c r="B1392" s="214" t="s">
        <v>5749</v>
      </c>
      <c r="C1392" s="214" t="s">
        <v>7833</v>
      </c>
      <c r="D1392" s="214" t="s">
        <v>7834</v>
      </c>
      <c r="E1392" s="215">
        <v>1207.125</v>
      </c>
      <c r="F1392" s="215">
        <v>1387.5</v>
      </c>
      <c r="G1392" s="212"/>
      <c r="H1392" s="212"/>
      <c r="I139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9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93" spans="1:10" x14ac:dyDescent="0.25">
      <c r="A1393" s="214" t="s">
        <v>460</v>
      </c>
      <c r="B1393" s="476" t="s">
        <v>460</v>
      </c>
      <c r="C1393" s="657"/>
      <c r="D1393" s="477"/>
      <c r="E1393" s="215"/>
      <c r="F1393" s="215"/>
      <c r="G1393" s="212"/>
      <c r="H1393" s="212"/>
      <c r="I1393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393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394" spans="1:10" x14ac:dyDescent="0.25">
      <c r="A1394" s="214" t="s">
        <v>131</v>
      </c>
      <c r="B1394" s="476" t="s">
        <v>131</v>
      </c>
      <c r="C1394" s="657"/>
      <c r="D1394" s="477"/>
      <c r="E1394" s="215"/>
      <c r="F1394" s="215"/>
      <c r="G1394" s="212"/>
      <c r="H1394" s="212"/>
      <c r="I1394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394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395" spans="1:10" x14ac:dyDescent="0.25">
      <c r="A1395" s="214" t="s">
        <v>131</v>
      </c>
      <c r="B1395" s="214" t="s">
        <v>7835</v>
      </c>
      <c r="C1395" s="214" t="s">
        <v>7836</v>
      </c>
      <c r="D1395" s="214" t="s">
        <v>7837</v>
      </c>
      <c r="E1395" s="215">
        <v>4706.2820000000002</v>
      </c>
      <c r="F1395" s="215">
        <v>5409.5190000000002</v>
      </c>
      <c r="G1395" s="212"/>
      <c r="H1395" s="212"/>
      <c r="I139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9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96" spans="1:10" x14ac:dyDescent="0.25">
      <c r="A1396" s="214" t="s">
        <v>131</v>
      </c>
      <c r="B1396" s="214" t="s">
        <v>7835</v>
      </c>
      <c r="C1396" s="214" t="s">
        <v>7838</v>
      </c>
      <c r="D1396" s="214" t="s">
        <v>7839</v>
      </c>
      <c r="E1396" s="215">
        <v>3832.95</v>
      </c>
      <c r="F1396" s="215">
        <v>4405.6899999999996</v>
      </c>
      <c r="G1396" s="212"/>
      <c r="H1396" s="212"/>
      <c r="I139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9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97" spans="1:10" x14ac:dyDescent="0.25">
      <c r="A1397" s="214" t="s">
        <v>131</v>
      </c>
      <c r="B1397" s="214" t="s">
        <v>7840</v>
      </c>
      <c r="C1397" s="214">
        <v>6970810554717</v>
      </c>
      <c r="D1397" s="214" t="s">
        <v>7841</v>
      </c>
      <c r="E1397" s="215">
        <v>1295.0039999999999</v>
      </c>
      <c r="F1397" s="215">
        <v>1488.51</v>
      </c>
      <c r="G1397" s="212"/>
      <c r="H1397" s="212"/>
      <c r="I139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9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98" spans="1:10" x14ac:dyDescent="0.25">
      <c r="A1398" s="214" t="s">
        <v>131</v>
      </c>
      <c r="B1398" s="214" t="s">
        <v>7840</v>
      </c>
      <c r="C1398" s="214">
        <v>6970810554700</v>
      </c>
      <c r="D1398" s="214" t="s">
        <v>7842</v>
      </c>
      <c r="E1398" s="215">
        <v>1295.0039999999999</v>
      </c>
      <c r="F1398" s="215">
        <v>1488.51</v>
      </c>
      <c r="G1398" s="212"/>
      <c r="H1398" s="212"/>
      <c r="I139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9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399" spans="1:10" x14ac:dyDescent="0.25">
      <c r="A1399" s="214" t="s">
        <v>131</v>
      </c>
      <c r="B1399" s="214" t="s">
        <v>7840</v>
      </c>
      <c r="C1399" s="214">
        <v>6970810552546</v>
      </c>
      <c r="D1399" s="214" t="s">
        <v>7843</v>
      </c>
      <c r="E1399" s="215">
        <v>1555.7429999999999</v>
      </c>
      <c r="F1399" s="215">
        <v>1788.21</v>
      </c>
      <c r="G1399" s="212"/>
      <c r="H1399" s="212"/>
      <c r="I139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39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00" spans="1:10" x14ac:dyDescent="0.25">
      <c r="A1400" s="214" t="s">
        <v>131</v>
      </c>
      <c r="B1400" s="214" t="s">
        <v>7840</v>
      </c>
      <c r="C1400" s="214">
        <v>6970810552256</v>
      </c>
      <c r="D1400" s="214" t="s">
        <v>7844</v>
      </c>
      <c r="E1400" s="215">
        <v>1555.7429999999999</v>
      </c>
      <c r="F1400" s="215">
        <v>1788.21</v>
      </c>
      <c r="G1400" s="212"/>
      <c r="H1400" s="212"/>
      <c r="I140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0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01" spans="1:10" x14ac:dyDescent="0.25">
      <c r="A1401" s="214" t="s">
        <v>131</v>
      </c>
      <c r="B1401" s="214" t="s">
        <v>7840</v>
      </c>
      <c r="C1401" s="214">
        <v>6970810552263</v>
      </c>
      <c r="D1401" s="214" t="s">
        <v>7845</v>
      </c>
      <c r="E1401" s="215">
        <v>3815.4810000000002</v>
      </c>
      <c r="F1401" s="215">
        <v>4385.6099999999997</v>
      </c>
      <c r="G1401" s="212"/>
      <c r="H1401" s="212"/>
      <c r="I140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0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02" spans="1:10" x14ac:dyDescent="0.25">
      <c r="A1402" s="214" t="s">
        <v>131</v>
      </c>
      <c r="B1402" s="214" t="s">
        <v>7840</v>
      </c>
      <c r="C1402" s="214">
        <v>6970810553536</v>
      </c>
      <c r="D1402" s="214" t="s">
        <v>7846</v>
      </c>
      <c r="E1402" s="215">
        <v>2251.047</v>
      </c>
      <c r="F1402" s="215">
        <v>2587.41</v>
      </c>
      <c r="G1402" s="212"/>
      <c r="H1402" s="212"/>
      <c r="I140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0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03" spans="1:10" x14ac:dyDescent="0.25">
      <c r="A1403" s="214" t="s">
        <v>131</v>
      </c>
      <c r="B1403" s="214" t="s">
        <v>7840</v>
      </c>
      <c r="C1403" s="214">
        <v>6970810557008</v>
      </c>
      <c r="D1403" s="214" t="s">
        <v>7847</v>
      </c>
      <c r="E1403" s="215">
        <v>2251.047</v>
      </c>
      <c r="F1403" s="215">
        <v>2587.41</v>
      </c>
      <c r="G1403" s="212"/>
      <c r="H1403" s="212"/>
      <c r="I140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0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04" spans="1:10" x14ac:dyDescent="0.25">
      <c r="A1404" s="214" t="s">
        <v>131</v>
      </c>
      <c r="B1404" s="214" t="s">
        <v>7840</v>
      </c>
      <c r="C1404" s="214">
        <v>6970810557497</v>
      </c>
      <c r="D1404" s="214" t="s">
        <v>7848</v>
      </c>
      <c r="E1404" s="215">
        <v>1555.7429999999999</v>
      </c>
      <c r="F1404" s="215">
        <v>1788.21</v>
      </c>
      <c r="G1404" s="212"/>
      <c r="H1404" s="212"/>
      <c r="I140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0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05" spans="1:10" x14ac:dyDescent="0.25">
      <c r="A1405" s="214" t="s">
        <v>131</v>
      </c>
      <c r="B1405" s="214" t="s">
        <v>7840</v>
      </c>
      <c r="C1405" s="214">
        <v>6970810553529</v>
      </c>
      <c r="D1405" s="214" t="s">
        <v>7849</v>
      </c>
      <c r="E1405" s="215">
        <v>2251.047</v>
      </c>
      <c r="F1405" s="215">
        <v>2587.41</v>
      </c>
      <c r="G1405" s="212"/>
      <c r="H1405" s="212"/>
      <c r="I140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0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06" spans="1:10" x14ac:dyDescent="0.25">
      <c r="A1406" s="214" t="s">
        <v>131</v>
      </c>
      <c r="B1406" s="214" t="s">
        <v>7840</v>
      </c>
      <c r="C1406" s="214">
        <v>6970810553550</v>
      </c>
      <c r="D1406" s="214" t="s">
        <v>7850</v>
      </c>
      <c r="E1406" s="215">
        <v>2251.047</v>
      </c>
      <c r="F1406" s="215">
        <v>2587.41</v>
      </c>
      <c r="G1406" s="212"/>
      <c r="H1406" s="212"/>
      <c r="I140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0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07" spans="1:10" x14ac:dyDescent="0.25">
      <c r="A1407" s="214" t="s">
        <v>131</v>
      </c>
      <c r="B1407" s="214" t="s">
        <v>7840</v>
      </c>
      <c r="C1407" s="214">
        <v>6970810553802</v>
      </c>
      <c r="D1407" s="214" t="s">
        <v>7851</v>
      </c>
      <c r="E1407" s="215">
        <v>3815.4810000000002</v>
      </c>
      <c r="F1407" s="215">
        <v>4385.6099999999997</v>
      </c>
      <c r="G1407" s="212"/>
      <c r="H1407" s="212"/>
      <c r="I140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0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08" spans="1:10" x14ac:dyDescent="0.25">
      <c r="A1408" s="214" t="s">
        <v>131</v>
      </c>
      <c r="B1408" s="214" t="s">
        <v>7840</v>
      </c>
      <c r="C1408" s="214">
        <v>6970810553864</v>
      </c>
      <c r="D1408" s="214" t="s">
        <v>7852</v>
      </c>
      <c r="E1408" s="215">
        <v>3815.4810000000002</v>
      </c>
      <c r="F1408" s="215">
        <v>4385.6099999999997</v>
      </c>
      <c r="G1408" s="212"/>
      <c r="H1408" s="212"/>
      <c r="I140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0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09" spans="1:10" x14ac:dyDescent="0.25">
      <c r="A1409" s="214" t="s">
        <v>131</v>
      </c>
      <c r="B1409" s="214" t="s">
        <v>7840</v>
      </c>
      <c r="C1409" s="214">
        <v>6970810553512</v>
      </c>
      <c r="D1409" s="214" t="s">
        <v>7853</v>
      </c>
      <c r="E1409" s="215">
        <v>2251.047</v>
      </c>
      <c r="F1409" s="215">
        <v>2587.41</v>
      </c>
      <c r="G1409" s="212"/>
      <c r="H1409" s="212"/>
      <c r="I140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0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10" spans="1:10" x14ac:dyDescent="0.25">
      <c r="A1410" s="214" t="s">
        <v>131</v>
      </c>
      <c r="B1410" s="214" t="s">
        <v>7840</v>
      </c>
      <c r="C1410" s="214">
        <v>6970810553543</v>
      </c>
      <c r="D1410" s="214" t="s">
        <v>7854</v>
      </c>
      <c r="E1410" s="215">
        <v>2251.047</v>
      </c>
      <c r="F1410" s="215">
        <v>2587.41</v>
      </c>
      <c r="G1410" s="212"/>
      <c r="H1410" s="212"/>
      <c r="I141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1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11" spans="1:10" x14ac:dyDescent="0.25">
      <c r="A1411" s="214" t="s">
        <v>131</v>
      </c>
      <c r="B1411" s="214" t="s">
        <v>7840</v>
      </c>
      <c r="C1411" s="214">
        <v>6970810556926</v>
      </c>
      <c r="D1411" s="214" t="s">
        <v>7855</v>
      </c>
      <c r="E1411" s="215">
        <v>3989.3069999999998</v>
      </c>
      <c r="F1411" s="215">
        <v>4585.41</v>
      </c>
      <c r="G1411" s="212"/>
      <c r="H1411" s="212"/>
      <c r="I141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1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12" spans="1:10" x14ac:dyDescent="0.25">
      <c r="A1412" s="214" t="s">
        <v>131</v>
      </c>
      <c r="B1412" s="214" t="s">
        <v>7840</v>
      </c>
      <c r="C1412" s="214">
        <v>6970810552911</v>
      </c>
      <c r="D1412" s="214" t="s">
        <v>7856</v>
      </c>
      <c r="E1412" s="215">
        <v>1555.7429999999999</v>
      </c>
      <c r="F1412" s="215">
        <v>1788.21</v>
      </c>
      <c r="G1412" s="212"/>
      <c r="H1412" s="212"/>
      <c r="I141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1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13" spans="1:10" x14ac:dyDescent="0.25">
      <c r="A1413" s="214" t="s">
        <v>131</v>
      </c>
      <c r="B1413" s="214" t="s">
        <v>7840</v>
      </c>
      <c r="C1413" s="214">
        <v>6970810552638</v>
      </c>
      <c r="D1413" s="214" t="s">
        <v>7857</v>
      </c>
      <c r="E1413" s="215">
        <v>3989.3069999999998</v>
      </c>
      <c r="F1413" s="215">
        <v>4585.41</v>
      </c>
      <c r="G1413" s="212"/>
      <c r="H1413" s="212"/>
      <c r="I141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1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14" spans="1:10" x14ac:dyDescent="0.25">
      <c r="A1414" s="214" t="s">
        <v>131</v>
      </c>
      <c r="B1414" s="214" t="s">
        <v>7840</v>
      </c>
      <c r="C1414" s="214">
        <v>6970810552645</v>
      </c>
      <c r="D1414" s="214" t="s">
        <v>7858</v>
      </c>
      <c r="E1414" s="215">
        <v>3989.3069999999998</v>
      </c>
      <c r="F1414" s="215">
        <v>4585.41</v>
      </c>
      <c r="G1414" s="212"/>
      <c r="H1414" s="212"/>
      <c r="I141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1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15" spans="1:10" x14ac:dyDescent="0.25">
      <c r="A1415" s="214" t="s">
        <v>131</v>
      </c>
      <c r="B1415" s="214" t="s">
        <v>7840</v>
      </c>
      <c r="C1415" s="214">
        <v>6970810551020</v>
      </c>
      <c r="D1415" s="214" t="s">
        <v>7859</v>
      </c>
      <c r="E1415" s="215">
        <v>1729.569</v>
      </c>
      <c r="F1415" s="215">
        <v>1988.01</v>
      </c>
      <c r="G1415" s="212"/>
      <c r="H1415" s="212"/>
      <c r="I141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1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16" spans="1:10" x14ac:dyDescent="0.25">
      <c r="A1416" s="214" t="s">
        <v>131</v>
      </c>
      <c r="B1416" s="214" t="s">
        <v>7840</v>
      </c>
      <c r="C1416" s="214">
        <v>6970810555967</v>
      </c>
      <c r="D1416" s="214" t="s">
        <v>7860</v>
      </c>
      <c r="E1416" s="215">
        <v>1208.0909999999999</v>
      </c>
      <c r="F1416" s="215">
        <v>1388.61</v>
      </c>
      <c r="G1416" s="212"/>
      <c r="H1416" s="212"/>
      <c r="I141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1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17" spans="1:10" x14ac:dyDescent="0.25">
      <c r="A1417" s="214" t="s">
        <v>131</v>
      </c>
      <c r="B1417" s="214" t="s">
        <v>7840</v>
      </c>
      <c r="C1417" s="214">
        <v>6970810555950</v>
      </c>
      <c r="D1417" s="214" t="s">
        <v>7861</v>
      </c>
      <c r="E1417" s="215">
        <v>1208.0909999999999</v>
      </c>
      <c r="F1417" s="215">
        <v>1388.61</v>
      </c>
      <c r="G1417" s="212"/>
      <c r="H1417" s="212"/>
      <c r="I141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1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18" spans="1:10" x14ac:dyDescent="0.25">
      <c r="A1418" s="214" t="s">
        <v>131</v>
      </c>
      <c r="B1418" s="214" t="s">
        <v>7840</v>
      </c>
      <c r="C1418" s="214">
        <v>6970810557299</v>
      </c>
      <c r="D1418" s="214" t="s">
        <v>7862</v>
      </c>
      <c r="E1418" s="215">
        <v>3641.6550000000002</v>
      </c>
      <c r="F1418" s="215">
        <v>4185.8100000000004</v>
      </c>
      <c r="G1418" s="212"/>
      <c r="H1418" s="212"/>
      <c r="I141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1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19" spans="1:10" x14ac:dyDescent="0.25">
      <c r="A1419" s="214" t="s">
        <v>131</v>
      </c>
      <c r="B1419" s="214" t="s">
        <v>7840</v>
      </c>
      <c r="C1419" s="214">
        <v>6970810557282</v>
      </c>
      <c r="D1419" s="214" t="s">
        <v>7863</v>
      </c>
      <c r="E1419" s="215">
        <v>3641.6550000000002</v>
      </c>
      <c r="F1419" s="215">
        <v>4185.8100000000004</v>
      </c>
      <c r="G1419" s="212"/>
      <c r="H1419" s="212"/>
      <c r="I141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1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20" spans="1:10" x14ac:dyDescent="0.25">
      <c r="A1420" s="214" t="s">
        <v>131</v>
      </c>
      <c r="B1420" s="214" t="s">
        <v>7840</v>
      </c>
      <c r="C1420" s="214">
        <v>6970810551877</v>
      </c>
      <c r="D1420" s="214" t="s">
        <v>7864</v>
      </c>
      <c r="E1420" s="215">
        <v>3207.09</v>
      </c>
      <c r="F1420" s="215">
        <v>3686.31</v>
      </c>
      <c r="G1420" s="212"/>
      <c r="H1420" s="212"/>
      <c r="I142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2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21" spans="1:10" x14ac:dyDescent="0.25">
      <c r="A1421" s="214" t="s">
        <v>131</v>
      </c>
      <c r="B1421" s="214" t="s">
        <v>7840</v>
      </c>
      <c r="C1421" s="214">
        <v>6970810555981</v>
      </c>
      <c r="D1421" s="214" t="s">
        <v>7865</v>
      </c>
      <c r="E1421" s="215">
        <v>4250.0460000000003</v>
      </c>
      <c r="F1421" s="215">
        <v>4885.1099999999997</v>
      </c>
      <c r="G1421" s="212"/>
      <c r="H1421" s="212"/>
      <c r="I142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2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22" spans="1:10" x14ac:dyDescent="0.25">
      <c r="A1422" s="214" t="s">
        <v>131</v>
      </c>
      <c r="B1422" s="214" t="s">
        <v>7840</v>
      </c>
      <c r="C1422" s="214">
        <v>6970810555974</v>
      </c>
      <c r="D1422" s="214" t="s">
        <v>7866</v>
      </c>
      <c r="E1422" s="215">
        <v>4250.0460000000003</v>
      </c>
      <c r="F1422" s="215">
        <v>4885.1099999999997</v>
      </c>
      <c r="G1422" s="212"/>
      <c r="H1422" s="212"/>
      <c r="I142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2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23" spans="1:10" x14ac:dyDescent="0.25">
      <c r="A1423" s="214" t="s">
        <v>131</v>
      </c>
      <c r="B1423" s="214" t="s">
        <v>7840</v>
      </c>
      <c r="C1423" s="214">
        <v>6970810556957</v>
      </c>
      <c r="D1423" s="214" t="s">
        <v>7867</v>
      </c>
      <c r="E1423" s="215">
        <v>9121.48</v>
      </c>
      <c r="F1423" s="215">
        <v>10484.459999999999</v>
      </c>
      <c r="G1423" s="212"/>
      <c r="H1423" s="212"/>
      <c r="I142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2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24" spans="1:10" x14ac:dyDescent="0.25">
      <c r="A1424" s="214" t="s">
        <v>131</v>
      </c>
      <c r="B1424" s="214" t="s">
        <v>7840</v>
      </c>
      <c r="C1424" s="214">
        <v>6970810556902</v>
      </c>
      <c r="D1424" s="214" t="s">
        <v>7868</v>
      </c>
      <c r="E1424" s="215">
        <v>9121.48</v>
      </c>
      <c r="F1424" s="215">
        <v>10484.459999999999</v>
      </c>
      <c r="G1424" s="212"/>
      <c r="H1424" s="212"/>
      <c r="I142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2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25" spans="1:10" x14ac:dyDescent="0.25">
      <c r="A1425" s="214" t="s">
        <v>131</v>
      </c>
      <c r="B1425" s="214" t="s">
        <v>7840</v>
      </c>
      <c r="C1425" s="214">
        <v>6970810556940</v>
      </c>
      <c r="D1425" s="214" t="s">
        <v>7869</v>
      </c>
      <c r="E1425" s="215">
        <v>9121.48</v>
      </c>
      <c r="F1425" s="215">
        <v>10484.459999999999</v>
      </c>
      <c r="G1425" s="212"/>
      <c r="H1425" s="212"/>
      <c r="I142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2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26" spans="1:10" x14ac:dyDescent="0.25">
      <c r="A1426" s="214" t="s">
        <v>131</v>
      </c>
      <c r="B1426" s="214" t="s">
        <v>7840</v>
      </c>
      <c r="C1426" s="214">
        <v>6970810556025</v>
      </c>
      <c r="D1426" s="214" t="s">
        <v>7870</v>
      </c>
      <c r="E1426" s="215">
        <v>9121.48</v>
      </c>
      <c r="F1426" s="215">
        <v>10484.459999999999</v>
      </c>
      <c r="G1426" s="212"/>
      <c r="H1426" s="212"/>
      <c r="I142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2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27" spans="1:10" x14ac:dyDescent="0.25">
      <c r="A1427" s="214" t="s">
        <v>131</v>
      </c>
      <c r="B1427" s="214" t="s">
        <v>7840</v>
      </c>
      <c r="C1427" s="214">
        <v>6970810556032</v>
      </c>
      <c r="D1427" s="214" t="s">
        <v>7871</v>
      </c>
      <c r="E1427" s="215">
        <v>9121.48</v>
      </c>
      <c r="F1427" s="215">
        <v>10484.459999999999</v>
      </c>
      <c r="G1427" s="212"/>
      <c r="H1427" s="212"/>
      <c r="I142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2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28" spans="1:10" x14ac:dyDescent="0.25">
      <c r="A1428" s="214" t="s">
        <v>131</v>
      </c>
      <c r="B1428" s="214" t="s">
        <v>7840</v>
      </c>
      <c r="C1428" s="214">
        <v>6970810557114</v>
      </c>
      <c r="D1428" s="214" t="s">
        <v>7872</v>
      </c>
      <c r="E1428" s="215">
        <v>11528.42</v>
      </c>
      <c r="F1428" s="215">
        <v>13251.06</v>
      </c>
      <c r="G1428" s="212"/>
      <c r="H1428" s="212"/>
      <c r="I142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2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29" spans="1:10" x14ac:dyDescent="0.25">
      <c r="A1429" s="214" t="s">
        <v>131</v>
      </c>
      <c r="B1429" s="214" t="s">
        <v>7840</v>
      </c>
      <c r="C1429" s="214">
        <v>6970810557121</v>
      </c>
      <c r="D1429" s="214" t="s">
        <v>7873</v>
      </c>
      <c r="E1429" s="215">
        <v>11528.42</v>
      </c>
      <c r="F1429" s="215">
        <v>13251.06</v>
      </c>
      <c r="G1429" s="212"/>
      <c r="H1429" s="212"/>
      <c r="I142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2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30" spans="1:10" x14ac:dyDescent="0.25">
      <c r="A1430" s="214" t="s">
        <v>131</v>
      </c>
      <c r="B1430" s="214" t="s">
        <v>7840</v>
      </c>
      <c r="C1430" s="214">
        <v>6970810557428</v>
      </c>
      <c r="D1430" s="214" t="s">
        <v>7874</v>
      </c>
      <c r="E1430" s="215">
        <v>1729.569</v>
      </c>
      <c r="F1430" s="215">
        <v>1988.01</v>
      </c>
      <c r="G1430" s="212"/>
      <c r="H1430" s="212"/>
      <c r="I143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3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31" spans="1:10" x14ac:dyDescent="0.25">
      <c r="A1431" s="214" t="s">
        <v>131</v>
      </c>
      <c r="B1431" s="214" t="s">
        <v>7840</v>
      </c>
      <c r="C1431" s="214">
        <v>6970810557435</v>
      </c>
      <c r="D1431" s="214" t="s">
        <v>7875</v>
      </c>
      <c r="E1431" s="215">
        <v>1729.569</v>
      </c>
      <c r="F1431" s="215">
        <v>1988.01</v>
      </c>
      <c r="G1431" s="212"/>
      <c r="H1431" s="212"/>
      <c r="I143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3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32" spans="1:10" x14ac:dyDescent="0.25">
      <c r="A1432" s="214" t="s">
        <v>131</v>
      </c>
      <c r="B1432" s="214" t="s">
        <v>7840</v>
      </c>
      <c r="C1432" s="214">
        <v>6970810552379</v>
      </c>
      <c r="D1432" s="214" t="s">
        <v>7876</v>
      </c>
      <c r="E1432" s="215">
        <v>4250.0460000000003</v>
      </c>
      <c r="F1432" s="215">
        <v>4885.1099999999997</v>
      </c>
      <c r="G1432" s="212"/>
      <c r="H1432" s="212"/>
      <c r="I143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3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33" spans="1:10" x14ac:dyDescent="0.25">
      <c r="A1433" s="214" t="s">
        <v>131</v>
      </c>
      <c r="B1433" s="214" t="s">
        <v>7840</v>
      </c>
      <c r="C1433" s="214">
        <v>6970810552409</v>
      </c>
      <c r="D1433" s="214" t="s">
        <v>7877</v>
      </c>
      <c r="E1433" s="215">
        <v>4250.0460000000003</v>
      </c>
      <c r="F1433" s="215">
        <v>4885.1099999999997</v>
      </c>
      <c r="G1433" s="212"/>
      <c r="H1433" s="212"/>
      <c r="I143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3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34" spans="1:10" x14ac:dyDescent="0.25">
      <c r="A1434" s="214" t="s">
        <v>131</v>
      </c>
      <c r="B1434" s="214" t="s">
        <v>7840</v>
      </c>
      <c r="C1434" s="214">
        <v>6970810557213</v>
      </c>
      <c r="D1434" s="214" t="s">
        <v>7878</v>
      </c>
      <c r="E1434" s="215">
        <v>5801.56</v>
      </c>
      <c r="F1434" s="215">
        <v>6668.46</v>
      </c>
      <c r="G1434" s="212"/>
      <c r="H1434" s="212"/>
      <c r="I143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3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35" spans="1:10" x14ac:dyDescent="0.25">
      <c r="A1435" s="214" t="s">
        <v>131</v>
      </c>
      <c r="B1435" s="214" t="s">
        <v>7840</v>
      </c>
      <c r="C1435" s="214">
        <v>6970810557206</v>
      </c>
      <c r="D1435" s="214" t="s">
        <v>7879</v>
      </c>
      <c r="E1435" s="215">
        <v>5801.56</v>
      </c>
      <c r="F1435" s="215">
        <v>6668.46</v>
      </c>
      <c r="G1435" s="212"/>
      <c r="H1435" s="212"/>
      <c r="I143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3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36" spans="1:10" x14ac:dyDescent="0.25">
      <c r="A1436" s="214" t="s">
        <v>131</v>
      </c>
      <c r="B1436" s="214" t="s">
        <v>7840</v>
      </c>
      <c r="C1436" s="214">
        <v>6970810555912</v>
      </c>
      <c r="D1436" s="214" t="s">
        <v>7880</v>
      </c>
      <c r="E1436" s="215">
        <v>11362.43</v>
      </c>
      <c r="F1436" s="215">
        <v>13060.26</v>
      </c>
      <c r="G1436" s="212"/>
      <c r="H1436" s="212"/>
      <c r="I143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3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37" spans="1:10" x14ac:dyDescent="0.25">
      <c r="A1437" s="214" t="s">
        <v>131</v>
      </c>
      <c r="B1437" s="214" t="s">
        <v>7840</v>
      </c>
      <c r="C1437" s="214">
        <v>6970810555929</v>
      </c>
      <c r="D1437" s="214" t="s">
        <v>7881</v>
      </c>
      <c r="E1437" s="215">
        <v>11362.43</v>
      </c>
      <c r="F1437" s="215">
        <v>13060.26</v>
      </c>
      <c r="G1437" s="212"/>
      <c r="H1437" s="212"/>
      <c r="I143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3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38" spans="1:10" x14ac:dyDescent="0.25">
      <c r="A1438" s="214" t="s">
        <v>131</v>
      </c>
      <c r="B1438" s="214" t="s">
        <v>7840</v>
      </c>
      <c r="C1438" s="214">
        <v>6970810556407</v>
      </c>
      <c r="D1438" s="214" t="s">
        <v>7882</v>
      </c>
      <c r="E1438" s="215">
        <v>5054.5780000000004</v>
      </c>
      <c r="F1438" s="215">
        <v>5809.86</v>
      </c>
      <c r="G1438" s="212"/>
      <c r="H1438" s="212"/>
      <c r="I143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3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39" spans="1:10" x14ac:dyDescent="0.25">
      <c r="A1439" s="214" t="s">
        <v>131</v>
      </c>
      <c r="B1439" s="214" t="s">
        <v>7840</v>
      </c>
      <c r="C1439" s="214">
        <v>6970810556971</v>
      </c>
      <c r="D1439" s="214" t="s">
        <v>7883</v>
      </c>
      <c r="E1439" s="215">
        <v>11362.43</v>
      </c>
      <c r="F1439" s="215">
        <v>13060.26</v>
      </c>
      <c r="G1439" s="212"/>
      <c r="H1439" s="212"/>
      <c r="I143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3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40" spans="1:10" x14ac:dyDescent="0.25">
      <c r="A1440" s="214" t="s">
        <v>131</v>
      </c>
      <c r="B1440" s="214" t="s">
        <v>7840</v>
      </c>
      <c r="C1440" s="214">
        <v>6970810556933</v>
      </c>
      <c r="D1440" s="214" t="s">
        <v>7884</v>
      </c>
      <c r="E1440" s="215">
        <v>11362.43</v>
      </c>
      <c r="F1440" s="215">
        <v>13060.26</v>
      </c>
      <c r="G1440" s="212"/>
      <c r="H1440" s="212"/>
      <c r="I144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4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41" spans="1:10" x14ac:dyDescent="0.25">
      <c r="A1441" s="214" t="s">
        <v>131</v>
      </c>
      <c r="B1441" s="214" t="s">
        <v>7840</v>
      </c>
      <c r="C1441" s="214">
        <v>6970810556964</v>
      </c>
      <c r="D1441" s="214" t="s">
        <v>7885</v>
      </c>
      <c r="E1441" s="215">
        <v>11362.43</v>
      </c>
      <c r="F1441" s="215">
        <v>13060.26</v>
      </c>
      <c r="G1441" s="212"/>
      <c r="H1441" s="212"/>
      <c r="I144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4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42" spans="1:10" x14ac:dyDescent="0.25">
      <c r="A1442" s="214" t="s">
        <v>131</v>
      </c>
      <c r="B1442" s="214" t="s">
        <v>7840</v>
      </c>
      <c r="C1442" s="214">
        <v>6970810552577</v>
      </c>
      <c r="D1442" s="214" t="s">
        <v>7886</v>
      </c>
      <c r="E1442" s="215">
        <v>7046.53</v>
      </c>
      <c r="F1442" s="215">
        <v>8099.46</v>
      </c>
      <c r="G1442" s="212"/>
      <c r="H1442" s="212"/>
      <c r="I144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4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43" spans="1:10" x14ac:dyDescent="0.25">
      <c r="A1443" s="214" t="s">
        <v>131</v>
      </c>
      <c r="B1443" s="214" t="s">
        <v>7840</v>
      </c>
      <c r="C1443" s="214">
        <v>6970810552584</v>
      </c>
      <c r="D1443" s="214" t="s">
        <v>7887</v>
      </c>
      <c r="E1443" s="215">
        <v>7046.53</v>
      </c>
      <c r="F1443" s="215">
        <v>8099.46</v>
      </c>
      <c r="G1443" s="212"/>
      <c r="H1443" s="212"/>
      <c r="I144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4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44" spans="1:10" x14ac:dyDescent="0.25">
      <c r="A1444" s="214" t="s">
        <v>131</v>
      </c>
      <c r="B1444" s="214" t="s">
        <v>7840</v>
      </c>
      <c r="C1444" s="214">
        <v>6970810557107</v>
      </c>
      <c r="D1444" s="214" t="s">
        <v>7888</v>
      </c>
      <c r="E1444" s="215">
        <v>15037.12</v>
      </c>
      <c r="F1444" s="215">
        <v>17284.05</v>
      </c>
      <c r="G1444" s="212"/>
      <c r="H1444" s="212"/>
      <c r="I144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4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45" spans="1:10" x14ac:dyDescent="0.25">
      <c r="A1445" s="214" t="s">
        <v>131</v>
      </c>
      <c r="B1445" s="214" t="s">
        <v>7840</v>
      </c>
      <c r="C1445" s="214">
        <v>6970810557220</v>
      </c>
      <c r="D1445" s="214" t="s">
        <v>7889</v>
      </c>
      <c r="E1445" s="215">
        <v>6963.5320000000002</v>
      </c>
      <c r="F1445" s="215">
        <v>8004.06</v>
      </c>
      <c r="G1445" s="212"/>
      <c r="H1445" s="212"/>
      <c r="I144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4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46" spans="1:10" x14ac:dyDescent="0.25">
      <c r="A1446" s="214" t="s">
        <v>131</v>
      </c>
      <c r="B1446" s="214" t="s">
        <v>7840</v>
      </c>
      <c r="C1446" s="214">
        <v>6970810557237</v>
      </c>
      <c r="D1446" s="214" t="s">
        <v>7890</v>
      </c>
      <c r="E1446" s="215">
        <v>6963.5320000000002</v>
      </c>
      <c r="F1446" s="215">
        <v>8004.06</v>
      </c>
      <c r="G1446" s="212"/>
      <c r="H1446" s="212"/>
      <c r="I144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4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47" spans="1:10" x14ac:dyDescent="0.25">
      <c r="A1447" s="214" t="s">
        <v>131</v>
      </c>
      <c r="B1447" s="214" t="s">
        <v>5749</v>
      </c>
      <c r="C1447" s="214" t="s">
        <v>7892</v>
      </c>
      <c r="D1447" s="214" t="s">
        <v>7893</v>
      </c>
      <c r="E1447" s="215">
        <v>1445.914</v>
      </c>
      <c r="F1447" s="215">
        <v>1661.97</v>
      </c>
      <c r="G1447" s="212"/>
      <c r="H1447" s="212"/>
      <c r="I144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4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48" spans="1:10" x14ac:dyDescent="0.25">
      <c r="A1448" s="214" t="s">
        <v>7894</v>
      </c>
      <c r="B1448" s="476" t="s">
        <v>7894</v>
      </c>
      <c r="C1448" s="657"/>
      <c r="D1448" s="477"/>
      <c r="E1448" s="215"/>
      <c r="F1448" s="215"/>
      <c r="G1448" s="212"/>
      <c r="H1448" s="212"/>
      <c r="I1448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448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449" spans="1:10" x14ac:dyDescent="0.25">
      <c r="A1449" s="214" t="s">
        <v>7894</v>
      </c>
      <c r="B1449" s="214" t="s">
        <v>7840</v>
      </c>
      <c r="C1449" s="214">
        <v>6970810555905</v>
      </c>
      <c r="D1449" s="214" t="s">
        <v>7895</v>
      </c>
      <c r="E1449" s="215">
        <v>7046.53</v>
      </c>
      <c r="F1449" s="215">
        <v>8099.46</v>
      </c>
      <c r="G1449" s="212"/>
      <c r="H1449" s="212"/>
      <c r="I144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4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50" spans="1:10" x14ac:dyDescent="0.25">
      <c r="A1450" s="214" t="s">
        <v>7894</v>
      </c>
      <c r="B1450" s="214" t="s">
        <v>7840</v>
      </c>
      <c r="C1450" s="214">
        <v>6970810555899</v>
      </c>
      <c r="D1450" s="214" t="s">
        <v>7896</v>
      </c>
      <c r="E1450" s="215">
        <v>7046.53</v>
      </c>
      <c r="F1450" s="215">
        <v>8099.46</v>
      </c>
      <c r="G1450" s="212"/>
      <c r="H1450" s="212"/>
      <c r="I145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5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51" spans="1:10" x14ac:dyDescent="0.25">
      <c r="A1451" s="214" t="s">
        <v>7894</v>
      </c>
      <c r="B1451" s="214" t="s">
        <v>7840</v>
      </c>
      <c r="C1451" s="214">
        <v>6970810550849</v>
      </c>
      <c r="D1451" s="214" t="s">
        <v>7897</v>
      </c>
      <c r="E1451" s="215">
        <v>3207.09</v>
      </c>
      <c r="F1451" s="215">
        <v>3686.31</v>
      </c>
      <c r="G1451" s="212"/>
      <c r="H1451" s="212"/>
      <c r="I145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5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52" spans="1:10" x14ac:dyDescent="0.25">
      <c r="A1452" s="214" t="s">
        <v>7894</v>
      </c>
      <c r="B1452" s="214" t="s">
        <v>7840</v>
      </c>
      <c r="C1452" s="214">
        <v>6970810557510</v>
      </c>
      <c r="D1452" s="214" t="s">
        <v>7898</v>
      </c>
      <c r="E1452" s="215">
        <v>3728.5680000000002</v>
      </c>
      <c r="F1452" s="215">
        <v>4285.71</v>
      </c>
      <c r="G1452" s="212"/>
      <c r="H1452" s="212"/>
      <c r="I145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5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53" spans="1:10" x14ac:dyDescent="0.25">
      <c r="A1453" s="214" t="s">
        <v>7894</v>
      </c>
      <c r="B1453" s="214" t="s">
        <v>7840</v>
      </c>
      <c r="C1453" s="214">
        <v>6970810555745</v>
      </c>
      <c r="D1453" s="214" t="s">
        <v>7899</v>
      </c>
      <c r="E1453" s="215">
        <v>4250.0460000000003</v>
      </c>
      <c r="F1453" s="215">
        <v>4885.1099999999997</v>
      </c>
      <c r="G1453" s="212"/>
      <c r="H1453" s="212"/>
      <c r="I145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5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54" spans="1:10" x14ac:dyDescent="0.25">
      <c r="A1454" s="214" t="s">
        <v>7894</v>
      </c>
      <c r="B1454" s="214" t="s">
        <v>7840</v>
      </c>
      <c r="C1454" s="214">
        <v>6970810555752</v>
      </c>
      <c r="D1454" s="214" t="s">
        <v>7900</v>
      </c>
      <c r="E1454" s="215">
        <v>4250.0460000000003</v>
      </c>
      <c r="F1454" s="215">
        <v>4885.1099999999997</v>
      </c>
      <c r="G1454" s="212"/>
      <c r="H1454" s="212"/>
      <c r="I145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5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55" spans="1:10" x14ac:dyDescent="0.25">
      <c r="A1455" s="214" t="s">
        <v>7894</v>
      </c>
      <c r="B1455" s="214" t="s">
        <v>7840</v>
      </c>
      <c r="C1455" s="214">
        <v>6970810556131</v>
      </c>
      <c r="D1455" s="214" t="s">
        <v>7901</v>
      </c>
      <c r="E1455" s="215">
        <v>1555.7429999999999</v>
      </c>
      <c r="F1455" s="215">
        <v>1788.21</v>
      </c>
      <c r="G1455" s="212"/>
      <c r="H1455" s="212"/>
      <c r="I145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5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56" spans="1:10" x14ac:dyDescent="0.25">
      <c r="A1456" s="214" t="s">
        <v>7894</v>
      </c>
      <c r="B1456" s="214" t="s">
        <v>7840</v>
      </c>
      <c r="C1456" s="214">
        <v>6970810556148</v>
      </c>
      <c r="D1456" s="214" t="s">
        <v>7902</v>
      </c>
      <c r="E1456" s="215">
        <v>1555.7429999999999</v>
      </c>
      <c r="F1456" s="215">
        <v>1788.21</v>
      </c>
      <c r="G1456" s="212"/>
      <c r="H1456" s="212"/>
      <c r="I145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5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57" spans="1:10" x14ac:dyDescent="0.25">
      <c r="A1457" s="214" t="s">
        <v>7894</v>
      </c>
      <c r="B1457" s="214" t="s">
        <v>7840</v>
      </c>
      <c r="C1457" s="214">
        <v>6970810551945</v>
      </c>
      <c r="D1457" s="214" t="s">
        <v>7903</v>
      </c>
      <c r="E1457" s="215">
        <v>1555.7429999999999</v>
      </c>
      <c r="F1457" s="215">
        <v>1788.21</v>
      </c>
      <c r="G1457" s="212"/>
      <c r="H1457" s="212"/>
      <c r="I145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5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58" spans="1:10" x14ac:dyDescent="0.25">
      <c r="A1458" s="214" t="s">
        <v>7894</v>
      </c>
      <c r="B1458" s="214" t="s">
        <v>7840</v>
      </c>
      <c r="C1458" s="214">
        <v>6970810551952</v>
      </c>
      <c r="D1458" s="214" t="s">
        <v>7904</v>
      </c>
      <c r="E1458" s="215">
        <v>1555.7429999999999</v>
      </c>
      <c r="F1458" s="215">
        <v>1788.21</v>
      </c>
      <c r="G1458" s="212"/>
      <c r="H1458" s="212"/>
      <c r="I145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5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59" spans="1:10" x14ac:dyDescent="0.25">
      <c r="A1459" s="214" t="s">
        <v>7894</v>
      </c>
      <c r="B1459" s="214" t="s">
        <v>7840</v>
      </c>
      <c r="C1459" s="214">
        <v>6970810557558</v>
      </c>
      <c r="D1459" s="214" t="s">
        <v>7905</v>
      </c>
      <c r="E1459" s="215">
        <v>1034.2650000000001</v>
      </c>
      <c r="F1459" s="215">
        <v>1188.81</v>
      </c>
      <c r="G1459" s="212"/>
      <c r="H1459" s="212"/>
      <c r="I145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5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60" spans="1:10" x14ac:dyDescent="0.25">
      <c r="A1460" s="214" t="s">
        <v>7894</v>
      </c>
      <c r="B1460" s="214" t="s">
        <v>7840</v>
      </c>
      <c r="C1460" s="214">
        <v>6970810557565</v>
      </c>
      <c r="D1460" s="214" t="s">
        <v>7906</v>
      </c>
      <c r="E1460" s="215">
        <v>1034.2650000000001</v>
      </c>
      <c r="F1460" s="215">
        <v>1188.81</v>
      </c>
      <c r="G1460" s="212"/>
      <c r="H1460" s="212"/>
      <c r="I146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6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61" spans="1:10" x14ac:dyDescent="0.25">
      <c r="A1461" s="214" t="s">
        <v>132</v>
      </c>
      <c r="B1461" s="476" t="s">
        <v>132</v>
      </c>
      <c r="C1461" s="657"/>
      <c r="D1461" s="477"/>
      <c r="E1461" s="215"/>
      <c r="F1461" s="215"/>
      <c r="G1461" s="212"/>
      <c r="H1461" s="212"/>
      <c r="I1461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461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462" spans="1:10" x14ac:dyDescent="0.25">
      <c r="A1462" s="214" t="s">
        <v>132</v>
      </c>
      <c r="B1462" s="214" t="s">
        <v>5749</v>
      </c>
      <c r="C1462" s="214" t="s">
        <v>7907</v>
      </c>
      <c r="D1462" s="214" t="s">
        <v>7908</v>
      </c>
      <c r="E1462" s="215">
        <v>7301.7209999999995</v>
      </c>
      <c r="F1462" s="215">
        <v>8392.7829999999994</v>
      </c>
      <c r="G1462" s="212"/>
      <c r="H1462" s="212"/>
      <c r="I146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6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63" spans="1:10" x14ac:dyDescent="0.25">
      <c r="A1463" s="214" t="s">
        <v>133</v>
      </c>
      <c r="B1463" s="476" t="s">
        <v>133</v>
      </c>
      <c r="C1463" s="657"/>
      <c r="D1463" s="477"/>
      <c r="E1463" s="215"/>
      <c r="F1463" s="215"/>
      <c r="G1463" s="212"/>
      <c r="H1463" s="212"/>
      <c r="I1463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463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464" spans="1:10" x14ac:dyDescent="0.25">
      <c r="A1464" s="214" t="s">
        <v>133</v>
      </c>
      <c r="B1464" s="214" t="s">
        <v>7909</v>
      </c>
      <c r="C1464" s="214" t="s">
        <v>7910</v>
      </c>
      <c r="D1464" s="214" t="s">
        <v>7911</v>
      </c>
      <c r="E1464" s="215">
        <v>9575.2029999999995</v>
      </c>
      <c r="F1464" s="215">
        <v>11005.98</v>
      </c>
      <c r="G1464" s="212"/>
      <c r="H1464" s="212"/>
      <c r="I146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6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65" spans="1:10" x14ac:dyDescent="0.25">
      <c r="A1465" s="214" t="s">
        <v>133</v>
      </c>
      <c r="B1465" s="214" t="s">
        <v>7909</v>
      </c>
      <c r="C1465" s="214" t="s">
        <v>7912</v>
      </c>
      <c r="D1465" s="214" t="s">
        <v>7913</v>
      </c>
      <c r="E1465" s="215"/>
      <c r="F1465" s="215"/>
      <c r="G1465" s="212"/>
      <c r="H1465" s="212"/>
      <c r="I1465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465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466" spans="1:10" x14ac:dyDescent="0.25">
      <c r="A1466" s="214" t="s">
        <v>133</v>
      </c>
      <c r="B1466" s="214" t="s">
        <v>7909</v>
      </c>
      <c r="C1466" s="214" t="s">
        <v>7914</v>
      </c>
      <c r="D1466" s="214" t="s">
        <v>7915</v>
      </c>
      <c r="E1466" s="215">
        <v>4200.7950000000001</v>
      </c>
      <c r="F1466" s="215">
        <v>4828.5</v>
      </c>
      <c r="G1466" s="212"/>
      <c r="H1466" s="212"/>
      <c r="I146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6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67" spans="1:10" x14ac:dyDescent="0.25">
      <c r="A1467" s="214" t="s">
        <v>133</v>
      </c>
      <c r="B1467" s="214" t="s">
        <v>7909</v>
      </c>
      <c r="C1467" s="214" t="s">
        <v>7916</v>
      </c>
      <c r="D1467" s="214" t="s">
        <v>7917</v>
      </c>
      <c r="E1467" s="215">
        <v>14383.97</v>
      </c>
      <c r="F1467" s="215">
        <v>16533.3</v>
      </c>
      <c r="G1467" s="212"/>
      <c r="H1467" s="212"/>
      <c r="I146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6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68" spans="1:10" x14ac:dyDescent="0.25">
      <c r="A1468" s="214" t="s">
        <v>133</v>
      </c>
      <c r="B1468" s="214" t="s">
        <v>7909</v>
      </c>
      <c r="C1468" s="214" t="s">
        <v>7918</v>
      </c>
      <c r="D1468" s="214" t="s">
        <v>7919</v>
      </c>
      <c r="E1468" s="215">
        <v>5025.99</v>
      </c>
      <c r="F1468" s="215">
        <v>5777</v>
      </c>
      <c r="G1468" s="212"/>
      <c r="H1468" s="212"/>
      <c r="I146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6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69" spans="1:10" x14ac:dyDescent="0.25">
      <c r="A1469" s="214" t="s">
        <v>133</v>
      </c>
      <c r="B1469" s="214" t="s">
        <v>7909</v>
      </c>
      <c r="C1469" s="214" t="s">
        <v>7920</v>
      </c>
      <c r="D1469" s="214" t="s">
        <v>7921</v>
      </c>
      <c r="E1469" s="215">
        <v>1931.4</v>
      </c>
      <c r="F1469" s="215">
        <v>2220</v>
      </c>
      <c r="G1469" s="212"/>
      <c r="H1469" s="212"/>
      <c r="I146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6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70" spans="1:10" x14ac:dyDescent="0.25">
      <c r="A1470" s="214" t="s">
        <v>133</v>
      </c>
      <c r="B1470" s="214" t="s">
        <v>7909</v>
      </c>
      <c r="C1470" s="214" t="s">
        <v>7922</v>
      </c>
      <c r="D1470" s="214" t="s">
        <v>7923</v>
      </c>
      <c r="E1470" s="215">
        <v>3790.373</v>
      </c>
      <c r="F1470" s="215">
        <v>4356.75</v>
      </c>
      <c r="G1470" s="212"/>
      <c r="H1470" s="212"/>
      <c r="I147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7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71" spans="1:10" x14ac:dyDescent="0.25">
      <c r="A1471" s="214" t="s">
        <v>133</v>
      </c>
      <c r="B1471" s="214" t="s">
        <v>7909</v>
      </c>
      <c r="C1471" s="214" t="s">
        <v>7924</v>
      </c>
      <c r="D1471" s="214" t="s">
        <v>7925</v>
      </c>
      <c r="E1471" s="215">
        <v>2681.7489999999998</v>
      </c>
      <c r="F1471" s="215">
        <v>3082.47</v>
      </c>
      <c r="G1471" s="212"/>
      <c r="H1471" s="212"/>
      <c r="I147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7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72" spans="1:10" x14ac:dyDescent="0.25">
      <c r="A1472" s="214" t="s">
        <v>133</v>
      </c>
      <c r="B1472" s="214" t="s">
        <v>7909</v>
      </c>
      <c r="C1472" s="214" t="s">
        <v>7926</v>
      </c>
      <c r="D1472" s="214" t="s">
        <v>7927</v>
      </c>
      <c r="E1472" s="215">
        <v>1689.9749999999999</v>
      </c>
      <c r="F1472" s="215">
        <v>1942.5</v>
      </c>
      <c r="G1472" s="212"/>
      <c r="H1472" s="212"/>
      <c r="I147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7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73" spans="1:10" x14ac:dyDescent="0.25">
      <c r="A1473" s="214" t="s">
        <v>133</v>
      </c>
      <c r="B1473" s="214" t="s">
        <v>7909</v>
      </c>
      <c r="C1473" s="214" t="s">
        <v>7928</v>
      </c>
      <c r="D1473" s="214" t="s">
        <v>7929</v>
      </c>
      <c r="E1473" s="215">
        <v>1021.119</v>
      </c>
      <c r="F1473" s="215">
        <v>1173.7</v>
      </c>
      <c r="G1473" s="212"/>
      <c r="H1473" s="212"/>
      <c r="I147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7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74" spans="1:10" x14ac:dyDescent="0.25">
      <c r="A1474" s="214" t="s">
        <v>133</v>
      </c>
      <c r="B1474" s="214" t="s">
        <v>7891</v>
      </c>
      <c r="C1474" s="214" t="s">
        <v>7930</v>
      </c>
      <c r="D1474" s="214" t="s">
        <v>7931</v>
      </c>
      <c r="E1474" s="215">
        <v>1498.7660000000001</v>
      </c>
      <c r="F1474" s="215">
        <v>1722.72</v>
      </c>
      <c r="G1474" s="212"/>
      <c r="H1474" s="212"/>
      <c r="I147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7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75" spans="1:10" x14ac:dyDescent="0.25">
      <c r="A1475" s="214" t="s">
        <v>133</v>
      </c>
      <c r="B1475" s="214" t="s">
        <v>7891</v>
      </c>
      <c r="C1475" s="214" t="s">
        <v>7932</v>
      </c>
      <c r="D1475" s="214" t="s">
        <v>7933</v>
      </c>
      <c r="E1475" s="215">
        <v>2356.308</v>
      </c>
      <c r="F1475" s="215">
        <v>2708.4</v>
      </c>
      <c r="G1475" s="212"/>
      <c r="H1475" s="212"/>
      <c r="I147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7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76" spans="1:10" x14ac:dyDescent="0.25">
      <c r="A1476" s="214" t="s">
        <v>133</v>
      </c>
      <c r="B1476" s="214" t="s">
        <v>7891</v>
      </c>
      <c r="C1476" s="214" t="s">
        <v>7934</v>
      </c>
      <c r="D1476" s="214" t="s">
        <v>7935</v>
      </c>
      <c r="E1476" s="215">
        <v>2673.058</v>
      </c>
      <c r="F1476" s="215">
        <v>3072.48</v>
      </c>
      <c r="G1476" s="212"/>
      <c r="H1476" s="212"/>
      <c r="I147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7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77" spans="1:10" x14ac:dyDescent="0.25">
      <c r="A1477" s="214" t="s">
        <v>133</v>
      </c>
      <c r="B1477" s="214" t="s">
        <v>7891</v>
      </c>
      <c r="C1477" s="214" t="s">
        <v>7936</v>
      </c>
      <c r="D1477" s="214" t="s">
        <v>7937</v>
      </c>
      <c r="E1477" s="215">
        <v>1659.0730000000001</v>
      </c>
      <c r="F1477" s="215">
        <v>1906.98</v>
      </c>
      <c r="G1477" s="212"/>
      <c r="H1477" s="212"/>
      <c r="I147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7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78" spans="1:10" x14ac:dyDescent="0.25">
      <c r="A1478" s="214" t="s">
        <v>133</v>
      </c>
      <c r="B1478" s="214" t="s">
        <v>7891</v>
      </c>
      <c r="C1478" s="214" t="s">
        <v>7938</v>
      </c>
      <c r="D1478" s="214" t="s">
        <v>7939</v>
      </c>
      <c r="E1478" s="215">
        <v>2800.53</v>
      </c>
      <c r="F1478" s="215">
        <v>3219</v>
      </c>
      <c r="G1478" s="212"/>
      <c r="H1478" s="212"/>
      <c r="I147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7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79" spans="1:10" x14ac:dyDescent="0.25">
      <c r="A1479" s="214" t="s">
        <v>133</v>
      </c>
      <c r="B1479" s="214" t="s">
        <v>7891</v>
      </c>
      <c r="C1479" s="214" t="s">
        <v>7940</v>
      </c>
      <c r="D1479" s="214" t="s">
        <v>7941</v>
      </c>
      <c r="E1479" s="215">
        <v>3381.8809999999999</v>
      </c>
      <c r="F1479" s="215">
        <v>3887.22</v>
      </c>
      <c r="G1479" s="212"/>
      <c r="H1479" s="212"/>
      <c r="I147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7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80" spans="1:10" x14ac:dyDescent="0.25">
      <c r="A1480" s="214" t="s">
        <v>133</v>
      </c>
      <c r="B1480" s="214" t="s">
        <v>7891</v>
      </c>
      <c r="C1480" s="214" t="s">
        <v>7942</v>
      </c>
      <c r="D1480" s="214" t="s">
        <v>7943</v>
      </c>
      <c r="E1480" s="215">
        <v>3646.4830000000002</v>
      </c>
      <c r="F1480" s="215">
        <v>4191.3599999999997</v>
      </c>
      <c r="G1480" s="212"/>
      <c r="H1480" s="212"/>
      <c r="I148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8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81" spans="1:10" x14ac:dyDescent="0.25">
      <c r="A1481" s="214" t="s">
        <v>7944</v>
      </c>
      <c r="B1481" s="476" t="s">
        <v>7944</v>
      </c>
      <c r="C1481" s="657"/>
      <c r="D1481" s="477"/>
      <c r="E1481" s="215"/>
      <c r="F1481" s="215"/>
      <c r="G1481" s="212"/>
      <c r="H1481" s="212"/>
      <c r="I1481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481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482" spans="1:10" x14ac:dyDescent="0.25">
      <c r="A1482" s="214" t="s">
        <v>7944</v>
      </c>
      <c r="B1482" s="214" t="s">
        <v>7835</v>
      </c>
      <c r="C1482" s="214" t="s">
        <v>7945</v>
      </c>
      <c r="D1482" s="214" t="s">
        <v>7946</v>
      </c>
      <c r="E1482" s="215">
        <v>5815.1170000000002</v>
      </c>
      <c r="F1482" s="215">
        <v>6684.0420000000004</v>
      </c>
      <c r="G1482" s="212"/>
      <c r="H1482" s="212"/>
      <c r="I148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8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83" spans="1:10" x14ac:dyDescent="0.25">
      <c r="A1483" s="214" t="s">
        <v>7944</v>
      </c>
      <c r="B1483" s="214" t="s">
        <v>7835</v>
      </c>
      <c r="C1483" s="214" t="s">
        <v>7947</v>
      </c>
      <c r="D1483" s="214" t="s">
        <v>7948</v>
      </c>
      <c r="E1483" s="215">
        <v>7616.0810000000001</v>
      </c>
      <c r="F1483" s="215">
        <v>8754.116</v>
      </c>
      <c r="G1483" s="212"/>
      <c r="H1483" s="212"/>
      <c r="I148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8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84" spans="1:10" x14ac:dyDescent="0.25">
      <c r="A1484" s="214" t="s">
        <v>7944</v>
      </c>
      <c r="B1484" s="214" t="s">
        <v>7835</v>
      </c>
      <c r="C1484" s="214" t="s">
        <v>7949</v>
      </c>
      <c r="D1484" s="214" t="s">
        <v>7950</v>
      </c>
      <c r="E1484" s="215">
        <v>7061.415</v>
      </c>
      <c r="F1484" s="215">
        <v>8116.5680000000002</v>
      </c>
      <c r="G1484" s="212"/>
      <c r="H1484" s="212"/>
      <c r="I148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8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85" spans="1:10" x14ac:dyDescent="0.25">
      <c r="A1485" s="214" t="s">
        <v>7944</v>
      </c>
      <c r="B1485" s="214" t="s">
        <v>7835</v>
      </c>
      <c r="C1485" s="214" t="s">
        <v>7951</v>
      </c>
      <c r="D1485" s="214" t="s">
        <v>7952</v>
      </c>
      <c r="E1485" s="215">
        <v>7061.415</v>
      </c>
      <c r="F1485" s="215">
        <v>8116.5680000000002</v>
      </c>
      <c r="G1485" s="212"/>
      <c r="H1485" s="212"/>
      <c r="I148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8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86" spans="1:10" x14ac:dyDescent="0.25">
      <c r="A1486" s="214" t="s">
        <v>7944</v>
      </c>
      <c r="B1486" s="214" t="s">
        <v>7835</v>
      </c>
      <c r="C1486" s="214" t="s">
        <v>7953</v>
      </c>
      <c r="D1486" s="214" t="s">
        <v>7954</v>
      </c>
      <c r="E1486" s="215">
        <v>7061.415</v>
      </c>
      <c r="F1486" s="215">
        <v>8116.5680000000002</v>
      </c>
      <c r="G1486" s="212"/>
      <c r="H1486" s="212"/>
      <c r="I148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8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87" spans="1:10" x14ac:dyDescent="0.25">
      <c r="A1487" s="214" t="s">
        <v>7944</v>
      </c>
      <c r="B1487" s="214" t="s">
        <v>7835</v>
      </c>
      <c r="C1487" s="214" t="s">
        <v>7955</v>
      </c>
      <c r="D1487" s="214" t="s">
        <v>7956</v>
      </c>
      <c r="E1487" s="215">
        <v>3915.2379999999998</v>
      </c>
      <c r="F1487" s="215">
        <v>4500.2730000000001</v>
      </c>
      <c r="G1487" s="212"/>
      <c r="H1487" s="212"/>
      <c r="I148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8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88" spans="1:10" x14ac:dyDescent="0.25">
      <c r="A1488" s="214" t="s">
        <v>7944</v>
      </c>
      <c r="B1488" s="214" t="s">
        <v>7835</v>
      </c>
      <c r="C1488" s="214" t="s">
        <v>7957</v>
      </c>
      <c r="D1488" s="214" t="s">
        <v>7958</v>
      </c>
      <c r="E1488" s="215">
        <v>6508.1130000000003</v>
      </c>
      <c r="F1488" s="215">
        <v>7480.59</v>
      </c>
      <c r="G1488" s="212"/>
      <c r="H1488" s="212"/>
      <c r="I148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8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89" spans="1:10" x14ac:dyDescent="0.25">
      <c r="A1489" s="214" t="s">
        <v>7944</v>
      </c>
      <c r="B1489" s="214" t="s">
        <v>7835</v>
      </c>
      <c r="C1489" s="214" t="s">
        <v>7959</v>
      </c>
      <c r="D1489" s="214" t="s">
        <v>7960</v>
      </c>
      <c r="E1489" s="215">
        <v>8722.6749999999993</v>
      </c>
      <c r="F1489" s="215">
        <v>10026.06</v>
      </c>
      <c r="G1489" s="212"/>
      <c r="H1489" s="212"/>
      <c r="I148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8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90" spans="1:10" x14ac:dyDescent="0.25">
      <c r="A1490" s="214" t="s">
        <v>7944</v>
      </c>
      <c r="B1490" s="214" t="s">
        <v>7835</v>
      </c>
      <c r="C1490" s="214" t="s">
        <v>7961</v>
      </c>
      <c r="D1490" s="214" t="s">
        <v>7962</v>
      </c>
      <c r="E1490" s="215">
        <v>6923.085</v>
      </c>
      <c r="F1490" s="215">
        <v>7957.5680000000002</v>
      </c>
      <c r="G1490" s="212"/>
      <c r="H1490" s="212"/>
      <c r="I149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9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91" spans="1:10" x14ac:dyDescent="0.25">
      <c r="A1491" s="214" t="s">
        <v>7944</v>
      </c>
      <c r="B1491" s="214" t="s">
        <v>7909</v>
      </c>
      <c r="C1491" s="214" t="s">
        <v>7963</v>
      </c>
      <c r="D1491" s="214" t="s">
        <v>7964</v>
      </c>
      <c r="E1491" s="215">
        <v>4152.51</v>
      </c>
      <c r="F1491" s="215">
        <v>4773</v>
      </c>
      <c r="G1491" s="212"/>
      <c r="H1491" s="212"/>
      <c r="I149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9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92" spans="1:10" x14ac:dyDescent="0.25">
      <c r="A1492" s="214" t="s">
        <v>7944</v>
      </c>
      <c r="B1492" s="214" t="s">
        <v>7909</v>
      </c>
      <c r="C1492" s="214" t="s">
        <v>7965</v>
      </c>
      <c r="D1492" s="214" t="s">
        <v>7966</v>
      </c>
      <c r="E1492" s="215">
        <v>5072.1000000000004</v>
      </c>
      <c r="F1492" s="215">
        <v>5830</v>
      </c>
      <c r="G1492" s="212"/>
      <c r="H1492" s="212"/>
      <c r="I149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9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93" spans="1:10" x14ac:dyDescent="0.25">
      <c r="A1493" s="214" t="s">
        <v>7944</v>
      </c>
      <c r="B1493" s="214" t="s">
        <v>7909</v>
      </c>
      <c r="C1493" s="214" t="s">
        <v>7967</v>
      </c>
      <c r="D1493" s="214" t="s">
        <v>7968</v>
      </c>
      <c r="E1493" s="215">
        <v>3041.9549999999999</v>
      </c>
      <c r="F1493" s="215">
        <v>3496.5</v>
      </c>
      <c r="G1493" s="212"/>
      <c r="H1493" s="212"/>
      <c r="I149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9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94" spans="1:10" x14ac:dyDescent="0.25">
      <c r="A1494" s="214" t="s">
        <v>7944</v>
      </c>
      <c r="B1494" s="214" t="s">
        <v>7909</v>
      </c>
      <c r="C1494" s="214" t="s">
        <v>7969</v>
      </c>
      <c r="D1494" s="214" t="s">
        <v>7970</v>
      </c>
      <c r="E1494" s="215">
        <v>2013.4849999999999</v>
      </c>
      <c r="F1494" s="215">
        <v>2314.35</v>
      </c>
      <c r="G1494" s="212"/>
      <c r="H1494" s="212"/>
      <c r="I149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9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95" spans="1:10" x14ac:dyDescent="0.25">
      <c r="A1495" s="214" t="s">
        <v>7944</v>
      </c>
      <c r="B1495" s="214" t="s">
        <v>7909</v>
      </c>
      <c r="C1495" s="214" t="s">
        <v>7971</v>
      </c>
      <c r="D1495" s="214" t="s">
        <v>7972</v>
      </c>
      <c r="E1495" s="215">
        <v>4675.9189999999999</v>
      </c>
      <c r="F1495" s="215">
        <v>5374.62</v>
      </c>
      <c r="G1495" s="212"/>
      <c r="H1495" s="212"/>
      <c r="I149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9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96" spans="1:10" x14ac:dyDescent="0.25">
      <c r="A1496" s="214" t="s">
        <v>7944</v>
      </c>
      <c r="B1496" s="214" t="s">
        <v>7909</v>
      </c>
      <c r="C1496" s="214" t="s">
        <v>7973</v>
      </c>
      <c r="D1496" s="214" t="s">
        <v>7974</v>
      </c>
      <c r="E1496" s="215">
        <v>8736.0010000000002</v>
      </c>
      <c r="F1496" s="215">
        <v>10041.379999999999</v>
      </c>
      <c r="G1496" s="212"/>
      <c r="H1496" s="212"/>
      <c r="I149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9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97" spans="1:10" x14ac:dyDescent="0.25">
      <c r="A1497" s="214" t="s">
        <v>7944</v>
      </c>
      <c r="B1497" s="214" t="s">
        <v>7909</v>
      </c>
      <c r="C1497" s="214" t="s">
        <v>7975</v>
      </c>
      <c r="D1497" s="214" t="s">
        <v>7976</v>
      </c>
      <c r="E1497" s="215">
        <v>2089.7750000000001</v>
      </c>
      <c r="F1497" s="215">
        <v>2402.04</v>
      </c>
      <c r="G1497" s="212"/>
      <c r="H1497" s="212"/>
      <c r="I149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9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98" spans="1:10" x14ac:dyDescent="0.25">
      <c r="A1498" s="214" t="s">
        <v>7944</v>
      </c>
      <c r="B1498" s="214" t="s">
        <v>7909</v>
      </c>
      <c r="C1498" s="214" t="s">
        <v>7977</v>
      </c>
      <c r="D1498" s="214" t="s">
        <v>7978</v>
      </c>
      <c r="E1498" s="215">
        <v>2365.9650000000001</v>
      </c>
      <c r="F1498" s="215">
        <v>2719.5</v>
      </c>
      <c r="G1498" s="212"/>
      <c r="H1498" s="212"/>
      <c r="I149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9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499" spans="1:10" x14ac:dyDescent="0.25">
      <c r="A1499" s="214" t="s">
        <v>7944</v>
      </c>
      <c r="B1499" s="214" t="s">
        <v>7909</v>
      </c>
      <c r="C1499" s="214" t="s">
        <v>7979</v>
      </c>
      <c r="D1499" s="214" t="s">
        <v>7980</v>
      </c>
      <c r="E1499" s="215">
        <v>2414.25</v>
      </c>
      <c r="F1499" s="215">
        <v>2775</v>
      </c>
      <c r="G1499" s="212"/>
      <c r="H1499" s="212"/>
      <c r="I149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49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00" spans="1:10" x14ac:dyDescent="0.25">
      <c r="A1500" s="214" t="s">
        <v>7944</v>
      </c>
      <c r="B1500" s="214" t="s">
        <v>7909</v>
      </c>
      <c r="C1500" s="214" t="s">
        <v>7981</v>
      </c>
      <c r="D1500" s="214" t="s">
        <v>7982</v>
      </c>
      <c r="E1500" s="215">
        <v>3275.654</v>
      </c>
      <c r="F1500" s="215">
        <v>3765.12</v>
      </c>
      <c r="G1500" s="212"/>
      <c r="H1500" s="212"/>
      <c r="I150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0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01" spans="1:10" x14ac:dyDescent="0.25">
      <c r="A1501" s="214" t="s">
        <v>7944</v>
      </c>
      <c r="B1501" s="214" t="s">
        <v>7909</v>
      </c>
      <c r="C1501" s="214" t="s">
        <v>7983</v>
      </c>
      <c r="D1501" s="214" t="s">
        <v>7984</v>
      </c>
      <c r="E1501" s="215">
        <v>3696.7</v>
      </c>
      <c r="F1501" s="215">
        <v>4249.08</v>
      </c>
      <c r="G1501" s="212"/>
      <c r="H1501" s="212"/>
      <c r="I150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0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02" spans="1:10" x14ac:dyDescent="0.25">
      <c r="A1502" s="214" t="s">
        <v>7944</v>
      </c>
      <c r="B1502" s="214" t="s">
        <v>7909</v>
      </c>
      <c r="C1502" s="214" t="s">
        <v>7985</v>
      </c>
      <c r="D1502" s="214" t="s">
        <v>7986</v>
      </c>
      <c r="E1502" s="215">
        <v>5085.0110000000004</v>
      </c>
      <c r="F1502" s="215">
        <v>5844.84</v>
      </c>
      <c r="G1502" s="212"/>
      <c r="H1502" s="212"/>
      <c r="I150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0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03" spans="1:10" x14ac:dyDescent="0.25">
      <c r="A1503" s="214" t="s">
        <v>7944</v>
      </c>
      <c r="B1503" s="214" t="s">
        <v>7909</v>
      </c>
      <c r="C1503" s="214" t="s">
        <v>7987</v>
      </c>
      <c r="D1503" s="214" t="s">
        <v>7988</v>
      </c>
      <c r="E1503" s="215">
        <v>6504.277</v>
      </c>
      <c r="F1503" s="215">
        <v>7476.18</v>
      </c>
      <c r="G1503" s="212"/>
      <c r="H1503" s="212"/>
      <c r="I150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0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04" spans="1:10" x14ac:dyDescent="0.25">
      <c r="A1504" s="214" t="s">
        <v>7944</v>
      </c>
      <c r="B1504" s="214" t="s">
        <v>7891</v>
      </c>
      <c r="C1504" s="214" t="s">
        <v>7989</v>
      </c>
      <c r="D1504" s="214" t="s">
        <v>7990</v>
      </c>
      <c r="E1504" s="215">
        <v>1641.69</v>
      </c>
      <c r="F1504" s="215">
        <v>1887</v>
      </c>
      <c r="G1504" s="212"/>
      <c r="H1504" s="212"/>
      <c r="I150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0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05" spans="1:10" x14ac:dyDescent="0.25">
      <c r="A1505" s="214" t="s">
        <v>7944</v>
      </c>
      <c r="B1505" s="214" t="s">
        <v>7891</v>
      </c>
      <c r="C1505" s="214" t="s">
        <v>7991</v>
      </c>
      <c r="D1505" s="214" t="s">
        <v>7992</v>
      </c>
      <c r="E1505" s="215">
        <v>1834.83</v>
      </c>
      <c r="F1505" s="215">
        <v>2109</v>
      </c>
      <c r="G1505" s="212"/>
      <c r="H1505" s="212"/>
      <c r="I150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0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06" spans="1:10" x14ac:dyDescent="0.25">
      <c r="A1506" s="214" t="s">
        <v>7944</v>
      </c>
      <c r="B1506" s="214" t="s">
        <v>7891</v>
      </c>
      <c r="C1506" s="214" t="s">
        <v>7993</v>
      </c>
      <c r="D1506" s="214" t="s">
        <v>7994</v>
      </c>
      <c r="E1506" s="215">
        <v>2414.25</v>
      </c>
      <c r="F1506" s="215">
        <v>2775</v>
      </c>
      <c r="G1506" s="212"/>
      <c r="H1506" s="212"/>
      <c r="I150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0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07" spans="1:10" x14ac:dyDescent="0.25">
      <c r="A1507" s="214" t="s">
        <v>7944</v>
      </c>
      <c r="B1507" s="214" t="s">
        <v>7891</v>
      </c>
      <c r="C1507" s="214" t="s">
        <v>7995</v>
      </c>
      <c r="D1507" s="214" t="s">
        <v>7996</v>
      </c>
      <c r="E1507" s="215">
        <v>2501.163</v>
      </c>
      <c r="F1507" s="215">
        <v>2874.9</v>
      </c>
      <c r="G1507" s="212"/>
      <c r="H1507" s="212"/>
      <c r="I150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0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08" spans="1:10" x14ac:dyDescent="0.25">
      <c r="A1508" s="214" t="s">
        <v>7944</v>
      </c>
      <c r="B1508" s="214" t="s">
        <v>7891</v>
      </c>
      <c r="C1508" s="214" t="s">
        <v>7997</v>
      </c>
      <c r="D1508" s="214" t="s">
        <v>7998</v>
      </c>
      <c r="E1508" s="215">
        <v>1545.12</v>
      </c>
      <c r="F1508" s="215">
        <v>1776</v>
      </c>
      <c r="G1508" s="212"/>
      <c r="H1508" s="212"/>
      <c r="I150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0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09" spans="1:10" x14ac:dyDescent="0.25">
      <c r="A1509" s="214" t="s">
        <v>7944</v>
      </c>
      <c r="B1509" s="214" t="s">
        <v>5749</v>
      </c>
      <c r="C1509" s="214" t="s">
        <v>7999</v>
      </c>
      <c r="D1509" s="214" t="s">
        <v>8000</v>
      </c>
      <c r="E1509" s="215">
        <v>4600.0150000000003</v>
      </c>
      <c r="F1509" s="215">
        <v>5287.3739999999998</v>
      </c>
      <c r="G1509" s="212"/>
      <c r="H1509" s="212"/>
      <c r="I150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0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10" spans="1:10" x14ac:dyDescent="0.25">
      <c r="A1510" s="214" t="s">
        <v>7944</v>
      </c>
      <c r="B1510" s="214" t="s">
        <v>5749</v>
      </c>
      <c r="C1510" s="214" t="s">
        <v>8001</v>
      </c>
      <c r="D1510" s="214" t="s">
        <v>8002</v>
      </c>
      <c r="E1510" s="215">
        <v>2935.7280000000001</v>
      </c>
      <c r="F1510" s="215">
        <v>3374.4</v>
      </c>
      <c r="G1510" s="212"/>
      <c r="H1510" s="212"/>
      <c r="I151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1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11" spans="1:10" x14ac:dyDescent="0.25">
      <c r="A1511" s="214" t="s">
        <v>134</v>
      </c>
      <c r="B1511" s="476" t="s">
        <v>134</v>
      </c>
      <c r="C1511" s="657"/>
      <c r="D1511" s="477"/>
      <c r="E1511" s="215"/>
      <c r="F1511" s="215"/>
      <c r="G1511" s="212"/>
      <c r="H1511" s="212"/>
      <c r="I1511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511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512" spans="1:10" x14ac:dyDescent="0.25">
      <c r="A1512" s="214" t="s">
        <v>134</v>
      </c>
      <c r="B1512" s="214" t="s">
        <v>7909</v>
      </c>
      <c r="C1512" s="214" t="s">
        <v>8003</v>
      </c>
      <c r="D1512" s="214" t="s">
        <v>8004</v>
      </c>
      <c r="E1512" s="215">
        <v>1641.69</v>
      </c>
      <c r="F1512" s="215">
        <v>1887</v>
      </c>
      <c r="G1512" s="212"/>
      <c r="H1512" s="212"/>
      <c r="I151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1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13" spans="1:10" x14ac:dyDescent="0.25">
      <c r="A1513" s="214" t="s">
        <v>134</v>
      </c>
      <c r="B1513" s="214" t="s">
        <v>7909</v>
      </c>
      <c r="C1513" s="214" t="s">
        <v>8005</v>
      </c>
      <c r="D1513" s="214" t="s">
        <v>8006</v>
      </c>
      <c r="E1513" s="215">
        <v>4681.7139999999999</v>
      </c>
      <c r="F1513" s="215">
        <v>5381.28</v>
      </c>
      <c r="G1513" s="212"/>
      <c r="H1513" s="212"/>
      <c r="I151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1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14" spans="1:10" x14ac:dyDescent="0.25">
      <c r="A1514" s="214" t="s">
        <v>134</v>
      </c>
      <c r="B1514" s="214" t="s">
        <v>7909</v>
      </c>
      <c r="C1514" s="214" t="s">
        <v>8007</v>
      </c>
      <c r="D1514" s="214" t="s">
        <v>8008</v>
      </c>
      <c r="E1514" s="215">
        <v>7055.7520000000004</v>
      </c>
      <c r="F1514" s="215">
        <v>8110.06</v>
      </c>
      <c r="G1514" s="212"/>
      <c r="H1514" s="212"/>
      <c r="I151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1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15" spans="1:10" x14ac:dyDescent="0.25">
      <c r="A1515" s="214" t="s">
        <v>134</v>
      </c>
      <c r="B1515" s="214" t="s">
        <v>7909</v>
      </c>
      <c r="C1515" s="214" t="s">
        <v>8009</v>
      </c>
      <c r="D1515" s="214" t="s">
        <v>8010</v>
      </c>
      <c r="E1515" s="215">
        <v>28065.85</v>
      </c>
      <c r="F1515" s="215">
        <v>32259.599999999999</v>
      </c>
      <c r="G1515" s="212"/>
      <c r="H1515" s="212"/>
      <c r="I151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1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16" spans="1:10" x14ac:dyDescent="0.25">
      <c r="A1516" s="214" t="s">
        <v>134</v>
      </c>
      <c r="B1516" s="214" t="s">
        <v>7909</v>
      </c>
      <c r="C1516" s="214" t="s">
        <v>8011</v>
      </c>
      <c r="D1516" s="214" t="s">
        <v>8012</v>
      </c>
      <c r="E1516" s="215">
        <v>7746.48</v>
      </c>
      <c r="F1516" s="215">
        <v>8904</v>
      </c>
      <c r="G1516" s="212"/>
      <c r="H1516" s="212"/>
      <c r="I151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1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17" spans="1:10" x14ac:dyDescent="0.25">
      <c r="A1517" s="214" t="s">
        <v>134</v>
      </c>
      <c r="B1517" s="214" t="s">
        <v>7909</v>
      </c>
      <c r="C1517" s="214" t="s">
        <v>8013</v>
      </c>
      <c r="D1517" s="214" t="s">
        <v>8014</v>
      </c>
      <c r="E1517" s="215">
        <v>3470.7260000000001</v>
      </c>
      <c r="F1517" s="215">
        <v>3989.34</v>
      </c>
      <c r="G1517" s="212"/>
      <c r="H1517" s="212"/>
      <c r="I151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1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18" spans="1:10" x14ac:dyDescent="0.25">
      <c r="A1518" s="214" t="s">
        <v>134</v>
      </c>
      <c r="B1518" s="214" t="s">
        <v>7891</v>
      </c>
      <c r="C1518" s="214" t="s">
        <v>8015</v>
      </c>
      <c r="D1518" s="214" t="s">
        <v>8016</v>
      </c>
      <c r="E1518" s="215">
        <v>2329.268</v>
      </c>
      <c r="F1518" s="215">
        <v>2677.32</v>
      </c>
      <c r="G1518" s="212"/>
      <c r="H1518" s="212"/>
      <c r="I151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1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19" spans="1:10" x14ac:dyDescent="0.25">
      <c r="A1519" s="214" t="s">
        <v>134</v>
      </c>
      <c r="B1519" s="214" t="s">
        <v>7891</v>
      </c>
      <c r="C1519" s="214" t="s">
        <v>8017</v>
      </c>
      <c r="D1519" s="214" t="s">
        <v>8018</v>
      </c>
      <c r="E1519" s="215">
        <v>1548.0170000000001</v>
      </c>
      <c r="F1519" s="215">
        <v>1779.33</v>
      </c>
      <c r="G1519" s="212"/>
      <c r="H1519" s="212"/>
      <c r="I151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1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20" spans="1:10" x14ac:dyDescent="0.25">
      <c r="A1520" s="214" t="s">
        <v>134</v>
      </c>
      <c r="B1520" s="214" t="s">
        <v>7891</v>
      </c>
      <c r="C1520" s="214" t="s">
        <v>8019</v>
      </c>
      <c r="D1520" s="214" t="s">
        <v>8020</v>
      </c>
      <c r="E1520" s="215">
        <v>2584.2130000000002</v>
      </c>
      <c r="F1520" s="215">
        <v>2970.36</v>
      </c>
      <c r="G1520" s="212"/>
      <c r="H1520" s="212"/>
      <c r="I152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2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21" spans="1:10" x14ac:dyDescent="0.25">
      <c r="A1521" s="214" t="s">
        <v>134</v>
      </c>
      <c r="B1521" s="214" t="s">
        <v>7891</v>
      </c>
      <c r="C1521" s="214" t="s">
        <v>8021</v>
      </c>
      <c r="D1521" s="214" t="s">
        <v>8022</v>
      </c>
      <c r="E1521" s="215">
        <v>6570.6750000000002</v>
      </c>
      <c r="F1521" s="215">
        <v>7552.5</v>
      </c>
      <c r="G1521" s="212"/>
      <c r="H1521" s="212"/>
      <c r="I152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2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22" spans="1:10" x14ac:dyDescent="0.25">
      <c r="A1522" s="214" t="s">
        <v>134</v>
      </c>
      <c r="B1522" s="214" t="s">
        <v>7891</v>
      </c>
      <c r="C1522" s="214" t="s">
        <v>8023</v>
      </c>
      <c r="D1522" s="214" t="s">
        <v>8024</v>
      </c>
      <c r="E1522" s="215">
        <v>7042.8410000000003</v>
      </c>
      <c r="F1522" s="215">
        <v>8095.22</v>
      </c>
      <c r="G1522" s="212"/>
      <c r="H1522" s="212"/>
      <c r="I152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2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23" spans="1:10" x14ac:dyDescent="0.25">
      <c r="A1523" s="214" t="s">
        <v>134</v>
      </c>
      <c r="B1523" s="214" t="s">
        <v>7891</v>
      </c>
      <c r="C1523" s="214" t="s">
        <v>8025</v>
      </c>
      <c r="D1523" s="214" t="s">
        <v>8026</v>
      </c>
      <c r="E1523" s="215">
        <v>8403.0859999999993</v>
      </c>
      <c r="F1523" s="215">
        <v>9658.7199999999993</v>
      </c>
      <c r="G1523" s="212"/>
      <c r="H1523" s="212"/>
      <c r="I152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2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24" spans="1:10" x14ac:dyDescent="0.25">
      <c r="A1524" s="214" t="s">
        <v>134</v>
      </c>
      <c r="B1524" s="214" t="s">
        <v>7891</v>
      </c>
      <c r="C1524" s="214" t="s">
        <v>8027</v>
      </c>
      <c r="D1524" s="214" t="s">
        <v>8028</v>
      </c>
      <c r="E1524" s="215">
        <v>11711.94</v>
      </c>
      <c r="F1524" s="215">
        <v>13462</v>
      </c>
      <c r="G1524" s="212"/>
      <c r="H1524" s="212"/>
      <c r="I152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2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25" spans="1:10" x14ac:dyDescent="0.25">
      <c r="A1525" s="214" t="s">
        <v>134</v>
      </c>
      <c r="B1525" s="214" t="s">
        <v>7891</v>
      </c>
      <c r="C1525" s="214" t="s">
        <v>8029</v>
      </c>
      <c r="D1525" s="214" t="s">
        <v>8030</v>
      </c>
      <c r="E1525" s="215">
        <v>11936.96</v>
      </c>
      <c r="F1525" s="215">
        <v>13720.64</v>
      </c>
      <c r="G1525" s="212"/>
      <c r="H1525" s="212"/>
      <c r="I152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2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26" spans="1:10" x14ac:dyDescent="0.25">
      <c r="A1526" s="214" t="s">
        <v>134</v>
      </c>
      <c r="B1526" s="214" t="s">
        <v>7891</v>
      </c>
      <c r="C1526" s="214" t="s">
        <v>8031</v>
      </c>
      <c r="D1526" s="214" t="s">
        <v>8032</v>
      </c>
      <c r="E1526" s="215">
        <v>13426.31</v>
      </c>
      <c r="F1526" s="215">
        <v>15432.54</v>
      </c>
      <c r="G1526" s="212"/>
      <c r="H1526" s="212"/>
      <c r="I152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2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27" spans="1:10" x14ac:dyDescent="0.25">
      <c r="A1527" s="214" t="s">
        <v>134</v>
      </c>
      <c r="B1527" s="214" t="s">
        <v>8033</v>
      </c>
      <c r="C1527" s="214" t="s">
        <v>8034</v>
      </c>
      <c r="D1527" s="214" t="s">
        <v>8035</v>
      </c>
      <c r="E1527" s="215">
        <v>5457.1189999999997</v>
      </c>
      <c r="F1527" s="215">
        <v>6272.55</v>
      </c>
      <c r="G1527" s="212"/>
      <c r="H1527" s="212"/>
      <c r="I152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2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28" spans="1:10" x14ac:dyDescent="0.25">
      <c r="A1528" s="214" t="s">
        <v>134</v>
      </c>
      <c r="B1528" s="214" t="s">
        <v>8033</v>
      </c>
      <c r="C1528" s="214" t="s">
        <v>8036</v>
      </c>
      <c r="D1528" s="214" t="s">
        <v>8037</v>
      </c>
      <c r="E1528" s="215">
        <v>9399.5239999999994</v>
      </c>
      <c r="F1528" s="215">
        <v>10804.05</v>
      </c>
      <c r="G1528" s="212"/>
      <c r="H1528" s="212"/>
      <c r="I152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2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29" spans="1:10" x14ac:dyDescent="0.25">
      <c r="A1529" s="214" t="s">
        <v>8038</v>
      </c>
      <c r="B1529" s="476" t="s">
        <v>8038</v>
      </c>
      <c r="C1529" s="657"/>
      <c r="D1529" s="477"/>
      <c r="E1529" s="215"/>
      <c r="F1529" s="215"/>
      <c r="G1529" s="212"/>
      <c r="H1529" s="212"/>
      <c r="I1529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529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530" spans="1:10" x14ac:dyDescent="0.25">
      <c r="A1530" s="214" t="s">
        <v>8038</v>
      </c>
      <c r="B1530" s="214" t="s">
        <v>7909</v>
      </c>
      <c r="C1530" s="214" t="s">
        <v>8039</v>
      </c>
      <c r="D1530" s="214" t="s">
        <v>8040</v>
      </c>
      <c r="E1530" s="215">
        <v>6307.848</v>
      </c>
      <c r="F1530" s="215">
        <v>7250.4</v>
      </c>
      <c r="G1530" s="212"/>
      <c r="H1530" s="212"/>
      <c r="I153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3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31" spans="1:10" x14ac:dyDescent="0.25">
      <c r="A1531" s="214" t="s">
        <v>8038</v>
      </c>
      <c r="B1531" s="214" t="s">
        <v>7909</v>
      </c>
      <c r="C1531" s="214" t="s">
        <v>8041</v>
      </c>
      <c r="D1531" s="214" t="s">
        <v>8042</v>
      </c>
      <c r="E1531" s="215">
        <v>8596.7479999999996</v>
      </c>
      <c r="F1531" s="215">
        <v>9881.32</v>
      </c>
      <c r="G1531" s="212"/>
      <c r="H1531" s="212"/>
      <c r="I153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3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32" spans="1:10" x14ac:dyDescent="0.25">
      <c r="A1532" s="214" t="s">
        <v>8038</v>
      </c>
      <c r="B1532" s="214" t="s">
        <v>7909</v>
      </c>
      <c r="C1532" s="214" t="s">
        <v>8043</v>
      </c>
      <c r="D1532" s="214" t="s">
        <v>8044</v>
      </c>
      <c r="E1532" s="215">
        <v>8596.7479999999996</v>
      </c>
      <c r="F1532" s="215">
        <v>9881.32</v>
      </c>
      <c r="G1532" s="212"/>
      <c r="H1532" s="212"/>
      <c r="I153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3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33" spans="1:10" x14ac:dyDescent="0.25">
      <c r="A1533" s="214" t="s">
        <v>8038</v>
      </c>
      <c r="B1533" s="214" t="s">
        <v>7909</v>
      </c>
      <c r="C1533" s="214" t="s">
        <v>8045</v>
      </c>
      <c r="D1533" s="214" t="s">
        <v>8046</v>
      </c>
      <c r="E1533" s="215">
        <v>8758.1329999999998</v>
      </c>
      <c r="F1533" s="215">
        <v>10066.82</v>
      </c>
      <c r="G1533" s="212"/>
      <c r="H1533" s="212"/>
      <c r="I153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3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34" spans="1:10" x14ac:dyDescent="0.25">
      <c r="A1534" s="214" t="s">
        <v>8038</v>
      </c>
      <c r="B1534" s="214" t="s">
        <v>7909</v>
      </c>
      <c r="C1534" s="214" t="s">
        <v>8047</v>
      </c>
      <c r="D1534" s="214" t="s">
        <v>8048</v>
      </c>
      <c r="E1534" s="215">
        <v>8758.1329999999998</v>
      </c>
      <c r="F1534" s="215">
        <v>10066.82</v>
      </c>
      <c r="G1534" s="212"/>
      <c r="H1534" s="212"/>
      <c r="I153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3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35" spans="1:10" x14ac:dyDescent="0.25">
      <c r="A1535" s="214" t="s">
        <v>8038</v>
      </c>
      <c r="B1535" s="214" t="s">
        <v>7909</v>
      </c>
      <c r="C1535" s="214" t="s">
        <v>8049</v>
      </c>
      <c r="D1535" s="214" t="s">
        <v>8050</v>
      </c>
      <c r="E1535" s="215">
        <v>9571.5139999999992</v>
      </c>
      <c r="F1535" s="215">
        <v>11001.74</v>
      </c>
      <c r="G1535" s="212"/>
      <c r="H1535" s="212"/>
      <c r="I153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3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36" spans="1:10" x14ac:dyDescent="0.25">
      <c r="A1536" s="214" t="s">
        <v>8038</v>
      </c>
      <c r="B1536" s="214" t="s">
        <v>7909</v>
      </c>
      <c r="C1536" s="214" t="s">
        <v>8051</v>
      </c>
      <c r="D1536" s="214" t="s">
        <v>8052</v>
      </c>
      <c r="E1536" s="215">
        <v>9571.5139999999992</v>
      </c>
      <c r="F1536" s="215">
        <v>11001.74</v>
      </c>
      <c r="G1536" s="212"/>
      <c r="H1536" s="212"/>
      <c r="I153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3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37" spans="1:10" x14ac:dyDescent="0.25">
      <c r="A1537" s="214" t="s">
        <v>8038</v>
      </c>
      <c r="B1537" s="214" t="s">
        <v>7891</v>
      </c>
      <c r="C1537" s="214" t="s">
        <v>8053</v>
      </c>
      <c r="D1537" s="214" t="s">
        <v>8054</v>
      </c>
      <c r="E1537" s="215">
        <v>3963.2330000000002</v>
      </c>
      <c r="F1537" s="215">
        <v>4555.4399999999996</v>
      </c>
      <c r="G1537" s="212"/>
      <c r="H1537" s="212"/>
      <c r="I153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3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38" spans="1:10" x14ac:dyDescent="0.25">
      <c r="A1538" s="214" t="s">
        <v>8038</v>
      </c>
      <c r="B1538" s="214" t="s">
        <v>7891</v>
      </c>
      <c r="C1538" s="214" t="s">
        <v>8055</v>
      </c>
      <c r="D1538" s="214" t="s">
        <v>8056</v>
      </c>
      <c r="E1538" s="215">
        <v>27313.65</v>
      </c>
      <c r="F1538" s="215">
        <v>31395</v>
      </c>
      <c r="G1538" s="212"/>
      <c r="H1538" s="212"/>
      <c r="I153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3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39" spans="1:10" x14ac:dyDescent="0.25">
      <c r="A1539" s="214" t="s">
        <v>8038</v>
      </c>
      <c r="B1539" s="214" t="s">
        <v>7891</v>
      </c>
      <c r="C1539" s="214" t="s">
        <v>8057</v>
      </c>
      <c r="D1539" s="214" t="s">
        <v>8058</v>
      </c>
      <c r="E1539" s="215">
        <v>30019.35</v>
      </c>
      <c r="F1539" s="215">
        <v>34505</v>
      </c>
      <c r="G1539" s="212"/>
      <c r="H1539" s="212"/>
      <c r="I153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3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40" spans="1:10" x14ac:dyDescent="0.25">
      <c r="A1540" s="214" t="s">
        <v>8038</v>
      </c>
      <c r="B1540" s="214" t="s">
        <v>7891</v>
      </c>
      <c r="C1540" s="214" t="s">
        <v>8059</v>
      </c>
      <c r="D1540" s="214" t="s">
        <v>8060</v>
      </c>
      <c r="E1540" s="215">
        <v>40324.5</v>
      </c>
      <c r="F1540" s="215">
        <v>46350</v>
      </c>
      <c r="G1540" s="212"/>
      <c r="H1540" s="212"/>
      <c r="I154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4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41" spans="1:10" x14ac:dyDescent="0.25">
      <c r="A1541" s="214" t="s">
        <v>8038</v>
      </c>
      <c r="B1541" s="214" t="s">
        <v>7891</v>
      </c>
      <c r="C1541" s="214" t="s">
        <v>8061</v>
      </c>
      <c r="D1541" s="214" t="s">
        <v>8062</v>
      </c>
      <c r="E1541" s="215">
        <v>49285.5</v>
      </c>
      <c r="F1541" s="215">
        <v>56650</v>
      </c>
      <c r="G1541" s="212"/>
      <c r="H1541" s="212"/>
      <c r="I154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4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42" spans="1:10" x14ac:dyDescent="0.25">
      <c r="A1542" s="214" t="s">
        <v>8038</v>
      </c>
      <c r="B1542" s="214" t="s">
        <v>7891</v>
      </c>
      <c r="C1542" s="214" t="s">
        <v>8063</v>
      </c>
      <c r="D1542" s="214" t="s">
        <v>8064</v>
      </c>
      <c r="E1542" s="215">
        <v>3824.172</v>
      </c>
      <c r="F1542" s="215">
        <v>4395.6000000000004</v>
      </c>
      <c r="G1542" s="212"/>
      <c r="H1542" s="212"/>
      <c r="I154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4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43" spans="1:10" x14ac:dyDescent="0.25">
      <c r="A1543" s="214" t="s">
        <v>8038</v>
      </c>
      <c r="B1543" s="214" t="s">
        <v>7891</v>
      </c>
      <c r="C1543" s="214" t="s">
        <v>8065</v>
      </c>
      <c r="D1543" s="214" t="s">
        <v>8066</v>
      </c>
      <c r="E1543" s="215">
        <v>1931.4</v>
      </c>
      <c r="F1543" s="215">
        <v>2220</v>
      </c>
      <c r="G1543" s="212"/>
      <c r="H1543" s="212"/>
      <c r="I154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4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44" spans="1:10" x14ac:dyDescent="0.25">
      <c r="A1544" s="214" t="s">
        <v>8038</v>
      </c>
      <c r="B1544" s="214" t="s">
        <v>7891</v>
      </c>
      <c r="C1544" s="214" t="s">
        <v>8067</v>
      </c>
      <c r="D1544" s="214" t="s">
        <v>8068</v>
      </c>
      <c r="E1544" s="215">
        <v>2117.7800000000002</v>
      </c>
      <c r="F1544" s="215">
        <v>2434.23</v>
      </c>
      <c r="G1544" s="212"/>
      <c r="H1544" s="212"/>
      <c r="I154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4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45" spans="1:10" x14ac:dyDescent="0.25">
      <c r="A1545" s="214" t="s">
        <v>8038</v>
      </c>
      <c r="B1545" s="214" t="s">
        <v>7891</v>
      </c>
      <c r="C1545" s="214" t="s">
        <v>8069</v>
      </c>
      <c r="D1545" s="214" t="s">
        <v>8070</v>
      </c>
      <c r="E1545" s="215">
        <v>2800.53</v>
      </c>
      <c r="F1545" s="215">
        <v>3219</v>
      </c>
      <c r="G1545" s="212"/>
      <c r="H1545" s="212"/>
      <c r="I154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4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46" spans="1:10" x14ac:dyDescent="0.25">
      <c r="A1546" s="214" t="s">
        <v>8038</v>
      </c>
      <c r="B1546" s="214" t="s">
        <v>7891</v>
      </c>
      <c r="C1546" s="214" t="s">
        <v>8071</v>
      </c>
      <c r="D1546" s="214" t="s">
        <v>8072</v>
      </c>
      <c r="E1546" s="215">
        <v>3573.09</v>
      </c>
      <c r="F1546" s="215">
        <v>4107</v>
      </c>
      <c r="G1546" s="212"/>
      <c r="H1546" s="212"/>
      <c r="I154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4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47" spans="1:10" x14ac:dyDescent="0.25">
      <c r="A1547" s="214" t="s">
        <v>8038</v>
      </c>
      <c r="B1547" s="214" t="s">
        <v>7891</v>
      </c>
      <c r="C1547" s="214" t="s">
        <v>8073</v>
      </c>
      <c r="D1547" s="214" t="s">
        <v>8074</v>
      </c>
      <c r="E1547" s="215">
        <v>4731.93</v>
      </c>
      <c r="F1547" s="215">
        <v>5439</v>
      </c>
      <c r="G1547" s="212"/>
      <c r="H1547" s="212"/>
      <c r="I154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4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48" spans="1:10" x14ac:dyDescent="0.25">
      <c r="A1548" s="214" t="s">
        <v>8038</v>
      </c>
      <c r="B1548" s="214" t="s">
        <v>7891</v>
      </c>
      <c r="C1548" s="214" t="s">
        <v>8075</v>
      </c>
      <c r="D1548" s="214" t="s">
        <v>8076</v>
      </c>
      <c r="E1548" s="215">
        <v>4731.93</v>
      </c>
      <c r="F1548" s="215">
        <v>5439</v>
      </c>
      <c r="G1548" s="212"/>
      <c r="H1548" s="212"/>
      <c r="I154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4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49" spans="1:10" x14ac:dyDescent="0.25">
      <c r="A1549" s="214" t="s">
        <v>8038</v>
      </c>
      <c r="B1549" s="214" t="s">
        <v>7891</v>
      </c>
      <c r="C1549" s="214" t="s">
        <v>8077</v>
      </c>
      <c r="D1549" s="214" t="s">
        <v>8078</v>
      </c>
      <c r="E1549" s="215">
        <v>5518.4449999999997</v>
      </c>
      <c r="F1549" s="215">
        <v>6343.04</v>
      </c>
      <c r="G1549" s="212"/>
      <c r="H1549" s="212"/>
      <c r="I154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4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50" spans="1:10" x14ac:dyDescent="0.25">
      <c r="A1550" s="214" t="s">
        <v>8038</v>
      </c>
      <c r="B1550" s="214" t="s">
        <v>7891</v>
      </c>
      <c r="C1550" s="214" t="s">
        <v>8079</v>
      </c>
      <c r="D1550" s="214" t="s">
        <v>8080</v>
      </c>
      <c r="E1550" s="215">
        <v>5518.4449999999997</v>
      </c>
      <c r="F1550" s="215">
        <v>6343.04</v>
      </c>
      <c r="G1550" s="212"/>
      <c r="H1550" s="212"/>
      <c r="I155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5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51" spans="1:10" x14ac:dyDescent="0.25">
      <c r="A1551" s="214" t="s">
        <v>8038</v>
      </c>
      <c r="B1551" s="214" t="s">
        <v>7891</v>
      </c>
      <c r="C1551" s="214" t="s">
        <v>8081</v>
      </c>
      <c r="D1551" s="214" t="s">
        <v>8082</v>
      </c>
      <c r="E1551" s="215">
        <v>6211.0169999999998</v>
      </c>
      <c r="F1551" s="215">
        <v>7139.1</v>
      </c>
      <c r="G1551" s="212"/>
      <c r="H1551" s="212"/>
      <c r="I155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5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52" spans="1:10" x14ac:dyDescent="0.25">
      <c r="A1552" s="214" t="s">
        <v>8038</v>
      </c>
      <c r="B1552" s="214" t="s">
        <v>7891</v>
      </c>
      <c r="C1552" s="214" t="s">
        <v>8083</v>
      </c>
      <c r="D1552" s="214" t="s">
        <v>8084</v>
      </c>
      <c r="E1552" s="215">
        <v>8720.3230000000003</v>
      </c>
      <c r="F1552" s="215">
        <v>10023.36</v>
      </c>
      <c r="G1552" s="212"/>
      <c r="H1552" s="212"/>
      <c r="I155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5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53" spans="1:10" x14ac:dyDescent="0.25">
      <c r="A1553" s="214" t="s">
        <v>8038</v>
      </c>
      <c r="B1553" s="214" t="s">
        <v>7891</v>
      </c>
      <c r="C1553" s="214" t="s">
        <v>8085</v>
      </c>
      <c r="D1553" s="214" t="s">
        <v>8086</v>
      </c>
      <c r="E1553" s="215">
        <v>1641.69</v>
      </c>
      <c r="F1553" s="215">
        <v>1887</v>
      </c>
      <c r="G1553" s="212"/>
      <c r="H1553" s="212"/>
      <c r="I155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5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54" spans="1:10" x14ac:dyDescent="0.25">
      <c r="A1554" s="214" t="s">
        <v>8087</v>
      </c>
      <c r="B1554" s="476" t="s">
        <v>8087</v>
      </c>
      <c r="C1554" s="657"/>
      <c r="D1554" s="477"/>
      <c r="E1554" s="215"/>
      <c r="F1554" s="215"/>
      <c r="G1554" s="212"/>
      <c r="H1554" s="212"/>
      <c r="I1554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554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555" spans="1:10" x14ac:dyDescent="0.25">
      <c r="A1555" s="214" t="s">
        <v>8088</v>
      </c>
      <c r="B1555" s="476" t="s">
        <v>8088</v>
      </c>
      <c r="C1555" s="657"/>
      <c r="D1555" s="477"/>
      <c r="E1555" s="215"/>
      <c r="F1555" s="215"/>
      <c r="G1555" s="212"/>
      <c r="H1555" s="212"/>
      <c r="I1555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555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556" spans="1:10" x14ac:dyDescent="0.25">
      <c r="A1556" s="214" t="s">
        <v>8088</v>
      </c>
      <c r="B1556" s="214" t="s">
        <v>5749</v>
      </c>
      <c r="C1556" s="214" t="s">
        <v>653</v>
      </c>
      <c r="D1556" s="214" t="s">
        <v>8089</v>
      </c>
      <c r="E1556" s="215">
        <v>1848.35</v>
      </c>
      <c r="F1556" s="215">
        <v>2124.54</v>
      </c>
      <c r="G1556" s="212"/>
      <c r="H1556" s="212"/>
      <c r="I155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5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57" spans="1:10" x14ac:dyDescent="0.25">
      <c r="A1557" s="214" t="s">
        <v>8090</v>
      </c>
      <c r="B1557" s="476" t="s">
        <v>8090</v>
      </c>
      <c r="C1557" s="657"/>
      <c r="D1557" s="477"/>
      <c r="E1557" s="215"/>
      <c r="F1557" s="215"/>
      <c r="G1557" s="212"/>
      <c r="H1557" s="212"/>
      <c r="I1557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557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558" spans="1:10" x14ac:dyDescent="0.25">
      <c r="A1558" s="214" t="s">
        <v>8090</v>
      </c>
      <c r="B1558" s="214" t="s">
        <v>7050</v>
      </c>
      <c r="C1558" s="214">
        <v>8360201</v>
      </c>
      <c r="D1558" s="214" t="s">
        <v>8091</v>
      </c>
      <c r="E1558" s="215">
        <v>3175.6179999999999</v>
      </c>
      <c r="F1558" s="215">
        <v>3650.1350000000002</v>
      </c>
      <c r="G1558" s="212"/>
      <c r="H1558" s="212"/>
      <c r="I155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5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59" spans="1:10" x14ac:dyDescent="0.25">
      <c r="A1559" s="214" t="s">
        <v>8090</v>
      </c>
      <c r="B1559" s="214" t="s">
        <v>7050</v>
      </c>
      <c r="C1559" s="214">
        <v>8370202</v>
      </c>
      <c r="D1559" s="214" t="s">
        <v>12680</v>
      </c>
      <c r="E1559" s="215">
        <v>3175.6179999999999</v>
      </c>
      <c r="F1559" s="215">
        <v>3650.1350000000002</v>
      </c>
      <c r="G1559" s="212"/>
      <c r="H1559" s="212"/>
      <c r="I155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5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60" spans="1:10" x14ac:dyDescent="0.25">
      <c r="A1560" s="214" t="s">
        <v>8090</v>
      </c>
      <c r="B1560" s="214" t="s">
        <v>7050</v>
      </c>
      <c r="C1560" s="214">
        <v>8390303</v>
      </c>
      <c r="D1560" s="214" t="s">
        <v>8092</v>
      </c>
      <c r="E1560" s="215">
        <v>2853.0830000000001</v>
      </c>
      <c r="F1560" s="215">
        <v>3279.4059999999999</v>
      </c>
      <c r="G1560" s="212"/>
      <c r="H1560" s="212"/>
      <c r="I156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6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61" spans="1:10" x14ac:dyDescent="0.25">
      <c r="A1561" s="214" t="s">
        <v>8090</v>
      </c>
      <c r="B1561" s="214" t="s">
        <v>7050</v>
      </c>
      <c r="C1561" s="214">
        <v>8208804</v>
      </c>
      <c r="D1561" s="214" t="s">
        <v>8093</v>
      </c>
      <c r="E1561" s="215">
        <v>3684.7350000000001</v>
      </c>
      <c r="F1561" s="215">
        <v>4235.3270000000002</v>
      </c>
      <c r="G1561" s="212"/>
      <c r="H1561" s="212"/>
      <c r="I156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6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62" spans="1:10" x14ac:dyDescent="0.25">
      <c r="A1562" s="214" t="s">
        <v>8090</v>
      </c>
      <c r="B1562" s="214" t="s">
        <v>7050</v>
      </c>
      <c r="C1562" s="214">
        <v>8208803</v>
      </c>
      <c r="D1562" s="214" t="s">
        <v>8094</v>
      </c>
      <c r="E1562" s="215">
        <v>3684.7350000000001</v>
      </c>
      <c r="F1562" s="215">
        <v>4235.3270000000002</v>
      </c>
      <c r="G1562" s="212"/>
      <c r="H1562" s="212"/>
      <c r="I156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6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63" spans="1:10" x14ac:dyDescent="0.25">
      <c r="A1563" s="214" t="s">
        <v>8090</v>
      </c>
      <c r="B1563" s="214" t="s">
        <v>7050</v>
      </c>
      <c r="C1563" s="214">
        <v>8208802</v>
      </c>
      <c r="D1563" s="214" t="s">
        <v>8095</v>
      </c>
      <c r="E1563" s="215">
        <v>4002.933</v>
      </c>
      <c r="F1563" s="215">
        <v>4601.0720000000001</v>
      </c>
      <c r="G1563" s="212"/>
      <c r="H1563" s="212"/>
      <c r="I156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6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64" spans="1:10" x14ac:dyDescent="0.25">
      <c r="A1564" s="214" t="s">
        <v>8090</v>
      </c>
      <c r="B1564" s="214" t="s">
        <v>7050</v>
      </c>
      <c r="C1564" s="214">
        <v>8208801</v>
      </c>
      <c r="D1564" s="214" t="s">
        <v>8096</v>
      </c>
      <c r="E1564" s="215">
        <v>4002.933</v>
      </c>
      <c r="F1564" s="215">
        <v>4601.0720000000001</v>
      </c>
      <c r="G1564" s="212"/>
      <c r="H1564" s="212"/>
      <c r="I156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6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65" spans="1:10" x14ac:dyDescent="0.25">
      <c r="A1565" s="214" t="s">
        <v>8090</v>
      </c>
      <c r="B1565" s="214" t="s">
        <v>7050</v>
      </c>
      <c r="C1565" s="214">
        <v>5201021</v>
      </c>
      <c r="D1565" s="214" t="s">
        <v>12681</v>
      </c>
      <c r="E1565" s="215">
        <v>4766.6080000000002</v>
      </c>
      <c r="F1565" s="215">
        <v>5478.86</v>
      </c>
      <c r="G1565" s="212"/>
      <c r="H1565" s="212"/>
      <c r="I156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6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66" spans="1:10" x14ac:dyDescent="0.25">
      <c r="A1566" s="214" t="s">
        <v>8090</v>
      </c>
      <c r="B1566" s="214" t="s">
        <v>7050</v>
      </c>
      <c r="C1566" s="214">
        <v>5201020</v>
      </c>
      <c r="D1566" s="214" t="s">
        <v>8097</v>
      </c>
      <c r="E1566" s="215">
        <v>4766.6080000000002</v>
      </c>
      <c r="F1566" s="215">
        <v>5478.86</v>
      </c>
      <c r="G1566" s="212"/>
      <c r="H1566" s="212"/>
      <c r="I156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6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67" spans="1:10" x14ac:dyDescent="0.25">
      <c r="A1567" s="214" t="s">
        <v>8090</v>
      </c>
      <c r="B1567" s="214" t="s">
        <v>7050</v>
      </c>
      <c r="C1567" s="214">
        <v>9240202</v>
      </c>
      <c r="D1567" s="214" t="s">
        <v>15437</v>
      </c>
      <c r="E1567" s="215">
        <v>2725.9969999999998</v>
      </c>
      <c r="F1567" s="215">
        <v>3133.33</v>
      </c>
      <c r="G1567" s="212"/>
      <c r="H1567" s="212"/>
      <c r="I156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6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68" spans="1:10" x14ac:dyDescent="0.25">
      <c r="A1568" s="214" t="s">
        <v>8090</v>
      </c>
      <c r="B1568" s="214" t="s">
        <v>7050</v>
      </c>
      <c r="C1568" s="214">
        <v>9240201</v>
      </c>
      <c r="D1568" s="214" t="s">
        <v>15438</v>
      </c>
      <c r="E1568" s="215">
        <v>2725.9969999999998</v>
      </c>
      <c r="F1568" s="215">
        <v>3133.33</v>
      </c>
      <c r="G1568" s="212"/>
      <c r="H1568" s="212"/>
      <c r="I156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6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69" spans="1:10" x14ac:dyDescent="0.25">
      <c r="A1569" s="214" t="s">
        <v>8090</v>
      </c>
      <c r="B1569" s="214" t="s">
        <v>7050</v>
      </c>
      <c r="C1569" s="214">
        <v>8209921</v>
      </c>
      <c r="D1569" s="214" t="s">
        <v>8098</v>
      </c>
      <c r="E1569" s="215">
        <v>3812.0140000000001</v>
      </c>
      <c r="F1569" s="215">
        <v>4381.625</v>
      </c>
      <c r="G1569" s="212"/>
      <c r="H1569" s="212"/>
      <c r="I156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6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70" spans="1:10" x14ac:dyDescent="0.25">
      <c r="A1570" s="214" t="s">
        <v>8090</v>
      </c>
      <c r="B1570" s="214" t="s">
        <v>7050</v>
      </c>
      <c r="C1570" s="214">
        <v>9101201</v>
      </c>
      <c r="D1570" s="214" t="s">
        <v>8099</v>
      </c>
      <c r="E1570" s="215">
        <v>878.61500000000001</v>
      </c>
      <c r="F1570" s="215">
        <v>1009.902</v>
      </c>
      <c r="G1570" s="212"/>
      <c r="H1570" s="212"/>
      <c r="I157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7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71" spans="1:10" x14ac:dyDescent="0.25">
      <c r="A1571" s="214" t="s">
        <v>8090</v>
      </c>
      <c r="B1571" s="214" t="s">
        <v>7050</v>
      </c>
      <c r="C1571" s="214">
        <v>9101202</v>
      </c>
      <c r="D1571" s="214" t="s">
        <v>8100</v>
      </c>
      <c r="E1571" s="215">
        <v>878.61500000000001</v>
      </c>
      <c r="F1571" s="215">
        <v>1009.902</v>
      </c>
      <c r="G1571" s="212"/>
      <c r="H1571" s="212"/>
      <c r="I157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7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72" spans="1:10" x14ac:dyDescent="0.25">
      <c r="A1572" s="214" t="s">
        <v>8090</v>
      </c>
      <c r="B1572" s="214" t="s">
        <v>7050</v>
      </c>
      <c r="C1572" s="214">
        <v>9250102</v>
      </c>
      <c r="D1572" s="214" t="s">
        <v>8101</v>
      </c>
      <c r="E1572" s="215">
        <v>2190.69</v>
      </c>
      <c r="F1572" s="215">
        <v>2518.0349999999999</v>
      </c>
      <c r="G1572" s="212"/>
      <c r="H1572" s="212"/>
      <c r="I157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7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73" spans="1:10" x14ac:dyDescent="0.25">
      <c r="A1573" s="214" t="s">
        <v>8090</v>
      </c>
      <c r="B1573" s="214" t="s">
        <v>7050</v>
      </c>
      <c r="C1573" s="214">
        <v>9250101</v>
      </c>
      <c r="D1573" s="214" t="s">
        <v>8102</v>
      </c>
      <c r="E1573" s="215">
        <v>2190.69</v>
      </c>
      <c r="F1573" s="215">
        <v>2518.0349999999999</v>
      </c>
      <c r="G1573" s="212"/>
      <c r="H1573" s="212"/>
      <c r="I157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7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74" spans="1:10" x14ac:dyDescent="0.25">
      <c r="A1574" s="214" t="s">
        <v>8090</v>
      </c>
      <c r="B1574" s="214" t="s">
        <v>8103</v>
      </c>
      <c r="C1574" s="214" t="s">
        <v>8104</v>
      </c>
      <c r="D1574" s="214" t="s">
        <v>8105</v>
      </c>
      <c r="E1574" s="215">
        <v>3519.136</v>
      </c>
      <c r="F1574" s="215">
        <v>4044.9839999999999</v>
      </c>
      <c r="G1574" s="212"/>
      <c r="H1574" s="212"/>
      <c r="I157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7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75" spans="1:10" x14ac:dyDescent="0.25">
      <c r="A1575" s="214" t="s">
        <v>8090</v>
      </c>
      <c r="B1575" s="214" t="s">
        <v>8103</v>
      </c>
      <c r="C1575" s="214" t="s">
        <v>8106</v>
      </c>
      <c r="D1575" s="214" t="s">
        <v>8107</v>
      </c>
      <c r="E1575" s="215">
        <v>4707.5540000000001</v>
      </c>
      <c r="F1575" s="215">
        <v>5410.982</v>
      </c>
      <c r="G1575" s="212"/>
      <c r="H1575" s="212"/>
      <c r="I157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7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76" spans="1:10" x14ac:dyDescent="0.25">
      <c r="A1576" s="214" t="s">
        <v>8090</v>
      </c>
      <c r="B1576" s="214" t="s">
        <v>8103</v>
      </c>
      <c r="C1576" s="214" t="s">
        <v>8108</v>
      </c>
      <c r="D1576" s="214" t="s">
        <v>8109</v>
      </c>
      <c r="E1576" s="215">
        <v>4707.5540000000001</v>
      </c>
      <c r="F1576" s="215">
        <v>5410.982</v>
      </c>
      <c r="G1576" s="212"/>
      <c r="H1576" s="212"/>
      <c r="I157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7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77" spans="1:10" x14ac:dyDescent="0.25">
      <c r="A1577" s="214" t="s">
        <v>8090</v>
      </c>
      <c r="B1577" s="214" t="s">
        <v>8103</v>
      </c>
      <c r="C1577" s="214" t="s">
        <v>8110</v>
      </c>
      <c r="D1577" s="214" t="s">
        <v>8111</v>
      </c>
      <c r="E1577" s="215">
        <v>6054.5010000000002</v>
      </c>
      <c r="F1577" s="215">
        <v>6959.1970000000001</v>
      </c>
      <c r="G1577" s="212"/>
      <c r="H1577" s="212"/>
      <c r="I157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7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78" spans="1:10" x14ac:dyDescent="0.25">
      <c r="A1578" s="214" t="s">
        <v>8090</v>
      </c>
      <c r="B1578" s="214" t="s">
        <v>8103</v>
      </c>
      <c r="C1578" s="214" t="s">
        <v>8112</v>
      </c>
      <c r="D1578" s="214" t="s">
        <v>8113</v>
      </c>
      <c r="E1578" s="215">
        <v>4707.5540000000001</v>
      </c>
      <c r="F1578" s="215">
        <v>5410.982</v>
      </c>
      <c r="G1578" s="212"/>
      <c r="H1578" s="212"/>
      <c r="I157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7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79" spans="1:10" x14ac:dyDescent="0.25">
      <c r="A1579" s="214" t="s">
        <v>8090</v>
      </c>
      <c r="B1579" s="214" t="s">
        <v>8103</v>
      </c>
      <c r="C1579" s="214" t="s">
        <v>8114</v>
      </c>
      <c r="D1579" s="214" t="s">
        <v>8115</v>
      </c>
      <c r="E1579" s="215">
        <v>4707.5540000000001</v>
      </c>
      <c r="F1579" s="215">
        <v>5410.982</v>
      </c>
      <c r="G1579" s="212"/>
      <c r="H1579" s="212"/>
      <c r="I157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7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80" spans="1:10" x14ac:dyDescent="0.25">
      <c r="A1580" s="214" t="s">
        <v>8090</v>
      </c>
      <c r="B1580" s="214" t="s">
        <v>8103</v>
      </c>
      <c r="C1580" s="214" t="s">
        <v>8116</v>
      </c>
      <c r="D1580" s="214" t="s">
        <v>8117</v>
      </c>
      <c r="E1580" s="215">
        <v>5381.0370000000003</v>
      </c>
      <c r="F1580" s="215">
        <v>6185.1</v>
      </c>
      <c r="G1580" s="212"/>
      <c r="H1580" s="212"/>
      <c r="I158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8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81" spans="1:10" x14ac:dyDescent="0.25">
      <c r="A1581" s="214" t="s">
        <v>8090</v>
      </c>
      <c r="B1581" s="214" t="s">
        <v>8103</v>
      </c>
      <c r="C1581" s="214" t="s">
        <v>8118</v>
      </c>
      <c r="D1581" s="214" t="s">
        <v>8119</v>
      </c>
      <c r="E1581" s="215">
        <v>3519.136</v>
      </c>
      <c r="F1581" s="215">
        <v>4044.9839999999999</v>
      </c>
      <c r="G1581" s="212"/>
      <c r="H1581" s="212"/>
      <c r="I158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8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82" spans="1:10" x14ac:dyDescent="0.25">
      <c r="A1582" s="214" t="s">
        <v>8090</v>
      </c>
      <c r="B1582" s="214" t="s">
        <v>8103</v>
      </c>
      <c r="C1582" s="214" t="s">
        <v>8120</v>
      </c>
      <c r="D1582" s="214" t="s">
        <v>8121</v>
      </c>
      <c r="E1582" s="215">
        <v>3519.136</v>
      </c>
      <c r="F1582" s="215">
        <v>4044.9839999999999</v>
      </c>
      <c r="G1582" s="212"/>
      <c r="H1582" s="212"/>
      <c r="I158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8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83" spans="1:10" x14ac:dyDescent="0.25">
      <c r="A1583" s="214" t="s">
        <v>8090</v>
      </c>
      <c r="B1583" s="214" t="s">
        <v>8103</v>
      </c>
      <c r="C1583" s="214" t="s">
        <v>8122</v>
      </c>
      <c r="D1583" s="214" t="s">
        <v>8123</v>
      </c>
      <c r="E1583" s="215">
        <v>3519.136</v>
      </c>
      <c r="F1583" s="215">
        <v>4044.9839999999999</v>
      </c>
      <c r="G1583" s="212"/>
      <c r="H1583" s="212"/>
      <c r="I158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8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84" spans="1:10" x14ac:dyDescent="0.25">
      <c r="A1584" s="214" t="s">
        <v>8124</v>
      </c>
      <c r="B1584" s="476" t="s">
        <v>8124</v>
      </c>
      <c r="C1584" s="657"/>
      <c r="D1584" s="477"/>
      <c r="E1584" s="215"/>
      <c r="F1584" s="215"/>
      <c r="G1584" s="212"/>
      <c r="H1584" s="212"/>
      <c r="I1584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584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585" spans="1:10" x14ac:dyDescent="0.25">
      <c r="A1585" s="214" t="s">
        <v>8125</v>
      </c>
      <c r="B1585" s="476" t="s">
        <v>8125</v>
      </c>
      <c r="C1585" s="657"/>
      <c r="D1585" s="477"/>
      <c r="E1585" s="215"/>
      <c r="F1585" s="215"/>
      <c r="G1585" s="212"/>
      <c r="H1585" s="212"/>
      <c r="I1585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585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586" spans="1:10" x14ac:dyDescent="0.25">
      <c r="A1586" s="214" t="s">
        <v>8125</v>
      </c>
      <c r="B1586" s="214" t="s">
        <v>5668</v>
      </c>
      <c r="C1586" s="214" t="s">
        <v>8126</v>
      </c>
      <c r="D1586" s="214" t="s">
        <v>8127</v>
      </c>
      <c r="E1586" s="215">
        <v>1906.7750000000001</v>
      </c>
      <c r="F1586" s="215">
        <v>2191.6950000000002</v>
      </c>
      <c r="G1586" s="212"/>
      <c r="H1586" s="212"/>
      <c r="I158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8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87" spans="1:10" x14ac:dyDescent="0.25">
      <c r="A1587" s="214" t="s">
        <v>8125</v>
      </c>
      <c r="B1587" s="214" t="s">
        <v>5668</v>
      </c>
      <c r="C1587" s="214" t="s">
        <v>15439</v>
      </c>
      <c r="D1587" s="214" t="s">
        <v>15440</v>
      </c>
      <c r="E1587" s="215">
        <v>1588.0940000000001</v>
      </c>
      <c r="F1587" s="215">
        <v>1825.395</v>
      </c>
      <c r="G1587" s="212"/>
      <c r="H1587" s="212"/>
      <c r="I158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8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88" spans="1:10" x14ac:dyDescent="0.25">
      <c r="A1588" s="214" t="s">
        <v>8125</v>
      </c>
      <c r="B1588" s="214" t="s">
        <v>7299</v>
      </c>
      <c r="C1588" s="214" t="s">
        <v>12682</v>
      </c>
      <c r="D1588" s="214" t="s">
        <v>12683</v>
      </c>
      <c r="E1588" s="215">
        <v>3275.973</v>
      </c>
      <c r="F1588" s="215">
        <v>3765.4859999999999</v>
      </c>
      <c r="G1588" s="212"/>
      <c r="H1588" s="212"/>
      <c r="I158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8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89" spans="1:10" x14ac:dyDescent="0.25">
      <c r="A1589" s="214" t="s">
        <v>8125</v>
      </c>
      <c r="B1589" s="214" t="s">
        <v>7299</v>
      </c>
      <c r="C1589" s="214" t="s">
        <v>12684</v>
      </c>
      <c r="D1589" s="214" t="s">
        <v>12685</v>
      </c>
      <c r="E1589" s="215">
        <v>3275.973</v>
      </c>
      <c r="F1589" s="215">
        <v>3765.4859999999999</v>
      </c>
      <c r="G1589" s="212"/>
      <c r="H1589" s="212"/>
      <c r="I158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8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90" spans="1:10" x14ac:dyDescent="0.25">
      <c r="A1590" s="214" t="s">
        <v>8125</v>
      </c>
      <c r="B1590" s="214" t="s">
        <v>7304</v>
      </c>
      <c r="C1590" s="214" t="s">
        <v>8128</v>
      </c>
      <c r="D1590" s="214" t="s">
        <v>8129</v>
      </c>
      <c r="E1590" s="215">
        <v>2870.9389999999999</v>
      </c>
      <c r="F1590" s="215">
        <v>3299.93</v>
      </c>
      <c r="G1590" s="212"/>
      <c r="H1590" s="212"/>
      <c r="I159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9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91" spans="1:10" x14ac:dyDescent="0.25">
      <c r="A1591" s="214" t="s">
        <v>8125</v>
      </c>
      <c r="B1591" s="214" t="s">
        <v>8130</v>
      </c>
      <c r="C1591" s="214" t="s">
        <v>8131</v>
      </c>
      <c r="D1591" s="214" t="s">
        <v>8132</v>
      </c>
      <c r="E1591" s="215">
        <v>3413.0740000000001</v>
      </c>
      <c r="F1591" s="215">
        <v>3923.0729999999999</v>
      </c>
      <c r="G1591" s="212"/>
      <c r="H1591" s="212"/>
      <c r="I159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9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92" spans="1:10" x14ac:dyDescent="0.25">
      <c r="A1592" s="214" t="s">
        <v>8125</v>
      </c>
      <c r="B1592" s="214" t="s">
        <v>8130</v>
      </c>
      <c r="C1592" s="214" t="s">
        <v>8133</v>
      </c>
      <c r="D1592" s="214" t="s">
        <v>8134</v>
      </c>
      <c r="E1592" s="215">
        <v>3413.0740000000001</v>
      </c>
      <c r="F1592" s="215">
        <v>3923.0729999999999</v>
      </c>
      <c r="G1592" s="212"/>
      <c r="H1592" s="212"/>
      <c r="I159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9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93" spans="1:10" x14ac:dyDescent="0.25">
      <c r="A1593" s="214" t="s">
        <v>8125</v>
      </c>
      <c r="B1593" s="214" t="s">
        <v>8130</v>
      </c>
      <c r="C1593" s="214" t="s">
        <v>15441</v>
      </c>
      <c r="D1593" s="214" t="s">
        <v>15442</v>
      </c>
      <c r="E1593" s="215">
        <v>2165.5819999999999</v>
      </c>
      <c r="F1593" s="215">
        <v>2489.1750000000002</v>
      </c>
      <c r="G1593" s="212"/>
      <c r="H1593" s="212"/>
      <c r="I159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9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94" spans="1:10" x14ac:dyDescent="0.25">
      <c r="A1594" s="214" t="s">
        <v>8125</v>
      </c>
      <c r="B1594" s="214" t="s">
        <v>8130</v>
      </c>
      <c r="C1594" s="214" t="s">
        <v>15443</v>
      </c>
      <c r="D1594" s="214" t="s">
        <v>15444</v>
      </c>
      <c r="E1594" s="215">
        <v>2165.5819999999999</v>
      </c>
      <c r="F1594" s="215">
        <v>2489.1750000000002</v>
      </c>
      <c r="G1594" s="212"/>
      <c r="H1594" s="212"/>
      <c r="I159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9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95" spans="1:10" x14ac:dyDescent="0.25">
      <c r="A1595" s="214" t="s">
        <v>8125</v>
      </c>
      <c r="B1595" s="214" t="s">
        <v>8130</v>
      </c>
      <c r="C1595" s="214" t="s">
        <v>8135</v>
      </c>
      <c r="D1595" s="214" t="s">
        <v>8136</v>
      </c>
      <c r="E1595" s="215">
        <v>2165.5819999999999</v>
      </c>
      <c r="F1595" s="215">
        <v>2489.1750000000002</v>
      </c>
      <c r="G1595" s="212"/>
      <c r="H1595" s="212"/>
      <c r="I159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9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96" spans="1:10" x14ac:dyDescent="0.25">
      <c r="A1596" s="214" t="s">
        <v>8125</v>
      </c>
      <c r="B1596" s="214" t="s">
        <v>8130</v>
      </c>
      <c r="C1596" s="214" t="s">
        <v>8137</v>
      </c>
      <c r="D1596" s="214" t="s">
        <v>8138</v>
      </c>
      <c r="E1596" s="215">
        <v>3860.9270000000001</v>
      </c>
      <c r="F1596" s="215">
        <v>4437.8469999999998</v>
      </c>
      <c r="G1596" s="212"/>
      <c r="H1596" s="212"/>
      <c r="I159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9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97" spans="1:10" x14ac:dyDescent="0.25">
      <c r="A1597" s="214" t="s">
        <v>8125</v>
      </c>
      <c r="B1597" s="214" t="s">
        <v>8130</v>
      </c>
      <c r="C1597" s="214" t="s">
        <v>8139</v>
      </c>
      <c r="D1597" s="214" t="s">
        <v>8140</v>
      </c>
      <c r="E1597" s="215">
        <v>3860.9270000000001</v>
      </c>
      <c r="F1597" s="215">
        <v>4437.8469999999998</v>
      </c>
      <c r="G1597" s="212"/>
      <c r="H1597" s="212"/>
      <c r="I159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9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98" spans="1:10" x14ac:dyDescent="0.25">
      <c r="A1598" s="214" t="s">
        <v>8125</v>
      </c>
      <c r="B1598" s="214" t="s">
        <v>8130</v>
      </c>
      <c r="C1598" s="214" t="s">
        <v>15445</v>
      </c>
      <c r="D1598" s="214" t="s">
        <v>15446</v>
      </c>
      <c r="E1598" s="215">
        <v>3860.9270000000001</v>
      </c>
      <c r="F1598" s="215">
        <v>4437.8469999999998</v>
      </c>
      <c r="G1598" s="212"/>
      <c r="H1598" s="212"/>
      <c r="I159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9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599" spans="1:10" x14ac:dyDescent="0.25">
      <c r="A1599" s="214" t="s">
        <v>8125</v>
      </c>
      <c r="B1599" s="214" t="s">
        <v>8130</v>
      </c>
      <c r="C1599" s="214" t="s">
        <v>15447</v>
      </c>
      <c r="D1599" s="214" t="s">
        <v>15448</v>
      </c>
      <c r="E1599" s="215">
        <v>3860.9270000000001</v>
      </c>
      <c r="F1599" s="215">
        <v>4437.8469999999998</v>
      </c>
      <c r="G1599" s="212"/>
      <c r="H1599" s="212"/>
      <c r="I159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59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00" spans="1:10" x14ac:dyDescent="0.25">
      <c r="A1600" s="214" t="s">
        <v>8125</v>
      </c>
      <c r="B1600" s="214" t="s">
        <v>8130</v>
      </c>
      <c r="C1600" s="214" t="s">
        <v>10974</v>
      </c>
      <c r="D1600" s="214" t="s">
        <v>10975</v>
      </c>
      <c r="E1600" s="215">
        <v>7210.5990000000002</v>
      </c>
      <c r="F1600" s="215">
        <v>8288.0450000000001</v>
      </c>
      <c r="G1600" s="212"/>
      <c r="H1600" s="212"/>
      <c r="I160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0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01" spans="1:10" x14ac:dyDescent="0.25">
      <c r="A1601" s="214" t="s">
        <v>8125</v>
      </c>
      <c r="B1601" s="214" t="s">
        <v>8130</v>
      </c>
      <c r="C1601" s="214" t="s">
        <v>8141</v>
      </c>
      <c r="D1601" s="214" t="s">
        <v>8142</v>
      </c>
      <c r="E1601" s="215">
        <v>7210.5990000000002</v>
      </c>
      <c r="F1601" s="215">
        <v>8288.0450000000001</v>
      </c>
      <c r="G1601" s="212"/>
      <c r="H1601" s="212"/>
      <c r="I160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0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02" spans="1:10" x14ac:dyDescent="0.25">
      <c r="A1602" s="214" t="s">
        <v>8125</v>
      </c>
      <c r="B1602" s="214" t="s">
        <v>8130</v>
      </c>
      <c r="C1602" s="214" t="s">
        <v>8143</v>
      </c>
      <c r="D1602" s="214" t="s">
        <v>8144</v>
      </c>
      <c r="E1602" s="215">
        <v>7210.5990000000002</v>
      </c>
      <c r="F1602" s="215">
        <v>8288.0450000000001</v>
      </c>
      <c r="G1602" s="212"/>
      <c r="H1602" s="212"/>
      <c r="I160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0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03" spans="1:10" x14ac:dyDescent="0.25">
      <c r="A1603" s="214" t="s">
        <v>8125</v>
      </c>
      <c r="B1603" s="214" t="s">
        <v>8130</v>
      </c>
      <c r="C1603" s="214" t="s">
        <v>8145</v>
      </c>
      <c r="D1603" s="214" t="s">
        <v>8146</v>
      </c>
      <c r="E1603" s="215">
        <v>11429.1</v>
      </c>
      <c r="F1603" s="215">
        <v>13136.9</v>
      </c>
      <c r="G1603" s="212"/>
      <c r="H1603" s="212"/>
      <c r="I160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0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04" spans="1:10" x14ac:dyDescent="0.25">
      <c r="A1604" s="214" t="s">
        <v>8125</v>
      </c>
      <c r="B1604" s="214" t="s">
        <v>8130</v>
      </c>
      <c r="C1604" s="214" t="s">
        <v>8147</v>
      </c>
      <c r="D1604" s="214" t="s">
        <v>8148</v>
      </c>
      <c r="E1604" s="215">
        <v>11429.1</v>
      </c>
      <c r="F1604" s="215">
        <v>13136.9</v>
      </c>
      <c r="G1604" s="212"/>
      <c r="H1604" s="212"/>
      <c r="I160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0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05" spans="1:10" x14ac:dyDescent="0.25">
      <c r="A1605" s="214" t="s">
        <v>8125</v>
      </c>
      <c r="B1605" s="214" t="s">
        <v>8130</v>
      </c>
      <c r="C1605" s="214" t="s">
        <v>8149</v>
      </c>
      <c r="D1605" s="214" t="s">
        <v>8150</v>
      </c>
      <c r="E1605" s="215">
        <v>5894.7020000000002</v>
      </c>
      <c r="F1605" s="215">
        <v>6775.52</v>
      </c>
      <c r="G1605" s="212"/>
      <c r="H1605" s="212"/>
      <c r="I160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0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06" spans="1:10" x14ac:dyDescent="0.25">
      <c r="A1606" s="214" t="s">
        <v>8125</v>
      </c>
      <c r="B1606" s="214" t="s">
        <v>8130</v>
      </c>
      <c r="C1606" s="214" t="s">
        <v>8151</v>
      </c>
      <c r="D1606" s="214" t="s">
        <v>8152</v>
      </c>
      <c r="E1606" s="215">
        <v>16371</v>
      </c>
      <c r="F1606" s="215">
        <v>18817.240000000002</v>
      </c>
      <c r="G1606" s="212"/>
      <c r="H1606" s="212"/>
      <c r="I160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0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07" spans="1:10" x14ac:dyDescent="0.25">
      <c r="A1607" s="214" t="s">
        <v>8125</v>
      </c>
      <c r="B1607" s="214" t="s">
        <v>8130</v>
      </c>
      <c r="C1607" s="214" t="s">
        <v>8153</v>
      </c>
      <c r="D1607" s="214" t="s">
        <v>8154</v>
      </c>
      <c r="E1607" s="215">
        <v>16371</v>
      </c>
      <c r="F1607" s="215">
        <v>18817.240000000002</v>
      </c>
      <c r="G1607" s="212"/>
      <c r="H1607" s="212"/>
      <c r="I160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0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08" spans="1:10" x14ac:dyDescent="0.25">
      <c r="A1608" s="214" t="s">
        <v>8125</v>
      </c>
      <c r="B1608" s="214" t="s">
        <v>8130</v>
      </c>
      <c r="C1608" s="214" t="s">
        <v>15449</v>
      </c>
      <c r="D1608" s="214" t="s">
        <v>15450</v>
      </c>
      <c r="E1608" s="215">
        <v>12742.8</v>
      </c>
      <c r="F1608" s="215">
        <v>14646.9</v>
      </c>
      <c r="G1608" s="212"/>
      <c r="H1608" s="212"/>
      <c r="I160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0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09" spans="1:10" x14ac:dyDescent="0.25">
      <c r="A1609" s="214" t="s">
        <v>8125</v>
      </c>
      <c r="B1609" s="214" t="s">
        <v>8130</v>
      </c>
      <c r="C1609" s="214" t="s">
        <v>15451</v>
      </c>
      <c r="D1609" s="214" t="s">
        <v>15452</v>
      </c>
      <c r="E1609" s="215">
        <v>12742.8</v>
      </c>
      <c r="F1609" s="215">
        <v>14646.9</v>
      </c>
      <c r="G1609" s="212"/>
      <c r="H1609" s="212"/>
      <c r="I160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0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10" spans="1:10" x14ac:dyDescent="0.25">
      <c r="A1610" s="214" t="s">
        <v>8125</v>
      </c>
      <c r="B1610" s="214" t="s">
        <v>8130</v>
      </c>
      <c r="C1610" s="214" t="s">
        <v>15453</v>
      </c>
      <c r="D1610" s="214" t="s">
        <v>15454</v>
      </c>
      <c r="E1610" s="215">
        <v>12742.8</v>
      </c>
      <c r="F1610" s="215">
        <v>14646.9</v>
      </c>
      <c r="G1610" s="212"/>
      <c r="H1610" s="212"/>
      <c r="I161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1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11" spans="1:10" x14ac:dyDescent="0.25">
      <c r="A1611" s="214" t="s">
        <v>8125</v>
      </c>
      <c r="B1611" s="214" t="s">
        <v>5828</v>
      </c>
      <c r="C1611" s="214">
        <v>6941764488786</v>
      </c>
      <c r="D1611" s="214" t="s">
        <v>15455</v>
      </c>
      <c r="E1611" s="215">
        <v>7376.8620000000001</v>
      </c>
      <c r="F1611" s="215">
        <v>8479.152</v>
      </c>
      <c r="G1611" s="212"/>
      <c r="H1611" s="212"/>
      <c r="I161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1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12" spans="1:10" x14ac:dyDescent="0.25">
      <c r="A1612" s="214" t="s">
        <v>8125</v>
      </c>
      <c r="B1612" s="214" t="s">
        <v>5828</v>
      </c>
      <c r="C1612" s="214">
        <v>6941764488793</v>
      </c>
      <c r="D1612" s="214" t="s">
        <v>15456</v>
      </c>
      <c r="E1612" s="215">
        <v>7376.8620000000001</v>
      </c>
      <c r="F1612" s="215">
        <v>8479.152</v>
      </c>
      <c r="G1612" s="212"/>
      <c r="H1612" s="212"/>
      <c r="I161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1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13" spans="1:10" x14ac:dyDescent="0.25">
      <c r="A1613" s="214" t="s">
        <v>8125</v>
      </c>
      <c r="B1613" s="214" t="s">
        <v>5828</v>
      </c>
      <c r="C1613" s="214">
        <v>6941764477674</v>
      </c>
      <c r="D1613" s="214" t="s">
        <v>10976</v>
      </c>
      <c r="E1613" s="215">
        <v>5163.5820000000003</v>
      </c>
      <c r="F1613" s="215">
        <v>5935.152</v>
      </c>
      <c r="G1613" s="212"/>
      <c r="H1613" s="212"/>
      <c r="I161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1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14" spans="1:10" x14ac:dyDescent="0.25">
      <c r="A1614" s="214" t="s">
        <v>8125</v>
      </c>
      <c r="B1614" s="214" t="s">
        <v>5828</v>
      </c>
      <c r="C1614" s="214">
        <v>6941764477667</v>
      </c>
      <c r="D1614" s="214" t="s">
        <v>8155</v>
      </c>
      <c r="E1614" s="215">
        <v>5163.5820000000003</v>
      </c>
      <c r="F1614" s="215">
        <v>5935.152</v>
      </c>
      <c r="G1614" s="212"/>
      <c r="H1614" s="212"/>
      <c r="I161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1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15" spans="1:10" x14ac:dyDescent="0.25">
      <c r="A1615" s="214" t="s">
        <v>8125</v>
      </c>
      <c r="B1615" s="214" t="s">
        <v>5828</v>
      </c>
      <c r="C1615" s="214">
        <v>6941764454507</v>
      </c>
      <c r="D1615" s="214" t="s">
        <v>8156</v>
      </c>
      <c r="E1615" s="215">
        <v>1312.579</v>
      </c>
      <c r="F1615" s="215">
        <v>1508.712</v>
      </c>
      <c r="G1615" s="212"/>
      <c r="H1615" s="212"/>
      <c r="I161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1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16" spans="1:10" x14ac:dyDescent="0.25">
      <c r="A1616" s="214" t="s">
        <v>8125</v>
      </c>
      <c r="B1616" s="214" t="s">
        <v>5828</v>
      </c>
      <c r="C1616" s="214">
        <v>6941764454491</v>
      </c>
      <c r="D1616" s="214" t="s">
        <v>12686</v>
      </c>
      <c r="E1616" s="215">
        <v>1312.579</v>
      </c>
      <c r="F1616" s="215">
        <v>1508.712</v>
      </c>
      <c r="G1616" s="212"/>
      <c r="H1616" s="212"/>
      <c r="I161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1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17" spans="1:10" x14ac:dyDescent="0.25">
      <c r="A1617" s="214" t="s">
        <v>8125</v>
      </c>
      <c r="B1617" s="214" t="s">
        <v>5828</v>
      </c>
      <c r="C1617" s="214">
        <v>6941764462076</v>
      </c>
      <c r="D1617" s="214" t="s">
        <v>8157</v>
      </c>
      <c r="E1617" s="215">
        <v>1930.627</v>
      </c>
      <c r="F1617" s="215">
        <v>2219.1120000000001</v>
      </c>
      <c r="G1617" s="212"/>
      <c r="H1617" s="212"/>
      <c r="I161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1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18" spans="1:10" x14ac:dyDescent="0.25">
      <c r="A1618" s="214" t="s">
        <v>8125</v>
      </c>
      <c r="B1618" s="214" t="s">
        <v>5828</v>
      </c>
      <c r="C1618" s="214">
        <v>6941764462090</v>
      </c>
      <c r="D1618" s="214" t="s">
        <v>15457</v>
      </c>
      <c r="E1618" s="215">
        <v>1930.627</v>
      </c>
      <c r="F1618" s="215">
        <v>2219.1120000000001</v>
      </c>
      <c r="G1618" s="212"/>
      <c r="H1618" s="212"/>
      <c r="I161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1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19" spans="1:10" x14ac:dyDescent="0.25">
      <c r="A1619" s="214" t="s">
        <v>8125</v>
      </c>
      <c r="B1619" s="214" t="s">
        <v>5828</v>
      </c>
      <c r="C1619" s="214">
        <v>6941764462069</v>
      </c>
      <c r="D1619" s="214" t="s">
        <v>12687</v>
      </c>
      <c r="E1619" s="215">
        <v>1930.627</v>
      </c>
      <c r="F1619" s="215">
        <v>2219.1120000000001</v>
      </c>
      <c r="G1619" s="212"/>
      <c r="H1619" s="212"/>
      <c r="I161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1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20" spans="1:10" x14ac:dyDescent="0.25">
      <c r="A1620" s="214" t="s">
        <v>8125</v>
      </c>
      <c r="B1620" s="214" t="s">
        <v>5828</v>
      </c>
      <c r="C1620" s="214">
        <v>6941764462083</v>
      </c>
      <c r="D1620" s="214" t="s">
        <v>12688</v>
      </c>
      <c r="E1620" s="215">
        <v>1930.627</v>
      </c>
      <c r="F1620" s="215">
        <v>2219.1120000000001</v>
      </c>
      <c r="G1620" s="212"/>
      <c r="H1620" s="212"/>
      <c r="I162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2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21" spans="1:10" x14ac:dyDescent="0.25">
      <c r="A1621" s="214" t="s">
        <v>8125</v>
      </c>
      <c r="B1621" s="214" t="s">
        <v>5828</v>
      </c>
      <c r="C1621" s="214">
        <v>6941764471900</v>
      </c>
      <c r="D1621" s="214" t="s">
        <v>12689</v>
      </c>
      <c r="E1621" s="215">
        <v>1544.347</v>
      </c>
      <c r="F1621" s="215">
        <v>1775.1120000000001</v>
      </c>
      <c r="G1621" s="212"/>
      <c r="H1621" s="212"/>
      <c r="I162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2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22" spans="1:10" x14ac:dyDescent="0.25">
      <c r="A1622" s="214" t="s">
        <v>8125</v>
      </c>
      <c r="B1622" s="214" t="s">
        <v>5828</v>
      </c>
      <c r="C1622" s="214">
        <v>6941764471917</v>
      </c>
      <c r="D1622" s="214" t="s">
        <v>12690</v>
      </c>
      <c r="E1622" s="215">
        <v>1544.347</v>
      </c>
      <c r="F1622" s="215">
        <v>1775.1120000000001</v>
      </c>
      <c r="G1622" s="212"/>
      <c r="H1622" s="212"/>
      <c r="I162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2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23" spans="1:10" x14ac:dyDescent="0.25">
      <c r="A1623" s="214" t="s">
        <v>8125</v>
      </c>
      <c r="B1623" s="214" t="s">
        <v>5828</v>
      </c>
      <c r="C1623" s="214">
        <v>6941764436893</v>
      </c>
      <c r="D1623" s="214" t="s">
        <v>8158</v>
      </c>
      <c r="E1623" s="215">
        <v>2316.9070000000002</v>
      </c>
      <c r="F1623" s="215">
        <v>2663.1120000000001</v>
      </c>
      <c r="G1623" s="212"/>
      <c r="H1623" s="212"/>
      <c r="I162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2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24" spans="1:10" x14ac:dyDescent="0.25">
      <c r="A1624" s="214" t="s">
        <v>8125</v>
      </c>
      <c r="B1624" s="214" t="s">
        <v>5828</v>
      </c>
      <c r="C1624" s="214">
        <v>6941764436886</v>
      </c>
      <c r="D1624" s="214" t="s">
        <v>8159</v>
      </c>
      <c r="E1624" s="215">
        <v>2316.9070000000002</v>
      </c>
      <c r="F1624" s="215">
        <v>2663.1120000000001</v>
      </c>
      <c r="G1624" s="212"/>
      <c r="H1624" s="212"/>
      <c r="I162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2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25" spans="1:10" x14ac:dyDescent="0.25">
      <c r="A1625" s="214" t="s">
        <v>8125</v>
      </c>
      <c r="B1625" s="214" t="s">
        <v>5828</v>
      </c>
      <c r="C1625" s="214">
        <v>6941764483910</v>
      </c>
      <c r="D1625" s="214" t="s">
        <v>8160</v>
      </c>
      <c r="E1625" s="215">
        <v>2703.1869999999999</v>
      </c>
      <c r="F1625" s="215">
        <v>3107.1120000000001</v>
      </c>
      <c r="G1625" s="212"/>
      <c r="H1625" s="212"/>
      <c r="I162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2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26" spans="1:10" x14ac:dyDescent="0.25">
      <c r="A1626" s="214" t="s">
        <v>8125</v>
      </c>
      <c r="B1626" s="214" t="s">
        <v>5828</v>
      </c>
      <c r="C1626" s="214">
        <v>6975840261444</v>
      </c>
      <c r="D1626" s="214" t="s">
        <v>8161</v>
      </c>
      <c r="E1626" s="215">
        <v>1003.5549999999999</v>
      </c>
      <c r="F1626" s="215">
        <v>1153.5119999999999</v>
      </c>
      <c r="G1626" s="212"/>
      <c r="H1626" s="212"/>
      <c r="I162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2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27" spans="1:10" x14ac:dyDescent="0.25">
      <c r="A1627" s="214" t="s">
        <v>8125</v>
      </c>
      <c r="B1627" s="214" t="s">
        <v>5828</v>
      </c>
      <c r="C1627" s="214">
        <v>6975840261383</v>
      </c>
      <c r="D1627" s="214" t="s">
        <v>8162</v>
      </c>
      <c r="E1627" s="215">
        <v>1003.5549999999999</v>
      </c>
      <c r="F1627" s="215">
        <v>1153.5119999999999</v>
      </c>
      <c r="G1627" s="212"/>
      <c r="H1627" s="212"/>
      <c r="I162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2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28" spans="1:10" x14ac:dyDescent="0.25">
      <c r="A1628" s="214" t="s">
        <v>8125</v>
      </c>
      <c r="B1628" s="214" t="s">
        <v>7371</v>
      </c>
      <c r="C1628" s="214" t="s">
        <v>8163</v>
      </c>
      <c r="D1628" s="214" t="s">
        <v>8164</v>
      </c>
      <c r="E1628" s="215">
        <v>16066.94</v>
      </c>
      <c r="F1628" s="215">
        <v>18467.75</v>
      </c>
      <c r="G1628" s="212"/>
      <c r="H1628" s="212"/>
      <c r="I162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2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29" spans="1:10" x14ac:dyDescent="0.25">
      <c r="A1629" s="214" t="s">
        <v>8125</v>
      </c>
      <c r="B1629" s="214" t="s">
        <v>7371</v>
      </c>
      <c r="C1629" s="214" t="s">
        <v>8165</v>
      </c>
      <c r="D1629" s="214" t="s">
        <v>8166</v>
      </c>
      <c r="E1629" s="215">
        <v>16066.94</v>
      </c>
      <c r="F1629" s="215">
        <v>18467.75</v>
      </c>
      <c r="G1629" s="212"/>
      <c r="H1629" s="212"/>
      <c r="I162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2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30" spans="1:10" x14ac:dyDescent="0.25">
      <c r="A1630" s="214" t="s">
        <v>8125</v>
      </c>
      <c r="B1630" s="214" t="s">
        <v>5836</v>
      </c>
      <c r="C1630" s="214" t="s">
        <v>11532</v>
      </c>
      <c r="D1630" s="214" t="s">
        <v>11533</v>
      </c>
      <c r="E1630" s="215">
        <v>3407.279</v>
      </c>
      <c r="F1630" s="215">
        <v>3916.413</v>
      </c>
      <c r="G1630" s="212"/>
      <c r="H1630" s="212"/>
      <c r="I163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3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31" spans="1:10" x14ac:dyDescent="0.25">
      <c r="A1631" s="214" t="s">
        <v>8125</v>
      </c>
      <c r="B1631" s="214" t="s">
        <v>5836</v>
      </c>
      <c r="C1631" s="214" t="s">
        <v>11534</v>
      </c>
      <c r="D1631" s="214" t="s">
        <v>11535</v>
      </c>
      <c r="E1631" s="215">
        <v>3407.279</v>
      </c>
      <c r="F1631" s="215">
        <v>3916.413</v>
      </c>
      <c r="G1631" s="212"/>
      <c r="H1631" s="212"/>
      <c r="I163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3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32" spans="1:10" x14ac:dyDescent="0.25">
      <c r="A1632" s="214" t="s">
        <v>8125</v>
      </c>
      <c r="B1632" s="214" t="s">
        <v>5836</v>
      </c>
      <c r="C1632" s="214" t="s">
        <v>11536</v>
      </c>
      <c r="D1632" s="214" t="s">
        <v>11537</v>
      </c>
      <c r="E1632" s="215">
        <v>3187.1</v>
      </c>
      <c r="F1632" s="215">
        <v>3663.3330000000001</v>
      </c>
      <c r="G1632" s="212"/>
      <c r="H1632" s="212"/>
      <c r="I163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3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33" spans="1:10" x14ac:dyDescent="0.25">
      <c r="A1633" s="214" t="s">
        <v>8125</v>
      </c>
      <c r="B1633" s="214" t="s">
        <v>5836</v>
      </c>
      <c r="C1633" s="214" t="s">
        <v>11538</v>
      </c>
      <c r="D1633" s="214" t="s">
        <v>11539</v>
      </c>
      <c r="E1633" s="215">
        <v>3187.1</v>
      </c>
      <c r="F1633" s="215">
        <v>3663.3330000000001</v>
      </c>
      <c r="G1633" s="212"/>
      <c r="H1633" s="212"/>
      <c r="I163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3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34" spans="1:10" x14ac:dyDescent="0.25">
      <c r="A1634" s="214" t="s">
        <v>8125</v>
      </c>
      <c r="B1634" s="214" t="s">
        <v>5836</v>
      </c>
      <c r="C1634" s="214" t="s">
        <v>11540</v>
      </c>
      <c r="D1634" s="214" t="s">
        <v>11541</v>
      </c>
      <c r="E1634" s="215">
        <v>3187.1</v>
      </c>
      <c r="F1634" s="215">
        <v>3663.3330000000001</v>
      </c>
      <c r="G1634" s="212"/>
      <c r="H1634" s="212"/>
      <c r="I163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3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35" spans="1:10" x14ac:dyDescent="0.25">
      <c r="A1635" s="214" t="s">
        <v>8125</v>
      </c>
      <c r="B1635" s="214" t="s">
        <v>5836</v>
      </c>
      <c r="C1635" s="214" t="s">
        <v>11542</v>
      </c>
      <c r="D1635" s="214" t="s">
        <v>11543</v>
      </c>
      <c r="E1635" s="215">
        <v>4475.2470000000003</v>
      </c>
      <c r="F1635" s="215">
        <v>5143.9620000000004</v>
      </c>
      <c r="G1635" s="212"/>
      <c r="H1635" s="212"/>
      <c r="I163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3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36" spans="1:10" x14ac:dyDescent="0.25">
      <c r="A1636" s="214" t="s">
        <v>8125</v>
      </c>
      <c r="B1636" s="214" t="s">
        <v>5836</v>
      </c>
      <c r="C1636" s="214" t="s">
        <v>11544</v>
      </c>
      <c r="D1636" s="214" t="s">
        <v>11545</v>
      </c>
      <c r="E1636" s="215">
        <v>4475.2470000000003</v>
      </c>
      <c r="F1636" s="215">
        <v>5143.9620000000004</v>
      </c>
      <c r="G1636" s="212"/>
      <c r="H1636" s="212"/>
      <c r="I163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3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37" spans="1:10" x14ac:dyDescent="0.25">
      <c r="A1637" s="214" t="s">
        <v>8125</v>
      </c>
      <c r="B1637" s="214" t="s">
        <v>5836</v>
      </c>
      <c r="C1637" s="214" t="s">
        <v>11546</v>
      </c>
      <c r="D1637" s="214" t="s">
        <v>11547</v>
      </c>
      <c r="E1637" s="215">
        <v>4475.2470000000003</v>
      </c>
      <c r="F1637" s="215">
        <v>5143.9620000000004</v>
      </c>
      <c r="G1637" s="212"/>
      <c r="H1637" s="212"/>
      <c r="I163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3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38" spans="1:10" x14ac:dyDescent="0.25">
      <c r="A1638" s="214" t="s">
        <v>8125</v>
      </c>
      <c r="B1638" s="214" t="s">
        <v>5666</v>
      </c>
      <c r="C1638" s="214" t="s">
        <v>15458</v>
      </c>
      <c r="D1638" s="214" t="s">
        <v>15459</v>
      </c>
      <c r="E1638" s="215">
        <v>1853.6610000000001</v>
      </c>
      <c r="F1638" s="215">
        <v>2130.645</v>
      </c>
      <c r="G1638" s="212"/>
      <c r="H1638" s="212"/>
      <c r="I163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3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39" spans="1:10" x14ac:dyDescent="0.25">
      <c r="A1639" s="214" t="s">
        <v>8125</v>
      </c>
      <c r="B1639" s="214" t="s">
        <v>5666</v>
      </c>
      <c r="C1639" s="214" t="s">
        <v>15460</v>
      </c>
      <c r="D1639" s="214" t="s">
        <v>15461</v>
      </c>
      <c r="E1639" s="215">
        <v>1056.9590000000001</v>
      </c>
      <c r="F1639" s="215">
        <v>1214.895</v>
      </c>
      <c r="G1639" s="212"/>
      <c r="H1639" s="212"/>
      <c r="I163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3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40" spans="1:10" x14ac:dyDescent="0.25">
      <c r="A1640" s="214" t="s">
        <v>8125</v>
      </c>
      <c r="B1640" s="214" t="s">
        <v>5666</v>
      </c>
      <c r="C1640" s="214" t="s">
        <v>15462</v>
      </c>
      <c r="D1640" s="214" t="s">
        <v>15463</v>
      </c>
      <c r="E1640" s="215">
        <v>3978.201</v>
      </c>
      <c r="F1640" s="215">
        <v>4572.6450000000004</v>
      </c>
      <c r="G1640" s="212"/>
      <c r="H1640" s="212"/>
      <c r="I164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4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41" spans="1:10" x14ac:dyDescent="0.25">
      <c r="A1641" s="214" t="s">
        <v>8125</v>
      </c>
      <c r="B1641" s="214" t="s">
        <v>5666</v>
      </c>
      <c r="C1641" s="214" t="s">
        <v>15464</v>
      </c>
      <c r="D1641" s="214" t="s">
        <v>15465</v>
      </c>
      <c r="E1641" s="215">
        <v>1428.7529999999999</v>
      </c>
      <c r="F1641" s="215">
        <v>1642.2449999999999</v>
      </c>
      <c r="G1641" s="212"/>
      <c r="H1641" s="212"/>
      <c r="I164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4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42" spans="1:10" x14ac:dyDescent="0.25">
      <c r="A1642" s="214" t="s">
        <v>8125</v>
      </c>
      <c r="B1642" s="214" t="s">
        <v>5666</v>
      </c>
      <c r="C1642" s="214" t="s">
        <v>15466</v>
      </c>
      <c r="D1642" s="214" t="s">
        <v>15467</v>
      </c>
      <c r="E1642" s="215">
        <v>1428.7529999999999</v>
      </c>
      <c r="F1642" s="215">
        <v>1642.2449999999999</v>
      </c>
      <c r="G1642" s="212"/>
      <c r="H1642" s="212"/>
      <c r="I164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4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43" spans="1:10" x14ac:dyDescent="0.25">
      <c r="A1643" s="214" t="s">
        <v>8125</v>
      </c>
      <c r="B1643" s="214" t="s">
        <v>5666</v>
      </c>
      <c r="C1643" s="214" t="s">
        <v>15468</v>
      </c>
      <c r="D1643" s="214" t="s">
        <v>15469</v>
      </c>
      <c r="E1643" s="215">
        <v>1428.7529999999999</v>
      </c>
      <c r="F1643" s="215">
        <v>1642.2449999999999</v>
      </c>
      <c r="G1643" s="212"/>
      <c r="H1643" s="212"/>
      <c r="I164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4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44" spans="1:10" x14ac:dyDescent="0.25">
      <c r="A1644" s="214" t="s">
        <v>8125</v>
      </c>
      <c r="B1644" s="214" t="s">
        <v>5666</v>
      </c>
      <c r="C1644" s="214" t="s">
        <v>15470</v>
      </c>
      <c r="D1644" s="214" t="s">
        <v>15471</v>
      </c>
      <c r="E1644" s="215">
        <v>1375.64</v>
      </c>
      <c r="F1644" s="215">
        <v>1581.1949999999999</v>
      </c>
      <c r="G1644" s="212"/>
      <c r="H1644" s="212"/>
      <c r="I164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4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45" spans="1:10" x14ac:dyDescent="0.25">
      <c r="A1645" s="214" t="s">
        <v>8125</v>
      </c>
      <c r="B1645" s="214" t="s">
        <v>5666</v>
      </c>
      <c r="C1645" s="214" t="s">
        <v>15472</v>
      </c>
      <c r="D1645" s="214" t="s">
        <v>15473</v>
      </c>
      <c r="E1645" s="215">
        <v>1428.7529999999999</v>
      </c>
      <c r="F1645" s="215">
        <v>1642.2449999999999</v>
      </c>
      <c r="G1645" s="212"/>
      <c r="H1645" s="212"/>
      <c r="I164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4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46" spans="1:10" x14ac:dyDescent="0.25">
      <c r="A1646" s="214" t="s">
        <v>8125</v>
      </c>
      <c r="B1646" s="214" t="s">
        <v>5666</v>
      </c>
      <c r="C1646" s="214" t="s">
        <v>15474</v>
      </c>
      <c r="D1646" s="214" t="s">
        <v>15475</v>
      </c>
      <c r="E1646" s="215">
        <v>2833.364</v>
      </c>
      <c r="F1646" s="215">
        <v>3256.74</v>
      </c>
      <c r="G1646" s="212"/>
      <c r="H1646" s="212"/>
      <c r="I164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4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47" spans="1:10" x14ac:dyDescent="0.25">
      <c r="A1647" s="214" t="s">
        <v>8125</v>
      </c>
      <c r="B1647" s="214" t="s">
        <v>5666</v>
      </c>
      <c r="C1647" s="214" t="s">
        <v>15476</v>
      </c>
      <c r="D1647" s="214" t="s">
        <v>15477</v>
      </c>
      <c r="E1647" s="215">
        <v>2234.8229999999999</v>
      </c>
      <c r="F1647" s="215">
        <v>2568.7620000000002</v>
      </c>
      <c r="G1647" s="212"/>
      <c r="H1647" s="212"/>
      <c r="I164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4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48" spans="1:10" x14ac:dyDescent="0.25">
      <c r="A1648" s="214" t="s">
        <v>8125</v>
      </c>
      <c r="B1648" s="214" t="s">
        <v>5666</v>
      </c>
      <c r="C1648" s="214" t="s">
        <v>15478</v>
      </c>
      <c r="D1648" s="214" t="s">
        <v>15479</v>
      </c>
      <c r="E1648" s="215">
        <v>2234.8229999999999</v>
      </c>
      <c r="F1648" s="215">
        <v>2568.7620000000002</v>
      </c>
      <c r="G1648" s="212"/>
      <c r="H1648" s="212"/>
      <c r="I164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4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49" spans="1:10" x14ac:dyDescent="0.25">
      <c r="A1649" s="214" t="s">
        <v>8125</v>
      </c>
      <c r="B1649" s="214" t="s">
        <v>5666</v>
      </c>
      <c r="C1649" s="214" t="s">
        <v>8167</v>
      </c>
      <c r="D1649" s="214" t="s">
        <v>8168</v>
      </c>
      <c r="E1649" s="215">
        <v>1641.2070000000001</v>
      </c>
      <c r="F1649" s="215">
        <v>1886.4449999999999</v>
      </c>
      <c r="G1649" s="212"/>
      <c r="H1649" s="212"/>
      <c r="I164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4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50" spans="1:10" x14ac:dyDescent="0.25">
      <c r="A1650" s="214" t="s">
        <v>8125</v>
      </c>
      <c r="B1650" s="214" t="s">
        <v>5666</v>
      </c>
      <c r="C1650" s="214" t="s">
        <v>15480</v>
      </c>
      <c r="D1650" s="214" t="s">
        <v>15481</v>
      </c>
      <c r="E1650" s="215">
        <v>2590.3939999999998</v>
      </c>
      <c r="F1650" s="215">
        <v>2977.4639999999999</v>
      </c>
      <c r="G1650" s="212"/>
      <c r="H1650" s="212"/>
      <c r="I165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5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51" spans="1:10" x14ac:dyDescent="0.25">
      <c r="A1651" s="214" t="s">
        <v>8125</v>
      </c>
      <c r="B1651" s="214" t="s">
        <v>5666</v>
      </c>
      <c r="C1651" s="214" t="s">
        <v>15482</v>
      </c>
      <c r="D1651" s="214" t="s">
        <v>15483</v>
      </c>
      <c r="E1651" s="215">
        <v>2590.3939999999998</v>
      </c>
      <c r="F1651" s="215">
        <v>2977.4639999999999</v>
      </c>
      <c r="G1651" s="212"/>
      <c r="H1651" s="212"/>
      <c r="I165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5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52" spans="1:10" x14ac:dyDescent="0.25">
      <c r="A1652" s="214" t="s">
        <v>8125</v>
      </c>
      <c r="B1652" s="214" t="s">
        <v>5666</v>
      </c>
      <c r="C1652" s="214" t="s">
        <v>15484</v>
      </c>
      <c r="D1652" s="214" t="s">
        <v>15485</v>
      </c>
      <c r="E1652" s="215">
        <v>2590.3939999999998</v>
      </c>
      <c r="F1652" s="215">
        <v>2977.4639999999999</v>
      </c>
      <c r="G1652" s="212"/>
      <c r="H1652" s="212"/>
      <c r="I165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5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53" spans="1:10" x14ac:dyDescent="0.25">
      <c r="A1653" s="214" t="s">
        <v>8125</v>
      </c>
      <c r="B1653" s="214" t="s">
        <v>5666</v>
      </c>
      <c r="C1653" s="214" t="s">
        <v>15486</v>
      </c>
      <c r="D1653" s="214" t="s">
        <v>15487</v>
      </c>
      <c r="E1653" s="215">
        <v>2428.1559999999999</v>
      </c>
      <c r="F1653" s="215">
        <v>2790.9839999999999</v>
      </c>
      <c r="G1653" s="212"/>
      <c r="H1653" s="212"/>
      <c r="I165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5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54" spans="1:10" x14ac:dyDescent="0.25">
      <c r="A1654" s="214" t="s">
        <v>8125</v>
      </c>
      <c r="B1654" s="214" t="s">
        <v>5666</v>
      </c>
      <c r="C1654" s="214" t="s">
        <v>15488</v>
      </c>
      <c r="D1654" s="214" t="s">
        <v>15489</v>
      </c>
      <c r="E1654" s="215">
        <v>2428.1559999999999</v>
      </c>
      <c r="F1654" s="215">
        <v>2790.9839999999999</v>
      </c>
      <c r="G1654" s="212"/>
      <c r="H1654" s="212"/>
      <c r="I165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5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55" spans="1:10" x14ac:dyDescent="0.25">
      <c r="A1655" s="214" t="s">
        <v>8125</v>
      </c>
      <c r="B1655" s="214" t="s">
        <v>5666</v>
      </c>
      <c r="C1655" s="214" t="s">
        <v>15490</v>
      </c>
      <c r="D1655" s="214" t="s">
        <v>15491</v>
      </c>
      <c r="E1655" s="215">
        <v>2428.1559999999999</v>
      </c>
      <c r="F1655" s="215">
        <v>2790.9839999999999</v>
      </c>
      <c r="G1655" s="212"/>
      <c r="H1655" s="212"/>
      <c r="I165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5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56" spans="1:10" x14ac:dyDescent="0.25">
      <c r="A1656" s="214" t="s">
        <v>8125</v>
      </c>
      <c r="B1656" s="214" t="s">
        <v>5665</v>
      </c>
      <c r="C1656" s="214" t="s">
        <v>8169</v>
      </c>
      <c r="D1656" s="214" t="s">
        <v>8170</v>
      </c>
      <c r="E1656" s="215">
        <v>2027.0039999999999</v>
      </c>
      <c r="F1656" s="215">
        <v>2329.89</v>
      </c>
      <c r="G1656" s="212"/>
      <c r="H1656" s="212"/>
      <c r="I165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5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57" spans="1:10" x14ac:dyDescent="0.25">
      <c r="A1657" s="214" t="s">
        <v>8125</v>
      </c>
      <c r="B1657" s="214" t="s">
        <v>5665</v>
      </c>
      <c r="C1657" s="214" t="s">
        <v>8171</v>
      </c>
      <c r="D1657" s="214" t="s">
        <v>8172</v>
      </c>
      <c r="E1657" s="215">
        <v>2471.5160000000001</v>
      </c>
      <c r="F1657" s="215">
        <v>2840.8229999999999</v>
      </c>
      <c r="G1657" s="212"/>
      <c r="H1657" s="212"/>
      <c r="I165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5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58" spans="1:10" x14ac:dyDescent="0.25">
      <c r="A1658" s="214" t="s">
        <v>8125</v>
      </c>
      <c r="B1658" s="214" t="s">
        <v>5665</v>
      </c>
      <c r="C1658" s="214" t="s">
        <v>8173</v>
      </c>
      <c r="D1658" s="214" t="s">
        <v>8174</v>
      </c>
      <c r="E1658" s="215">
        <v>1535.7529999999999</v>
      </c>
      <c r="F1658" s="215">
        <v>1765.2329999999999</v>
      </c>
      <c r="G1658" s="212"/>
      <c r="H1658" s="212"/>
      <c r="I165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5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59" spans="1:10" x14ac:dyDescent="0.25">
      <c r="A1659" s="214" t="s">
        <v>8125</v>
      </c>
      <c r="B1659" s="214" t="s">
        <v>5665</v>
      </c>
      <c r="C1659" s="214" t="s">
        <v>8175</v>
      </c>
      <c r="D1659" s="214" t="s">
        <v>8176</v>
      </c>
      <c r="E1659" s="215">
        <v>1535.7529999999999</v>
      </c>
      <c r="F1659" s="215">
        <v>1765.2329999999999</v>
      </c>
      <c r="G1659" s="212"/>
      <c r="H1659" s="212"/>
      <c r="I165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5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60" spans="1:10" x14ac:dyDescent="0.25">
      <c r="A1660" s="214" t="s">
        <v>8125</v>
      </c>
      <c r="B1660" s="214" t="s">
        <v>5665</v>
      </c>
      <c r="C1660" s="214" t="s">
        <v>8177</v>
      </c>
      <c r="D1660" s="214" t="s">
        <v>8178</v>
      </c>
      <c r="E1660" s="215">
        <v>2086.2020000000002</v>
      </c>
      <c r="F1660" s="215">
        <v>2397.933</v>
      </c>
      <c r="G1660" s="212"/>
      <c r="H1660" s="212"/>
      <c r="I166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6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61" spans="1:10" x14ac:dyDescent="0.25">
      <c r="A1661" s="214" t="s">
        <v>8125</v>
      </c>
      <c r="B1661" s="214" t="s">
        <v>5665</v>
      </c>
      <c r="C1661" s="214" t="s">
        <v>8179</v>
      </c>
      <c r="D1661" s="214" t="s">
        <v>8180</v>
      </c>
      <c r="E1661" s="215">
        <v>3077.01</v>
      </c>
      <c r="F1661" s="215">
        <v>3536.7930000000001</v>
      </c>
      <c r="G1661" s="212"/>
      <c r="H1661" s="212"/>
      <c r="I166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6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62" spans="1:10" x14ac:dyDescent="0.25">
      <c r="A1662" s="214" t="s">
        <v>8125</v>
      </c>
      <c r="B1662" s="214" t="s">
        <v>8181</v>
      </c>
      <c r="C1662" s="214">
        <v>6937748734758</v>
      </c>
      <c r="D1662" s="214" t="s">
        <v>8182</v>
      </c>
      <c r="E1662" s="215">
        <v>723.20489999999995</v>
      </c>
      <c r="F1662" s="215">
        <v>831.27</v>
      </c>
      <c r="G1662" s="212"/>
      <c r="H1662" s="212"/>
      <c r="I166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6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63" spans="1:10" x14ac:dyDescent="0.25">
      <c r="A1663" s="214" t="s">
        <v>8125</v>
      </c>
      <c r="B1663" s="214" t="s">
        <v>8181</v>
      </c>
      <c r="C1663" s="214">
        <v>6937748734765</v>
      </c>
      <c r="D1663" s="214" t="s">
        <v>8183</v>
      </c>
      <c r="E1663" s="215">
        <v>723.20489999999995</v>
      </c>
      <c r="F1663" s="215">
        <v>831.27</v>
      </c>
      <c r="G1663" s="212"/>
      <c r="H1663" s="212"/>
      <c r="I166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6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64" spans="1:10" x14ac:dyDescent="0.25">
      <c r="A1664" s="214" t="s">
        <v>8125</v>
      </c>
      <c r="B1664" s="214" t="s">
        <v>5749</v>
      </c>
      <c r="C1664" s="214" t="s">
        <v>8184</v>
      </c>
      <c r="D1664" s="214" t="s">
        <v>8185</v>
      </c>
      <c r="E1664" s="215">
        <v>2934.444</v>
      </c>
      <c r="F1664" s="215">
        <v>3372.924</v>
      </c>
      <c r="G1664" s="212"/>
      <c r="H1664" s="212"/>
      <c r="I166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6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65" spans="1:10" x14ac:dyDescent="0.25">
      <c r="A1665" s="214" t="s">
        <v>8125</v>
      </c>
      <c r="B1665" s="214" t="s">
        <v>5749</v>
      </c>
      <c r="C1665" s="214" t="s">
        <v>12691</v>
      </c>
      <c r="D1665" s="214" t="s">
        <v>12692</v>
      </c>
      <c r="E1665" s="215">
        <v>829.24339999999995</v>
      </c>
      <c r="F1665" s="215">
        <v>953.15329999999994</v>
      </c>
      <c r="G1665" s="212"/>
      <c r="H1665" s="212"/>
      <c r="I166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6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66" spans="1:10" x14ac:dyDescent="0.25">
      <c r="A1666" s="214" t="s">
        <v>8125</v>
      </c>
      <c r="B1666" s="214" t="s">
        <v>5749</v>
      </c>
      <c r="C1666" s="214" t="s">
        <v>12693</v>
      </c>
      <c r="D1666" s="214" t="s">
        <v>12694</v>
      </c>
      <c r="E1666" s="215">
        <v>829.24339999999995</v>
      </c>
      <c r="F1666" s="215">
        <v>953.15329999999994</v>
      </c>
      <c r="G1666" s="212"/>
      <c r="H1666" s="212"/>
      <c r="I166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6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67" spans="1:10" x14ac:dyDescent="0.25">
      <c r="A1667" s="214" t="s">
        <v>8125</v>
      </c>
      <c r="B1667" s="214" t="s">
        <v>5749</v>
      </c>
      <c r="C1667" s="214" t="s">
        <v>8186</v>
      </c>
      <c r="D1667" s="214" t="s">
        <v>8187</v>
      </c>
      <c r="E1667" s="215">
        <v>2934.444</v>
      </c>
      <c r="F1667" s="215">
        <v>3372.924</v>
      </c>
      <c r="G1667" s="212"/>
      <c r="H1667" s="212"/>
      <c r="I166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6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68" spans="1:10" x14ac:dyDescent="0.25">
      <c r="A1668" s="214" t="s">
        <v>8125</v>
      </c>
      <c r="B1668" s="214" t="s">
        <v>5749</v>
      </c>
      <c r="C1668" s="214" t="s">
        <v>8188</v>
      </c>
      <c r="D1668" s="214" t="s">
        <v>8189</v>
      </c>
      <c r="E1668" s="215">
        <v>1313.5450000000001</v>
      </c>
      <c r="F1668" s="215">
        <v>1509.8219999999999</v>
      </c>
      <c r="G1668" s="212"/>
      <c r="H1668" s="212"/>
      <c r="I166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6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69" spans="1:10" x14ac:dyDescent="0.25">
      <c r="A1669" s="214" t="s">
        <v>8125</v>
      </c>
      <c r="B1669" s="214" t="s">
        <v>5749</v>
      </c>
      <c r="C1669" s="214" t="s">
        <v>8190</v>
      </c>
      <c r="D1669" s="214" t="s">
        <v>12695</v>
      </c>
      <c r="E1669" s="215">
        <v>1313.5450000000001</v>
      </c>
      <c r="F1669" s="215">
        <v>1509.8219999999999</v>
      </c>
      <c r="G1669" s="212"/>
      <c r="H1669" s="212"/>
      <c r="I166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6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70" spans="1:10" x14ac:dyDescent="0.25">
      <c r="A1670" s="214" t="s">
        <v>8125</v>
      </c>
      <c r="B1670" s="214" t="s">
        <v>5749</v>
      </c>
      <c r="C1670" s="214" t="s">
        <v>8191</v>
      </c>
      <c r="D1670" s="214" t="s">
        <v>12696</v>
      </c>
      <c r="E1670" s="215">
        <v>1668.952</v>
      </c>
      <c r="F1670" s="215">
        <v>1918.335</v>
      </c>
      <c r="G1670" s="212"/>
      <c r="H1670" s="212"/>
      <c r="I167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7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71" spans="1:10" x14ac:dyDescent="0.25">
      <c r="A1671" s="214" t="s">
        <v>8125</v>
      </c>
      <c r="B1671" s="214" t="s">
        <v>5749</v>
      </c>
      <c r="C1671" s="214" t="s">
        <v>831</v>
      </c>
      <c r="D1671" s="214" t="s">
        <v>15492</v>
      </c>
      <c r="E1671" s="215">
        <v>1668.952</v>
      </c>
      <c r="F1671" s="215">
        <v>1918.335</v>
      </c>
      <c r="G1671" s="212"/>
      <c r="H1671" s="212"/>
      <c r="I167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7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72" spans="1:10" x14ac:dyDescent="0.25">
      <c r="A1672" s="214" t="s">
        <v>8125</v>
      </c>
      <c r="B1672" s="214" t="s">
        <v>5749</v>
      </c>
      <c r="C1672" s="214" t="s">
        <v>833</v>
      </c>
      <c r="D1672" s="214" t="s">
        <v>8192</v>
      </c>
      <c r="E1672" s="215">
        <v>1668.952</v>
      </c>
      <c r="F1672" s="215">
        <v>1918.335</v>
      </c>
      <c r="G1672" s="212"/>
      <c r="H1672" s="212"/>
      <c r="I167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7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73" spans="1:10" x14ac:dyDescent="0.25">
      <c r="A1673" s="214" t="s">
        <v>8125</v>
      </c>
      <c r="B1673" s="214" t="s">
        <v>5749</v>
      </c>
      <c r="C1673" s="214" t="s">
        <v>826</v>
      </c>
      <c r="D1673" s="214" t="s">
        <v>8193</v>
      </c>
      <c r="E1673" s="215">
        <v>4619.2079999999996</v>
      </c>
      <c r="F1673" s="215">
        <v>5309.4340000000002</v>
      </c>
      <c r="G1673" s="212"/>
      <c r="H1673" s="212"/>
      <c r="I167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7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74" spans="1:10" x14ac:dyDescent="0.25">
      <c r="A1674" s="214" t="s">
        <v>8125</v>
      </c>
      <c r="B1674" s="214" t="s">
        <v>5749</v>
      </c>
      <c r="C1674" s="214" t="s">
        <v>828</v>
      </c>
      <c r="D1674" s="214" t="s">
        <v>12697</v>
      </c>
      <c r="E1674" s="215">
        <v>4619.2079999999996</v>
      </c>
      <c r="F1674" s="215">
        <v>5309.4340000000002</v>
      </c>
      <c r="G1674" s="212"/>
      <c r="H1674" s="212"/>
      <c r="I167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7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75" spans="1:10" x14ac:dyDescent="0.25">
      <c r="A1675" s="214" t="s">
        <v>8125</v>
      </c>
      <c r="B1675" s="214" t="s">
        <v>5749</v>
      </c>
      <c r="C1675" s="214" t="s">
        <v>830</v>
      </c>
      <c r="D1675" s="214" t="s">
        <v>12698</v>
      </c>
      <c r="E1675" s="215">
        <v>4619.2079999999996</v>
      </c>
      <c r="F1675" s="215">
        <v>5309.4340000000002</v>
      </c>
      <c r="G1675" s="212"/>
      <c r="H1675" s="212"/>
      <c r="I167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7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76" spans="1:10" x14ac:dyDescent="0.25">
      <c r="A1676" s="214" t="s">
        <v>8125</v>
      </c>
      <c r="B1676" s="214" t="s">
        <v>5749</v>
      </c>
      <c r="C1676" s="214" t="s">
        <v>8194</v>
      </c>
      <c r="D1676" s="214" t="s">
        <v>8195</v>
      </c>
      <c r="E1676" s="215">
        <v>8299.7999999999993</v>
      </c>
      <c r="F1676" s="215">
        <v>9540</v>
      </c>
      <c r="G1676" s="212"/>
      <c r="H1676" s="212"/>
      <c r="I167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7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77" spans="1:10" x14ac:dyDescent="0.25">
      <c r="A1677" s="214" t="s">
        <v>8125</v>
      </c>
      <c r="B1677" s="214" t="s">
        <v>5749</v>
      </c>
      <c r="C1677" s="214" t="s">
        <v>8196</v>
      </c>
      <c r="D1677" s="214" t="s">
        <v>8197</v>
      </c>
      <c r="E1677" s="215">
        <v>10028.64</v>
      </c>
      <c r="F1677" s="215">
        <v>11527.17</v>
      </c>
      <c r="G1677" s="212"/>
      <c r="H1677" s="212"/>
      <c r="I167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7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78" spans="1:10" x14ac:dyDescent="0.25">
      <c r="A1678" s="214" t="s">
        <v>8125</v>
      </c>
      <c r="B1678" s="214" t="s">
        <v>5749</v>
      </c>
      <c r="C1678" s="214" t="s">
        <v>8198</v>
      </c>
      <c r="D1678" s="214" t="s">
        <v>8199</v>
      </c>
      <c r="E1678" s="215">
        <v>10028.64</v>
      </c>
      <c r="F1678" s="215">
        <v>11527.17</v>
      </c>
      <c r="G1678" s="212"/>
      <c r="H1678" s="212"/>
      <c r="I167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7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79" spans="1:10" x14ac:dyDescent="0.25">
      <c r="A1679" s="214" t="s">
        <v>8125</v>
      </c>
      <c r="B1679" s="214" t="s">
        <v>5749</v>
      </c>
      <c r="C1679" s="214" t="s">
        <v>824</v>
      </c>
      <c r="D1679" s="214" t="s">
        <v>8200</v>
      </c>
      <c r="E1679" s="215">
        <v>10028.64</v>
      </c>
      <c r="F1679" s="215">
        <v>11527.17</v>
      </c>
      <c r="G1679" s="212"/>
      <c r="H1679" s="212"/>
      <c r="I167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7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80" spans="1:10" x14ac:dyDescent="0.25">
      <c r="A1680" s="214" t="s">
        <v>8201</v>
      </c>
      <c r="B1680" s="476" t="s">
        <v>8201</v>
      </c>
      <c r="C1680" s="657"/>
      <c r="D1680" s="477"/>
      <c r="E1680" s="215"/>
      <c r="F1680" s="215"/>
      <c r="G1680" s="212"/>
      <c r="H1680" s="212"/>
      <c r="I1680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680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681" spans="1:10" x14ac:dyDescent="0.25">
      <c r="A1681" s="214" t="s">
        <v>8201</v>
      </c>
      <c r="B1681" s="214" t="s">
        <v>5666</v>
      </c>
      <c r="C1681" s="214" t="s">
        <v>15493</v>
      </c>
      <c r="D1681" s="214" t="s">
        <v>15494</v>
      </c>
      <c r="E1681" s="215">
        <v>3982.643</v>
      </c>
      <c r="F1681" s="215">
        <v>4577.7510000000002</v>
      </c>
      <c r="G1681" s="212"/>
      <c r="H1681" s="212"/>
      <c r="I168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8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82" spans="1:10" x14ac:dyDescent="0.25">
      <c r="A1682" s="214" t="s">
        <v>8201</v>
      </c>
      <c r="B1682" s="214" t="s">
        <v>5666</v>
      </c>
      <c r="C1682" s="214" t="s">
        <v>15495</v>
      </c>
      <c r="D1682" s="214" t="s">
        <v>15496</v>
      </c>
      <c r="E1682" s="215">
        <v>468.45150000000001</v>
      </c>
      <c r="F1682" s="215">
        <v>538.45000000000005</v>
      </c>
      <c r="G1682" s="212"/>
      <c r="H1682" s="212"/>
      <c r="I168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8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83" spans="1:10" x14ac:dyDescent="0.25">
      <c r="A1683" s="214" t="s">
        <v>8201</v>
      </c>
      <c r="B1683" s="214" t="s">
        <v>5666</v>
      </c>
      <c r="C1683" s="214" t="s">
        <v>8202</v>
      </c>
      <c r="D1683" s="214" t="s">
        <v>8203</v>
      </c>
      <c r="E1683" s="215">
        <v>468.45150000000001</v>
      </c>
      <c r="F1683" s="215">
        <v>538.45000000000005</v>
      </c>
      <c r="G1683" s="212"/>
      <c r="H1683" s="212"/>
      <c r="I168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8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84" spans="1:10" x14ac:dyDescent="0.25">
      <c r="A1684" s="214" t="s">
        <v>8201</v>
      </c>
      <c r="B1684" s="214" t="s">
        <v>5665</v>
      </c>
      <c r="C1684" s="214" t="s">
        <v>8204</v>
      </c>
      <c r="D1684" s="214" t="s">
        <v>8205</v>
      </c>
      <c r="E1684" s="215">
        <v>543.40369999999996</v>
      </c>
      <c r="F1684" s="215">
        <v>624.60199999999998</v>
      </c>
      <c r="G1684" s="212"/>
      <c r="H1684" s="212"/>
      <c r="I168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8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85" spans="1:10" x14ac:dyDescent="0.25">
      <c r="A1685" s="214" t="s">
        <v>8201</v>
      </c>
      <c r="B1685" s="214" t="s">
        <v>5665</v>
      </c>
      <c r="C1685" s="214" t="s">
        <v>8206</v>
      </c>
      <c r="D1685" s="214" t="s">
        <v>8207</v>
      </c>
      <c r="E1685" s="215">
        <v>726.57349999999997</v>
      </c>
      <c r="F1685" s="215">
        <v>835.14200000000005</v>
      </c>
      <c r="G1685" s="212"/>
      <c r="H1685" s="212"/>
      <c r="I168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8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86" spans="1:10" x14ac:dyDescent="0.25">
      <c r="A1686" s="214" t="s">
        <v>8201</v>
      </c>
      <c r="B1686" s="214" t="s">
        <v>5665</v>
      </c>
      <c r="C1686" s="214" t="s">
        <v>8208</v>
      </c>
      <c r="D1686" s="214" t="s">
        <v>8209</v>
      </c>
      <c r="E1686" s="215">
        <v>1817.5440000000001</v>
      </c>
      <c r="F1686" s="215">
        <v>2089.1309999999999</v>
      </c>
      <c r="G1686" s="212"/>
      <c r="H1686" s="212"/>
      <c r="I168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8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87" spans="1:10" x14ac:dyDescent="0.25">
      <c r="A1687" s="214" t="s">
        <v>8201</v>
      </c>
      <c r="B1687" s="214" t="s">
        <v>5665</v>
      </c>
      <c r="C1687" s="214" t="s">
        <v>8210</v>
      </c>
      <c r="D1687" s="214" t="s">
        <v>8211</v>
      </c>
      <c r="E1687" s="215">
        <v>2626.8969999999999</v>
      </c>
      <c r="F1687" s="215">
        <v>3019.422</v>
      </c>
      <c r="G1687" s="212"/>
      <c r="H1687" s="212"/>
      <c r="I168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8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88" spans="1:10" x14ac:dyDescent="0.25">
      <c r="A1688" s="214" t="s">
        <v>8201</v>
      </c>
      <c r="B1688" s="214" t="s">
        <v>5665</v>
      </c>
      <c r="C1688" s="214" t="s">
        <v>8212</v>
      </c>
      <c r="D1688" s="214" t="s">
        <v>8213</v>
      </c>
      <c r="E1688" s="215">
        <v>1674.7170000000001</v>
      </c>
      <c r="F1688" s="215">
        <v>1924.962</v>
      </c>
      <c r="G1688" s="212"/>
      <c r="H1688" s="212"/>
      <c r="I168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8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89" spans="1:10" x14ac:dyDescent="0.25">
      <c r="A1689" s="214" t="s">
        <v>8214</v>
      </c>
      <c r="B1689" s="476" t="s">
        <v>8214</v>
      </c>
      <c r="C1689" s="657"/>
      <c r="D1689" s="477"/>
      <c r="E1689" s="215"/>
      <c r="F1689" s="215"/>
      <c r="G1689" s="212"/>
      <c r="H1689" s="212"/>
      <c r="I1689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689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690" spans="1:10" x14ac:dyDescent="0.25">
      <c r="A1690" s="214" t="s">
        <v>8214</v>
      </c>
      <c r="B1690" s="214" t="s">
        <v>5668</v>
      </c>
      <c r="C1690" s="214" t="s">
        <v>15497</v>
      </c>
      <c r="D1690" s="214" t="s">
        <v>15498</v>
      </c>
      <c r="E1690" s="215">
        <v>1931.4970000000001</v>
      </c>
      <c r="F1690" s="215">
        <v>2220.1109999999999</v>
      </c>
      <c r="G1690" s="212"/>
      <c r="H1690" s="212"/>
      <c r="I169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9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91" spans="1:10" x14ac:dyDescent="0.25">
      <c r="A1691" s="214" t="s">
        <v>8214</v>
      </c>
      <c r="B1691" s="214" t="s">
        <v>5668</v>
      </c>
      <c r="C1691" s="214" t="s">
        <v>15499</v>
      </c>
      <c r="D1691" s="214" t="s">
        <v>15500</v>
      </c>
      <c r="E1691" s="215">
        <v>1534.98</v>
      </c>
      <c r="F1691" s="215">
        <v>1764.345</v>
      </c>
      <c r="G1691" s="212"/>
      <c r="H1691" s="212"/>
      <c r="I169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9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92" spans="1:10" x14ac:dyDescent="0.25">
      <c r="A1692" s="214" t="s">
        <v>8214</v>
      </c>
      <c r="B1692" s="214" t="s">
        <v>5668</v>
      </c>
      <c r="C1692" s="214" t="s">
        <v>15501</v>
      </c>
      <c r="D1692" s="214" t="s">
        <v>15502</v>
      </c>
      <c r="E1692" s="215">
        <v>1534.98</v>
      </c>
      <c r="F1692" s="215">
        <v>1764.345</v>
      </c>
      <c r="G1692" s="212"/>
      <c r="H1692" s="212"/>
      <c r="I169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9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93" spans="1:10" x14ac:dyDescent="0.25">
      <c r="A1693" s="214" t="s">
        <v>8214</v>
      </c>
      <c r="B1693" s="214" t="s">
        <v>5668</v>
      </c>
      <c r="C1693" s="214" t="s">
        <v>15503</v>
      </c>
      <c r="D1693" s="214" t="s">
        <v>15504</v>
      </c>
      <c r="E1693" s="215">
        <v>1906.7750000000001</v>
      </c>
      <c r="F1693" s="215">
        <v>2191.6950000000002</v>
      </c>
      <c r="G1693" s="212"/>
      <c r="H1693" s="212"/>
      <c r="I169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9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94" spans="1:10" x14ac:dyDescent="0.25">
      <c r="A1694" s="214" t="s">
        <v>8214</v>
      </c>
      <c r="B1694" s="214" t="s">
        <v>5668</v>
      </c>
      <c r="C1694" s="214" t="s">
        <v>15505</v>
      </c>
      <c r="D1694" s="214" t="s">
        <v>15506</v>
      </c>
      <c r="E1694" s="215">
        <v>2216.3780000000002</v>
      </c>
      <c r="F1694" s="215">
        <v>2547.5610000000001</v>
      </c>
      <c r="G1694" s="212"/>
      <c r="H1694" s="212"/>
      <c r="I169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9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95" spans="1:10" x14ac:dyDescent="0.25">
      <c r="A1695" s="214" t="s">
        <v>8214</v>
      </c>
      <c r="B1695" s="214" t="s">
        <v>5668</v>
      </c>
      <c r="C1695" s="214" t="s">
        <v>15507</v>
      </c>
      <c r="D1695" s="214" t="s">
        <v>15508</v>
      </c>
      <c r="E1695" s="215">
        <v>2216.3780000000002</v>
      </c>
      <c r="F1695" s="215">
        <v>2547.5610000000001</v>
      </c>
      <c r="G1695" s="212"/>
      <c r="H1695" s="212"/>
      <c r="I169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9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96" spans="1:10" x14ac:dyDescent="0.25">
      <c r="A1696" s="214" t="s">
        <v>8214</v>
      </c>
      <c r="B1696" s="214" t="s">
        <v>5668</v>
      </c>
      <c r="C1696" s="214" t="s">
        <v>15509</v>
      </c>
      <c r="D1696" s="214" t="s">
        <v>15510</v>
      </c>
      <c r="E1696" s="215">
        <v>1269.413</v>
      </c>
      <c r="F1696" s="215">
        <v>1459.095</v>
      </c>
      <c r="G1696" s="212"/>
      <c r="H1696" s="212"/>
      <c r="I169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9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97" spans="1:10" x14ac:dyDescent="0.25">
      <c r="A1697" s="214" t="s">
        <v>8214</v>
      </c>
      <c r="B1697" s="214" t="s">
        <v>5666</v>
      </c>
      <c r="C1697" s="214" t="s">
        <v>15511</v>
      </c>
      <c r="D1697" s="214" t="s">
        <v>15512</v>
      </c>
      <c r="E1697" s="215">
        <v>1216.299</v>
      </c>
      <c r="F1697" s="215">
        <v>1398.0450000000001</v>
      </c>
      <c r="G1697" s="212"/>
      <c r="H1697" s="212"/>
      <c r="I169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9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98" spans="1:10" x14ac:dyDescent="0.25">
      <c r="A1698" s="214" t="s">
        <v>8214</v>
      </c>
      <c r="B1698" s="214" t="s">
        <v>5666</v>
      </c>
      <c r="C1698" s="214" t="s">
        <v>15513</v>
      </c>
      <c r="D1698" s="214" t="s">
        <v>15514</v>
      </c>
      <c r="E1698" s="215">
        <v>1216.299</v>
      </c>
      <c r="F1698" s="215">
        <v>1398.0450000000001</v>
      </c>
      <c r="G1698" s="212"/>
      <c r="H1698" s="212"/>
      <c r="I169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9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699" spans="1:10" x14ac:dyDescent="0.25">
      <c r="A1699" s="214" t="s">
        <v>8214</v>
      </c>
      <c r="B1699" s="214" t="s">
        <v>5666</v>
      </c>
      <c r="C1699" s="214" t="s">
        <v>15515</v>
      </c>
      <c r="D1699" s="214" t="s">
        <v>15516</v>
      </c>
      <c r="E1699" s="215">
        <v>1322.5260000000001</v>
      </c>
      <c r="F1699" s="215">
        <v>1520.145</v>
      </c>
      <c r="G1699" s="212"/>
      <c r="H1699" s="212"/>
      <c r="I169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69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00" spans="1:10" x14ac:dyDescent="0.25">
      <c r="A1700" s="214" t="s">
        <v>8214</v>
      </c>
      <c r="B1700" s="214" t="s">
        <v>5666</v>
      </c>
      <c r="C1700" s="214" t="s">
        <v>15517</v>
      </c>
      <c r="D1700" s="214" t="s">
        <v>15518</v>
      </c>
      <c r="E1700" s="215">
        <v>1616.9680000000001</v>
      </c>
      <c r="F1700" s="215">
        <v>1858.5840000000001</v>
      </c>
      <c r="G1700" s="212"/>
      <c r="H1700" s="212"/>
      <c r="I170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0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01" spans="1:10" x14ac:dyDescent="0.25">
      <c r="A1701" s="214" t="s">
        <v>8214</v>
      </c>
      <c r="B1701" s="214" t="s">
        <v>5666</v>
      </c>
      <c r="C1701" s="214" t="s">
        <v>15519</v>
      </c>
      <c r="D1701" s="214" t="s">
        <v>15520</v>
      </c>
      <c r="E1701" s="215">
        <v>1616.9680000000001</v>
      </c>
      <c r="F1701" s="215">
        <v>1858.5840000000001</v>
      </c>
      <c r="G1701" s="212"/>
      <c r="H1701" s="212"/>
      <c r="I170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0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02" spans="1:10" x14ac:dyDescent="0.25">
      <c r="A1702" s="214" t="s">
        <v>8214</v>
      </c>
      <c r="B1702" s="214" t="s">
        <v>5665</v>
      </c>
      <c r="C1702" s="214" t="s">
        <v>8215</v>
      </c>
      <c r="D1702" s="214" t="s">
        <v>8216</v>
      </c>
      <c r="E1702" s="215">
        <v>2216.3780000000002</v>
      </c>
      <c r="F1702" s="215">
        <v>2547.5610000000001</v>
      </c>
      <c r="G1702" s="212"/>
      <c r="H1702" s="212"/>
      <c r="I170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0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03" spans="1:10" x14ac:dyDescent="0.25">
      <c r="A1703" s="214" t="s">
        <v>8214</v>
      </c>
      <c r="B1703" s="214" t="s">
        <v>5665</v>
      </c>
      <c r="C1703" s="214" t="s">
        <v>8217</v>
      </c>
      <c r="D1703" s="214" t="s">
        <v>8218</v>
      </c>
      <c r="E1703" s="215">
        <v>1645.8430000000001</v>
      </c>
      <c r="F1703" s="215">
        <v>1891.7729999999999</v>
      </c>
      <c r="G1703" s="212"/>
      <c r="H1703" s="212"/>
      <c r="I170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0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04" spans="1:10" x14ac:dyDescent="0.25">
      <c r="A1704" s="214" t="s">
        <v>8214</v>
      </c>
      <c r="B1704" s="214" t="s">
        <v>5665</v>
      </c>
      <c r="C1704" s="214" t="s">
        <v>8219</v>
      </c>
      <c r="D1704" s="214" t="s">
        <v>8220</v>
      </c>
      <c r="E1704" s="215">
        <v>1817.5440000000001</v>
      </c>
      <c r="F1704" s="215">
        <v>2089.1309999999999</v>
      </c>
      <c r="G1704" s="212"/>
      <c r="H1704" s="212"/>
      <c r="I170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0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05" spans="1:10" x14ac:dyDescent="0.25">
      <c r="A1705" s="214" t="s">
        <v>8214</v>
      </c>
      <c r="B1705" s="214" t="s">
        <v>5665</v>
      </c>
      <c r="C1705" s="214" t="s">
        <v>8221</v>
      </c>
      <c r="D1705" s="214" t="s">
        <v>8222</v>
      </c>
      <c r="E1705" s="215">
        <v>3412.88</v>
      </c>
      <c r="F1705" s="215">
        <v>3922.8510000000001</v>
      </c>
      <c r="G1705" s="212"/>
      <c r="H1705" s="212"/>
      <c r="I170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0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06" spans="1:10" x14ac:dyDescent="0.25">
      <c r="A1706" s="214" t="s">
        <v>8214</v>
      </c>
      <c r="B1706" s="214" t="s">
        <v>5665</v>
      </c>
      <c r="C1706" s="214" t="s">
        <v>8223</v>
      </c>
      <c r="D1706" s="214" t="s">
        <v>8224</v>
      </c>
      <c r="E1706" s="215">
        <v>2350.4169999999999</v>
      </c>
      <c r="F1706" s="215">
        <v>2701.6289999999999</v>
      </c>
      <c r="G1706" s="212"/>
      <c r="H1706" s="212"/>
      <c r="I170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0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07" spans="1:10" x14ac:dyDescent="0.25">
      <c r="A1707" s="214" t="s">
        <v>8214</v>
      </c>
      <c r="B1707" s="214" t="s">
        <v>5665</v>
      </c>
      <c r="C1707" s="214" t="s">
        <v>8225</v>
      </c>
      <c r="D1707" s="214" t="s">
        <v>8226</v>
      </c>
      <c r="E1707" s="215">
        <v>1210.9880000000001</v>
      </c>
      <c r="F1707" s="215">
        <v>1391.94</v>
      </c>
      <c r="G1707" s="212"/>
      <c r="H1707" s="212"/>
      <c r="I170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0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08" spans="1:10" x14ac:dyDescent="0.25">
      <c r="A1708" s="214" t="s">
        <v>8214</v>
      </c>
      <c r="B1708" s="214" t="s">
        <v>5665</v>
      </c>
      <c r="C1708" s="214" t="s">
        <v>8227</v>
      </c>
      <c r="D1708" s="214" t="s">
        <v>8228</v>
      </c>
      <c r="E1708" s="215">
        <v>1210.9880000000001</v>
      </c>
      <c r="F1708" s="215">
        <v>1391.94</v>
      </c>
      <c r="G1708" s="212"/>
      <c r="H1708" s="212"/>
      <c r="I170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0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09" spans="1:10" x14ac:dyDescent="0.25">
      <c r="A1709" s="214" t="s">
        <v>8124</v>
      </c>
      <c r="B1709" s="476" t="s">
        <v>8124</v>
      </c>
      <c r="C1709" s="657"/>
      <c r="D1709" s="477"/>
      <c r="E1709" s="215"/>
      <c r="F1709" s="215"/>
      <c r="G1709" s="212"/>
      <c r="H1709" s="212"/>
      <c r="I1709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709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710" spans="1:10" x14ac:dyDescent="0.25">
      <c r="A1710" s="214" t="s">
        <v>8124</v>
      </c>
      <c r="B1710" s="214" t="s">
        <v>5668</v>
      </c>
      <c r="C1710" s="214" t="s">
        <v>15521</v>
      </c>
      <c r="D1710" s="214" t="s">
        <v>15522</v>
      </c>
      <c r="E1710" s="215">
        <v>3014.0459999999998</v>
      </c>
      <c r="F1710" s="215">
        <v>3464.4209999999998</v>
      </c>
      <c r="G1710" s="212"/>
      <c r="H1710" s="212"/>
      <c r="I171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1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11" spans="1:10" x14ac:dyDescent="0.25">
      <c r="A1711" s="214" t="s">
        <v>8124</v>
      </c>
      <c r="B1711" s="214" t="s">
        <v>5668</v>
      </c>
      <c r="C1711" s="214" t="s">
        <v>15523</v>
      </c>
      <c r="D1711" s="214" t="s">
        <v>15524</v>
      </c>
      <c r="E1711" s="215">
        <v>1269.413</v>
      </c>
      <c r="F1711" s="215">
        <v>1459.095</v>
      </c>
      <c r="G1711" s="212"/>
      <c r="H1711" s="212"/>
      <c r="I171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1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12" spans="1:10" x14ac:dyDescent="0.25">
      <c r="A1712" s="214" t="s">
        <v>8229</v>
      </c>
      <c r="B1712" s="476" t="s">
        <v>8229</v>
      </c>
      <c r="C1712" s="657"/>
      <c r="D1712" s="477"/>
      <c r="E1712" s="215"/>
      <c r="F1712" s="215"/>
      <c r="G1712" s="212"/>
      <c r="H1712" s="212"/>
      <c r="I1712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712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713" spans="1:10" x14ac:dyDescent="0.25">
      <c r="A1713" s="214" t="s">
        <v>8229</v>
      </c>
      <c r="B1713" s="214" t="s">
        <v>8230</v>
      </c>
      <c r="C1713" s="214" t="s">
        <v>8231</v>
      </c>
      <c r="D1713" s="214" t="s">
        <v>8232</v>
      </c>
      <c r="E1713" s="215">
        <v>1803.9280000000001</v>
      </c>
      <c r="F1713" s="215">
        <v>2073.48</v>
      </c>
      <c r="G1713" s="212"/>
      <c r="H1713" s="212"/>
      <c r="I171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1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14" spans="1:10" x14ac:dyDescent="0.25">
      <c r="A1714" s="214" t="s">
        <v>8229</v>
      </c>
      <c r="B1714" s="214" t="s">
        <v>8103</v>
      </c>
      <c r="C1714" s="214" t="s">
        <v>8233</v>
      </c>
      <c r="D1714" s="214" t="s">
        <v>8234</v>
      </c>
      <c r="E1714" s="215">
        <v>2820.25</v>
      </c>
      <c r="F1714" s="215">
        <v>3241.6660000000002</v>
      </c>
      <c r="G1714" s="212"/>
      <c r="H1714" s="212"/>
      <c r="I171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1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15" spans="1:10" x14ac:dyDescent="0.25">
      <c r="A1715" s="214" t="s">
        <v>8229</v>
      </c>
      <c r="B1715" s="214" t="s">
        <v>8235</v>
      </c>
      <c r="C1715" s="214" t="s">
        <v>8236</v>
      </c>
      <c r="D1715" s="214" t="s">
        <v>8237</v>
      </c>
      <c r="E1715" s="215">
        <v>23403.87</v>
      </c>
      <c r="F1715" s="215">
        <v>26901</v>
      </c>
      <c r="G1715" s="212"/>
      <c r="H1715" s="212"/>
      <c r="I171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1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16" spans="1:10" x14ac:dyDescent="0.25">
      <c r="A1716" s="214" t="s">
        <v>8229</v>
      </c>
      <c r="B1716" s="214" t="s">
        <v>5828</v>
      </c>
      <c r="C1716" s="214">
        <v>6941764468801</v>
      </c>
      <c r="D1716" s="214" t="s">
        <v>8238</v>
      </c>
      <c r="E1716" s="215">
        <v>3862.027</v>
      </c>
      <c r="F1716" s="215">
        <v>4439.1120000000001</v>
      </c>
      <c r="G1716" s="212"/>
      <c r="H1716" s="212"/>
      <c r="I171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1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17" spans="1:10" x14ac:dyDescent="0.25">
      <c r="A1717" s="214" t="s">
        <v>8229</v>
      </c>
      <c r="B1717" s="214" t="s">
        <v>5828</v>
      </c>
      <c r="C1717" s="214">
        <v>6941764468795</v>
      </c>
      <c r="D1717" s="214" t="s">
        <v>8239</v>
      </c>
      <c r="E1717" s="215">
        <v>3862.027</v>
      </c>
      <c r="F1717" s="215">
        <v>4439.1120000000001</v>
      </c>
      <c r="G1717" s="212"/>
      <c r="H1717" s="212"/>
      <c r="I171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1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18" spans="1:10" x14ac:dyDescent="0.25">
      <c r="A1718" s="214" t="s">
        <v>8229</v>
      </c>
      <c r="B1718" s="214" t="s">
        <v>5828</v>
      </c>
      <c r="C1718" s="214">
        <v>6941764490451</v>
      </c>
      <c r="D1718" s="214" t="s">
        <v>15525</v>
      </c>
      <c r="E1718" s="215">
        <v>7376.8620000000001</v>
      </c>
      <c r="F1718" s="215">
        <v>8479.152</v>
      </c>
      <c r="G1718" s="212"/>
      <c r="H1718" s="212"/>
      <c r="I171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1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19" spans="1:10" x14ac:dyDescent="0.25">
      <c r="A1719" s="214" t="s">
        <v>8229</v>
      </c>
      <c r="B1719" s="214" t="s">
        <v>5828</v>
      </c>
      <c r="C1719" s="214">
        <v>6941764490468</v>
      </c>
      <c r="D1719" s="214" t="s">
        <v>15526</v>
      </c>
      <c r="E1719" s="215">
        <v>7376.8620000000001</v>
      </c>
      <c r="F1719" s="215">
        <v>8479.152</v>
      </c>
      <c r="G1719" s="212"/>
      <c r="H1719" s="212"/>
      <c r="I171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1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20" spans="1:10" x14ac:dyDescent="0.25">
      <c r="A1720" s="214" t="s">
        <v>8229</v>
      </c>
      <c r="B1720" s="214" t="s">
        <v>5666</v>
      </c>
      <c r="C1720" s="214" t="s">
        <v>8240</v>
      </c>
      <c r="D1720" s="214" t="s">
        <v>8241</v>
      </c>
      <c r="E1720" s="215">
        <v>1061.3040000000001</v>
      </c>
      <c r="F1720" s="215">
        <v>1219.8900000000001</v>
      </c>
      <c r="G1720" s="212"/>
      <c r="H1720" s="212"/>
      <c r="I172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2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21" spans="1:10" x14ac:dyDescent="0.25">
      <c r="A1721" s="214" t="s">
        <v>8229</v>
      </c>
      <c r="B1721" s="214" t="s">
        <v>5666</v>
      </c>
      <c r="C1721" s="214" t="s">
        <v>15527</v>
      </c>
      <c r="D1721" s="214" t="s">
        <v>15528</v>
      </c>
      <c r="E1721" s="215">
        <v>2558.2359999999999</v>
      </c>
      <c r="F1721" s="215">
        <v>2940.5010000000002</v>
      </c>
      <c r="G1721" s="212"/>
      <c r="H1721" s="212"/>
      <c r="I172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2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22" spans="1:10" x14ac:dyDescent="0.25">
      <c r="A1722" s="214" t="s">
        <v>8229</v>
      </c>
      <c r="B1722" s="214" t="s">
        <v>5666</v>
      </c>
      <c r="C1722" s="214" t="s">
        <v>8242</v>
      </c>
      <c r="D1722" s="214" t="s">
        <v>8243</v>
      </c>
      <c r="E1722" s="215">
        <v>841.10730000000001</v>
      </c>
      <c r="F1722" s="215">
        <v>966.79</v>
      </c>
      <c r="G1722" s="212"/>
      <c r="H1722" s="212"/>
      <c r="I172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2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23" spans="1:10" x14ac:dyDescent="0.25">
      <c r="A1723" s="214" t="s">
        <v>8229</v>
      </c>
      <c r="B1723" s="214" t="s">
        <v>5666</v>
      </c>
      <c r="C1723" s="214" t="s">
        <v>15529</v>
      </c>
      <c r="D1723" s="214" t="s">
        <v>15530</v>
      </c>
      <c r="E1723" s="215">
        <v>1810.9770000000001</v>
      </c>
      <c r="F1723" s="215">
        <v>2081.5830000000001</v>
      </c>
      <c r="G1723" s="212"/>
      <c r="H1723" s="212"/>
      <c r="I172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2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24" spans="1:10" x14ac:dyDescent="0.25">
      <c r="A1724" s="214" t="s">
        <v>8229</v>
      </c>
      <c r="B1724" s="214" t="s">
        <v>5666</v>
      </c>
      <c r="C1724" s="214" t="s">
        <v>8244</v>
      </c>
      <c r="D1724" s="214" t="s">
        <v>8245</v>
      </c>
      <c r="E1724" s="215">
        <v>1051.6469999999999</v>
      </c>
      <c r="F1724" s="215">
        <v>1208.79</v>
      </c>
      <c r="G1724" s="212"/>
      <c r="H1724" s="212"/>
      <c r="I172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2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25" spans="1:10" x14ac:dyDescent="0.25">
      <c r="A1725" s="214" t="s">
        <v>8229</v>
      </c>
      <c r="B1725" s="214" t="s">
        <v>5666</v>
      </c>
      <c r="C1725" s="214" t="s">
        <v>15531</v>
      </c>
      <c r="D1725" s="214" t="s">
        <v>15532</v>
      </c>
      <c r="E1725" s="215">
        <v>1921.067</v>
      </c>
      <c r="F1725" s="215">
        <v>2208.123</v>
      </c>
      <c r="G1725" s="212"/>
      <c r="H1725" s="212"/>
      <c r="I172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2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26" spans="1:10" x14ac:dyDescent="0.25">
      <c r="A1726" s="214" t="s">
        <v>8229</v>
      </c>
      <c r="B1726" s="214" t="s">
        <v>5666</v>
      </c>
      <c r="C1726" s="214" t="s">
        <v>15533</v>
      </c>
      <c r="D1726" s="214" t="s">
        <v>15532</v>
      </c>
      <c r="E1726" s="215">
        <v>1921.067</v>
      </c>
      <c r="F1726" s="215">
        <v>2208.123</v>
      </c>
      <c r="G1726" s="212"/>
      <c r="H1726" s="212"/>
      <c r="I172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2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27" spans="1:10" x14ac:dyDescent="0.25">
      <c r="A1727" s="214" t="s">
        <v>8229</v>
      </c>
      <c r="B1727" s="214" t="s">
        <v>5666</v>
      </c>
      <c r="C1727" s="214" t="s">
        <v>15534</v>
      </c>
      <c r="D1727" s="214" t="s">
        <v>15535</v>
      </c>
      <c r="E1727" s="215">
        <v>1921.067</v>
      </c>
      <c r="F1727" s="215">
        <v>2208.123</v>
      </c>
      <c r="G1727" s="212"/>
      <c r="H1727" s="212"/>
      <c r="I172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2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28" spans="1:10" x14ac:dyDescent="0.25">
      <c r="A1728" s="214" t="s">
        <v>8229</v>
      </c>
      <c r="B1728" s="214" t="s">
        <v>5666</v>
      </c>
      <c r="C1728" s="214" t="s">
        <v>15536</v>
      </c>
      <c r="D1728" s="214" t="s">
        <v>15535</v>
      </c>
      <c r="E1728" s="215">
        <v>1921.067</v>
      </c>
      <c r="F1728" s="215">
        <v>2208.123</v>
      </c>
      <c r="G1728" s="212"/>
      <c r="H1728" s="212"/>
      <c r="I172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2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29" spans="1:10" x14ac:dyDescent="0.25">
      <c r="A1729" s="214" t="s">
        <v>8229</v>
      </c>
      <c r="B1729" s="214" t="s">
        <v>5666</v>
      </c>
      <c r="C1729" s="214" t="s">
        <v>15537</v>
      </c>
      <c r="D1729" s="214" t="s">
        <v>15538</v>
      </c>
      <c r="E1729" s="215">
        <v>1921.067</v>
      </c>
      <c r="F1729" s="215">
        <v>2208.123</v>
      </c>
      <c r="G1729" s="212"/>
      <c r="H1729" s="212"/>
      <c r="I172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2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30" spans="1:10" x14ac:dyDescent="0.25">
      <c r="A1730" s="214" t="s">
        <v>8229</v>
      </c>
      <c r="B1730" s="214" t="s">
        <v>5666</v>
      </c>
      <c r="C1730" s="214" t="s">
        <v>15539</v>
      </c>
      <c r="D1730" s="214" t="s">
        <v>15538</v>
      </c>
      <c r="E1730" s="215">
        <v>1921.067</v>
      </c>
      <c r="F1730" s="215">
        <v>2208.123</v>
      </c>
      <c r="G1730" s="212"/>
      <c r="H1730" s="212"/>
      <c r="I173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3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31" spans="1:10" x14ac:dyDescent="0.25">
      <c r="A1731" s="214" t="s">
        <v>8229</v>
      </c>
      <c r="B1731" s="214" t="s">
        <v>5666</v>
      </c>
      <c r="C1731" s="214" t="s">
        <v>15540</v>
      </c>
      <c r="D1731" s="214" t="s">
        <v>15541</v>
      </c>
      <c r="E1731" s="215">
        <v>1921.067</v>
      </c>
      <c r="F1731" s="215">
        <v>2208.123</v>
      </c>
      <c r="G1731" s="212"/>
      <c r="H1731" s="212"/>
      <c r="I173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3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32" spans="1:10" x14ac:dyDescent="0.25">
      <c r="A1732" s="214" t="s">
        <v>8229</v>
      </c>
      <c r="B1732" s="214" t="s">
        <v>5666</v>
      </c>
      <c r="C1732" s="214" t="s">
        <v>15542</v>
      </c>
      <c r="D1732" s="214" t="s">
        <v>15543</v>
      </c>
      <c r="E1732" s="215">
        <v>1921.067</v>
      </c>
      <c r="F1732" s="215">
        <v>2208.123</v>
      </c>
      <c r="G1732" s="212"/>
      <c r="H1732" s="212"/>
      <c r="I173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3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33" spans="1:10" x14ac:dyDescent="0.25">
      <c r="A1733" s="214" t="s">
        <v>8229</v>
      </c>
      <c r="B1733" s="214" t="s">
        <v>5666</v>
      </c>
      <c r="C1733" s="214" t="s">
        <v>8246</v>
      </c>
      <c r="D1733" s="214" t="s">
        <v>8247</v>
      </c>
      <c r="E1733" s="215">
        <v>1061.3040000000001</v>
      </c>
      <c r="F1733" s="215">
        <v>1219.8900000000001</v>
      </c>
      <c r="G1733" s="212"/>
      <c r="H1733" s="212"/>
      <c r="I173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3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34" spans="1:10" x14ac:dyDescent="0.25">
      <c r="A1734" s="214" t="s">
        <v>8229</v>
      </c>
      <c r="B1734" s="214" t="s">
        <v>5666</v>
      </c>
      <c r="C1734" s="214" t="s">
        <v>8248</v>
      </c>
      <c r="D1734" s="214" t="s">
        <v>8249</v>
      </c>
      <c r="E1734" s="215">
        <v>1254.444</v>
      </c>
      <c r="F1734" s="215">
        <v>1441.89</v>
      </c>
      <c r="G1734" s="212"/>
      <c r="H1734" s="212"/>
      <c r="I173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3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35" spans="1:10" x14ac:dyDescent="0.25">
      <c r="A1735" s="214" t="s">
        <v>8229</v>
      </c>
      <c r="B1735" s="214" t="s">
        <v>5666</v>
      </c>
      <c r="C1735" s="214" t="s">
        <v>8250</v>
      </c>
      <c r="D1735" s="214" t="s">
        <v>8251</v>
      </c>
      <c r="E1735" s="215">
        <v>2027.0039999999999</v>
      </c>
      <c r="F1735" s="215">
        <v>2329.89</v>
      </c>
      <c r="G1735" s="212"/>
      <c r="H1735" s="212"/>
      <c r="I173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3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36" spans="1:10" x14ac:dyDescent="0.25">
      <c r="A1736" s="214" t="s">
        <v>8229</v>
      </c>
      <c r="B1736" s="214" t="s">
        <v>5666</v>
      </c>
      <c r="C1736" s="214" t="s">
        <v>15544</v>
      </c>
      <c r="D1736" s="214" t="s">
        <v>15545</v>
      </c>
      <c r="E1736" s="215">
        <v>4552.4059999999999</v>
      </c>
      <c r="F1736" s="215">
        <v>5232.6509999999998</v>
      </c>
      <c r="G1736" s="212"/>
      <c r="H1736" s="212"/>
      <c r="I173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3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37" spans="1:10" x14ac:dyDescent="0.25">
      <c r="A1737" s="214" t="s">
        <v>8229</v>
      </c>
      <c r="B1737" s="214" t="s">
        <v>5666</v>
      </c>
      <c r="C1737" s="214" t="s">
        <v>8252</v>
      </c>
      <c r="D1737" s="214" t="s">
        <v>8253</v>
      </c>
      <c r="E1737" s="215">
        <v>1495.8689999999999</v>
      </c>
      <c r="F1737" s="215">
        <v>1719.39</v>
      </c>
      <c r="G1737" s="212"/>
      <c r="H1737" s="212"/>
      <c r="I173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3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38" spans="1:10" x14ac:dyDescent="0.25">
      <c r="A1738" s="214" t="s">
        <v>8229</v>
      </c>
      <c r="B1738" s="214" t="s">
        <v>5666</v>
      </c>
      <c r="C1738" s="214" t="s">
        <v>8254</v>
      </c>
      <c r="D1738" s="214" t="s">
        <v>8255</v>
      </c>
      <c r="E1738" s="215">
        <v>3885.7840000000001</v>
      </c>
      <c r="F1738" s="215">
        <v>4466.4179999999997</v>
      </c>
      <c r="G1738" s="212"/>
      <c r="H1738" s="212"/>
      <c r="I173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3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39" spans="1:10" x14ac:dyDescent="0.25">
      <c r="A1739" s="214" t="s">
        <v>8229</v>
      </c>
      <c r="B1739" s="214" t="s">
        <v>5666</v>
      </c>
      <c r="C1739" s="214" t="s">
        <v>8256</v>
      </c>
      <c r="D1739" s="214" t="s">
        <v>8257</v>
      </c>
      <c r="E1739" s="215">
        <v>2027.0039999999999</v>
      </c>
      <c r="F1739" s="215">
        <v>2329.89</v>
      </c>
      <c r="G1739" s="212"/>
      <c r="H1739" s="212"/>
      <c r="I173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3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40" spans="1:10" x14ac:dyDescent="0.25">
      <c r="A1740" s="214" t="s">
        <v>8229</v>
      </c>
      <c r="B1740" s="214" t="s">
        <v>5666</v>
      </c>
      <c r="C1740" s="214" t="s">
        <v>8258</v>
      </c>
      <c r="D1740" s="214" t="s">
        <v>8259</v>
      </c>
      <c r="E1740" s="215">
        <v>4783.8850000000002</v>
      </c>
      <c r="F1740" s="215">
        <v>5498.7179999999998</v>
      </c>
      <c r="G1740" s="212"/>
      <c r="H1740" s="212"/>
      <c r="I174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4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41" spans="1:10" x14ac:dyDescent="0.25">
      <c r="A1741" s="214" t="s">
        <v>8229</v>
      </c>
      <c r="B1741" s="214" t="s">
        <v>5749</v>
      </c>
      <c r="C1741" s="214" t="s">
        <v>12699</v>
      </c>
      <c r="D1741" s="214" t="s">
        <v>12700</v>
      </c>
      <c r="E1741" s="215">
        <v>2219.1010000000001</v>
      </c>
      <c r="F1741" s="215">
        <v>2550.6909999999998</v>
      </c>
      <c r="G1741" s="212"/>
      <c r="H1741" s="212"/>
      <c r="I174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4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42" spans="1:10" x14ac:dyDescent="0.25">
      <c r="A1742" s="214" t="s">
        <v>8229</v>
      </c>
      <c r="B1742" s="214" t="s">
        <v>5749</v>
      </c>
      <c r="C1742" s="214" t="s">
        <v>11548</v>
      </c>
      <c r="D1742" s="214" t="s">
        <v>11549</v>
      </c>
      <c r="E1742" s="215">
        <v>2219.1010000000001</v>
      </c>
      <c r="F1742" s="215">
        <v>2550.6909999999998</v>
      </c>
      <c r="G1742" s="212"/>
      <c r="H1742" s="212"/>
      <c r="I174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4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43" spans="1:10" x14ac:dyDescent="0.25">
      <c r="A1743" s="214" t="s">
        <v>8229</v>
      </c>
      <c r="B1743" s="214" t="s">
        <v>5749</v>
      </c>
      <c r="C1743" s="214" t="s">
        <v>11550</v>
      </c>
      <c r="D1743" s="214" t="s">
        <v>11551</v>
      </c>
      <c r="E1743" s="215">
        <v>3409.3560000000002</v>
      </c>
      <c r="F1743" s="215">
        <v>3918.8</v>
      </c>
      <c r="G1743" s="212"/>
      <c r="H1743" s="212"/>
      <c r="I174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4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44" spans="1:10" x14ac:dyDescent="0.25">
      <c r="A1744" s="214" t="s">
        <v>8229</v>
      </c>
      <c r="B1744" s="214" t="s">
        <v>5749</v>
      </c>
      <c r="C1744" s="214" t="s">
        <v>12701</v>
      </c>
      <c r="D1744" s="214" t="s">
        <v>12702</v>
      </c>
      <c r="E1744" s="215">
        <v>3409.3560000000002</v>
      </c>
      <c r="F1744" s="215">
        <v>3918.8</v>
      </c>
      <c r="G1744" s="212"/>
      <c r="H1744" s="212"/>
      <c r="I174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4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45" spans="1:10" x14ac:dyDescent="0.25">
      <c r="A1745" s="214" t="s">
        <v>8229</v>
      </c>
      <c r="B1745" s="214" t="s">
        <v>5749</v>
      </c>
      <c r="C1745" s="214" t="s">
        <v>953</v>
      </c>
      <c r="D1745" s="214" t="s">
        <v>8260</v>
      </c>
      <c r="E1745" s="215">
        <v>4363.2349999999997</v>
      </c>
      <c r="F1745" s="215">
        <v>5015.2129999999997</v>
      </c>
      <c r="G1745" s="212"/>
      <c r="H1745" s="212"/>
      <c r="I174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4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46" spans="1:10" x14ac:dyDescent="0.25">
      <c r="A1746" s="214" t="s">
        <v>8229</v>
      </c>
      <c r="B1746" s="214" t="s">
        <v>5749</v>
      </c>
      <c r="C1746" s="214" t="s">
        <v>949</v>
      </c>
      <c r="D1746" s="214" t="s">
        <v>8261</v>
      </c>
      <c r="E1746" s="215">
        <v>3144.107</v>
      </c>
      <c r="F1746" s="215">
        <v>3613.9160000000002</v>
      </c>
      <c r="G1746" s="212"/>
      <c r="H1746" s="212"/>
      <c r="I174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4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47" spans="1:10" x14ac:dyDescent="0.25">
      <c r="A1747" s="214" t="s">
        <v>8229</v>
      </c>
      <c r="B1747" s="214" t="s">
        <v>5749</v>
      </c>
      <c r="C1747" s="214" t="s">
        <v>951</v>
      </c>
      <c r="D1747" s="214" t="s">
        <v>8262</v>
      </c>
      <c r="E1747" s="215">
        <v>3144.107</v>
      </c>
      <c r="F1747" s="215">
        <v>3613.9160000000002</v>
      </c>
      <c r="G1747" s="212"/>
      <c r="H1747" s="212"/>
      <c r="I174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4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48" spans="1:10" x14ac:dyDescent="0.25">
      <c r="A1748" s="214" t="s">
        <v>8229</v>
      </c>
      <c r="B1748" s="214" t="s">
        <v>5749</v>
      </c>
      <c r="C1748" s="214" t="s">
        <v>957</v>
      </c>
      <c r="D1748" s="214" t="s">
        <v>12703</v>
      </c>
      <c r="E1748" s="215">
        <v>3144.107</v>
      </c>
      <c r="F1748" s="215">
        <v>3613.9160000000002</v>
      </c>
      <c r="G1748" s="212"/>
      <c r="H1748" s="212"/>
      <c r="I174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4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49" spans="1:10" x14ac:dyDescent="0.25">
      <c r="A1749" s="214" t="s">
        <v>8229</v>
      </c>
      <c r="B1749" s="214" t="s">
        <v>5749</v>
      </c>
      <c r="C1749" s="214" t="s">
        <v>8263</v>
      </c>
      <c r="D1749" s="214" t="s">
        <v>8264</v>
      </c>
      <c r="E1749" s="215">
        <v>1768.1969999999999</v>
      </c>
      <c r="F1749" s="215">
        <v>2032.41</v>
      </c>
      <c r="G1749" s="212"/>
      <c r="H1749" s="212"/>
      <c r="I174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4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50" spans="1:10" x14ac:dyDescent="0.25">
      <c r="A1750" s="214" t="s">
        <v>8229</v>
      </c>
      <c r="B1750" s="214" t="s">
        <v>5749</v>
      </c>
      <c r="C1750" s="214" t="s">
        <v>9896</v>
      </c>
      <c r="D1750" s="214" t="s">
        <v>9897</v>
      </c>
      <c r="E1750" s="215">
        <v>1768.1969999999999</v>
      </c>
      <c r="F1750" s="215">
        <v>2032.41</v>
      </c>
      <c r="G1750" s="212"/>
      <c r="H1750" s="212"/>
      <c r="I175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5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51" spans="1:10" x14ac:dyDescent="0.25">
      <c r="A1751" s="214" t="s">
        <v>8229</v>
      </c>
      <c r="B1751" s="214" t="s">
        <v>5749</v>
      </c>
      <c r="C1751" s="214" t="s">
        <v>8265</v>
      </c>
      <c r="D1751" s="214" t="s">
        <v>8266</v>
      </c>
      <c r="E1751" s="215">
        <v>1659.5260000000001</v>
      </c>
      <c r="F1751" s="215">
        <v>1907.502</v>
      </c>
      <c r="G1751" s="212"/>
      <c r="H1751" s="212"/>
      <c r="I175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5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52" spans="1:10" x14ac:dyDescent="0.25">
      <c r="A1752" s="214" t="s">
        <v>8229</v>
      </c>
      <c r="B1752" s="214" t="s">
        <v>5749</v>
      </c>
      <c r="C1752" s="214" t="s">
        <v>8267</v>
      </c>
      <c r="D1752" s="214" t="s">
        <v>8268</v>
      </c>
      <c r="E1752" s="215">
        <v>1768.1969999999999</v>
      </c>
      <c r="F1752" s="215">
        <v>2032.41</v>
      </c>
      <c r="G1752" s="212"/>
      <c r="H1752" s="212"/>
      <c r="I175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5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53" spans="1:10" x14ac:dyDescent="0.25">
      <c r="A1753" s="214" t="s">
        <v>8229</v>
      </c>
      <c r="B1753" s="214" t="s">
        <v>5749</v>
      </c>
      <c r="C1753" s="214" t="s">
        <v>12704</v>
      </c>
      <c r="D1753" s="214" t="s">
        <v>12705</v>
      </c>
      <c r="E1753" s="215">
        <v>1659.5260000000001</v>
      </c>
      <c r="F1753" s="215">
        <v>1907.502</v>
      </c>
      <c r="G1753" s="212"/>
      <c r="H1753" s="212"/>
      <c r="I175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5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54" spans="1:10" x14ac:dyDescent="0.25">
      <c r="A1754" s="214" t="s">
        <v>8229</v>
      </c>
      <c r="B1754" s="214" t="s">
        <v>5749</v>
      </c>
      <c r="C1754" s="214" t="s">
        <v>955</v>
      </c>
      <c r="D1754" s="214" t="s">
        <v>9898</v>
      </c>
      <c r="E1754" s="215">
        <v>5212.9380000000001</v>
      </c>
      <c r="F1754" s="215">
        <v>5991.8829999999998</v>
      </c>
      <c r="G1754" s="212"/>
      <c r="H1754" s="212"/>
      <c r="I175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5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55" spans="1:10" x14ac:dyDescent="0.25">
      <c r="A1755" s="214" t="s">
        <v>8229</v>
      </c>
      <c r="B1755" s="214" t="s">
        <v>5749</v>
      </c>
      <c r="C1755" s="214" t="s">
        <v>8269</v>
      </c>
      <c r="D1755" s="214" t="s">
        <v>8270</v>
      </c>
      <c r="E1755" s="215">
        <v>9923.6650000000009</v>
      </c>
      <c r="F1755" s="215">
        <v>11406.51</v>
      </c>
      <c r="G1755" s="212"/>
      <c r="H1755" s="212"/>
      <c r="I175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5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56" spans="1:10" x14ac:dyDescent="0.25">
      <c r="A1756" s="214" t="s">
        <v>8271</v>
      </c>
      <c r="B1756" s="476" t="s">
        <v>8271</v>
      </c>
      <c r="C1756" s="657"/>
      <c r="D1756" s="477"/>
      <c r="E1756" s="215"/>
      <c r="F1756" s="215"/>
      <c r="G1756" s="212"/>
      <c r="H1756" s="212"/>
      <c r="I1756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756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757" spans="1:10" x14ac:dyDescent="0.25">
      <c r="A1757" s="214" t="s">
        <v>5061</v>
      </c>
      <c r="B1757" s="476" t="s">
        <v>5061</v>
      </c>
      <c r="C1757" s="657"/>
      <c r="D1757" s="477"/>
      <c r="E1757" s="215"/>
      <c r="F1757" s="215"/>
      <c r="G1757" s="212"/>
      <c r="H1757" s="212"/>
      <c r="I1757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757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758" spans="1:10" x14ac:dyDescent="0.25">
      <c r="A1758" s="214" t="s">
        <v>5061</v>
      </c>
      <c r="B1758" s="214" t="s">
        <v>5749</v>
      </c>
      <c r="C1758" s="214" t="s">
        <v>8272</v>
      </c>
      <c r="D1758" s="214" t="s">
        <v>8273</v>
      </c>
      <c r="E1758" s="215">
        <v>1017.961</v>
      </c>
      <c r="F1758" s="215">
        <v>1170.07</v>
      </c>
      <c r="G1758" s="212"/>
      <c r="H1758" s="212"/>
      <c r="I175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5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59" spans="1:10" x14ac:dyDescent="0.25">
      <c r="A1759" s="214" t="s">
        <v>5061</v>
      </c>
      <c r="B1759" s="214" t="s">
        <v>5749</v>
      </c>
      <c r="C1759" s="214" t="s">
        <v>8274</v>
      </c>
      <c r="D1759" s="214" t="s">
        <v>8275</v>
      </c>
      <c r="E1759" s="215">
        <v>994.80150000000003</v>
      </c>
      <c r="F1759" s="215">
        <v>1143.45</v>
      </c>
      <c r="G1759" s="212"/>
      <c r="H1759" s="212"/>
      <c r="I175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5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60" spans="1:10" x14ac:dyDescent="0.25">
      <c r="A1760" s="214" t="s">
        <v>5061</v>
      </c>
      <c r="B1760" s="214" t="s">
        <v>5749</v>
      </c>
      <c r="C1760" s="214" t="s">
        <v>8276</v>
      </c>
      <c r="D1760" s="214" t="s">
        <v>8277</v>
      </c>
      <c r="E1760" s="215">
        <v>916.90170000000001</v>
      </c>
      <c r="F1760" s="215">
        <v>1053.9100000000001</v>
      </c>
      <c r="G1760" s="212"/>
      <c r="H1760" s="212"/>
      <c r="I176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6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61" spans="1:10" x14ac:dyDescent="0.25">
      <c r="A1761" s="214" t="s">
        <v>5061</v>
      </c>
      <c r="B1761" s="214" t="s">
        <v>5749</v>
      </c>
      <c r="C1761" s="214" t="s">
        <v>8278</v>
      </c>
      <c r="D1761" s="214" t="s">
        <v>8279</v>
      </c>
      <c r="E1761" s="215">
        <v>647.74739999999997</v>
      </c>
      <c r="F1761" s="215">
        <v>744.53719999999998</v>
      </c>
      <c r="G1761" s="212"/>
      <c r="H1761" s="212"/>
      <c r="I176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6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62" spans="1:10" x14ac:dyDescent="0.25">
      <c r="A1762" s="214" t="s">
        <v>5061</v>
      </c>
      <c r="B1762" s="214" t="s">
        <v>5749</v>
      </c>
      <c r="C1762" s="214" t="s">
        <v>8280</v>
      </c>
      <c r="D1762" s="214" t="s">
        <v>8281</v>
      </c>
      <c r="E1762" s="215">
        <v>724.79449999999997</v>
      </c>
      <c r="F1762" s="215">
        <v>833.09709999999995</v>
      </c>
      <c r="G1762" s="212"/>
      <c r="H1762" s="212"/>
      <c r="I176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6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63" spans="1:10" x14ac:dyDescent="0.25">
      <c r="A1763" s="214" t="s">
        <v>5061</v>
      </c>
      <c r="B1763" s="214" t="s">
        <v>5749</v>
      </c>
      <c r="C1763" s="214" t="s">
        <v>8282</v>
      </c>
      <c r="D1763" s="214" t="s">
        <v>8283</v>
      </c>
      <c r="E1763" s="215">
        <v>1408.9559999999999</v>
      </c>
      <c r="F1763" s="215">
        <v>1619.49</v>
      </c>
      <c r="G1763" s="212"/>
      <c r="H1763" s="212"/>
      <c r="I176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6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64" spans="1:10" x14ac:dyDescent="0.25">
      <c r="A1764" s="214" t="s">
        <v>5061</v>
      </c>
      <c r="B1764" s="214" t="s">
        <v>5749</v>
      </c>
      <c r="C1764" s="214" t="s">
        <v>8284</v>
      </c>
      <c r="D1764" s="214" t="s">
        <v>8285</v>
      </c>
      <c r="E1764" s="215">
        <v>668.46450000000004</v>
      </c>
      <c r="F1764" s="215">
        <v>768.35</v>
      </c>
      <c r="G1764" s="212"/>
      <c r="H1764" s="212"/>
      <c r="I176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6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65" spans="1:10" x14ac:dyDescent="0.25">
      <c r="A1765" s="214" t="s">
        <v>5061</v>
      </c>
      <c r="B1765" s="214" t="s">
        <v>5749</v>
      </c>
      <c r="C1765" s="214" t="s">
        <v>8286</v>
      </c>
      <c r="D1765" s="214" t="s">
        <v>8287</v>
      </c>
      <c r="E1765" s="215">
        <v>5906.6909999999998</v>
      </c>
      <c r="F1765" s="215">
        <v>6789.3</v>
      </c>
      <c r="G1765" s="212"/>
      <c r="H1765" s="212"/>
      <c r="I176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6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66" spans="1:10" x14ac:dyDescent="0.25">
      <c r="A1766" s="214" t="s">
        <v>8288</v>
      </c>
      <c r="B1766" s="476" t="s">
        <v>8288</v>
      </c>
      <c r="C1766" s="657"/>
      <c r="D1766" s="477"/>
      <c r="E1766" s="215"/>
      <c r="F1766" s="215"/>
      <c r="G1766" s="212"/>
      <c r="H1766" s="212"/>
      <c r="I1766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766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767" spans="1:10" x14ac:dyDescent="0.25">
      <c r="A1767" s="214" t="s">
        <v>8288</v>
      </c>
      <c r="B1767" s="214" t="s">
        <v>5749</v>
      </c>
      <c r="C1767" s="214" t="s">
        <v>9899</v>
      </c>
      <c r="D1767" s="214" t="s">
        <v>569</v>
      </c>
      <c r="E1767" s="215">
        <v>5630.9260000000004</v>
      </c>
      <c r="F1767" s="215">
        <v>6472.3280000000004</v>
      </c>
      <c r="G1767" s="212"/>
      <c r="H1767" s="212"/>
      <c r="I176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6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68" spans="1:10" x14ac:dyDescent="0.25">
      <c r="A1768" s="214" t="s">
        <v>8288</v>
      </c>
      <c r="B1768" s="214" t="s">
        <v>5749</v>
      </c>
      <c r="C1768" s="214" t="s">
        <v>8289</v>
      </c>
      <c r="D1768" s="214" t="s">
        <v>8290</v>
      </c>
      <c r="E1768" s="215">
        <v>3750.0639999999999</v>
      </c>
      <c r="F1768" s="215">
        <v>4310.4189999999999</v>
      </c>
      <c r="G1768" s="212"/>
      <c r="H1768" s="212"/>
      <c r="I176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6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69" spans="1:10" x14ac:dyDescent="0.25">
      <c r="A1769" s="214" t="s">
        <v>8288</v>
      </c>
      <c r="B1769" s="214" t="s">
        <v>5749</v>
      </c>
      <c r="C1769" s="214" t="s">
        <v>8291</v>
      </c>
      <c r="D1769" s="214" t="s">
        <v>8292</v>
      </c>
      <c r="E1769" s="215">
        <v>16375.98</v>
      </c>
      <c r="F1769" s="215">
        <v>18822.96</v>
      </c>
      <c r="G1769" s="212"/>
      <c r="H1769" s="212"/>
      <c r="I176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6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70" spans="1:10" x14ac:dyDescent="0.25">
      <c r="A1770" s="214" t="s">
        <v>8288</v>
      </c>
      <c r="B1770" s="214" t="s">
        <v>5749</v>
      </c>
      <c r="C1770" s="214" t="s">
        <v>8293</v>
      </c>
      <c r="D1770" s="214" t="s">
        <v>8294</v>
      </c>
      <c r="E1770" s="215">
        <v>26057.09</v>
      </c>
      <c r="F1770" s="215">
        <v>29950.67</v>
      </c>
      <c r="G1770" s="212"/>
      <c r="H1770" s="212"/>
      <c r="I177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7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71" spans="1:10" x14ac:dyDescent="0.25">
      <c r="A1771" s="214" t="s">
        <v>8288</v>
      </c>
      <c r="B1771" s="214" t="s">
        <v>5749</v>
      </c>
      <c r="C1771" s="214" t="s">
        <v>8295</v>
      </c>
      <c r="D1771" s="214" t="s">
        <v>8296</v>
      </c>
      <c r="E1771" s="215">
        <v>7510.415</v>
      </c>
      <c r="F1771" s="215">
        <v>8632.6610000000001</v>
      </c>
      <c r="G1771" s="212"/>
      <c r="H1771" s="212"/>
      <c r="I177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7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72" spans="1:10" x14ac:dyDescent="0.25">
      <c r="A1772" s="214" t="s">
        <v>8288</v>
      </c>
      <c r="B1772" s="214" t="s">
        <v>5749</v>
      </c>
      <c r="C1772" s="214" t="s">
        <v>8297</v>
      </c>
      <c r="D1772" s="214" t="s">
        <v>8298</v>
      </c>
      <c r="E1772" s="215">
        <v>19604.39</v>
      </c>
      <c r="F1772" s="215">
        <v>22533.78</v>
      </c>
      <c r="G1772" s="212"/>
      <c r="H1772" s="212"/>
      <c r="I177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7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73" spans="1:10" x14ac:dyDescent="0.25">
      <c r="A1773" s="214" t="s">
        <v>8288</v>
      </c>
      <c r="B1773" s="214" t="s">
        <v>5749</v>
      </c>
      <c r="C1773" s="214" t="s">
        <v>8299</v>
      </c>
      <c r="D1773" s="214" t="s">
        <v>8300</v>
      </c>
      <c r="E1773" s="215">
        <v>5781.29</v>
      </c>
      <c r="F1773" s="215">
        <v>6645.1610000000001</v>
      </c>
      <c r="G1773" s="212"/>
      <c r="H1773" s="212"/>
      <c r="I177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7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74" spans="1:10" x14ac:dyDescent="0.25">
      <c r="A1774" s="214" t="s">
        <v>8301</v>
      </c>
      <c r="B1774" s="476" t="s">
        <v>8301</v>
      </c>
      <c r="C1774" s="657"/>
      <c r="D1774" s="477"/>
      <c r="E1774" s="215"/>
      <c r="F1774" s="215"/>
      <c r="G1774" s="212"/>
      <c r="H1774" s="212"/>
      <c r="I1774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774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775" spans="1:10" x14ac:dyDescent="0.25">
      <c r="A1775" s="214" t="s">
        <v>8302</v>
      </c>
      <c r="B1775" s="476" t="s">
        <v>8302</v>
      </c>
      <c r="C1775" s="657"/>
      <c r="D1775" s="477"/>
      <c r="E1775" s="215"/>
      <c r="F1775" s="215"/>
      <c r="G1775" s="212"/>
      <c r="H1775" s="212"/>
      <c r="I1775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775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776" spans="1:10" x14ac:dyDescent="0.25">
      <c r="A1776" s="214" t="s">
        <v>8302</v>
      </c>
      <c r="B1776" s="214" t="s">
        <v>8303</v>
      </c>
      <c r="C1776" s="214" t="s">
        <v>8304</v>
      </c>
      <c r="D1776" s="214" t="s">
        <v>8305</v>
      </c>
      <c r="E1776" s="215">
        <v>9933.9380000000001</v>
      </c>
      <c r="F1776" s="215">
        <v>11418.32</v>
      </c>
      <c r="G1776" s="212"/>
      <c r="H1776" s="212"/>
      <c r="I177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7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77" spans="1:10" x14ac:dyDescent="0.25">
      <c r="A1777" s="214" t="s">
        <v>8302</v>
      </c>
      <c r="B1777" s="214" t="s">
        <v>8303</v>
      </c>
      <c r="C1777" s="214" t="s">
        <v>12706</v>
      </c>
      <c r="D1777" s="214" t="s">
        <v>12707</v>
      </c>
      <c r="E1777" s="215">
        <v>13877.89</v>
      </c>
      <c r="F1777" s="215">
        <v>15951.6</v>
      </c>
      <c r="G1777" s="212"/>
      <c r="H1777" s="212"/>
      <c r="I177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7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78" spans="1:10" x14ac:dyDescent="0.25">
      <c r="A1778" s="214" t="s">
        <v>8302</v>
      </c>
      <c r="B1778" s="214" t="s">
        <v>8303</v>
      </c>
      <c r="C1778" s="214" t="s">
        <v>8306</v>
      </c>
      <c r="D1778" s="214" t="s">
        <v>8307</v>
      </c>
      <c r="E1778" s="215">
        <v>16070.29</v>
      </c>
      <c r="F1778" s="215">
        <v>18471.599999999999</v>
      </c>
      <c r="G1778" s="212"/>
      <c r="H1778" s="212"/>
      <c r="I177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7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79" spans="1:10" x14ac:dyDescent="0.25">
      <c r="A1779" s="214" t="s">
        <v>8302</v>
      </c>
      <c r="B1779" s="214" t="s">
        <v>8303</v>
      </c>
      <c r="C1779" s="214" t="s">
        <v>15546</v>
      </c>
      <c r="D1779" s="214" t="s">
        <v>15547</v>
      </c>
      <c r="E1779" s="215">
        <v>6649.0439999999999</v>
      </c>
      <c r="F1779" s="215">
        <v>7642.5789999999997</v>
      </c>
      <c r="G1779" s="212"/>
      <c r="H1779" s="212"/>
      <c r="I177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7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80" spans="1:10" x14ac:dyDescent="0.25">
      <c r="A1780" s="214" t="s">
        <v>8302</v>
      </c>
      <c r="B1780" s="214" t="s">
        <v>8303</v>
      </c>
      <c r="C1780" s="214" t="s">
        <v>15548</v>
      </c>
      <c r="D1780" s="214" t="s">
        <v>15549</v>
      </c>
      <c r="E1780" s="215">
        <v>6649.0439999999999</v>
      </c>
      <c r="F1780" s="215">
        <v>7642.5789999999997</v>
      </c>
      <c r="G1780" s="212"/>
      <c r="H1780" s="212"/>
      <c r="I178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8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81" spans="1:10" x14ac:dyDescent="0.25">
      <c r="A1781" s="214" t="s">
        <v>8302</v>
      </c>
      <c r="B1781" s="214" t="s">
        <v>8303</v>
      </c>
      <c r="C1781" s="214" t="s">
        <v>8308</v>
      </c>
      <c r="D1781" s="214" t="s">
        <v>8309</v>
      </c>
      <c r="E1781" s="215">
        <v>759.83889999999997</v>
      </c>
      <c r="F1781" s="215">
        <v>873.37800000000004</v>
      </c>
      <c r="G1781" s="212"/>
      <c r="H1781" s="212"/>
      <c r="I178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8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82" spans="1:10" x14ac:dyDescent="0.25">
      <c r="A1782" s="214" t="s">
        <v>8310</v>
      </c>
      <c r="B1782" s="476" t="s">
        <v>8310</v>
      </c>
      <c r="C1782" s="657"/>
      <c r="D1782" s="477"/>
      <c r="E1782" s="215"/>
      <c r="F1782" s="215"/>
      <c r="G1782" s="212"/>
      <c r="H1782" s="212"/>
      <c r="I1782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782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783" spans="1:10" x14ac:dyDescent="0.25">
      <c r="A1783" s="214" t="s">
        <v>8310</v>
      </c>
      <c r="B1783" s="214" t="s">
        <v>8303</v>
      </c>
      <c r="C1783" s="214" t="s">
        <v>8311</v>
      </c>
      <c r="D1783" s="214" t="s">
        <v>8312</v>
      </c>
      <c r="E1783" s="215">
        <v>21916.69</v>
      </c>
      <c r="F1783" s="215">
        <v>25191.599999999999</v>
      </c>
      <c r="G1783" s="212"/>
      <c r="H1783" s="212"/>
      <c r="I178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8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84" spans="1:10" x14ac:dyDescent="0.25">
      <c r="A1784" s="214" t="s">
        <v>8310</v>
      </c>
      <c r="B1784" s="214" t="s">
        <v>8303</v>
      </c>
      <c r="C1784" s="214" t="s">
        <v>8313</v>
      </c>
      <c r="D1784" s="214" t="s">
        <v>8314</v>
      </c>
      <c r="E1784" s="215">
        <v>27234.27</v>
      </c>
      <c r="F1784" s="215">
        <v>31303.759999999998</v>
      </c>
      <c r="G1784" s="212"/>
      <c r="H1784" s="212"/>
      <c r="I178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8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85" spans="1:10" x14ac:dyDescent="0.25">
      <c r="A1785" s="214" t="s">
        <v>8310</v>
      </c>
      <c r="B1785" s="214" t="s">
        <v>7299</v>
      </c>
      <c r="C1785" s="214" t="s">
        <v>15550</v>
      </c>
      <c r="D1785" s="214" t="s">
        <v>15551</v>
      </c>
      <c r="E1785" s="215">
        <v>7977.8879999999999</v>
      </c>
      <c r="F1785" s="215">
        <v>9169.9860000000008</v>
      </c>
      <c r="G1785" s="212"/>
      <c r="H1785" s="212"/>
      <c r="I178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8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86" spans="1:10" x14ac:dyDescent="0.25">
      <c r="A1786" s="214" t="s">
        <v>8310</v>
      </c>
      <c r="B1786" s="214" t="s">
        <v>7299</v>
      </c>
      <c r="C1786" s="214" t="s">
        <v>15552</v>
      </c>
      <c r="D1786" s="214" t="s">
        <v>15553</v>
      </c>
      <c r="E1786" s="215">
        <v>7162.165</v>
      </c>
      <c r="F1786" s="215">
        <v>8232.3729999999996</v>
      </c>
      <c r="G1786" s="212"/>
      <c r="H1786" s="212"/>
      <c r="I178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8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87" spans="1:10" x14ac:dyDescent="0.25">
      <c r="A1787" s="214" t="s">
        <v>8310</v>
      </c>
      <c r="B1787" s="214" t="s">
        <v>5749</v>
      </c>
      <c r="C1787" s="214" t="s">
        <v>8315</v>
      </c>
      <c r="D1787" s="214" t="s">
        <v>8316</v>
      </c>
      <c r="E1787" s="215">
        <v>18225.79</v>
      </c>
      <c r="F1787" s="215">
        <v>20949.18</v>
      </c>
      <c r="G1787" s="212"/>
      <c r="H1787" s="212"/>
      <c r="I178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8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88" spans="1:10" x14ac:dyDescent="0.25">
      <c r="A1788" s="214" t="s">
        <v>8310</v>
      </c>
      <c r="B1788" s="214" t="s">
        <v>5749</v>
      </c>
      <c r="C1788" s="214" t="s">
        <v>546</v>
      </c>
      <c r="D1788" s="214" t="s">
        <v>8317</v>
      </c>
      <c r="E1788" s="215">
        <v>21315.69</v>
      </c>
      <c r="F1788" s="215">
        <v>24500.79</v>
      </c>
      <c r="G1788" s="212"/>
      <c r="H1788" s="212"/>
      <c r="I178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8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89" spans="1:10" x14ac:dyDescent="0.25">
      <c r="A1789" s="214" t="s">
        <v>8310</v>
      </c>
      <c r="B1789" s="214" t="s">
        <v>5749</v>
      </c>
      <c r="C1789" s="214" t="s">
        <v>8318</v>
      </c>
      <c r="D1789" s="214" t="s">
        <v>8319</v>
      </c>
      <c r="E1789" s="215">
        <v>21315.69</v>
      </c>
      <c r="F1789" s="215">
        <v>24500.79</v>
      </c>
      <c r="G1789" s="212"/>
      <c r="H1789" s="212"/>
      <c r="I178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8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90" spans="1:10" x14ac:dyDescent="0.25">
      <c r="A1790" s="214" t="s">
        <v>8310</v>
      </c>
      <c r="B1790" s="214" t="s">
        <v>5749</v>
      </c>
      <c r="C1790" s="214" t="s">
        <v>8320</v>
      </c>
      <c r="D1790" s="214" t="s">
        <v>543</v>
      </c>
      <c r="E1790" s="215">
        <v>12840.46</v>
      </c>
      <c r="F1790" s="215">
        <v>14759.15</v>
      </c>
      <c r="G1790" s="212"/>
      <c r="H1790" s="212"/>
      <c r="I179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9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91" spans="1:10" x14ac:dyDescent="0.25">
      <c r="A1791" s="214" t="s">
        <v>8310</v>
      </c>
      <c r="B1791" s="214" t="s">
        <v>5749</v>
      </c>
      <c r="C1791" s="214" t="s">
        <v>8321</v>
      </c>
      <c r="D1791" s="214" t="s">
        <v>549</v>
      </c>
      <c r="E1791" s="215">
        <v>10770.89</v>
      </c>
      <c r="F1791" s="215">
        <v>12380.33</v>
      </c>
      <c r="G1791" s="212"/>
      <c r="H1791" s="212"/>
      <c r="I179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9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92" spans="1:10" x14ac:dyDescent="0.25">
      <c r="A1792" s="214" t="s">
        <v>8310</v>
      </c>
      <c r="B1792" s="214" t="s">
        <v>5749</v>
      </c>
      <c r="C1792" s="214" t="s">
        <v>11552</v>
      </c>
      <c r="D1792" s="214" t="s">
        <v>8322</v>
      </c>
      <c r="E1792" s="215">
        <v>18558.54</v>
      </c>
      <c r="F1792" s="215">
        <v>21331.65</v>
      </c>
      <c r="G1792" s="212"/>
      <c r="H1792" s="212"/>
      <c r="I179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9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93" spans="1:10" x14ac:dyDescent="0.25">
      <c r="A1793" s="214" t="s">
        <v>8310</v>
      </c>
      <c r="B1793" s="214" t="s">
        <v>5749</v>
      </c>
      <c r="C1793" s="214" t="s">
        <v>15554</v>
      </c>
      <c r="D1793" s="214" t="s">
        <v>15555</v>
      </c>
      <c r="E1793" s="215">
        <v>32227.15</v>
      </c>
      <c r="F1793" s="215">
        <v>37042.699999999997</v>
      </c>
      <c r="G1793" s="212"/>
      <c r="H1793" s="212"/>
      <c r="I179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9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94" spans="1:10" x14ac:dyDescent="0.25">
      <c r="A1794" s="214" t="s">
        <v>8310</v>
      </c>
      <c r="B1794" s="214" t="s">
        <v>5749</v>
      </c>
      <c r="C1794" s="214" t="s">
        <v>12708</v>
      </c>
      <c r="D1794" s="214" t="s">
        <v>12709</v>
      </c>
      <c r="E1794" s="215">
        <v>31532.28</v>
      </c>
      <c r="F1794" s="215">
        <v>36244</v>
      </c>
      <c r="G1794" s="212"/>
      <c r="H1794" s="212"/>
      <c r="I179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9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95" spans="1:10" x14ac:dyDescent="0.25">
      <c r="A1795" s="214" t="s">
        <v>8323</v>
      </c>
      <c r="B1795" s="476" t="s">
        <v>8323</v>
      </c>
      <c r="C1795" s="657"/>
      <c r="D1795" s="477"/>
      <c r="E1795" s="215"/>
      <c r="F1795" s="215"/>
      <c r="G1795" s="212"/>
      <c r="H1795" s="212"/>
      <c r="I1795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795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796" spans="1:10" x14ac:dyDescent="0.25">
      <c r="A1796" s="214" t="s">
        <v>8324</v>
      </c>
      <c r="B1796" s="476" t="s">
        <v>8324</v>
      </c>
      <c r="C1796" s="657"/>
      <c r="D1796" s="477"/>
      <c r="E1796" s="215"/>
      <c r="F1796" s="215"/>
      <c r="G1796" s="212"/>
      <c r="H1796" s="212"/>
      <c r="I1796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796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797" spans="1:10" x14ac:dyDescent="0.25">
      <c r="A1797" s="214" t="s">
        <v>8324</v>
      </c>
      <c r="B1797" s="214" t="s">
        <v>8325</v>
      </c>
      <c r="C1797" s="214">
        <v>91180720</v>
      </c>
      <c r="D1797" s="214" t="s">
        <v>8326</v>
      </c>
      <c r="E1797" s="215">
        <v>6916.5</v>
      </c>
      <c r="F1797" s="215">
        <v>7950</v>
      </c>
      <c r="G1797" s="212"/>
      <c r="H1797" s="212"/>
      <c r="I179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9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98" spans="1:10" x14ac:dyDescent="0.25">
      <c r="A1798" s="214" t="s">
        <v>8324</v>
      </c>
      <c r="B1798" s="214" t="s">
        <v>8327</v>
      </c>
      <c r="C1798" s="214" t="s">
        <v>8328</v>
      </c>
      <c r="D1798" s="214" t="s">
        <v>8329</v>
      </c>
      <c r="E1798" s="215">
        <v>789.52499999999998</v>
      </c>
      <c r="F1798" s="215">
        <v>907.5</v>
      </c>
      <c r="G1798" s="212"/>
      <c r="H1798" s="212"/>
      <c r="I179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9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799" spans="1:10" x14ac:dyDescent="0.25">
      <c r="A1799" s="214" t="s">
        <v>8324</v>
      </c>
      <c r="B1799" s="214" t="s">
        <v>8327</v>
      </c>
      <c r="C1799" s="214" t="s">
        <v>8330</v>
      </c>
      <c r="D1799" s="214" t="s">
        <v>8331</v>
      </c>
      <c r="E1799" s="215">
        <v>789.52499999999998</v>
      </c>
      <c r="F1799" s="215">
        <v>907.5</v>
      </c>
      <c r="G1799" s="212"/>
      <c r="H1799" s="212"/>
      <c r="I179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79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00" spans="1:10" x14ac:dyDescent="0.25">
      <c r="A1800" s="214" t="s">
        <v>8332</v>
      </c>
      <c r="B1800" s="476" t="s">
        <v>8332</v>
      </c>
      <c r="C1800" s="657"/>
      <c r="D1800" s="477"/>
      <c r="E1800" s="215"/>
      <c r="F1800" s="215"/>
      <c r="G1800" s="212"/>
      <c r="H1800" s="212"/>
      <c r="I1800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800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801" spans="1:10" x14ac:dyDescent="0.25">
      <c r="A1801" s="214" t="s">
        <v>8332</v>
      </c>
      <c r="B1801" s="214" t="s">
        <v>5749</v>
      </c>
      <c r="C1801" s="214" t="s">
        <v>15556</v>
      </c>
      <c r="D1801" s="214" t="s">
        <v>15557</v>
      </c>
      <c r="E1801" s="215">
        <v>1726.3240000000001</v>
      </c>
      <c r="F1801" s="215">
        <v>1984.28</v>
      </c>
      <c r="G1801" s="212"/>
      <c r="H1801" s="212"/>
      <c r="I180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0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02" spans="1:10" x14ac:dyDescent="0.25">
      <c r="A1802" s="214" t="s">
        <v>8332</v>
      </c>
      <c r="B1802" s="214" t="s">
        <v>5749</v>
      </c>
      <c r="C1802" s="214" t="s">
        <v>15558</v>
      </c>
      <c r="D1802" s="214" t="s">
        <v>15559</v>
      </c>
      <c r="E1802" s="215">
        <v>1286.4480000000001</v>
      </c>
      <c r="F1802" s="215">
        <v>1478.675</v>
      </c>
      <c r="G1802" s="212"/>
      <c r="H1802" s="212"/>
      <c r="I180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0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03" spans="1:10" x14ac:dyDescent="0.25">
      <c r="A1803" s="214" t="s">
        <v>8332</v>
      </c>
      <c r="B1803" s="214" t="s">
        <v>5749</v>
      </c>
      <c r="C1803" s="214" t="s">
        <v>15560</v>
      </c>
      <c r="D1803" s="214" t="s">
        <v>15561</v>
      </c>
      <c r="E1803" s="215">
        <v>1052.6130000000001</v>
      </c>
      <c r="F1803" s="215">
        <v>1209.9000000000001</v>
      </c>
      <c r="G1803" s="212"/>
      <c r="H1803" s="212"/>
      <c r="I180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0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04" spans="1:10" x14ac:dyDescent="0.25">
      <c r="A1804" s="214" t="s">
        <v>8332</v>
      </c>
      <c r="B1804" s="214" t="s">
        <v>5749</v>
      </c>
      <c r="C1804" s="214" t="s">
        <v>15562</v>
      </c>
      <c r="D1804" s="214" t="s">
        <v>15563</v>
      </c>
      <c r="E1804" s="215">
        <v>1872.492</v>
      </c>
      <c r="F1804" s="215">
        <v>2152.29</v>
      </c>
      <c r="G1804" s="212"/>
      <c r="H1804" s="212"/>
      <c r="I180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0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05" spans="1:10" x14ac:dyDescent="0.25">
      <c r="A1805" s="214" t="s">
        <v>8332</v>
      </c>
      <c r="B1805" s="214" t="s">
        <v>5749</v>
      </c>
      <c r="C1805" s="214" t="s">
        <v>15564</v>
      </c>
      <c r="D1805" s="214" t="s">
        <v>15565</v>
      </c>
      <c r="E1805" s="215">
        <v>2007.0920000000001</v>
      </c>
      <c r="F1805" s="215">
        <v>2307.002</v>
      </c>
      <c r="G1805" s="212"/>
      <c r="H1805" s="212"/>
      <c r="I180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0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06" spans="1:10" x14ac:dyDescent="0.25">
      <c r="A1806" s="214" t="s">
        <v>8332</v>
      </c>
      <c r="B1806" s="214" t="s">
        <v>5749</v>
      </c>
      <c r="C1806" s="214" t="s">
        <v>15566</v>
      </c>
      <c r="D1806" s="214" t="s">
        <v>15567</v>
      </c>
      <c r="E1806" s="215">
        <v>4017.7179999999998</v>
      </c>
      <c r="F1806" s="215">
        <v>4618.0659999999998</v>
      </c>
      <c r="G1806" s="212"/>
      <c r="H1806" s="212"/>
      <c r="I180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0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07" spans="1:10" x14ac:dyDescent="0.25">
      <c r="A1807" s="214" t="s">
        <v>8332</v>
      </c>
      <c r="B1807" s="214" t="s">
        <v>5749</v>
      </c>
      <c r="C1807" s="214" t="s">
        <v>11553</v>
      </c>
      <c r="D1807" s="214" t="s">
        <v>11554</v>
      </c>
      <c r="E1807" s="215">
        <v>3929.2109999999998</v>
      </c>
      <c r="F1807" s="215">
        <v>4516.335</v>
      </c>
      <c r="G1807" s="212"/>
      <c r="H1807" s="212"/>
      <c r="I180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0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08" spans="1:10" x14ac:dyDescent="0.25">
      <c r="A1808" s="214" t="s">
        <v>8332</v>
      </c>
      <c r="B1808" s="214" t="s">
        <v>5749</v>
      </c>
      <c r="C1808" s="214" t="s">
        <v>15568</v>
      </c>
      <c r="D1808" s="214" t="s">
        <v>11554</v>
      </c>
      <c r="E1808" s="215">
        <v>3847.136</v>
      </c>
      <c r="F1808" s="215">
        <v>4421.9960000000001</v>
      </c>
      <c r="G1808" s="212"/>
      <c r="H1808" s="212"/>
      <c r="I180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0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09" spans="1:10" x14ac:dyDescent="0.25">
      <c r="A1809" s="214" t="s">
        <v>8332</v>
      </c>
      <c r="B1809" s="214" t="s">
        <v>5749</v>
      </c>
      <c r="C1809" s="214" t="s">
        <v>8333</v>
      </c>
      <c r="D1809" s="214" t="s">
        <v>8334</v>
      </c>
      <c r="E1809" s="215">
        <v>1931.4</v>
      </c>
      <c r="F1809" s="215">
        <v>2220</v>
      </c>
      <c r="G1809" s="212"/>
      <c r="H1809" s="212"/>
      <c r="I180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0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10" spans="1:10" x14ac:dyDescent="0.25">
      <c r="A1810" s="214" t="s">
        <v>8332</v>
      </c>
      <c r="B1810" s="214" t="s">
        <v>5749</v>
      </c>
      <c r="C1810" s="214" t="s">
        <v>15569</v>
      </c>
      <c r="D1810" s="214" t="s">
        <v>15570</v>
      </c>
      <c r="E1810" s="215">
        <v>957.95699999999999</v>
      </c>
      <c r="F1810" s="215">
        <v>1101.0999999999999</v>
      </c>
      <c r="G1810" s="212"/>
      <c r="H1810" s="212"/>
      <c r="I181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1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11" spans="1:10" x14ac:dyDescent="0.25">
      <c r="A1811" s="214" t="s">
        <v>8335</v>
      </c>
      <c r="B1811" s="476" t="s">
        <v>8335</v>
      </c>
      <c r="C1811" s="657"/>
      <c r="D1811" s="477"/>
      <c r="E1811" s="215"/>
      <c r="F1811" s="215"/>
      <c r="G1811" s="212"/>
      <c r="H1811" s="212"/>
      <c r="I1811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811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812" spans="1:10" x14ac:dyDescent="0.25">
      <c r="A1812" s="214" t="s">
        <v>135</v>
      </c>
      <c r="B1812" s="476" t="s">
        <v>135</v>
      </c>
      <c r="C1812" s="657"/>
      <c r="D1812" s="477"/>
      <c r="E1812" s="215"/>
      <c r="F1812" s="215"/>
      <c r="G1812" s="212"/>
      <c r="H1812" s="212"/>
      <c r="I1812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812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813" spans="1:10" x14ac:dyDescent="0.25">
      <c r="A1813" s="214" t="s">
        <v>135</v>
      </c>
      <c r="B1813" s="214" t="s">
        <v>8336</v>
      </c>
      <c r="C1813" s="214" t="s">
        <v>15571</v>
      </c>
      <c r="D1813" s="214" t="s">
        <v>15572</v>
      </c>
      <c r="E1813" s="215">
        <v>46935.03</v>
      </c>
      <c r="F1813" s="215">
        <v>53948.31</v>
      </c>
      <c r="G1813" s="212"/>
      <c r="H1813" s="212"/>
      <c r="I181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1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14" spans="1:10" x14ac:dyDescent="0.25">
      <c r="A1814" s="214" t="s">
        <v>135</v>
      </c>
      <c r="B1814" s="214" t="s">
        <v>8336</v>
      </c>
      <c r="C1814" s="214" t="s">
        <v>8337</v>
      </c>
      <c r="D1814" s="214" t="s">
        <v>8338</v>
      </c>
      <c r="E1814" s="215">
        <v>48596.4</v>
      </c>
      <c r="F1814" s="215">
        <v>55857.93</v>
      </c>
      <c r="G1814" s="212"/>
      <c r="H1814" s="212"/>
      <c r="I181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1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15" spans="1:10" x14ac:dyDescent="0.25">
      <c r="A1815" s="214" t="s">
        <v>135</v>
      </c>
      <c r="B1815" s="214" t="s">
        <v>8336</v>
      </c>
      <c r="C1815" s="214" t="s">
        <v>8339</v>
      </c>
      <c r="D1815" s="214" t="s">
        <v>8340</v>
      </c>
      <c r="E1815" s="215">
        <v>45513.82</v>
      </c>
      <c r="F1815" s="215">
        <v>52314.73</v>
      </c>
      <c r="G1815" s="212"/>
      <c r="H1815" s="212"/>
      <c r="I181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1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16" spans="1:10" x14ac:dyDescent="0.25">
      <c r="A1816" s="214" t="s">
        <v>135</v>
      </c>
      <c r="B1816" s="214" t="s">
        <v>8336</v>
      </c>
      <c r="C1816" s="214" t="s">
        <v>8341</v>
      </c>
      <c r="D1816" s="214" t="s">
        <v>8342</v>
      </c>
      <c r="E1816" s="215">
        <v>57303.8</v>
      </c>
      <c r="F1816" s="215">
        <v>65866.44</v>
      </c>
      <c r="G1816" s="212"/>
      <c r="H1816" s="212"/>
      <c r="I181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1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17" spans="1:10" x14ac:dyDescent="0.25">
      <c r="A1817" s="214" t="s">
        <v>135</v>
      </c>
      <c r="B1817" s="214" t="s">
        <v>8336</v>
      </c>
      <c r="C1817" s="214" t="s">
        <v>8343</v>
      </c>
      <c r="D1817" s="214" t="s">
        <v>8344</v>
      </c>
      <c r="E1817" s="215">
        <v>59758.22</v>
      </c>
      <c r="F1817" s="215">
        <v>68687.61</v>
      </c>
      <c r="G1817" s="212"/>
      <c r="H1817" s="212"/>
      <c r="I181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1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18" spans="1:10" x14ac:dyDescent="0.25">
      <c r="A1818" s="214" t="s">
        <v>135</v>
      </c>
      <c r="B1818" s="214" t="s">
        <v>8336</v>
      </c>
      <c r="C1818" s="214" t="s">
        <v>15573</v>
      </c>
      <c r="D1818" s="214" t="s">
        <v>15574</v>
      </c>
      <c r="E1818" s="215">
        <v>29057.83</v>
      </c>
      <c r="F1818" s="215">
        <v>33399.81</v>
      </c>
      <c r="G1818" s="212"/>
      <c r="H1818" s="212"/>
      <c r="I181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1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19" spans="1:10" x14ac:dyDescent="0.25">
      <c r="A1819" s="214" t="s">
        <v>135</v>
      </c>
      <c r="B1819" s="214" t="s">
        <v>8336</v>
      </c>
      <c r="C1819" s="214" t="s">
        <v>8345</v>
      </c>
      <c r="D1819" s="214" t="s">
        <v>8346</v>
      </c>
      <c r="E1819" s="215">
        <v>48909.14</v>
      </c>
      <c r="F1819" s="215">
        <v>56217.4</v>
      </c>
      <c r="G1819" s="212"/>
      <c r="H1819" s="212"/>
      <c r="I181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1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20" spans="1:10" x14ac:dyDescent="0.25">
      <c r="A1820" s="214" t="s">
        <v>135</v>
      </c>
      <c r="B1820" s="214" t="s">
        <v>8336</v>
      </c>
      <c r="C1820" s="214" t="s">
        <v>8347</v>
      </c>
      <c r="D1820" s="214" t="s">
        <v>8348</v>
      </c>
      <c r="E1820" s="215">
        <v>48471.839999999997</v>
      </c>
      <c r="F1820" s="215">
        <v>55714.76</v>
      </c>
      <c r="G1820" s="212"/>
      <c r="H1820" s="212"/>
      <c r="I182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2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21" spans="1:10" x14ac:dyDescent="0.25">
      <c r="A1821" s="214" t="s">
        <v>135</v>
      </c>
      <c r="B1821" s="214" t="s">
        <v>8336</v>
      </c>
      <c r="C1821" s="214" t="s">
        <v>15575</v>
      </c>
      <c r="D1821" s="214" t="s">
        <v>15576</v>
      </c>
      <c r="E1821" s="215">
        <v>39373.74</v>
      </c>
      <c r="F1821" s="215">
        <v>45257.17</v>
      </c>
      <c r="G1821" s="212"/>
      <c r="H1821" s="212"/>
      <c r="I182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2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22" spans="1:10" x14ac:dyDescent="0.25">
      <c r="A1822" s="214" t="s">
        <v>135</v>
      </c>
      <c r="B1822" s="214" t="s">
        <v>8336</v>
      </c>
      <c r="C1822" s="214" t="s">
        <v>8349</v>
      </c>
      <c r="D1822" s="214" t="s">
        <v>8350</v>
      </c>
      <c r="E1822" s="215">
        <v>124752.4</v>
      </c>
      <c r="F1822" s="215">
        <v>143393.5</v>
      </c>
      <c r="G1822" s="212"/>
      <c r="H1822" s="212"/>
      <c r="I182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2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23" spans="1:10" x14ac:dyDescent="0.25">
      <c r="A1823" s="214" t="s">
        <v>135</v>
      </c>
      <c r="B1823" s="214" t="s">
        <v>8336</v>
      </c>
      <c r="C1823" s="214" t="s">
        <v>8351</v>
      </c>
      <c r="D1823" s="214" t="s">
        <v>8352</v>
      </c>
      <c r="E1823" s="215">
        <v>124752.4</v>
      </c>
      <c r="F1823" s="215">
        <v>143393.5</v>
      </c>
      <c r="G1823" s="212"/>
      <c r="H1823" s="212"/>
      <c r="I182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2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24" spans="1:10" x14ac:dyDescent="0.25">
      <c r="A1824" s="214" t="s">
        <v>135</v>
      </c>
      <c r="B1824" s="214" t="s">
        <v>5667</v>
      </c>
      <c r="C1824" s="214" t="s">
        <v>8353</v>
      </c>
      <c r="D1824" s="214" t="s">
        <v>8354</v>
      </c>
      <c r="E1824" s="215">
        <v>4075.2539999999999</v>
      </c>
      <c r="F1824" s="215">
        <v>4684.2</v>
      </c>
      <c r="G1824" s="212"/>
      <c r="H1824" s="212"/>
      <c r="I182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2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25" spans="1:10" x14ac:dyDescent="0.25">
      <c r="A1825" s="214" t="s">
        <v>135</v>
      </c>
      <c r="B1825" s="214" t="s">
        <v>8357</v>
      </c>
      <c r="C1825" s="214" t="s">
        <v>8358</v>
      </c>
      <c r="D1825" s="214" t="s">
        <v>8359</v>
      </c>
      <c r="E1825" s="215">
        <v>1574.0909999999999</v>
      </c>
      <c r="F1825" s="215">
        <v>1809.3</v>
      </c>
      <c r="G1825" s="212"/>
      <c r="H1825" s="212"/>
      <c r="I182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2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26" spans="1:10" x14ac:dyDescent="0.25">
      <c r="A1826" s="214" t="s">
        <v>135</v>
      </c>
      <c r="B1826" s="214" t="s">
        <v>8357</v>
      </c>
      <c r="C1826" s="214" t="s">
        <v>8360</v>
      </c>
      <c r="D1826" s="214" t="s">
        <v>8361</v>
      </c>
      <c r="E1826" s="215">
        <v>642.14700000000005</v>
      </c>
      <c r="F1826" s="215">
        <v>738.1</v>
      </c>
      <c r="G1826" s="212"/>
      <c r="H1826" s="212"/>
      <c r="I182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2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27" spans="1:10" x14ac:dyDescent="0.25">
      <c r="A1827" s="214" t="s">
        <v>135</v>
      </c>
      <c r="B1827" s="214" t="s">
        <v>5749</v>
      </c>
      <c r="C1827" s="214" t="s">
        <v>8362</v>
      </c>
      <c r="D1827" s="214" t="s">
        <v>8363</v>
      </c>
      <c r="E1827" s="215">
        <v>5206.2709999999997</v>
      </c>
      <c r="F1827" s="215">
        <v>5984.2190000000001</v>
      </c>
      <c r="G1827" s="212"/>
      <c r="H1827" s="212"/>
      <c r="I182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2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28" spans="1:10" x14ac:dyDescent="0.25">
      <c r="A1828" s="214" t="s">
        <v>135</v>
      </c>
      <c r="B1828" s="214" t="s">
        <v>5749</v>
      </c>
      <c r="C1828" s="214" t="s">
        <v>8364</v>
      </c>
      <c r="D1828" s="214" t="s">
        <v>8365</v>
      </c>
      <c r="E1828" s="215">
        <v>6883.8450000000003</v>
      </c>
      <c r="F1828" s="215">
        <v>7912.4650000000001</v>
      </c>
      <c r="G1828" s="212"/>
      <c r="H1828" s="212"/>
      <c r="I182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2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29" spans="1:10" x14ac:dyDescent="0.25">
      <c r="A1829" s="214" t="s">
        <v>135</v>
      </c>
      <c r="B1829" s="214" t="s">
        <v>5749</v>
      </c>
      <c r="C1829" s="214" t="s">
        <v>8368</v>
      </c>
      <c r="D1829" s="214" t="s">
        <v>8369</v>
      </c>
      <c r="E1829" s="215">
        <v>2231.1439999999998</v>
      </c>
      <c r="F1829" s="215">
        <v>2564.5329999999999</v>
      </c>
      <c r="G1829" s="212"/>
      <c r="H1829" s="212"/>
      <c r="I182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2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30" spans="1:10" x14ac:dyDescent="0.25">
      <c r="A1830" s="214" t="s">
        <v>135</v>
      </c>
      <c r="B1830" s="214" t="s">
        <v>5749</v>
      </c>
      <c r="C1830" s="214" t="s">
        <v>8370</v>
      </c>
      <c r="D1830" s="214" t="s">
        <v>8371</v>
      </c>
      <c r="E1830" s="215">
        <v>4938.28</v>
      </c>
      <c r="F1830" s="215">
        <v>5676.183</v>
      </c>
      <c r="G1830" s="212"/>
      <c r="H1830" s="212"/>
      <c r="I183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3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31" spans="1:10" x14ac:dyDescent="0.25">
      <c r="A1831" s="214" t="s">
        <v>135</v>
      </c>
      <c r="B1831" s="214" t="s">
        <v>5749</v>
      </c>
      <c r="C1831" s="214" t="s">
        <v>8380</v>
      </c>
      <c r="D1831" s="214" t="s">
        <v>8381</v>
      </c>
      <c r="E1831" s="215">
        <v>11113.81</v>
      </c>
      <c r="F1831" s="215">
        <v>12774.49</v>
      </c>
      <c r="G1831" s="212"/>
      <c r="H1831" s="212"/>
      <c r="I183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3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32" spans="1:10" x14ac:dyDescent="0.25">
      <c r="A1832" s="214" t="s">
        <v>136</v>
      </c>
      <c r="B1832" s="476" t="s">
        <v>136</v>
      </c>
      <c r="C1832" s="657"/>
      <c r="D1832" s="477"/>
      <c r="E1832" s="215"/>
      <c r="F1832" s="215"/>
      <c r="G1832" s="212"/>
      <c r="H1832" s="212"/>
      <c r="I1832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832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833" spans="1:10" x14ac:dyDescent="0.25">
      <c r="A1833" s="214" t="s">
        <v>136</v>
      </c>
      <c r="B1833" s="214" t="s">
        <v>5666</v>
      </c>
      <c r="C1833" s="214" t="s">
        <v>8382</v>
      </c>
      <c r="D1833" s="214" t="s">
        <v>8383</v>
      </c>
      <c r="E1833" s="215">
        <v>1447.5840000000001</v>
      </c>
      <c r="F1833" s="215">
        <v>1663.89</v>
      </c>
      <c r="G1833" s="212"/>
      <c r="H1833" s="212"/>
      <c r="I183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3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34" spans="1:10" x14ac:dyDescent="0.25">
      <c r="A1834" s="214" t="s">
        <v>8384</v>
      </c>
      <c r="B1834" s="476" t="s">
        <v>8384</v>
      </c>
      <c r="C1834" s="657"/>
      <c r="D1834" s="477"/>
      <c r="E1834" s="215"/>
      <c r="F1834" s="215"/>
      <c r="G1834" s="212"/>
      <c r="H1834" s="212"/>
      <c r="I1834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834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835" spans="1:10" x14ac:dyDescent="0.25">
      <c r="A1835" s="214" t="s">
        <v>8384</v>
      </c>
      <c r="B1835" s="214" t="s">
        <v>8385</v>
      </c>
      <c r="C1835" s="214" t="s">
        <v>8386</v>
      </c>
      <c r="D1835" s="214" t="s">
        <v>8387</v>
      </c>
      <c r="E1835" s="215">
        <v>342.1275</v>
      </c>
      <c r="F1835" s="215">
        <v>393.25</v>
      </c>
      <c r="G1835" s="212"/>
      <c r="H1835" s="212"/>
      <c r="I183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3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36" spans="1:10" x14ac:dyDescent="0.25">
      <c r="A1836" s="214" t="s">
        <v>8384</v>
      </c>
      <c r="B1836" s="214" t="s">
        <v>5749</v>
      </c>
      <c r="C1836" s="214" t="s">
        <v>8388</v>
      </c>
      <c r="D1836" s="214" t="s">
        <v>8389</v>
      </c>
      <c r="E1836" s="215">
        <v>1032.067</v>
      </c>
      <c r="F1836" s="215">
        <v>1186.2840000000001</v>
      </c>
      <c r="G1836" s="212"/>
      <c r="H1836" s="212"/>
      <c r="I183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3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37" spans="1:10" x14ac:dyDescent="0.25">
      <c r="A1837" s="214" t="s">
        <v>8390</v>
      </c>
      <c r="B1837" s="476" t="s">
        <v>8390</v>
      </c>
      <c r="C1837" s="657"/>
      <c r="D1837" s="477"/>
      <c r="E1837" s="215"/>
      <c r="F1837" s="215"/>
      <c r="G1837" s="212"/>
      <c r="H1837" s="212"/>
      <c r="I1837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837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838" spans="1:10" x14ac:dyDescent="0.25">
      <c r="A1838" s="214" t="s">
        <v>8391</v>
      </c>
      <c r="B1838" s="476" t="s">
        <v>8391</v>
      </c>
      <c r="C1838" s="657"/>
      <c r="D1838" s="477"/>
      <c r="E1838" s="215"/>
      <c r="F1838" s="215"/>
      <c r="G1838" s="212"/>
      <c r="H1838" s="212"/>
      <c r="I1838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838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839" spans="1:10" x14ac:dyDescent="0.25">
      <c r="A1839" s="214" t="s">
        <v>8391</v>
      </c>
      <c r="B1839" s="214">
        <v>360</v>
      </c>
      <c r="C1839" s="214" t="s">
        <v>8392</v>
      </c>
      <c r="D1839" s="214" t="s">
        <v>8393</v>
      </c>
      <c r="E1839" s="215">
        <v>2027.0039999999999</v>
      </c>
      <c r="F1839" s="215">
        <v>2329.89</v>
      </c>
      <c r="G1839" s="212"/>
      <c r="H1839" s="212"/>
      <c r="I183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3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40" spans="1:10" x14ac:dyDescent="0.25">
      <c r="A1840" s="214" t="s">
        <v>8391</v>
      </c>
      <c r="B1840" s="214">
        <v>360</v>
      </c>
      <c r="C1840" s="214" t="s">
        <v>8394</v>
      </c>
      <c r="D1840" s="214" t="s">
        <v>8395</v>
      </c>
      <c r="E1840" s="215">
        <v>1689.009</v>
      </c>
      <c r="F1840" s="215">
        <v>1941.39</v>
      </c>
      <c r="G1840" s="212"/>
      <c r="H1840" s="212"/>
      <c r="I184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4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41" spans="1:10" x14ac:dyDescent="0.25">
      <c r="A1841" s="214" t="s">
        <v>8391</v>
      </c>
      <c r="B1841" s="214" t="s">
        <v>5749</v>
      </c>
      <c r="C1841" s="214" t="s">
        <v>15577</v>
      </c>
      <c r="D1841" s="214" t="s">
        <v>15578</v>
      </c>
      <c r="E1841" s="215">
        <v>1991.1579999999999</v>
      </c>
      <c r="F1841" s="215">
        <v>2288.6869999999999</v>
      </c>
      <c r="G1841" s="212"/>
      <c r="H1841" s="212"/>
      <c r="I184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4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42" spans="1:10" x14ac:dyDescent="0.25">
      <c r="A1842" s="214" t="s">
        <v>8391</v>
      </c>
      <c r="B1842" s="214" t="s">
        <v>5749</v>
      </c>
      <c r="C1842" s="214" t="s">
        <v>683</v>
      </c>
      <c r="D1842" s="214" t="s">
        <v>8398</v>
      </c>
      <c r="E1842" s="215">
        <v>4721.9129999999996</v>
      </c>
      <c r="F1842" s="215">
        <v>5427.4859999999999</v>
      </c>
      <c r="G1842" s="212"/>
      <c r="H1842" s="212"/>
      <c r="I184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4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43" spans="1:10" x14ac:dyDescent="0.25">
      <c r="A1843" s="214" t="s">
        <v>8391</v>
      </c>
      <c r="B1843" s="214" t="s">
        <v>5749</v>
      </c>
      <c r="C1843" s="214" t="s">
        <v>681</v>
      </c>
      <c r="D1843" s="214" t="s">
        <v>8399</v>
      </c>
      <c r="E1843" s="215">
        <v>6734.1170000000002</v>
      </c>
      <c r="F1843" s="215">
        <v>7740.3639999999996</v>
      </c>
      <c r="G1843" s="212"/>
      <c r="H1843" s="212"/>
      <c r="I184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4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44" spans="1:10" x14ac:dyDescent="0.25">
      <c r="A1844" s="214" t="s">
        <v>8391</v>
      </c>
      <c r="B1844" s="214" t="s">
        <v>5749</v>
      </c>
      <c r="C1844" s="214" t="s">
        <v>15579</v>
      </c>
      <c r="D1844" s="214" t="s">
        <v>9537</v>
      </c>
      <c r="E1844" s="215">
        <v>3389.7620000000002</v>
      </c>
      <c r="F1844" s="215">
        <v>3896.2779999999998</v>
      </c>
      <c r="G1844" s="212"/>
      <c r="H1844" s="212"/>
      <c r="I184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4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45" spans="1:10" x14ac:dyDescent="0.25">
      <c r="A1845" s="214" t="s">
        <v>8391</v>
      </c>
      <c r="B1845" s="214" t="s">
        <v>5749</v>
      </c>
      <c r="C1845" s="214" t="s">
        <v>8400</v>
      </c>
      <c r="D1845" s="214" t="s">
        <v>8401</v>
      </c>
      <c r="E1845" s="215">
        <v>4004.835</v>
      </c>
      <c r="F1845" s="215">
        <v>4603.259</v>
      </c>
      <c r="G1845" s="212"/>
      <c r="H1845" s="212"/>
      <c r="I184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4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46" spans="1:10" x14ac:dyDescent="0.25">
      <c r="A1846" s="214" t="s">
        <v>8391</v>
      </c>
      <c r="B1846" s="214" t="s">
        <v>5749</v>
      </c>
      <c r="C1846" s="214" t="s">
        <v>8402</v>
      </c>
      <c r="D1846" s="214" t="s">
        <v>8403</v>
      </c>
      <c r="E1846" s="215">
        <v>5436.9960000000001</v>
      </c>
      <c r="F1846" s="215">
        <v>6249.4210000000003</v>
      </c>
      <c r="G1846" s="212"/>
      <c r="H1846" s="212"/>
      <c r="I184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4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47" spans="1:10" x14ac:dyDescent="0.25">
      <c r="A1847" s="214" t="s">
        <v>8391</v>
      </c>
      <c r="B1847" s="214" t="s">
        <v>5749</v>
      </c>
      <c r="C1847" s="214" t="s">
        <v>15580</v>
      </c>
      <c r="D1847" s="214" t="s">
        <v>15581</v>
      </c>
      <c r="E1847" s="215">
        <v>6108.21</v>
      </c>
      <c r="F1847" s="215">
        <v>7020.9309999999996</v>
      </c>
      <c r="G1847" s="212"/>
      <c r="H1847" s="212"/>
      <c r="I184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4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48" spans="1:10" x14ac:dyDescent="0.25">
      <c r="A1848" s="214" t="s">
        <v>8391</v>
      </c>
      <c r="B1848" s="214" t="s">
        <v>5749</v>
      </c>
      <c r="C1848" s="214" t="s">
        <v>15582</v>
      </c>
      <c r="D1848" s="214" t="s">
        <v>15583</v>
      </c>
      <c r="E1848" s="215">
        <v>2046.067</v>
      </c>
      <c r="F1848" s="215">
        <v>2351.8009999999999</v>
      </c>
      <c r="G1848" s="212"/>
      <c r="H1848" s="212"/>
      <c r="I184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4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49" spans="1:10" x14ac:dyDescent="0.25">
      <c r="A1849" s="214" t="s">
        <v>8391</v>
      </c>
      <c r="B1849" s="214" t="s">
        <v>5749</v>
      </c>
      <c r="C1849" s="214" t="s">
        <v>8404</v>
      </c>
      <c r="D1849" s="214" t="s">
        <v>8405</v>
      </c>
      <c r="E1849" s="215">
        <v>3028.4160000000002</v>
      </c>
      <c r="F1849" s="215">
        <v>3480.9380000000001</v>
      </c>
      <c r="G1849" s="212"/>
      <c r="H1849" s="212"/>
      <c r="I184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4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50" spans="1:10" x14ac:dyDescent="0.25">
      <c r="A1850" s="214" t="s">
        <v>8391</v>
      </c>
      <c r="B1850" s="214" t="s">
        <v>5749</v>
      </c>
      <c r="C1850" s="214" t="s">
        <v>15584</v>
      </c>
      <c r="D1850" s="214" t="s">
        <v>15585</v>
      </c>
      <c r="E1850" s="215">
        <v>2013.6780000000001</v>
      </c>
      <c r="F1850" s="215">
        <v>2314.5720000000001</v>
      </c>
      <c r="G1850" s="212"/>
      <c r="H1850" s="212"/>
      <c r="I185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5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51" spans="1:10" x14ac:dyDescent="0.25">
      <c r="A1851" s="214" t="s">
        <v>8391</v>
      </c>
      <c r="B1851" s="214" t="s">
        <v>5749</v>
      </c>
      <c r="C1851" s="214" t="s">
        <v>8406</v>
      </c>
      <c r="D1851" s="214" t="s">
        <v>8407</v>
      </c>
      <c r="E1851" s="215">
        <v>2349.1619999999998</v>
      </c>
      <c r="F1851" s="215">
        <v>2700.1860000000001</v>
      </c>
      <c r="G1851" s="212"/>
      <c r="H1851" s="212"/>
      <c r="I185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5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52" spans="1:10" x14ac:dyDescent="0.25">
      <c r="A1852" s="214" t="s">
        <v>8391</v>
      </c>
      <c r="B1852" s="214" t="s">
        <v>5749</v>
      </c>
      <c r="C1852" s="214" t="s">
        <v>8408</v>
      </c>
      <c r="D1852" s="214" t="s">
        <v>8409</v>
      </c>
      <c r="E1852" s="215">
        <v>3621.819</v>
      </c>
      <c r="F1852" s="215">
        <v>4163.0110000000004</v>
      </c>
      <c r="G1852" s="212"/>
      <c r="H1852" s="212"/>
      <c r="I185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5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53" spans="1:10" x14ac:dyDescent="0.25">
      <c r="A1853" s="214" t="s">
        <v>8391</v>
      </c>
      <c r="B1853" s="214" t="s">
        <v>5749</v>
      </c>
      <c r="C1853" s="214" t="s">
        <v>671</v>
      </c>
      <c r="D1853" s="214" t="s">
        <v>672</v>
      </c>
      <c r="E1853" s="215">
        <v>5725.7830000000004</v>
      </c>
      <c r="F1853" s="215">
        <v>6581.36</v>
      </c>
      <c r="G1853" s="212"/>
      <c r="H1853" s="212"/>
      <c r="I185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5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54" spans="1:10" x14ac:dyDescent="0.25">
      <c r="A1854" s="214" t="s">
        <v>8391</v>
      </c>
      <c r="B1854" s="214" t="s">
        <v>5749</v>
      </c>
      <c r="C1854" s="214" t="s">
        <v>986</v>
      </c>
      <c r="D1854" s="214" t="s">
        <v>8410</v>
      </c>
      <c r="E1854" s="215">
        <v>6076.1909999999998</v>
      </c>
      <c r="F1854" s="215">
        <v>6984.1279999999997</v>
      </c>
      <c r="G1854" s="212"/>
      <c r="H1854" s="212"/>
      <c r="I185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5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55" spans="1:10" x14ac:dyDescent="0.25">
      <c r="A1855" s="214" t="s">
        <v>8411</v>
      </c>
      <c r="B1855" s="476" t="s">
        <v>8411</v>
      </c>
      <c r="C1855" s="657"/>
      <c r="D1855" s="477"/>
      <c r="E1855" s="215"/>
      <c r="F1855" s="215"/>
      <c r="G1855" s="212"/>
      <c r="H1855" s="212"/>
      <c r="I1855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855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856" spans="1:10" x14ac:dyDescent="0.25">
      <c r="A1856" s="214" t="s">
        <v>8411</v>
      </c>
      <c r="B1856" s="214" t="s">
        <v>8412</v>
      </c>
      <c r="C1856" s="214">
        <v>91035003</v>
      </c>
      <c r="D1856" s="214" t="s">
        <v>8413</v>
      </c>
      <c r="E1856" s="215">
        <v>1284.3810000000001</v>
      </c>
      <c r="F1856" s="215">
        <v>1476.3</v>
      </c>
      <c r="G1856" s="212"/>
      <c r="H1856" s="212"/>
      <c r="I185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5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57" spans="1:10" x14ac:dyDescent="0.25">
      <c r="A1857" s="214" t="s">
        <v>8411</v>
      </c>
      <c r="B1857" s="214" t="s">
        <v>8412</v>
      </c>
      <c r="C1857" s="214">
        <v>91330002</v>
      </c>
      <c r="D1857" s="214" t="s">
        <v>8414</v>
      </c>
      <c r="E1857" s="215">
        <v>4616.0460000000003</v>
      </c>
      <c r="F1857" s="215">
        <v>5305.8</v>
      </c>
      <c r="G1857" s="212"/>
      <c r="H1857" s="212"/>
      <c r="I185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5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58" spans="1:10" x14ac:dyDescent="0.25">
      <c r="A1858" s="214" t="s">
        <v>8390</v>
      </c>
      <c r="B1858" s="476" t="s">
        <v>8390</v>
      </c>
      <c r="C1858" s="657"/>
      <c r="D1858" s="477"/>
      <c r="E1858" s="215"/>
      <c r="F1858" s="215"/>
      <c r="G1858" s="212"/>
      <c r="H1858" s="212"/>
      <c r="I1858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858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859" spans="1:10" x14ac:dyDescent="0.25">
      <c r="A1859" s="214" t="s">
        <v>8390</v>
      </c>
      <c r="B1859" s="214" t="s">
        <v>8415</v>
      </c>
      <c r="C1859" s="214">
        <v>9136000</v>
      </c>
      <c r="D1859" s="214" t="s">
        <v>8416</v>
      </c>
      <c r="E1859" s="215">
        <v>1931.4</v>
      </c>
      <c r="F1859" s="215">
        <v>2220</v>
      </c>
      <c r="G1859" s="212"/>
      <c r="H1859" s="212"/>
      <c r="I185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5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60" spans="1:10" x14ac:dyDescent="0.25">
      <c r="A1860" s="214" t="s">
        <v>8390</v>
      </c>
      <c r="B1860" s="214" t="s">
        <v>8425</v>
      </c>
      <c r="C1860" s="214" t="s">
        <v>8426</v>
      </c>
      <c r="D1860" s="214" t="s">
        <v>8427</v>
      </c>
      <c r="E1860" s="215">
        <v>1255.4100000000001</v>
      </c>
      <c r="F1860" s="215">
        <v>1443</v>
      </c>
      <c r="G1860" s="212"/>
      <c r="H1860" s="212"/>
      <c r="I186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6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61" spans="1:10" x14ac:dyDescent="0.25">
      <c r="A1861" s="214" t="s">
        <v>8390</v>
      </c>
      <c r="B1861" s="214" t="s">
        <v>8425</v>
      </c>
      <c r="C1861" s="214" t="s">
        <v>8428</v>
      </c>
      <c r="D1861" s="214" t="s">
        <v>8429</v>
      </c>
      <c r="E1861" s="215">
        <v>2414.25</v>
      </c>
      <c r="F1861" s="215">
        <v>2775</v>
      </c>
      <c r="G1861" s="212"/>
      <c r="H1861" s="212"/>
      <c r="I186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6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62" spans="1:10" x14ac:dyDescent="0.25">
      <c r="A1862" s="214" t="s">
        <v>8390</v>
      </c>
      <c r="B1862" s="214" t="s">
        <v>8425</v>
      </c>
      <c r="C1862" s="214" t="s">
        <v>8432</v>
      </c>
      <c r="D1862" s="214" t="s">
        <v>8433</v>
      </c>
      <c r="E1862" s="215">
        <v>3959.37</v>
      </c>
      <c r="F1862" s="215">
        <v>4551</v>
      </c>
      <c r="G1862" s="212"/>
      <c r="H1862" s="212"/>
      <c r="I186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6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63" spans="1:10" x14ac:dyDescent="0.25">
      <c r="A1863" s="214" t="s">
        <v>8434</v>
      </c>
      <c r="B1863" s="476" t="s">
        <v>8434</v>
      </c>
      <c r="C1863" s="657"/>
      <c r="D1863" s="477"/>
      <c r="E1863" s="215"/>
      <c r="F1863" s="215"/>
      <c r="G1863" s="212"/>
      <c r="H1863" s="212"/>
      <c r="I1863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863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864" spans="1:10" x14ac:dyDescent="0.25">
      <c r="A1864" s="214" t="s">
        <v>8435</v>
      </c>
      <c r="B1864" s="476" t="s">
        <v>8435</v>
      </c>
      <c r="C1864" s="657"/>
      <c r="D1864" s="477"/>
      <c r="E1864" s="215"/>
      <c r="F1864" s="215"/>
      <c r="G1864" s="212"/>
      <c r="H1864" s="212"/>
      <c r="I1864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864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865" spans="1:10" x14ac:dyDescent="0.25">
      <c r="A1865" s="214" t="s">
        <v>8435</v>
      </c>
      <c r="B1865" s="214" t="s">
        <v>8436</v>
      </c>
      <c r="C1865" s="214" t="s">
        <v>879</v>
      </c>
      <c r="D1865" s="214" t="s">
        <v>8437</v>
      </c>
      <c r="E1865" s="215">
        <v>4290.47</v>
      </c>
      <c r="F1865" s="215">
        <v>4931.5749999999998</v>
      </c>
      <c r="G1865" s="212"/>
      <c r="H1865" s="212"/>
      <c r="I186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6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66" spans="1:10" x14ac:dyDescent="0.25">
      <c r="A1866" s="214" t="s">
        <v>8435</v>
      </c>
      <c r="B1866" s="214" t="s">
        <v>8436</v>
      </c>
      <c r="C1866" s="214" t="s">
        <v>8438</v>
      </c>
      <c r="D1866" s="214" t="s">
        <v>8439</v>
      </c>
      <c r="E1866" s="215">
        <v>2637.9639999999999</v>
      </c>
      <c r="F1866" s="215">
        <v>3032.143</v>
      </c>
      <c r="G1866" s="212"/>
      <c r="H1866" s="212"/>
      <c r="I186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6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67" spans="1:10" x14ac:dyDescent="0.25">
      <c r="A1867" s="214" t="s">
        <v>8435</v>
      </c>
      <c r="B1867" s="214" t="s">
        <v>8436</v>
      </c>
      <c r="C1867" s="214" t="s">
        <v>877</v>
      </c>
      <c r="D1867" s="214" t="s">
        <v>8440</v>
      </c>
      <c r="E1867" s="215">
        <v>3923.9769999999999</v>
      </c>
      <c r="F1867" s="215">
        <v>4510.3190000000004</v>
      </c>
      <c r="G1867" s="212"/>
      <c r="H1867" s="212"/>
      <c r="I186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6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68" spans="1:10" x14ac:dyDescent="0.25">
      <c r="A1868" s="214" t="s">
        <v>8435</v>
      </c>
      <c r="B1868" s="214" t="s">
        <v>8436</v>
      </c>
      <c r="C1868" s="214" t="s">
        <v>8441</v>
      </c>
      <c r="D1868" s="214" t="s">
        <v>8442</v>
      </c>
      <c r="E1868" s="215">
        <v>3001.55</v>
      </c>
      <c r="F1868" s="215">
        <v>3450.058</v>
      </c>
      <c r="G1868" s="212"/>
      <c r="H1868" s="212"/>
      <c r="I186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6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69" spans="1:10" x14ac:dyDescent="0.25">
      <c r="A1869" s="214" t="s">
        <v>8435</v>
      </c>
      <c r="B1869" s="214" t="s">
        <v>8436</v>
      </c>
      <c r="C1869" s="214" t="s">
        <v>875</v>
      </c>
      <c r="D1869" s="214" t="s">
        <v>8443</v>
      </c>
      <c r="E1869" s="215">
        <v>4902.4799999999996</v>
      </c>
      <c r="F1869" s="215">
        <v>5635.0339999999997</v>
      </c>
      <c r="G1869" s="212"/>
      <c r="H1869" s="212"/>
      <c r="I186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6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70" spans="1:10" x14ac:dyDescent="0.25">
      <c r="A1870" s="214" t="s">
        <v>8435</v>
      </c>
      <c r="B1870" s="214" t="s">
        <v>8436</v>
      </c>
      <c r="C1870" s="214" t="s">
        <v>971</v>
      </c>
      <c r="D1870" s="214" t="s">
        <v>972</v>
      </c>
      <c r="E1870" s="215">
        <v>4566.2449999999999</v>
      </c>
      <c r="F1870" s="215">
        <v>5248.5569999999998</v>
      </c>
      <c r="G1870" s="212"/>
      <c r="H1870" s="212"/>
      <c r="I187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7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71" spans="1:10" x14ac:dyDescent="0.25">
      <c r="A1871" s="214" t="s">
        <v>8435</v>
      </c>
      <c r="B1871" s="214" t="s">
        <v>8436</v>
      </c>
      <c r="C1871" s="214" t="s">
        <v>976</v>
      </c>
      <c r="D1871" s="214" t="s">
        <v>8444</v>
      </c>
      <c r="E1871" s="215">
        <v>10057.08</v>
      </c>
      <c r="F1871" s="215">
        <v>11559.86</v>
      </c>
      <c r="G1871" s="212"/>
      <c r="H1871" s="212"/>
      <c r="I187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7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72" spans="1:10" x14ac:dyDescent="0.25">
      <c r="A1872" s="214" t="s">
        <v>8435</v>
      </c>
      <c r="B1872" s="214" t="s">
        <v>8436</v>
      </c>
      <c r="C1872" s="214" t="s">
        <v>8445</v>
      </c>
      <c r="D1872" s="214" t="s">
        <v>8446</v>
      </c>
      <c r="E1872" s="215">
        <v>6592.5860000000002</v>
      </c>
      <c r="F1872" s="215">
        <v>7577.6859999999997</v>
      </c>
      <c r="G1872" s="212"/>
      <c r="H1872" s="212"/>
      <c r="I187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7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73" spans="1:10" x14ac:dyDescent="0.25">
      <c r="A1873" s="214" t="s">
        <v>8447</v>
      </c>
      <c r="B1873" s="476" t="s">
        <v>8447</v>
      </c>
      <c r="C1873" s="657"/>
      <c r="D1873" s="477"/>
      <c r="E1873" s="215"/>
      <c r="F1873" s="215"/>
      <c r="G1873" s="212"/>
      <c r="H1873" s="212"/>
      <c r="I1873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873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874" spans="1:10" x14ac:dyDescent="0.25">
      <c r="A1874" s="214" t="s">
        <v>8447</v>
      </c>
      <c r="B1874" s="214" t="s">
        <v>5749</v>
      </c>
      <c r="C1874" s="214" t="s">
        <v>873</v>
      </c>
      <c r="D1874" s="214" t="s">
        <v>8448</v>
      </c>
      <c r="E1874" s="215">
        <v>6332.9870000000001</v>
      </c>
      <c r="F1874" s="215">
        <v>7279.2960000000003</v>
      </c>
      <c r="G1874" s="212"/>
      <c r="H1874" s="212"/>
      <c r="I187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7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75" spans="1:10" x14ac:dyDescent="0.25">
      <c r="A1875" s="214" t="s">
        <v>8447</v>
      </c>
      <c r="B1875" s="214" t="s">
        <v>8436</v>
      </c>
      <c r="C1875" s="214" t="s">
        <v>8449</v>
      </c>
      <c r="D1875" s="214" t="s">
        <v>8450</v>
      </c>
      <c r="E1875" s="215">
        <v>2601.7600000000002</v>
      </c>
      <c r="F1875" s="215">
        <v>2990.529</v>
      </c>
      <c r="G1875" s="212"/>
      <c r="H1875" s="212"/>
      <c r="I187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7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76" spans="1:10" x14ac:dyDescent="0.25">
      <c r="A1876" s="214" t="s">
        <v>8447</v>
      </c>
      <c r="B1876" s="214" t="s">
        <v>8436</v>
      </c>
      <c r="C1876" s="214" t="s">
        <v>8451</v>
      </c>
      <c r="D1876" s="214" t="s">
        <v>8452</v>
      </c>
      <c r="E1876" s="215">
        <v>2998.614</v>
      </c>
      <c r="F1876" s="215">
        <v>3446.683</v>
      </c>
      <c r="G1876" s="212"/>
      <c r="H1876" s="212"/>
      <c r="I187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7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77" spans="1:10" x14ac:dyDescent="0.25">
      <c r="A1877" s="214" t="s">
        <v>8447</v>
      </c>
      <c r="B1877" s="214" t="s">
        <v>8436</v>
      </c>
      <c r="C1877" s="214" t="s">
        <v>975</v>
      </c>
      <c r="D1877" s="214" t="s">
        <v>8455</v>
      </c>
      <c r="E1877" s="215">
        <v>3703.498</v>
      </c>
      <c r="F1877" s="215">
        <v>4256.8940000000002</v>
      </c>
      <c r="G1877" s="212"/>
      <c r="H1877" s="212"/>
      <c r="I187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7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78" spans="1:10" x14ac:dyDescent="0.25">
      <c r="A1878" s="214" t="s">
        <v>8447</v>
      </c>
      <c r="B1878" s="214" t="s">
        <v>8436</v>
      </c>
      <c r="C1878" s="214" t="s">
        <v>8456</v>
      </c>
      <c r="D1878" s="214" t="s">
        <v>8457</v>
      </c>
      <c r="E1878" s="215">
        <v>1028.4670000000001</v>
      </c>
      <c r="F1878" s="215">
        <v>1182.146</v>
      </c>
      <c r="G1878" s="212"/>
      <c r="H1878" s="212"/>
      <c r="I187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7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79" spans="1:10" x14ac:dyDescent="0.25">
      <c r="A1879" s="214" t="s">
        <v>8458</v>
      </c>
      <c r="B1879" s="476" t="s">
        <v>8458</v>
      </c>
      <c r="C1879" s="657"/>
      <c r="D1879" s="477"/>
      <c r="E1879" s="215"/>
      <c r="F1879" s="215"/>
      <c r="G1879" s="212"/>
      <c r="H1879" s="212"/>
      <c r="I1879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879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880" spans="1:10" x14ac:dyDescent="0.25">
      <c r="A1880" s="214" t="s">
        <v>8458</v>
      </c>
      <c r="B1880" s="214" t="s">
        <v>8436</v>
      </c>
      <c r="C1880" s="214" t="s">
        <v>15586</v>
      </c>
      <c r="D1880" s="214" t="s">
        <v>15587</v>
      </c>
      <c r="E1880" s="215">
        <v>7498.4080000000004</v>
      </c>
      <c r="F1880" s="215">
        <v>8618.86</v>
      </c>
      <c r="G1880" s="212"/>
      <c r="H1880" s="212"/>
      <c r="I188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8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81" spans="1:10" x14ac:dyDescent="0.25">
      <c r="A1881" s="214" t="s">
        <v>8458</v>
      </c>
      <c r="B1881" s="214" t="s">
        <v>8436</v>
      </c>
      <c r="C1881" s="214" t="s">
        <v>1003</v>
      </c>
      <c r="D1881" s="214" t="s">
        <v>8460</v>
      </c>
      <c r="E1881" s="215">
        <v>5806.4939999999997</v>
      </c>
      <c r="F1881" s="215">
        <v>6674.1310000000003</v>
      </c>
      <c r="G1881" s="212"/>
      <c r="H1881" s="212"/>
      <c r="I188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8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82" spans="1:10" x14ac:dyDescent="0.25">
      <c r="A1882" s="214" t="s">
        <v>8458</v>
      </c>
      <c r="B1882" s="214" t="s">
        <v>8436</v>
      </c>
      <c r="C1882" s="214" t="s">
        <v>1005</v>
      </c>
      <c r="D1882" s="214" t="s">
        <v>8461</v>
      </c>
      <c r="E1882" s="215">
        <v>10282.27</v>
      </c>
      <c r="F1882" s="215">
        <v>11818.7</v>
      </c>
      <c r="G1882" s="212"/>
      <c r="H1882" s="212"/>
      <c r="I188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8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83" spans="1:10" x14ac:dyDescent="0.25">
      <c r="A1883" s="214" t="s">
        <v>8462</v>
      </c>
      <c r="B1883" s="476" t="s">
        <v>8462</v>
      </c>
      <c r="C1883" s="657"/>
      <c r="D1883" s="477"/>
      <c r="E1883" s="215"/>
      <c r="F1883" s="215"/>
      <c r="G1883" s="212"/>
      <c r="H1883" s="212"/>
      <c r="I1883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883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884" spans="1:10" x14ac:dyDescent="0.25">
      <c r="A1884" s="214" t="s">
        <v>8462</v>
      </c>
      <c r="B1884" s="214" t="s">
        <v>5749</v>
      </c>
      <c r="C1884" s="214" t="s">
        <v>8463</v>
      </c>
      <c r="D1884" s="214" t="s">
        <v>8464</v>
      </c>
      <c r="E1884" s="215">
        <v>4603.1930000000002</v>
      </c>
      <c r="F1884" s="215">
        <v>5291.0259999999998</v>
      </c>
      <c r="G1884" s="212"/>
      <c r="H1884" s="212"/>
      <c r="I188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8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85" spans="1:10" x14ac:dyDescent="0.25">
      <c r="A1885" s="214" t="s">
        <v>8462</v>
      </c>
      <c r="B1885" s="214" t="s">
        <v>8436</v>
      </c>
      <c r="C1885" s="214" t="s">
        <v>8465</v>
      </c>
      <c r="D1885" s="214" t="s">
        <v>8466</v>
      </c>
      <c r="E1885" s="215">
        <v>2119.953</v>
      </c>
      <c r="F1885" s="215">
        <v>2436.7280000000001</v>
      </c>
      <c r="G1885" s="212"/>
      <c r="H1885" s="212"/>
      <c r="I188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8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86" spans="1:10" x14ac:dyDescent="0.25">
      <c r="A1886" s="214" t="s">
        <v>8462</v>
      </c>
      <c r="B1886" s="214" t="s">
        <v>8436</v>
      </c>
      <c r="C1886" s="214" t="s">
        <v>8467</v>
      </c>
      <c r="D1886" s="214" t="s">
        <v>8468</v>
      </c>
      <c r="E1886" s="215">
        <v>2103.0819999999999</v>
      </c>
      <c r="F1886" s="215">
        <v>2417.3359999999998</v>
      </c>
      <c r="G1886" s="212"/>
      <c r="H1886" s="212"/>
      <c r="I188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8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87" spans="1:10" x14ac:dyDescent="0.25">
      <c r="A1887" s="214" t="s">
        <v>8462</v>
      </c>
      <c r="B1887" s="214" t="s">
        <v>8436</v>
      </c>
      <c r="C1887" s="214" t="s">
        <v>8469</v>
      </c>
      <c r="D1887" s="214" t="s">
        <v>8470</v>
      </c>
      <c r="E1887" s="215">
        <v>1402.3409999999999</v>
      </c>
      <c r="F1887" s="215">
        <v>1611.8869999999999</v>
      </c>
      <c r="G1887" s="212"/>
      <c r="H1887" s="212"/>
      <c r="I188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8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88" spans="1:10" x14ac:dyDescent="0.25">
      <c r="A1888" s="214" t="s">
        <v>8462</v>
      </c>
      <c r="B1888" s="214" t="s">
        <v>8436</v>
      </c>
      <c r="C1888" s="214" t="s">
        <v>8471</v>
      </c>
      <c r="D1888" s="214" t="s">
        <v>8472</v>
      </c>
      <c r="E1888" s="215">
        <v>1158.463</v>
      </c>
      <c r="F1888" s="215">
        <v>1331.567</v>
      </c>
      <c r="G1888" s="212"/>
      <c r="H1888" s="212"/>
      <c r="I188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8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89" spans="1:10" x14ac:dyDescent="0.25">
      <c r="A1889" s="214" t="s">
        <v>8462</v>
      </c>
      <c r="B1889" s="214" t="s">
        <v>8436</v>
      </c>
      <c r="C1889" s="214" t="s">
        <v>8475</v>
      </c>
      <c r="D1889" s="214" t="s">
        <v>8476</v>
      </c>
      <c r="E1889" s="215">
        <v>1697.0340000000001</v>
      </c>
      <c r="F1889" s="215">
        <v>1950.614</v>
      </c>
      <c r="G1889" s="212"/>
      <c r="H1889" s="212"/>
      <c r="I188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8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90" spans="1:10" x14ac:dyDescent="0.25">
      <c r="A1890" s="214" t="s">
        <v>8478</v>
      </c>
      <c r="B1890" s="476" t="s">
        <v>8478</v>
      </c>
      <c r="C1890" s="657"/>
      <c r="D1890" s="477"/>
      <c r="E1890" s="215"/>
      <c r="F1890" s="215"/>
      <c r="G1890" s="212"/>
      <c r="H1890" s="212"/>
      <c r="I1890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890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891" spans="1:10" x14ac:dyDescent="0.25">
      <c r="A1891" s="214" t="s">
        <v>8478</v>
      </c>
      <c r="B1891" s="214" t="s">
        <v>8436</v>
      </c>
      <c r="C1891" s="214" t="s">
        <v>8479</v>
      </c>
      <c r="D1891" s="214" t="s">
        <v>8480</v>
      </c>
      <c r="E1891" s="215">
        <v>1045.9880000000001</v>
      </c>
      <c r="F1891" s="215">
        <v>1202.2850000000001</v>
      </c>
      <c r="G1891" s="212"/>
      <c r="H1891" s="212"/>
      <c r="I189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9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92" spans="1:10" x14ac:dyDescent="0.25">
      <c r="A1892" s="214" t="s">
        <v>8478</v>
      </c>
      <c r="B1892" s="214" t="s">
        <v>8436</v>
      </c>
      <c r="C1892" s="214" t="s">
        <v>8485</v>
      </c>
      <c r="D1892" s="214" t="s">
        <v>8486</v>
      </c>
      <c r="E1892" s="215">
        <v>598.25990000000002</v>
      </c>
      <c r="F1892" s="215">
        <v>687.65509999999995</v>
      </c>
      <c r="G1892" s="212"/>
      <c r="H1892" s="212"/>
      <c r="I189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9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93" spans="1:10" x14ac:dyDescent="0.25">
      <c r="A1893" s="214" t="s">
        <v>8478</v>
      </c>
      <c r="B1893" s="214" t="s">
        <v>8436</v>
      </c>
      <c r="C1893" s="214" t="s">
        <v>973</v>
      </c>
      <c r="D1893" s="214" t="s">
        <v>8487</v>
      </c>
      <c r="E1893" s="215">
        <v>3378.9070000000002</v>
      </c>
      <c r="F1893" s="215">
        <v>3883.8009999999999</v>
      </c>
      <c r="G1893" s="212"/>
      <c r="H1893" s="212"/>
      <c r="I189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9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94" spans="1:10" x14ac:dyDescent="0.25">
      <c r="A1894" s="214" t="s">
        <v>8478</v>
      </c>
      <c r="B1894" s="214" t="s">
        <v>8436</v>
      </c>
      <c r="C1894" s="214" t="s">
        <v>8488</v>
      </c>
      <c r="D1894" s="214" t="s">
        <v>8489</v>
      </c>
      <c r="E1894" s="215">
        <v>1163.2629999999999</v>
      </c>
      <c r="F1894" s="215">
        <v>1337.0840000000001</v>
      </c>
      <c r="G1894" s="212"/>
      <c r="H1894" s="212"/>
      <c r="I189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9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95" spans="1:10" x14ac:dyDescent="0.25">
      <c r="A1895" s="214" t="s">
        <v>8478</v>
      </c>
      <c r="B1895" s="214" t="s">
        <v>8436</v>
      </c>
      <c r="C1895" s="214" t="s">
        <v>8490</v>
      </c>
      <c r="D1895" s="214" t="s">
        <v>8491</v>
      </c>
      <c r="E1895" s="215">
        <v>1467.3430000000001</v>
      </c>
      <c r="F1895" s="215">
        <v>1686.6010000000001</v>
      </c>
      <c r="G1895" s="212"/>
      <c r="H1895" s="212"/>
      <c r="I189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9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96" spans="1:10" x14ac:dyDescent="0.25">
      <c r="A1896" s="214" t="s">
        <v>8492</v>
      </c>
      <c r="B1896" s="476" t="s">
        <v>8492</v>
      </c>
      <c r="C1896" s="657"/>
      <c r="D1896" s="477"/>
      <c r="E1896" s="215"/>
      <c r="F1896" s="215"/>
      <c r="G1896" s="212"/>
      <c r="H1896" s="212"/>
      <c r="I1896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896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897" spans="1:10" x14ac:dyDescent="0.25">
      <c r="A1897" s="214" t="s">
        <v>8492</v>
      </c>
      <c r="B1897" s="214" t="s">
        <v>8436</v>
      </c>
      <c r="C1897" s="214" t="s">
        <v>8493</v>
      </c>
      <c r="D1897" s="214" t="s">
        <v>8494</v>
      </c>
      <c r="E1897" s="215">
        <v>8813.1610000000001</v>
      </c>
      <c r="F1897" s="215">
        <v>10130.07</v>
      </c>
      <c r="G1897" s="212"/>
      <c r="H1897" s="212"/>
      <c r="I189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9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98" spans="1:10" x14ac:dyDescent="0.25">
      <c r="A1898" s="214" t="s">
        <v>8492</v>
      </c>
      <c r="B1898" s="214" t="s">
        <v>8436</v>
      </c>
      <c r="C1898" s="214" t="s">
        <v>8495</v>
      </c>
      <c r="D1898" s="214" t="s">
        <v>8496</v>
      </c>
      <c r="E1898" s="215">
        <v>9615.9089999999997</v>
      </c>
      <c r="F1898" s="215">
        <v>11052.77</v>
      </c>
      <c r="G1898" s="212"/>
      <c r="H1898" s="212"/>
      <c r="I189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9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899" spans="1:10" x14ac:dyDescent="0.25">
      <c r="A1899" s="214" t="s">
        <v>8492</v>
      </c>
      <c r="B1899" s="214" t="s">
        <v>8436</v>
      </c>
      <c r="C1899" s="214" t="s">
        <v>8497</v>
      </c>
      <c r="D1899" s="214" t="s">
        <v>8498</v>
      </c>
      <c r="E1899" s="215">
        <v>10718.08</v>
      </c>
      <c r="F1899" s="215">
        <v>12319.63</v>
      </c>
      <c r="G1899" s="212"/>
      <c r="H1899" s="212"/>
      <c r="I189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89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00" spans="1:10" x14ac:dyDescent="0.25">
      <c r="A1900" s="214" t="s">
        <v>8492</v>
      </c>
      <c r="B1900" s="214" t="s">
        <v>8436</v>
      </c>
      <c r="C1900" s="214" t="s">
        <v>8499</v>
      </c>
      <c r="D1900" s="214" t="s">
        <v>8500</v>
      </c>
      <c r="E1900" s="215">
        <v>11532.11</v>
      </c>
      <c r="F1900" s="215">
        <v>13255.3</v>
      </c>
      <c r="G1900" s="212"/>
      <c r="H1900" s="212"/>
      <c r="I190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0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01" spans="1:10" x14ac:dyDescent="0.25">
      <c r="A1901" s="214" t="s">
        <v>8492</v>
      </c>
      <c r="B1901" s="214" t="s">
        <v>8436</v>
      </c>
      <c r="C1901" s="214" t="s">
        <v>8501</v>
      </c>
      <c r="D1901" s="214" t="s">
        <v>8502</v>
      </c>
      <c r="E1901" s="215">
        <v>10389.82</v>
      </c>
      <c r="F1901" s="215">
        <v>11942.32</v>
      </c>
      <c r="G1901" s="212"/>
      <c r="H1901" s="212"/>
      <c r="I190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0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02" spans="1:10" x14ac:dyDescent="0.25">
      <c r="A1902" s="214" t="s">
        <v>8492</v>
      </c>
      <c r="B1902" s="214" t="s">
        <v>8436</v>
      </c>
      <c r="C1902" s="214" t="s">
        <v>8503</v>
      </c>
      <c r="D1902" s="214" t="s">
        <v>8504</v>
      </c>
      <c r="E1902" s="215">
        <v>12709.62</v>
      </c>
      <c r="F1902" s="215">
        <v>14608.76</v>
      </c>
      <c r="G1902" s="212"/>
      <c r="H1902" s="212"/>
      <c r="I190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0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03" spans="1:10" x14ac:dyDescent="0.25">
      <c r="A1903" s="214" t="s">
        <v>8492</v>
      </c>
      <c r="B1903" s="214" t="s">
        <v>8436</v>
      </c>
      <c r="C1903" s="214" t="s">
        <v>8509</v>
      </c>
      <c r="D1903" s="214" t="s">
        <v>8510</v>
      </c>
      <c r="E1903" s="215">
        <v>9342.393</v>
      </c>
      <c r="F1903" s="215">
        <v>10738.38</v>
      </c>
      <c r="G1903" s="212"/>
      <c r="H1903" s="212"/>
      <c r="I190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0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04" spans="1:10" x14ac:dyDescent="0.25">
      <c r="A1904" s="214" t="s">
        <v>8492</v>
      </c>
      <c r="B1904" s="214" t="s">
        <v>8436</v>
      </c>
      <c r="C1904" s="214" t="s">
        <v>8513</v>
      </c>
      <c r="D1904" s="214" t="s">
        <v>8514</v>
      </c>
      <c r="E1904" s="215">
        <v>5965.2879999999996</v>
      </c>
      <c r="F1904" s="215">
        <v>6856.652</v>
      </c>
      <c r="G1904" s="212"/>
      <c r="H1904" s="212"/>
      <c r="I190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0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05" spans="1:10" x14ac:dyDescent="0.25">
      <c r="A1905" s="214" t="s">
        <v>8492</v>
      </c>
      <c r="B1905" s="214" t="s">
        <v>8436</v>
      </c>
      <c r="C1905" s="214" t="s">
        <v>8515</v>
      </c>
      <c r="D1905" s="214" t="s">
        <v>8516</v>
      </c>
      <c r="E1905" s="215">
        <v>6745.4129999999996</v>
      </c>
      <c r="F1905" s="215">
        <v>7753.3490000000002</v>
      </c>
      <c r="G1905" s="212"/>
      <c r="H1905" s="212"/>
      <c r="I190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0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06" spans="1:10" x14ac:dyDescent="0.25">
      <c r="A1906" s="214" t="s">
        <v>8492</v>
      </c>
      <c r="B1906" s="214" t="s">
        <v>8436</v>
      </c>
      <c r="C1906" s="214" t="s">
        <v>8517</v>
      </c>
      <c r="D1906" s="214" t="s">
        <v>8518</v>
      </c>
      <c r="E1906" s="215">
        <v>1444.6</v>
      </c>
      <c r="F1906" s="215">
        <v>1660.46</v>
      </c>
      <c r="G1906" s="212"/>
      <c r="H1906" s="212"/>
      <c r="I190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0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07" spans="1:10" x14ac:dyDescent="0.25">
      <c r="A1907" s="214" t="s">
        <v>8492</v>
      </c>
      <c r="B1907" s="214" t="s">
        <v>8436</v>
      </c>
      <c r="C1907" s="214" t="s">
        <v>8519</v>
      </c>
      <c r="D1907" s="214" t="s">
        <v>8520</v>
      </c>
      <c r="E1907" s="215">
        <v>5502.3159999999998</v>
      </c>
      <c r="F1907" s="215">
        <v>6324.5010000000002</v>
      </c>
      <c r="G1907" s="212"/>
      <c r="H1907" s="212"/>
      <c r="I190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0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08" spans="1:10" x14ac:dyDescent="0.25">
      <c r="A1908" s="214" t="s">
        <v>8492</v>
      </c>
      <c r="B1908" s="214" t="s">
        <v>8436</v>
      </c>
      <c r="C1908" s="214" t="s">
        <v>8521</v>
      </c>
      <c r="D1908" s="214" t="s">
        <v>8522</v>
      </c>
      <c r="E1908" s="215">
        <v>5589.3440000000001</v>
      </c>
      <c r="F1908" s="215">
        <v>6424.5330000000004</v>
      </c>
      <c r="G1908" s="212"/>
      <c r="H1908" s="212"/>
      <c r="I190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0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09" spans="1:10" x14ac:dyDescent="0.25">
      <c r="A1909" s="214" t="s">
        <v>8492</v>
      </c>
      <c r="B1909" s="214" t="s">
        <v>8436</v>
      </c>
      <c r="C1909" s="214" t="s">
        <v>8523</v>
      </c>
      <c r="D1909" s="214" t="s">
        <v>8524</v>
      </c>
      <c r="E1909" s="215">
        <v>5818.3069999999998</v>
      </c>
      <c r="F1909" s="215">
        <v>6687.71</v>
      </c>
      <c r="G1909" s="212"/>
      <c r="H1909" s="212"/>
      <c r="I190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0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10" spans="1:10" x14ac:dyDescent="0.25">
      <c r="A1910" s="214" t="s">
        <v>8492</v>
      </c>
      <c r="B1910" s="214" t="s">
        <v>8436</v>
      </c>
      <c r="C1910" s="214" t="s">
        <v>8525</v>
      </c>
      <c r="D1910" s="214" t="s">
        <v>8526</v>
      </c>
      <c r="E1910" s="215">
        <v>6140.8280000000004</v>
      </c>
      <c r="F1910" s="215">
        <v>7058.4229999999998</v>
      </c>
      <c r="G1910" s="212"/>
      <c r="H1910" s="212"/>
      <c r="I191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1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11" spans="1:10" x14ac:dyDescent="0.25">
      <c r="A1911" s="214" t="s">
        <v>8492</v>
      </c>
      <c r="B1911" s="214" t="s">
        <v>8436</v>
      </c>
      <c r="C1911" s="214" t="s">
        <v>8529</v>
      </c>
      <c r="D1911" s="214" t="s">
        <v>8530</v>
      </c>
      <c r="E1911" s="215">
        <v>1050.837</v>
      </c>
      <c r="F1911" s="215">
        <v>1207.8579999999999</v>
      </c>
      <c r="G1911" s="212"/>
      <c r="H1911" s="212"/>
      <c r="I191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1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12" spans="1:10" x14ac:dyDescent="0.25">
      <c r="A1912" s="214" t="s">
        <v>8492</v>
      </c>
      <c r="B1912" s="214" t="s">
        <v>8436</v>
      </c>
      <c r="C1912" s="214" t="s">
        <v>8531</v>
      </c>
      <c r="D1912" s="214" t="s">
        <v>8532</v>
      </c>
      <c r="E1912" s="215">
        <v>1220.046</v>
      </c>
      <c r="F1912" s="215">
        <v>1402.3520000000001</v>
      </c>
      <c r="G1912" s="212"/>
      <c r="H1912" s="212"/>
      <c r="I191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1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13" spans="1:10" x14ac:dyDescent="0.25">
      <c r="A1913" s="214" t="s">
        <v>8492</v>
      </c>
      <c r="B1913" s="214" t="s">
        <v>8436</v>
      </c>
      <c r="C1913" s="214" t="s">
        <v>8533</v>
      </c>
      <c r="D1913" s="214" t="s">
        <v>8534</v>
      </c>
      <c r="E1913" s="215">
        <v>1566.9929999999999</v>
      </c>
      <c r="F1913" s="215">
        <v>1801.1420000000001</v>
      </c>
      <c r="G1913" s="212"/>
      <c r="H1913" s="212"/>
      <c r="I191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1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14" spans="1:10" x14ac:dyDescent="0.25">
      <c r="A1914" s="214" t="s">
        <v>8492</v>
      </c>
      <c r="B1914" s="214" t="s">
        <v>8436</v>
      </c>
      <c r="C1914" s="214" t="s">
        <v>8535</v>
      </c>
      <c r="D1914" s="214" t="s">
        <v>8536</v>
      </c>
      <c r="E1914" s="215">
        <v>4382.6750000000002</v>
      </c>
      <c r="F1914" s="215">
        <v>5037.5569999999998</v>
      </c>
      <c r="G1914" s="212"/>
      <c r="H1914" s="212"/>
      <c r="I191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1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15" spans="1:10" x14ac:dyDescent="0.25">
      <c r="A1915" s="214" t="s">
        <v>8492</v>
      </c>
      <c r="B1915" s="214" t="s">
        <v>8436</v>
      </c>
      <c r="C1915" s="214" t="s">
        <v>8537</v>
      </c>
      <c r="D1915" s="214" t="s">
        <v>8538</v>
      </c>
      <c r="E1915" s="215">
        <v>4838.7929999999997</v>
      </c>
      <c r="F1915" s="215">
        <v>5561.8310000000001</v>
      </c>
      <c r="G1915" s="212"/>
      <c r="H1915" s="212"/>
      <c r="I191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1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16" spans="1:10" x14ac:dyDescent="0.25">
      <c r="A1916" s="214" t="s">
        <v>8492</v>
      </c>
      <c r="B1916" s="214" t="s">
        <v>8436</v>
      </c>
      <c r="C1916" s="214" t="s">
        <v>8539</v>
      </c>
      <c r="D1916" s="214" t="s">
        <v>8540</v>
      </c>
      <c r="E1916" s="215">
        <v>5667.2049999999999</v>
      </c>
      <c r="F1916" s="215">
        <v>6514.0290000000005</v>
      </c>
      <c r="G1916" s="212"/>
      <c r="H1916" s="212"/>
      <c r="I191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1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17" spans="1:10" x14ac:dyDescent="0.25">
      <c r="A1917" s="214" t="s">
        <v>8492</v>
      </c>
      <c r="B1917" s="214" t="s">
        <v>8436</v>
      </c>
      <c r="C1917" s="214" t="s">
        <v>8541</v>
      </c>
      <c r="D1917" s="214" t="s">
        <v>8542</v>
      </c>
      <c r="E1917" s="215">
        <v>4730.51</v>
      </c>
      <c r="F1917" s="215">
        <v>5437.3680000000004</v>
      </c>
      <c r="G1917" s="212"/>
      <c r="H1917" s="212"/>
      <c r="I191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1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18" spans="1:10" x14ac:dyDescent="0.25">
      <c r="A1918" s="214" t="s">
        <v>8492</v>
      </c>
      <c r="B1918" s="214" t="s">
        <v>8436</v>
      </c>
      <c r="C1918" s="214" t="s">
        <v>8543</v>
      </c>
      <c r="D1918" s="214" t="s">
        <v>8544</v>
      </c>
      <c r="E1918" s="215">
        <v>5352.7070000000003</v>
      </c>
      <c r="F1918" s="215">
        <v>6152.5370000000003</v>
      </c>
      <c r="G1918" s="212"/>
      <c r="H1918" s="212"/>
      <c r="I191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1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19" spans="1:10" x14ac:dyDescent="0.25">
      <c r="A1919" s="214" t="s">
        <v>8492</v>
      </c>
      <c r="B1919" s="214" t="s">
        <v>8436</v>
      </c>
      <c r="C1919" s="214" t="s">
        <v>969</v>
      </c>
      <c r="D1919" s="214" t="s">
        <v>970</v>
      </c>
      <c r="E1919" s="215">
        <v>9933.625</v>
      </c>
      <c r="F1919" s="215">
        <v>11417.96</v>
      </c>
      <c r="G1919" s="212"/>
      <c r="H1919" s="212"/>
      <c r="I191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1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20" spans="1:10" x14ac:dyDescent="0.25">
      <c r="A1920" s="214" t="s">
        <v>8492</v>
      </c>
      <c r="B1920" s="214" t="s">
        <v>8436</v>
      </c>
      <c r="C1920" s="214" t="s">
        <v>968</v>
      </c>
      <c r="D1920" s="214" t="s">
        <v>8545</v>
      </c>
      <c r="E1920" s="215">
        <v>14186.77</v>
      </c>
      <c r="F1920" s="215">
        <v>16306.64</v>
      </c>
      <c r="G1920" s="212"/>
      <c r="H1920" s="212"/>
      <c r="I192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2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21" spans="1:10" x14ac:dyDescent="0.25">
      <c r="A1921" s="214" t="s">
        <v>8492</v>
      </c>
      <c r="B1921" s="214" t="s">
        <v>8436</v>
      </c>
      <c r="C1921" s="214" t="s">
        <v>8546</v>
      </c>
      <c r="D1921" s="214" t="s">
        <v>8547</v>
      </c>
      <c r="E1921" s="215">
        <v>16625.11</v>
      </c>
      <c r="F1921" s="215">
        <v>19109.32</v>
      </c>
      <c r="G1921" s="212"/>
      <c r="H1921" s="212"/>
      <c r="I192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2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22" spans="1:10" x14ac:dyDescent="0.25">
      <c r="A1922" s="214" t="s">
        <v>8492</v>
      </c>
      <c r="B1922" s="214" t="s">
        <v>8436</v>
      </c>
      <c r="C1922" s="214" t="s">
        <v>8548</v>
      </c>
      <c r="D1922" s="214" t="s">
        <v>8549</v>
      </c>
      <c r="E1922" s="215">
        <v>4142.2160000000003</v>
      </c>
      <c r="F1922" s="215">
        <v>4761.1670000000004</v>
      </c>
      <c r="G1922" s="212"/>
      <c r="H1922" s="212"/>
      <c r="I192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2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23" spans="1:10" x14ac:dyDescent="0.25">
      <c r="A1923" s="214" t="s">
        <v>8492</v>
      </c>
      <c r="B1923" s="214" t="s">
        <v>8436</v>
      </c>
      <c r="C1923" s="214" t="s">
        <v>8550</v>
      </c>
      <c r="D1923" s="214" t="s">
        <v>8551</v>
      </c>
      <c r="E1923" s="215">
        <v>3586.069</v>
      </c>
      <c r="F1923" s="215">
        <v>4121.9179999999997</v>
      </c>
      <c r="G1923" s="212"/>
      <c r="H1923" s="212"/>
      <c r="I192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2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24" spans="1:10" x14ac:dyDescent="0.25">
      <c r="A1924" s="214" t="s">
        <v>8492</v>
      </c>
      <c r="B1924" s="214" t="s">
        <v>8436</v>
      </c>
      <c r="C1924" s="214" t="s">
        <v>8552</v>
      </c>
      <c r="D1924" s="214" t="s">
        <v>8553</v>
      </c>
      <c r="E1924" s="215">
        <v>5631.3220000000001</v>
      </c>
      <c r="F1924" s="215">
        <v>6472.7839999999997</v>
      </c>
      <c r="G1924" s="212"/>
      <c r="H1924" s="212"/>
      <c r="I192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2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25" spans="1:10" x14ac:dyDescent="0.25">
      <c r="A1925" s="214" t="s">
        <v>8554</v>
      </c>
      <c r="B1925" s="476" t="s">
        <v>8554</v>
      </c>
      <c r="C1925" s="657"/>
      <c r="D1925" s="477"/>
      <c r="E1925" s="215"/>
      <c r="F1925" s="215"/>
      <c r="G1925" s="212"/>
      <c r="H1925" s="212"/>
      <c r="I1925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925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926" spans="1:10" x14ac:dyDescent="0.25">
      <c r="A1926" s="214" t="s">
        <v>8554</v>
      </c>
      <c r="B1926" s="214" t="s">
        <v>8555</v>
      </c>
      <c r="C1926" s="214" t="s">
        <v>8556</v>
      </c>
      <c r="D1926" s="214" t="s">
        <v>8557</v>
      </c>
      <c r="E1926" s="215">
        <v>666.35910000000001</v>
      </c>
      <c r="F1926" s="215">
        <v>765.93</v>
      </c>
      <c r="G1926" s="212"/>
      <c r="H1926" s="212"/>
      <c r="I192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2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27" spans="1:10" x14ac:dyDescent="0.25">
      <c r="A1927" s="214" t="s">
        <v>8554</v>
      </c>
      <c r="B1927" s="214" t="s">
        <v>8555</v>
      </c>
      <c r="C1927" s="214" t="s">
        <v>8558</v>
      </c>
      <c r="D1927" s="214" t="s">
        <v>8559</v>
      </c>
      <c r="E1927" s="215">
        <v>666.35910000000001</v>
      </c>
      <c r="F1927" s="215">
        <v>765.93</v>
      </c>
      <c r="G1927" s="212"/>
      <c r="H1927" s="212"/>
      <c r="I192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2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28" spans="1:10" x14ac:dyDescent="0.25">
      <c r="A1928" s="214" t="s">
        <v>8560</v>
      </c>
      <c r="B1928" s="476" t="s">
        <v>8560</v>
      </c>
      <c r="C1928" s="657"/>
      <c r="D1928" s="477"/>
      <c r="E1928" s="215"/>
      <c r="F1928" s="215"/>
      <c r="G1928" s="212"/>
      <c r="H1928" s="212"/>
      <c r="I1928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928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929" spans="1:10" x14ac:dyDescent="0.25">
      <c r="A1929" s="214" t="s">
        <v>8560</v>
      </c>
      <c r="B1929" s="214" t="s">
        <v>8436</v>
      </c>
      <c r="C1929" s="214" t="s">
        <v>8561</v>
      </c>
      <c r="D1929" s="214" t="s">
        <v>8562</v>
      </c>
      <c r="E1929" s="215">
        <v>586.63810000000001</v>
      </c>
      <c r="F1929" s="215">
        <v>674.29669999999999</v>
      </c>
      <c r="G1929" s="212"/>
      <c r="H1929" s="212"/>
      <c r="I192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2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30" spans="1:10" x14ac:dyDescent="0.25">
      <c r="A1930" s="214" t="s">
        <v>8560</v>
      </c>
      <c r="B1930" s="214" t="s">
        <v>8436</v>
      </c>
      <c r="C1930" s="214" t="s">
        <v>15588</v>
      </c>
      <c r="D1930" s="214" t="s">
        <v>15589</v>
      </c>
      <c r="E1930" s="215">
        <v>543.36159999999995</v>
      </c>
      <c r="F1930" s="215">
        <v>624.55359999999996</v>
      </c>
      <c r="G1930" s="212"/>
      <c r="H1930" s="212"/>
      <c r="I193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3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31" spans="1:10" x14ac:dyDescent="0.25">
      <c r="A1931" s="214" t="s">
        <v>8560</v>
      </c>
      <c r="B1931" s="214" t="s">
        <v>8436</v>
      </c>
      <c r="C1931" s="214" t="s">
        <v>8563</v>
      </c>
      <c r="D1931" s="214" t="s">
        <v>8564</v>
      </c>
      <c r="E1931" s="215">
        <v>891.34209999999996</v>
      </c>
      <c r="F1931" s="215">
        <v>1024.5309999999999</v>
      </c>
      <c r="G1931" s="212"/>
      <c r="H1931" s="212"/>
      <c r="I193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3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32" spans="1:10" x14ac:dyDescent="0.25">
      <c r="A1932" s="214" t="s">
        <v>8560</v>
      </c>
      <c r="B1932" s="214" t="s">
        <v>8436</v>
      </c>
      <c r="C1932" s="214" t="s">
        <v>8565</v>
      </c>
      <c r="D1932" s="214" t="s">
        <v>8566</v>
      </c>
      <c r="E1932" s="215">
        <v>1227.7139999999999</v>
      </c>
      <c r="F1932" s="215">
        <v>1411.165</v>
      </c>
      <c r="G1932" s="212"/>
      <c r="H1932" s="212"/>
      <c r="I193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3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33" spans="1:10" x14ac:dyDescent="0.25">
      <c r="A1933" s="214" t="s">
        <v>8567</v>
      </c>
      <c r="B1933" s="476" t="s">
        <v>8567</v>
      </c>
      <c r="C1933" s="657"/>
      <c r="D1933" s="477"/>
      <c r="E1933" s="215"/>
      <c r="F1933" s="215"/>
      <c r="G1933" s="212"/>
      <c r="H1933" s="212"/>
      <c r="I1933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933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934" spans="1:10" x14ac:dyDescent="0.25">
      <c r="A1934" s="214" t="s">
        <v>8567</v>
      </c>
      <c r="B1934" s="214" t="s">
        <v>8555</v>
      </c>
      <c r="C1934" s="214" t="s">
        <v>8568</v>
      </c>
      <c r="D1934" s="214" t="s">
        <v>8569</v>
      </c>
      <c r="E1934" s="215">
        <v>2134.1970000000001</v>
      </c>
      <c r="F1934" s="215">
        <v>2453.1</v>
      </c>
      <c r="G1934" s="212"/>
      <c r="H1934" s="212"/>
      <c r="I193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3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35" spans="1:10" x14ac:dyDescent="0.25">
      <c r="A1935" s="214" t="s">
        <v>8570</v>
      </c>
      <c r="B1935" s="476" t="s">
        <v>8570</v>
      </c>
      <c r="C1935" s="657"/>
      <c r="D1935" s="477"/>
      <c r="E1935" s="215"/>
      <c r="F1935" s="215"/>
      <c r="G1935" s="212"/>
      <c r="H1935" s="212"/>
      <c r="I1935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935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936" spans="1:10" x14ac:dyDescent="0.25">
      <c r="A1936" s="214" t="s">
        <v>8570</v>
      </c>
      <c r="B1936" s="214" t="s">
        <v>8555</v>
      </c>
      <c r="C1936" s="214" t="s">
        <v>8571</v>
      </c>
      <c r="D1936" s="214" t="s">
        <v>8572</v>
      </c>
      <c r="E1936" s="215">
        <v>3144.319</v>
      </c>
      <c r="F1936" s="215">
        <v>3614.16</v>
      </c>
      <c r="G1936" s="212"/>
      <c r="H1936" s="212"/>
      <c r="I193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3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37" spans="1:10" x14ac:dyDescent="0.25">
      <c r="A1937" s="214" t="s">
        <v>8573</v>
      </c>
      <c r="B1937" s="476" t="s">
        <v>8573</v>
      </c>
      <c r="C1937" s="657"/>
      <c r="D1937" s="477"/>
      <c r="E1937" s="215"/>
      <c r="F1937" s="215"/>
      <c r="G1937" s="212"/>
      <c r="H1937" s="212"/>
      <c r="I1937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937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938" spans="1:10" x14ac:dyDescent="0.25">
      <c r="A1938" s="214" t="s">
        <v>8577</v>
      </c>
      <c r="B1938" s="476" t="s">
        <v>8577</v>
      </c>
      <c r="C1938" s="657"/>
      <c r="D1938" s="477"/>
      <c r="E1938" s="215"/>
      <c r="F1938" s="215"/>
      <c r="G1938" s="212"/>
      <c r="H1938" s="212"/>
      <c r="I1938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938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939" spans="1:10" x14ac:dyDescent="0.25">
      <c r="A1939" s="214" t="s">
        <v>8577</v>
      </c>
      <c r="B1939" s="214" t="s">
        <v>8555</v>
      </c>
      <c r="C1939" s="214" t="s">
        <v>8578</v>
      </c>
      <c r="D1939" s="214" t="s">
        <v>8579</v>
      </c>
      <c r="E1939" s="215">
        <v>1883.115</v>
      </c>
      <c r="F1939" s="215">
        <v>2164.5</v>
      </c>
      <c r="G1939" s="212"/>
      <c r="H1939" s="212"/>
      <c r="I193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3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40" spans="1:10" x14ac:dyDescent="0.25">
      <c r="A1940" s="214" t="s">
        <v>8577</v>
      </c>
      <c r="B1940" s="214" t="s">
        <v>8555</v>
      </c>
      <c r="C1940" s="214" t="s">
        <v>8580</v>
      </c>
      <c r="D1940" s="214" t="s">
        <v>8581</v>
      </c>
      <c r="E1940" s="215">
        <v>1360.671</v>
      </c>
      <c r="F1940" s="215">
        <v>1563.99</v>
      </c>
      <c r="G1940" s="212"/>
      <c r="H1940" s="212"/>
      <c r="I194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4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41" spans="1:10" x14ac:dyDescent="0.25">
      <c r="A1941" s="214" t="s">
        <v>8577</v>
      </c>
      <c r="B1941" s="214" t="s">
        <v>8555</v>
      </c>
      <c r="C1941" s="214" t="s">
        <v>8582</v>
      </c>
      <c r="D1941" s="214" t="s">
        <v>8583</v>
      </c>
      <c r="E1941" s="215">
        <v>1992.239</v>
      </c>
      <c r="F1941" s="215">
        <v>2289.9299999999998</v>
      </c>
      <c r="G1941" s="212"/>
      <c r="H1941" s="212"/>
      <c r="I194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4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42" spans="1:10" x14ac:dyDescent="0.25">
      <c r="A1942" s="214" t="s">
        <v>8577</v>
      </c>
      <c r="B1942" s="214" t="s">
        <v>8555</v>
      </c>
      <c r="C1942" s="214" t="s">
        <v>8584</v>
      </c>
      <c r="D1942" s="214" t="s">
        <v>8585</v>
      </c>
      <c r="E1942" s="215">
        <v>989.53800000000001</v>
      </c>
      <c r="F1942" s="215">
        <v>1137.4000000000001</v>
      </c>
      <c r="G1942" s="212"/>
      <c r="H1942" s="212"/>
      <c r="I194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4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43" spans="1:10" x14ac:dyDescent="0.25">
      <c r="A1943" s="214" t="s">
        <v>8586</v>
      </c>
      <c r="B1943" s="476" t="s">
        <v>8586</v>
      </c>
      <c r="C1943" s="657"/>
      <c r="D1943" s="477"/>
      <c r="E1943" s="215"/>
      <c r="F1943" s="215"/>
      <c r="G1943" s="212"/>
      <c r="H1943" s="212"/>
      <c r="I1943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943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944" spans="1:10" x14ac:dyDescent="0.25">
      <c r="A1944" s="214" t="s">
        <v>8586</v>
      </c>
      <c r="B1944" s="214" t="s">
        <v>8555</v>
      </c>
      <c r="C1944" s="214" t="s">
        <v>8587</v>
      </c>
      <c r="D1944" s="214" t="s">
        <v>8588</v>
      </c>
      <c r="E1944" s="215">
        <v>908.48009999999999</v>
      </c>
      <c r="F1944" s="215">
        <v>1044.23</v>
      </c>
      <c r="G1944" s="212"/>
      <c r="H1944" s="212"/>
      <c r="I194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4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45" spans="1:10" x14ac:dyDescent="0.25">
      <c r="A1945" s="214" t="s">
        <v>8589</v>
      </c>
      <c r="B1945" s="476" t="s">
        <v>8589</v>
      </c>
      <c r="C1945" s="657"/>
      <c r="D1945" s="477"/>
      <c r="E1945" s="215"/>
      <c r="F1945" s="215"/>
      <c r="G1945" s="212"/>
      <c r="H1945" s="212"/>
      <c r="I1945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945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946" spans="1:10" x14ac:dyDescent="0.25">
      <c r="A1946" s="214" t="s">
        <v>8589</v>
      </c>
      <c r="B1946" s="214" t="s">
        <v>5667</v>
      </c>
      <c r="C1946" s="214" t="s">
        <v>8590</v>
      </c>
      <c r="D1946" s="214" t="s">
        <v>8591</v>
      </c>
      <c r="E1946" s="215">
        <v>3703.46</v>
      </c>
      <c r="F1946" s="215">
        <v>4256.8500000000004</v>
      </c>
      <c r="G1946" s="212"/>
      <c r="H1946" s="212"/>
      <c r="I194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4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47" spans="1:10" x14ac:dyDescent="0.25">
      <c r="A1947" s="214" t="s">
        <v>8589</v>
      </c>
      <c r="B1947" s="214" t="s">
        <v>5667</v>
      </c>
      <c r="C1947" s="214" t="s">
        <v>8592</v>
      </c>
      <c r="D1947" s="214" t="s">
        <v>8593</v>
      </c>
      <c r="E1947" s="215">
        <v>1081.5840000000001</v>
      </c>
      <c r="F1947" s="215">
        <v>1243.2</v>
      </c>
      <c r="G1947" s="212"/>
      <c r="H1947" s="212"/>
      <c r="I194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4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48" spans="1:10" x14ac:dyDescent="0.25">
      <c r="A1948" s="214" t="s">
        <v>8589</v>
      </c>
      <c r="B1948" s="214" t="s">
        <v>5667</v>
      </c>
      <c r="C1948" s="214" t="s">
        <v>8594</v>
      </c>
      <c r="D1948" s="214" t="s">
        <v>8595</v>
      </c>
      <c r="E1948" s="215">
        <v>2399.7649999999999</v>
      </c>
      <c r="F1948" s="215">
        <v>2758.35</v>
      </c>
      <c r="G1948" s="212"/>
      <c r="H1948" s="212"/>
      <c r="I194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4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49" spans="1:10" x14ac:dyDescent="0.25">
      <c r="A1949" s="214" t="s">
        <v>8596</v>
      </c>
      <c r="B1949" s="476" t="s">
        <v>8596</v>
      </c>
      <c r="C1949" s="657"/>
      <c r="D1949" s="477"/>
      <c r="E1949" s="215"/>
      <c r="F1949" s="215"/>
      <c r="G1949" s="212"/>
      <c r="H1949" s="212"/>
      <c r="I1949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949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950" spans="1:10" x14ac:dyDescent="0.25">
      <c r="A1950" s="214" t="s">
        <v>8599</v>
      </c>
      <c r="B1950" s="476" t="s">
        <v>8599</v>
      </c>
      <c r="C1950" s="657"/>
      <c r="D1950" s="477"/>
      <c r="E1950" s="215"/>
      <c r="F1950" s="215"/>
      <c r="G1950" s="212"/>
      <c r="H1950" s="212"/>
      <c r="I1950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950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951" spans="1:10" x14ac:dyDescent="0.25">
      <c r="A1951" s="214" t="s">
        <v>5756</v>
      </c>
      <c r="B1951" s="476" t="s">
        <v>5756</v>
      </c>
      <c r="C1951" s="657"/>
      <c r="D1951" s="477"/>
      <c r="E1951" s="215"/>
      <c r="F1951" s="215"/>
      <c r="G1951" s="212"/>
      <c r="H1951" s="212"/>
      <c r="I1951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951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952" spans="1:10" x14ac:dyDescent="0.25">
      <c r="A1952" s="214" t="s">
        <v>5756</v>
      </c>
      <c r="B1952" s="214" t="s">
        <v>8600</v>
      </c>
      <c r="C1952" s="214" t="s">
        <v>8601</v>
      </c>
      <c r="D1952" s="214" t="s">
        <v>8602</v>
      </c>
      <c r="E1952" s="215">
        <v>638.89419999999996</v>
      </c>
      <c r="F1952" s="215">
        <v>734.36109999999996</v>
      </c>
      <c r="G1952" s="212"/>
      <c r="H1952" s="212"/>
      <c r="I195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5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53" spans="1:10" x14ac:dyDescent="0.25">
      <c r="A1953" s="214" t="s">
        <v>5756</v>
      </c>
      <c r="B1953" s="214" t="s">
        <v>8600</v>
      </c>
      <c r="C1953" s="214" t="s">
        <v>8603</v>
      </c>
      <c r="D1953" s="214" t="s">
        <v>8604</v>
      </c>
      <c r="E1953" s="215">
        <v>847.72879999999998</v>
      </c>
      <c r="F1953" s="215">
        <v>974.40089999999998</v>
      </c>
      <c r="G1953" s="212"/>
      <c r="H1953" s="212"/>
      <c r="I195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5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54" spans="1:10" x14ac:dyDescent="0.25">
      <c r="A1954" s="214" t="s">
        <v>5756</v>
      </c>
      <c r="B1954" s="214" t="s">
        <v>8600</v>
      </c>
      <c r="C1954" s="214" t="s">
        <v>8605</v>
      </c>
      <c r="D1954" s="214" t="s">
        <v>8606</v>
      </c>
      <c r="E1954" s="215">
        <v>1370.338</v>
      </c>
      <c r="F1954" s="215">
        <v>1575.1010000000001</v>
      </c>
      <c r="G1954" s="212"/>
      <c r="H1954" s="212"/>
      <c r="I195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5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55" spans="1:10" x14ac:dyDescent="0.25">
      <c r="A1955" s="214" t="s">
        <v>8607</v>
      </c>
      <c r="B1955" s="476" t="s">
        <v>8607</v>
      </c>
      <c r="C1955" s="657"/>
      <c r="D1955" s="477"/>
      <c r="E1955" s="215"/>
      <c r="F1955" s="215"/>
      <c r="G1955" s="212"/>
      <c r="H1955" s="212"/>
      <c r="I1955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955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956" spans="1:10" x14ac:dyDescent="0.25">
      <c r="A1956" s="214" t="s">
        <v>8607</v>
      </c>
      <c r="B1956" s="214" t="s">
        <v>8608</v>
      </c>
      <c r="C1956" s="214" t="s">
        <v>8609</v>
      </c>
      <c r="D1956" s="214" t="s">
        <v>8610</v>
      </c>
      <c r="E1956" s="215">
        <v>645.25250000000005</v>
      </c>
      <c r="F1956" s="215">
        <v>741.66949999999997</v>
      </c>
      <c r="G1956" s="212"/>
      <c r="H1956" s="212"/>
      <c r="I195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5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57" spans="1:10" x14ac:dyDescent="0.25">
      <c r="A1957" s="214" t="s">
        <v>8607</v>
      </c>
      <c r="B1957" s="214" t="s">
        <v>8608</v>
      </c>
      <c r="C1957" s="214" t="s">
        <v>8611</v>
      </c>
      <c r="D1957" s="214" t="s">
        <v>8612</v>
      </c>
      <c r="E1957" s="215">
        <v>218.47739999999999</v>
      </c>
      <c r="F1957" s="215">
        <v>251.1234</v>
      </c>
      <c r="G1957" s="212"/>
      <c r="H1957" s="212"/>
      <c r="I195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5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58" spans="1:10" x14ac:dyDescent="0.25">
      <c r="A1958" s="214" t="s">
        <v>8613</v>
      </c>
      <c r="B1958" s="476" t="s">
        <v>8613</v>
      </c>
      <c r="C1958" s="657"/>
      <c r="D1958" s="477"/>
      <c r="E1958" s="215"/>
      <c r="F1958" s="215"/>
      <c r="G1958" s="212"/>
      <c r="H1958" s="212"/>
      <c r="I1958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958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959" spans="1:10" x14ac:dyDescent="0.25">
      <c r="A1959" s="214" t="s">
        <v>8613</v>
      </c>
      <c r="B1959" s="214" t="s">
        <v>8608</v>
      </c>
      <c r="C1959" s="214" t="s">
        <v>8614</v>
      </c>
      <c r="D1959" s="214" t="s">
        <v>8615</v>
      </c>
      <c r="E1959" s="215">
        <v>58.666969999999999</v>
      </c>
      <c r="F1959" s="215">
        <v>67.433300000000003</v>
      </c>
      <c r="G1959" s="212"/>
      <c r="H1959" s="212"/>
      <c r="I195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5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60" spans="1:10" x14ac:dyDescent="0.25">
      <c r="A1960" s="214" t="s">
        <v>8613</v>
      </c>
      <c r="B1960" s="214" t="s">
        <v>8608</v>
      </c>
      <c r="C1960" s="214" t="s">
        <v>8616</v>
      </c>
      <c r="D1960" s="214" t="s">
        <v>8617</v>
      </c>
      <c r="E1960" s="215">
        <v>58.666969999999999</v>
      </c>
      <c r="F1960" s="215">
        <v>67.433300000000003</v>
      </c>
      <c r="G1960" s="212"/>
      <c r="H1960" s="212"/>
      <c r="I196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6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61" spans="1:10" x14ac:dyDescent="0.25">
      <c r="A1961" s="214" t="s">
        <v>8613</v>
      </c>
      <c r="B1961" s="214" t="s">
        <v>8608</v>
      </c>
      <c r="C1961" s="214" t="s">
        <v>8618</v>
      </c>
      <c r="D1961" s="214" t="s">
        <v>8619</v>
      </c>
      <c r="E1961" s="215">
        <v>47.950490000000002</v>
      </c>
      <c r="F1961" s="215">
        <v>55.115499999999997</v>
      </c>
      <c r="G1961" s="212"/>
      <c r="H1961" s="212"/>
      <c r="I196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6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62" spans="1:10" x14ac:dyDescent="0.25">
      <c r="A1962" s="214" t="s">
        <v>8613</v>
      </c>
      <c r="B1962" s="214" t="s">
        <v>8608</v>
      </c>
      <c r="C1962" s="214" t="s">
        <v>8620</v>
      </c>
      <c r="D1962" s="214" t="s">
        <v>8621</v>
      </c>
      <c r="E1962" s="215">
        <v>58.666969999999999</v>
      </c>
      <c r="F1962" s="215">
        <v>67.433300000000003</v>
      </c>
      <c r="G1962" s="212"/>
      <c r="H1962" s="212"/>
      <c r="I196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6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63" spans="1:10" x14ac:dyDescent="0.25">
      <c r="A1963" s="214" t="s">
        <v>8613</v>
      </c>
      <c r="B1963" s="214" t="s">
        <v>8608</v>
      </c>
      <c r="C1963" s="214" t="s">
        <v>8622</v>
      </c>
      <c r="D1963" s="214" t="s">
        <v>8623</v>
      </c>
      <c r="E1963" s="215">
        <v>49.266359999999999</v>
      </c>
      <c r="F1963" s="215">
        <v>56.628</v>
      </c>
      <c r="G1963" s="212"/>
      <c r="H1963" s="212"/>
      <c r="I196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6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64" spans="1:10" x14ac:dyDescent="0.25">
      <c r="A1964" s="214" t="s">
        <v>8613</v>
      </c>
      <c r="B1964" s="214" t="s">
        <v>8608</v>
      </c>
      <c r="C1964" s="214" t="s">
        <v>8624</v>
      </c>
      <c r="D1964" s="214" t="s">
        <v>8625</v>
      </c>
      <c r="E1964" s="215">
        <v>78.331410000000005</v>
      </c>
      <c r="F1964" s="215">
        <v>90.036100000000005</v>
      </c>
      <c r="G1964" s="212"/>
      <c r="H1964" s="212"/>
      <c r="I196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6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65" spans="1:10" x14ac:dyDescent="0.25">
      <c r="A1965" s="214" t="s">
        <v>8613</v>
      </c>
      <c r="B1965" s="214" t="s">
        <v>8608</v>
      </c>
      <c r="C1965" s="214" t="s">
        <v>8626</v>
      </c>
      <c r="D1965" s="214" t="s">
        <v>8627</v>
      </c>
      <c r="E1965" s="215">
        <v>95.669380000000004</v>
      </c>
      <c r="F1965" s="215">
        <v>109.9648</v>
      </c>
      <c r="G1965" s="212"/>
      <c r="H1965" s="212"/>
      <c r="I196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6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66" spans="1:10" x14ac:dyDescent="0.25">
      <c r="A1966" s="214" t="s">
        <v>8613</v>
      </c>
      <c r="B1966" s="214" t="s">
        <v>8608</v>
      </c>
      <c r="C1966" s="214" t="s">
        <v>8628</v>
      </c>
      <c r="D1966" s="214" t="s">
        <v>8629</v>
      </c>
      <c r="E1966" s="215">
        <v>58.666969999999999</v>
      </c>
      <c r="F1966" s="215">
        <v>67.433300000000003</v>
      </c>
      <c r="G1966" s="212"/>
      <c r="H1966" s="212"/>
      <c r="I196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6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67" spans="1:10" x14ac:dyDescent="0.25">
      <c r="A1967" s="214" t="s">
        <v>8613</v>
      </c>
      <c r="B1967" s="214" t="s">
        <v>8608</v>
      </c>
      <c r="C1967" s="214" t="s">
        <v>8630</v>
      </c>
      <c r="D1967" s="214" t="s">
        <v>8631</v>
      </c>
      <c r="E1967" s="215">
        <v>59.877580000000002</v>
      </c>
      <c r="F1967" s="215">
        <v>68.824799999999996</v>
      </c>
      <c r="G1967" s="212"/>
      <c r="H1967" s="212"/>
      <c r="I196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6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68" spans="1:10" x14ac:dyDescent="0.25">
      <c r="A1968" s="214" t="s">
        <v>8632</v>
      </c>
      <c r="B1968" s="476" t="s">
        <v>8632</v>
      </c>
      <c r="C1968" s="657"/>
      <c r="D1968" s="477"/>
      <c r="E1968" s="215"/>
      <c r="F1968" s="215"/>
      <c r="G1968" s="212"/>
      <c r="H1968" s="212"/>
      <c r="I1968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968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969" spans="1:10" x14ac:dyDescent="0.25">
      <c r="A1969" s="214" t="s">
        <v>8632</v>
      </c>
      <c r="B1969" s="214" t="s">
        <v>8608</v>
      </c>
      <c r="C1969" s="214" t="s">
        <v>8635</v>
      </c>
      <c r="D1969" s="214" t="s">
        <v>8636</v>
      </c>
      <c r="E1969" s="215">
        <v>1404.91</v>
      </c>
      <c r="F1969" s="215">
        <v>1614.8389999999999</v>
      </c>
      <c r="G1969" s="212"/>
      <c r="H1969" s="212"/>
      <c r="I196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6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70" spans="1:10" x14ac:dyDescent="0.25">
      <c r="A1970" s="214" t="s">
        <v>8632</v>
      </c>
      <c r="B1970" s="214" t="s">
        <v>8608</v>
      </c>
      <c r="C1970" s="214" t="s">
        <v>8637</v>
      </c>
      <c r="D1970" s="214" t="s">
        <v>8638</v>
      </c>
      <c r="E1970" s="215">
        <v>1023.6420000000001</v>
      </c>
      <c r="F1970" s="215">
        <v>1176.5999999999999</v>
      </c>
      <c r="G1970" s="212"/>
      <c r="H1970" s="212"/>
      <c r="I197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7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71" spans="1:10" x14ac:dyDescent="0.25">
      <c r="A1971" s="214" t="s">
        <v>8632</v>
      </c>
      <c r="B1971" s="214" t="s">
        <v>8608</v>
      </c>
      <c r="C1971" s="214" t="s">
        <v>8639</v>
      </c>
      <c r="D1971" s="214" t="s">
        <v>8640</v>
      </c>
      <c r="E1971" s="215">
        <v>1296.877</v>
      </c>
      <c r="F1971" s="215">
        <v>1490.663</v>
      </c>
      <c r="G1971" s="212"/>
      <c r="H1971" s="212"/>
      <c r="I197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7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72" spans="1:10" x14ac:dyDescent="0.25">
      <c r="A1972" s="214" t="s">
        <v>8632</v>
      </c>
      <c r="B1972" s="214" t="s">
        <v>8608</v>
      </c>
      <c r="C1972" s="214" t="s">
        <v>8641</v>
      </c>
      <c r="D1972" s="214" t="s">
        <v>8642</v>
      </c>
      <c r="E1972" s="215">
        <v>439.93389999999999</v>
      </c>
      <c r="F1972" s="215">
        <v>505.67110000000002</v>
      </c>
      <c r="G1972" s="212"/>
      <c r="H1972" s="212"/>
      <c r="I197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7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73" spans="1:10" x14ac:dyDescent="0.25">
      <c r="A1973" s="214" t="s">
        <v>8632</v>
      </c>
      <c r="B1973" s="214" t="s">
        <v>8608</v>
      </c>
      <c r="C1973" s="214" t="s">
        <v>8643</v>
      </c>
      <c r="D1973" s="214" t="s">
        <v>8644</v>
      </c>
      <c r="E1973" s="215">
        <v>620.96669999999995</v>
      </c>
      <c r="F1973" s="215">
        <v>713.75480000000005</v>
      </c>
      <c r="G1973" s="212"/>
      <c r="H1973" s="212"/>
      <c r="I197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7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74" spans="1:10" x14ac:dyDescent="0.25">
      <c r="A1974" s="214" t="s">
        <v>8632</v>
      </c>
      <c r="B1974" s="214" t="s">
        <v>8608</v>
      </c>
      <c r="C1974" s="214" t="s">
        <v>8645</v>
      </c>
      <c r="D1974" s="214" t="s">
        <v>8646</v>
      </c>
      <c r="E1974" s="215">
        <v>556.93089999999995</v>
      </c>
      <c r="F1974" s="215">
        <v>640.15049999999997</v>
      </c>
      <c r="G1974" s="212"/>
      <c r="H1974" s="212"/>
      <c r="I197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7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75" spans="1:10" x14ac:dyDescent="0.25">
      <c r="A1975" s="214" t="s">
        <v>8632</v>
      </c>
      <c r="B1975" s="214" t="s">
        <v>8608</v>
      </c>
      <c r="C1975" s="214" t="s">
        <v>8647</v>
      </c>
      <c r="D1975" s="214" t="s">
        <v>8648</v>
      </c>
      <c r="E1975" s="215">
        <v>581.94309999999996</v>
      </c>
      <c r="F1975" s="215">
        <v>668.90009999999995</v>
      </c>
      <c r="G1975" s="212"/>
      <c r="H1975" s="212"/>
      <c r="I197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7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76" spans="1:10" x14ac:dyDescent="0.25">
      <c r="A1976" s="214" t="s">
        <v>8632</v>
      </c>
      <c r="B1976" s="214" t="s">
        <v>8608</v>
      </c>
      <c r="C1976" s="214" t="s">
        <v>8649</v>
      </c>
      <c r="D1976" s="214" t="s">
        <v>8650</v>
      </c>
      <c r="E1976" s="215">
        <v>473.71499999999997</v>
      </c>
      <c r="F1976" s="215">
        <v>544.5</v>
      </c>
      <c r="G1976" s="212"/>
      <c r="H1976" s="212"/>
      <c r="I197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7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77" spans="1:10" x14ac:dyDescent="0.25">
      <c r="A1977" s="214" t="s">
        <v>8651</v>
      </c>
      <c r="B1977" s="476" t="s">
        <v>8651</v>
      </c>
      <c r="C1977" s="657"/>
      <c r="D1977" s="477"/>
      <c r="E1977" s="215"/>
      <c r="F1977" s="215"/>
      <c r="G1977" s="212"/>
      <c r="H1977" s="212"/>
      <c r="I1977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977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978" spans="1:10" x14ac:dyDescent="0.25">
      <c r="A1978" s="214" t="s">
        <v>8651</v>
      </c>
      <c r="B1978" s="214" t="s">
        <v>5667</v>
      </c>
      <c r="C1978" s="214" t="s">
        <v>8652</v>
      </c>
      <c r="D1978" s="214" t="s">
        <v>8653</v>
      </c>
      <c r="E1978" s="215">
        <v>1931.4</v>
      </c>
      <c r="F1978" s="215">
        <v>2220</v>
      </c>
      <c r="G1978" s="212"/>
      <c r="H1978" s="212"/>
      <c r="I197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7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79" spans="1:10" x14ac:dyDescent="0.25">
      <c r="A1979" s="214" t="s">
        <v>8651</v>
      </c>
      <c r="B1979" s="214" t="s">
        <v>5667</v>
      </c>
      <c r="C1979" s="214" t="s">
        <v>8654</v>
      </c>
      <c r="D1979" s="214" t="s">
        <v>8655</v>
      </c>
      <c r="E1979" s="215">
        <v>3848.3150000000001</v>
      </c>
      <c r="F1979" s="215">
        <v>4423.3500000000004</v>
      </c>
      <c r="G1979" s="212"/>
      <c r="H1979" s="212"/>
      <c r="I197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7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80" spans="1:10" x14ac:dyDescent="0.25">
      <c r="A1980" s="214" t="s">
        <v>8651</v>
      </c>
      <c r="B1980" s="214" t="s">
        <v>8656</v>
      </c>
      <c r="C1980" s="214" t="s">
        <v>8657</v>
      </c>
      <c r="D1980" s="214" t="s">
        <v>8658</v>
      </c>
      <c r="E1980" s="215">
        <v>882.31</v>
      </c>
      <c r="F1980" s="215">
        <v>1014.149</v>
      </c>
      <c r="G1980" s="212"/>
      <c r="H1980" s="212"/>
      <c r="I198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8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81" spans="1:10" x14ac:dyDescent="0.25">
      <c r="A1981" s="214" t="s">
        <v>8651</v>
      </c>
      <c r="B1981" s="214" t="s">
        <v>8656</v>
      </c>
      <c r="C1981" s="214" t="s">
        <v>8661</v>
      </c>
      <c r="D1981" s="214" t="s">
        <v>8662</v>
      </c>
      <c r="E1981" s="215">
        <v>1036.8140000000001</v>
      </c>
      <c r="F1981" s="215">
        <v>1191.74</v>
      </c>
      <c r="G1981" s="212"/>
      <c r="H1981" s="212"/>
      <c r="I198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8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82" spans="1:10" x14ac:dyDescent="0.25">
      <c r="A1982" s="214" t="s">
        <v>8651</v>
      </c>
      <c r="B1982" s="214" t="s">
        <v>8656</v>
      </c>
      <c r="C1982" s="214" t="s">
        <v>8663</v>
      </c>
      <c r="D1982" s="214" t="s">
        <v>8664</v>
      </c>
      <c r="E1982" s="215">
        <v>265.41730000000001</v>
      </c>
      <c r="F1982" s="215">
        <v>305.07729999999998</v>
      </c>
      <c r="G1982" s="212"/>
      <c r="H1982" s="212"/>
      <c r="I198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8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83" spans="1:10" x14ac:dyDescent="0.25">
      <c r="A1983" s="214" t="s">
        <v>8651</v>
      </c>
      <c r="B1983" s="214" t="s">
        <v>8656</v>
      </c>
      <c r="C1983" s="214" t="s">
        <v>8665</v>
      </c>
      <c r="D1983" s="214" t="s">
        <v>8666</v>
      </c>
      <c r="E1983" s="215">
        <v>2029.2539999999999</v>
      </c>
      <c r="F1983" s="215">
        <v>2332.4760000000001</v>
      </c>
      <c r="G1983" s="212"/>
      <c r="H1983" s="212"/>
      <c r="I198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8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84" spans="1:10" x14ac:dyDescent="0.25">
      <c r="A1984" s="214" t="s">
        <v>8651</v>
      </c>
      <c r="B1984" s="214" t="s">
        <v>8656</v>
      </c>
      <c r="C1984" s="214" t="s">
        <v>8667</v>
      </c>
      <c r="D1984" s="214" t="s">
        <v>8668</v>
      </c>
      <c r="E1984" s="215">
        <v>741.91139999999996</v>
      </c>
      <c r="F1984" s="215">
        <v>852.77170000000001</v>
      </c>
      <c r="G1984" s="212"/>
      <c r="H1984" s="212"/>
      <c r="I198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8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85" spans="1:10" x14ac:dyDescent="0.25">
      <c r="A1985" s="214" t="s">
        <v>8651</v>
      </c>
      <c r="B1985" s="214" t="s">
        <v>8656</v>
      </c>
      <c r="C1985" s="214" t="s">
        <v>8669</v>
      </c>
      <c r="D1985" s="214" t="s">
        <v>8670</v>
      </c>
      <c r="E1985" s="215">
        <v>1060.8019999999999</v>
      </c>
      <c r="F1985" s="215">
        <v>1219.3130000000001</v>
      </c>
      <c r="G1985" s="212"/>
      <c r="H1985" s="212"/>
      <c r="I198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8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86" spans="1:10" x14ac:dyDescent="0.25">
      <c r="A1986" s="214" t="s">
        <v>8651</v>
      </c>
      <c r="B1986" s="214" t="s">
        <v>8656</v>
      </c>
      <c r="C1986" s="214" t="s">
        <v>8673</v>
      </c>
      <c r="D1986" s="214" t="s">
        <v>8674</v>
      </c>
      <c r="E1986" s="215">
        <v>308.99900000000002</v>
      </c>
      <c r="F1986" s="215">
        <v>355.17129999999997</v>
      </c>
      <c r="G1986" s="212"/>
      <c r="H1986" s="212"/>
      <c r="I198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8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87" spans="1:10" x14ac:dyDescent="0.25">
      <c r="A1987" s="214" t="s">
        <v>8651</v>
      </c>
      <c r="B1987" s="214" t="s">
        <v>8656</v>
      </c>
      <c r="C1987" s="214" t="s">
        <v>8675</v>
      </c>
      <c r="D1987" s="214" t="s">
        <v>8676</v>
      </c>
      <c r="E1987" s="215">
        <v>268.68060000000003</v>
      </c>
      <c r="F1987" s="215">
        <v>308.82830000000001</v>
      </c>
      <c r="G1987" s="212"/>
      <c r="H1987" s="212"/>
      <c r="I198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8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88" spans="1:10" x14ac:dyDescent="0.25">
      <c r="A1988" s="214" t="s">
        <v>8651</v>
      </c>
      <c r="B1988" s="214" t="s">
        <v>8656</v>
      </c>
      <c r="C1988" s="214" t="s">
        <v>8677</v>
      </c>
      <c r="D1988" s="214" t="s">
        <v>8678</v>
      </c>
      <c r="E1988" s="215">
        <v>160.52619999999999</v>
      </c>
      <c r="F1988" s="215">
        <v>184.5129</v>
      </c>
      <c r="G1988" s="212"/>
      <c r="H1988" s="212"/>
      <c r="I198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8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89" spans="1:10" x14ac:dyDescent="0.25">
      <c r="A1989" s="214" t="s">
        <v>8651</v>
      </c>
      <c r="B1989" s="214" t="s">
        <v>8656</v>
      </c>
      <c r="C1989" s="214" t="s">
        <v>8679</v>
      </c>
      <c r="D1989" s="214" t="s">
        <v>8680</v>
      </c>
      <c r="E1989" s="215">
        <v>147.95699999999999</v>
      </c>
      <c r="F1989" s="215">
        <v>170.06549999999999</v>
      </c>
      <c r="G1989" s="212"/>
      <c r="H1989" s="212"/>
      <c r="I198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8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90" spans="1:10" x14ac:dyDescent="0.25">
      <c r="A1990" s="214" t="s">
        <v>8651</v>
      </c>
      <c r="B1990" s="214" t="s">
        <v>8656</v>
      </c>
      <c r="C1990" s="214" t="s">
        <v>8681</v>
      </c>
      <c r="D1990" s="214" t="s">
        <v>8682</v>
      </c>
      <c r="E1990" s="215">
        <v>236.36269999999999</v>
      </c>
      <c r="F1990" s="215">
        <v>271.68130000000002</v>
      </c>
      <c r="G1990" s="212"/>
      <c r="H1990" s="212"/>
      <c r="I199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9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91" spans="1:10" x14ac:dyDescent="0.25">
      <c r="A1991" s="214" t="s">
        <v>8651</v>
      </c>
      <c r="B1991" s="214" t="s">
        <v>8656</v>
      </c>
      <c r="C1991" s="214" t="s">
        <v>8683</v>
      </c>
      <c r="D1991" s="214" t="s">
        <v>8684</v>
      </c>
      <c r="E1991" s="215">
        <v>226.62530000000001</v>
      </c>
      <c r="F1991" s="215">
        <v>260.48880000000003</v>
      </c>
      <c r="G1991" s="212"/>
      <c r="H1991" s="212"/>
      <c r="I199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9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92" spans="1:10" x14ac:dyDescent="0.25">
      <c r="A1992" s="214" t="s">
        <v>8651</v>
      </c>
      <c r="B1992" s="214" t="s">
        <v>8656</v>
      </c>
      <c r="C1992" s="214" t="s">
        <v>8685</v>
      </c>
      <c r="D1992" s="214" t="s">
        <v>8686</v>
      </c>
      <c r="E1992" s="215">
        <v>349.67540000000002</v>
      </c>
      <c r="F1992" s="215">
        <v>401.92570000000001</v>
      </c>
      <c r="G1992" s="212"/>
      <c r="H1992" s="212"/>
      <c r="I199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9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93" spans="1:10" x14ac:dyDescent="0.25">
      <c r="A1993" s="214" t="s">
        <v>8651</v>
      </c>
      <c r="B1993" s="214" t="s">
        <v>8656</v>
      </c>
      <c r="C1993" s="214" t="s">
        <v>8687</v>
      </c>
      <c r="D1993" s="214" t="s">
        <v>8688</v>
      </c>
      <c r="E1993" s="215">
        <v>191.40190000000001</v>
      </c>
      <c r="F1993" s="215">
        <v>220.00219999999999</v>
      </c>
      <c r="G1993" s="212"/>
      <c r="H1993" s="212"/>
      <c r="I199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9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94" spans="1:10" x14ac:dyDescent="0.25">
      <c r="A1994" s="214" t="s">
        <v>8651</v>
      </c>
      <c r="B1994" s="214" t="s">
        <v>8656</v>
      </c>
      <c r="C1994" s="214" t="s">
        <v>8689</v>
      </c>
      <c r="D1994" s="214" t="s">
        <v>8690</v>
      </c>
      <c r="E1994" s="215">
        <v>187.90700000000001</v>
      </c>
      <c r="F1994" s="215">
        <v>215.98500000000001</v>
      </c>
      <c r="G1994" s="212"/>
      <c r="H1994" s="212"/>
      <c r="I199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9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95" spans="1:10" x14ac:dyDescent="0.25">
      <c r="A1995" s="214" t="s">
        <v>8651</v>
      </c>
      <c r="B1995" s="214" t="s">
        <v>8656</v>
      </c>
      <c r="C1995" s="214" t="s">
        <v>8691</v>
      </c>
      <c r="D1995" s="214" t="s">
        <v>8692</v>
      </c>
      <c r="E1995" s="215">
        <v>200.98150000000001</v>
      </c>
      <c r="F1995" s="215">
        <v>231.01320000000001</v>
      </c>
      <c r="G1995" s="212"/>
      <c r="H1995" s="212"/>
      <c r="I199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9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96" spans="1:10" x14ac:dyDescent="0.25">
      <c r="A1996" s="214" t="s">
        <v>8651</v>
      </c>
      <c r="B1996" s="214" t="s">
        <v>8656</v>
      </c>
      <c r="C1996" s="214" t="s">
        <v>8693</v>
      </c>
      <c r="D1996" s="214" t="s">
        <v>8694</v>
      </c>
      <c r="E1996" s="215">
        <v>1366.4459999999999</v>
      </c>
      <c r="F1996" s="215">
        <v>1570.6279999999999</v>
      </c>
      <c r="G1996" s="212"/>
      <c r="H1996" s="212"/>
      <c r="I199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9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97" spans="1:10" x14ac:dyDescent="0.25">
      <c r="A1997" s="214" t="s">
        <v>8651</v>
      </c>
      <c r="B1997" s="214" t="s">
        <v>8656</v>
      </c>
      <c r="C1997" s="214" t="s">
        <v>8695</v>
      </c>
      <c r="D1997" s="214" t="s">
        <v>8696</v>
      </c>
      <c r="E1997" s="215">
        <v>992.4402</v>
      </c>
      <c r="F1997" s="215">
        <v>1140.7360000000001</v>
      </c>
      <c r="G1997" s="212"/>
      <c r="H1997" s="212"/>
      <c r="I199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199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1998" spans="1:10" x14ac:dyDescent="0.25">
      <c r="A1998" s="214" t="s">
        <v>8700</v>
      </c>
      <c r="B1998" s="476" t="s">
        <v>8700</v>
      </c>
      <c r="C1998" s="657"/>
      <c r="D1998" s="477"/>
      <c r="E1998" s="215"/>
      <c r="F1998" s="215"/>
      <c r="G1998" s="212"/>
      <c r="H1998" s="212"/>
      <c r="I1998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998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1999" spans="1:10" x14ac:dyDescent="0.25">
      <c r="A1999" s="214" t="s">
        <v>15590</v>
      </c>
      <c r="B1999" s="476" t="s">
        <v>15590</v>
      </c>
      <c r="C1999" s="657"/>
      <c r="D1999" s="477"/>
      <c r="E1999" s="215"/>
      <c r="F1999" s="215"/>
      <c r="G1999" s="212"/>
      <c r="H1999" s="212"/>
      <c r="I1999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1999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000" spans="1:10" x14ac:dyDescent="0.25">
      <c r="A2000" s="214" t="s">
        <v>15590</v>
      </c>
      <c r="B2000" s="214" t="s">
        <v>8729</v>
      </c>
      <c r="C2000" s="214" t="s">
        <v>15591</v>
      </c>
      <c r="D2000" s="214" t="s">
        <v>15592</v>
      </c>
      <c r="E2000" s="215"/>
      <c r="F2000" s="215"/>
      <c r="G2000" s="212"/>
      <c r="H2000" s="212"/>
      <c r="I2000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000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001" spans="1:10" x14ac:dyDescent="0.25">
      <c r="A2001" s="214" t="s">
        <v>8701</v>
      </c>
      <c r="B2001" s="476" t="s">
        <v>8701</v>
      </c>
      <c r="C2001" s="657"/>
      <c r="D2001" s="477"/>
      <c r="E2001" s="215"/>
      <c r="F2001" s="215"/>
      <c r="G2001" s="212"/>
      <c r="H2001" s="212"/>
      <c r="I2001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001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002" spans="1:10" x14ac:dyDescent="0.25">
      <c r="A2002" s="214" t="s">
        <v>8701</v>
      </c>
      <c r="B2002" s="214" t="s">
        <v>8702</v>
      </c>
      <c r="C2002" s="214" t="s">
        <v>8703</v>
      </c>
      <c r="D2002" s="214" t="s">
        <v>8704</v>
      </c>
      <c r="E2002" s="215">
        <v>100811.3</v>
      </c>
      <c r="F2002" s="215">
        <v>115875</v>
      </c>
      <c r="G2002" s="212"/>
      <c r="H2002" s="212"/>
      <c r="I200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0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03" spans="1:10" x14ac:dyDescent="0.25">
      <c r="A2003" s="214" t="s">
        <v>8701</v>
      </c>
      <c r="B2003" s="214" t="s">
        <v>8702</v>
      </c>
      <c r="C2003" s="214" t="s">
        <v>8705</v>
      </c>
      <c r="D2003" s="214" t="s">
        <v>8706</v>
      </c>
      <c r="E2003" s="215">
        <v>100811.3</v>
      </c>
      <c r="F2003" s="215">
        <v>115875</v>
      </c>
      <c r="G2003" s="212"/>
      <c r="H2003" s="212"/>
      <c r="I200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0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04" spans="1:10" x14ac:dyDescent="0.25">
      <c r="A2004" s="214" t="s">
        <v>8701</v>
      </c>
      <c r="B2004" s="214" t="s">
        <v>8702</v>
      </c>
      <c r="C2004" s="214" t="s">
        <v>8707</v>
      </c>
      <c r="D2004" s="214" t="s">
        <v>8708</v>
      </c>
      <c r="E2004" s="215">
        <v>146960.4</v>
      </c>
      <c r="F2004" s="215">
        <v>168920</v>
      </c>
      <c r="G2004" s="212"/>
      <c r="H2004" s="212"/>
      <c r="I200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0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05" spans="1:10" x14ac:dyDescent="0.25">
      <c r="A2005" s="214" t="s">
        <v>8701</v>
      </c>
      <c r="B2005" s="214" t="s">
        <v>8702</v>
      </c>
      <c r="C2005" s="214" t="s">
        <v>8709</v>
      </c>
      <c r="D2005" s="214" t="s">
        <v>8710</v>
      </c>
      <c r="E2005" s="215">
        <v>146960.4</v>
      </c>
      <c r="F2005" s="215">
        <v>168920</v>
      </c>
      <c r="G2005" s="212"/>
      <c r="H2005" s="212"/>
      <c r="I200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0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06" spans="1:10" x14ac:dyDescent="0.25">
      <c r="A2006" s="214" t="s">
        <v>8701</v>
      </c>
      <c r="B2006" s="214" t="s">
        <v>8702</v>
      </c>
      <c r="C2006" s="214" t="s">
        <v>8715</v>
      </c>
      <c r="D2006" s="214" t="s">
        <v>8716</v>
      </c>
      <c r="E2006" s="215">
        <v>53766</v>
      </c>
      <c r="F2006" s="215">
        <v>61800</v>
      </c>
      <c r="G2006" s="212"/>
      <c r="H2006" s="212"/>
      <c r="I200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0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07" spans="1:10" x14ac:dyDescent="0.25">
      <c r="A2007" s="214" t="s">
        <v>8701</v>
      </c>
      <c r="B2007" s="214" t="s">
        <v>8702</v>
      </c>
      <c r="C2007" s="214" t="s">
        <v>8717</v>
      </c>
      <c r="D2007" s="214" t="s">
        <v>8718</v>
      </c>
      <c r="E2007" s="215">
        <v>53766</v>
      </c>
      <c r="F2007" s="215">
        <v>61800</v>
      </c>
      <c r="G2007" s="212"/>
      <c r="H2007" s="212"/>
      <c r="I200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0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08" spans="1:10" x14ac:dyDescent="0.25">
      <c r="A2008" s="214" t="s">
        <v>8701</v>
      </c>
      <c r="B2008" s="214" t="s">
        <v>8702</v>
      </c>
      <c r="C2008" s="214" t="s">
        <v>8721</v>
      </c>
      <c r="D2008" s="214" t="s">
        <v>8722</v>
      </c>
      <c r="E2008" s="215">
        <v>53766</v>
      </c>
      <c r="F2008" s="215">
        <v>61800</v>
      </c>
      <c r="G2008" s="212"/>
      <c r="H2008" s="212"/>
      <c r="I200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0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09" spans="1:10" x14ac:dyDescent="0.25">
      <c r="A2009" s="214" t="s">
        <v>8701</v>
      </c>
      <c r="B2009" s="214" t="s">
        <v>8702</v>
      </c>
      <c r="C2009" s="214" t="s">
        <v>8725</v>
      </c>
      <c r="D2009" s="214" t="s">
        <v>8726</v>
      </c>
      <c r="E2009" s="215">
        <v>59590.65</v>
      </c>
      <c r="F2009" s="215">
        <v>68495</v>
      </c>
      <c r="G2009" s="212"/>
      <c r="H2009" s="212"/>
      <c r="I200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0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10" spans="1:10" x14ac:dyDescent="0.25">
      <c r="A2010" s="214" t="s">
        <v>8701</v>
      </c>
      <c r="B2010" s="214" t="s">
        <v>8702</v>
      </c>
      <c r="C2010" s="214" t="s">
        <v>8727</v>
      </c>
      <c r="D2010" s="214" t="s">
        <v>8728</v>
      </c>
      <c r="E2010" s="215">
        <v>65863.350000000006</v>
      </c>
      <c r="F2010" s="215">
        <v>75705</v>
      </c>
      <c r="G2010" s="212"/>
      <c r="H2010" s="212"/>
      <c r="I201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1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11" spans="1:10" x14ac:dyDescent="0.25">
      <c r="A2011" s="214" t="s">
        <v>8732</v>
      </c>
      <c r="B2011" s="476" t="s">
        <v>8732</v>
      </c>
      <c r="C2011" s="657"/>
      <c r="D2011" s="477"/>
      <c r="E2011" s="215"/>
      <c r="F2011" s="215"/>
      <c r="G2011" s="212"/>
      <c r="H2011" s="212"/>
      <c r="I2011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011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012" spans="1:10" x14ac:dyDescent="0.25">
      <c r="A2012" s="214" t="s">
        <v>8732</v>
      </c>
      <c r="B2012" s="214" t="s">
        <v>5749</v>
      </c>
      <c r="C2012" s="214" t="s">
        <v>8738</v>
      </c>
      <c r="D2012" s="214" t="s">
        <v>8739</v>
      </c>
      <c r="E2012" s="215">
        <v>35844</v>
      </c>
      <c r="F2012" s="215">
        <v>41200</v>
      </c>
      <c r="G2012" s="212"/>
      <c r="H2012" s="212"/>
      <c r="I201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1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13" spans="1:10" x14ac:dyDescent="0.25">
      <c r="A2013" s="214" t="s">
        <v>8732</v>
      </c>
      <c r="B2013" s="214" t="s">
        <v>5749</v>
      </c>
      <c r="C2013" s="214" t="s">
        <v>8740</v>
      </c>
      <c r="D2013" s="214" t="s">
        <v>8741</v>
      </c>
      <c r="E2013" s="215">
        <v>34275.83</v>
      </c>
      <c r="F2013" s="215">
        <v>39397.5</v>
      </c>
      <c r="G2013" s="212"/>
      <c r="H2013" s="212"/>
      <c r="I201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1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14" spans="1:10" x14ac:dyDescent="0.25">
      <c r="A2014" s="214" t="s">
        <v>8732</v>
      </c>
      <c r="B2014" s="214" t="s">
        <v>5749</v>
      </c>
      <c r="C2014" s="214" t="s">
        <v>8742</v>
      </c>
      <c r="D2014" s="214" t="s">
        <v>8743</v>
      </c>
      <c r="E2014" s="215">
        <v>26994.98</v>
      </c>
      <c r="F2014" s="215">
        <v>31028.720000000001</v>
      </c>
      <c r="G2014" s="212"/>
      <c r="H2014" s="212"/>
      <c r="I201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1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15" spans="1:10" x14ac:dyDescent="0.25">
      <c r="A2015" s="214" t="s">
        <v>8732</v>
      </c>
      <c r="B2015" s="214" t="s">
        <v>5749</v>
      </c>
      <c r="C2015" s="214">
        <v>68260</v>
      </c>
      <c r="D2015" s="214" t="s">
        <v>15593</v>
      </c>
      <c r="E2015" s="215">
        <v>12931.09</v>
      </c>
      <c r="F2015" s="215">
        <v>14863.32</v>
      </c>
      <c r="G2015" s="212"/>
      <c r="H2015" s="212"/>
      <c r="I201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1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16" spans="1:10" x14ac:dyDescent="0.25">
      <c r="A2016" s="214" t="s">
        <v>8732</v>
      </c>
      <c r="B2016" s="214" t="s">
        <v>5749</v>
      </c>
      <c r="C2016" s="214">
        <v>67516</v>
      </c>
      <c r="D2016" s="214" t="s">
        <v>15594</v>
      </c>
      <c r="E2016" s="215">
        <v>7983.4849999999997</v>
      </c>
      <c r="F2016" s="215">
        <v>9176.42</v>
      </c>
      <c r="G2016" s="212"/>
      <c r="H2016" s="212"/>
      <c r="I201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1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17" spans="1:10" x14ac:dyDescent="0.25">
      <c r="A2017" s="214" t="s">
        <v>8732</v>
      </c>
      <c r="B2017" s="214" t="s">
        <v>5749</v>
      </c>
      <c r="C2017" s="214">
        <v>69201</v>
      </c>
      <c r="D2017" s="214" t="s">
        <v>15595</v>
      </c>
      <c r="E2017" s="215">
        <v>7983.4849999999997</v>
      </c>
      <c r="F2017" s="215">
        <v>9176.42</v>
      </c>
      <c r="G2017" s="212"/>
      <c r="H2017" s="212"/>
      <c r="I201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1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18" spans="1:10" x14ac:dyDescent="0.25">
      <c r="A2018" s="214" t="s">
        <v>8732</v>
      </c>
      <c r="B2018" s="214" t="s">
        <v>5749</v>
      </c>
      <c r="C2018" s="214">
        <v>69207</v>
      </c>
      <c r="D2018" s="214" t="s">
        <v>15596</v>
      </c>
      <c r="E2018" s="215">
        <v>7983.4849999999997</v>
      </c>
      <c r="F2018" s="215">
        <v>9176.42</v>
      </c>
      <c r="G2018" s="212"/>
      <c r="H2018" s="212"/>
      <c r="I201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1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19" spans="1:10" x14ac:dyDescent="0.25">
      <c r="A2019" s="214" t="s">
        <v>8732</v>
      </c>
      <c r="B2019" s="214" t="s">
        <v>5749</v>
      </c>
      <c r="C2019" s="214">
        <v>69257</v>
      </c>
      <c r="D2019" s="214" t="s">
        <v>15597</v>
      </c>
      <c r="E2019" s="215">
        <v>7983.4849999999997</v>
      </c>
      <c r="F2019" s="215">
        <v>9176.42</v>
      </c>
      <c r="G2019" s="212"/>
      <c r="H2019" s="212"/>
      <c r="I201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1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20" spans="1:10" x14ac:dyDescent="0.25">
      <c r="A2020" s="214" t="s">
        <v>8732</v>
      </c>
      <c r="B2020" s="214" t="s">
        <v>5749</v>
      </c>
      <c r="C2020" s="214">
        <v>69817</v>
      </c>
      <c r="D2020" s="214" t="s">
        <v>15598</v>
      </c>
      <c r="E2020" s="215">
        <v>8745.223</v>
      </c>
      <c r="F2020" s="215">
        <v>10051.98</v>
      </c>
      <c r="G2020" s="212"/>
      <c r="H2020" s="212"/>
      <c r="I202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2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21" spans="1:10" x14ac:dyDescent="0.25">
      <c r="A2021" s="214" t="s">
        <v>8732</v>
      </c>
      <c r="B2021" s="214" t="s">
        <v>5749</v>
      </c>
      <c r="C2021" s="214">
        <v>69816</v>
      </c>
      <c r="D2021" s="214" t="s">
        <v>15599</v>
      </c>
      <c r="E2021" s="215">
        <v>8745.223</v>
      </c>
      <c r="F2021" s="215">
        <v>10051.98</v>
      </c>
      <c r="G2021" s="212"/>
      <c r="H2021" s="212"/>
      <c r="I202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2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22" spans="1:10" x14ac:dyDescent="0.25">
      <c r="A2022" s="214" t="s">
        <v>8732</v>
      </c>
      <c r="B2022" s="214" t="s">
        <v>5749</v>
      </c>
      <c r="C2022" s="214">
        <v>69815</v>
      </c>
      <c r="D2022" s="214" t="s">
        <v>15600</v>
      </c>
      <c r="E2022" s="215">
        <v>8745.223</v>
      </c>
      <c r="F2022" s="215">
        <v>10051.98</v>
      </c>
      <c r="G2022" s="212"/>
      <c r="H2022" s="212"/>
      <c r="I202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2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23" spans="1:10" x14ac:dyDescent="0.25">
      <c r="A2023" s="214" t="s">
        <v>8732</v>
      </c>
      <c r="B2023" s="214" t="s">
        <v>5749</v>
      </c>
      <c r="C2023" s="214">
        <v>67517</v>
      </c>
      <c r="D2023" s="214" t="s">
        <v>15601</v>
      </c>
      <c r="E2023" s="215">
        <v>9886.9060000000009</v>
      </c>
      <c r="F2023" s="215">
        <v>11364.26</v>
      </c>
      <c r="G2023" s="212"/>
      <c r="H2023" s="212"/>
      <c r="I202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2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24" spans="1:10" x14ac:dyDescent="0.25">
      <c r="A2024" s="214" t="s">
        <v>8732</v>
      </c>
      <c r="B2024" s="214" t="s">
        <v>5749</v>
      </c>
      <c r="C2024" s="214">
        <v>69241</v>
      </c>
      <c r="D2024" s="214" t="s">
        <v>15602</v>
      </c>
      <c r="E2024" s="215">
        <v>9886.9060000000009</v>
      </c>
      <c r="F2024" s="215">
        <v>11364.26</v>
      </c>
      <c r="G2024" s="212"/>
      <c r="H2024" s="212"/>
      <c r="I202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2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25" spans="1:10" x14ac:dyDescent="0.25">
      <c r="A2025" s="214" t="s">
        <v>8732</v>
      </c>
      <c r="B2025" s="214" t="s">
        <v>5749</v>
      </c>
      <c r="C2025" s="214">
        <v>69220</v>
      </c>
      <c r="D2025" s="214" t="s">
        <v>15603</v>
      </c>
      <c r="E2025" s="215">
        <v>9886.9060000000009</v>
      </c>
      <c r="F2025" s="215">
        <v>11364.26</v>
      </c>
      <c r="G2025" s="212"/>
      <c r="H2025" s="212"/>
      <c r="I202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2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26" spans="1:10" x14ac:dyDescent="0.25">
      <c r="A2026" s="214" t="s">
        <v>8732</v>
      </c>
      <c r="B2026" s="214" t="s">
        <v>5749</v>
      </c>
      <c r="C2026" s="214">
        <v>64238</v>
      </c>
      <c r="D2026" s="214" t="s">
        <v>15604</v>
      </c>
      <c r="E2026" s="215">
        <v>5700.1180000000004</v>
      </c>
      <c r="F2026" s="215">
        <v>6551.86</v>
      </c>
      <c r="G2026" s="212"/>
      <c r="H2026" s="212"/>
      <c r="I202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2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27" spans="1:10" x14ac:dyDescent="0.25">
      <c r="A2027" s="214" t="s">
        <v>8732</v>
      </c>
      <c r="B2027" s="214" t="s">
        <v>5749</v>
      </c>
      <c r="C2027" s="214">
        <v>64280</v>
      </c>
      <c r="D2027" s="214" t="s">
        <v>15605</v>
      </c>
      <c r="E2027" s="215">
        <v>5700.1180000000004</v>
      </c>
      <c r="F2027" s="215">
        <v>6551.86</v>
      </c>
      <c r="G2027" s="212"/>
      <c r="H2027" s="212"/>
      <c r="I202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2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28" spans="1:10" x14ac:dyDescent="0.25">
      <c r="A2028" s="214" t="s">
        <v>8732</v>
      </c>
      <c r="B2028" s="214" t="s">
        <v>5749</v>
      </c>
      <c r="C2028" s="214">
        <v>64281</v>
      </c>
      <c r="D2028" s="214" t="s">
        <v>15606</v>
      </c>
      <c r="E2028" s="215">
        <v>6841.8019999999997</v>
      </c>
      <c r="F2028" s="215">
        <v>7864.14</v>
      </c>
      <c r="G2028" s="212"/>
      <c r="H2028" s="212"/>
      <c r="I202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2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29" spans="1:10" x14ac:dyDescent="0.25">
      <c r="A2029" s="214" t="s">
        <v>8732</v>
      </c>
      <c r="B2029" s="214" t="s">
        <v>5749</v>
      </c>
      <c r="C2029" s="214">
        <v>64291</v>
      </c>
      <c r="D2029" s="214" t="s">
        <v>15607</v>
      </c>
      <c r="E2029" s="215">
        <v>6841.8019999999997</v>
      </c>
      <c r="F2029" s="215">
        <v>7864.14</v>
      </c>
      <c r="G2029" s="212"/>
      <c r="H2029" s="212"/>
      <c r="I202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2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30" spans="1:10" x14ac:dyDescent="0.25">
      <c r="A2030" s="214" t="s">
        <v>8732</v>
      </c>
      <c r="B2030" s="214" t="s">
        <v>5749</v>
      </c>
      <c r="C2030" s="214">
        <v>64293</v>
      </c>
      <c r="D2030" s="214" t="s">
        <v>15608</v>
      </c>
      <c r="E2030" s="215">
        <v>6841.8019999999997</v>
      </c>
      <c r="F2030" s="215">
        <v>7864.14</v>
      </c>
      <c r="G2030" s="212"/>
      <c r="H2030" s="212"/>
      <c r="I203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3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31" spans="1:10" x14ac:dyDescent="0.25">
      <c r="A2031" s="214" t="s">
        <v>8732</v>
      </c>
      <c r="B2031" s="214" t="s">
        <v>5749</v>
      </c>
      <c r="C2031" s="214">
        <v>74420</v>
      </c>
      <c r="D2031" s="214" t="s">
        <v>15609</v>
      </c>
      <c r="E2031" s="215">
        <v>8364.3539999999994</v>
      </c>
      <c r="F2031" s="215">
        <v>9614.2000000000007</v>
      </c>
      <c r="G2031" s="212"/>
      <c r="H2031" s="212"/>
      <c r="I203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3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32" spans="1:10" x14ac:dyDescent="0.25">
      <c r="A2032" s="214" t="s">
        <v>8732</v>
      </c>
      <c r="B2032" s="214" t="s">
        <v>5749</v>
      </c>
      <c r="C2032" s="214">
        <v>74410</v>
      </c>
      <c r="D2032" s="214" t="s">
        <v>15610</v>
      </c>
      <c r="E2032" s="215">
        <v>8364.3539999999994</v>
      </c>
      <c r="F2032" s="215">
        <v>9614.2000000000007</v>
      </c>
      <c r="G2032" s="212"/>
      <c r="H2032" s="212"/>
      <c r="I203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3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33" spans="1:10" x14ac:dyDescent="0.25">
      <c r="A2033" s="214" t="s">
        <v>8732</v>
      </c>
      <c r="B2033" s="214" t="s">
        <v>5749</v>
      </c>
      <c r="C2033" s="214">
        <v>74412</v>
      </c>
      <c r="D2033" s="214" t="s">
        <v>15611</v>
      </c>
      <c r="E2033" s="215">
        <v>8364.3539999999994</v>
      </c>
      <c r="F2033" s="215">
        <v>9614.2000000000007</v>
      </c>
      <c r="G2033" s="212"/>
      <c r="H2033" s="212"/>
      <c r="I203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3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34" spans="1:10" x14ac:dyDescent="0.25">
      <c r="A2034" s="214" t="s">
        <v>8732</v>
      </c>
      <c r="B2034" s="214" t="s">
        <v>5749</v>
      </c>
      <c r="C2034" s="214">
        <v>74427</v>
      </c>
      <c r="D2034" s="214" t="s">
        <v>15612</v>
      </c>
      <c r="E2034" s="215">
        <v>7222.67</v>
      </c>
      <c r="F2034" s="215">
        <v>8301.92</v>
      </c>
      <c r="G2034" s="212"/>
      <c r="H2034" s="212"/>
      <c r="I203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3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35" spans="1:10" x14ac:dyDescent="0.25">
      <c r="A2035" s="214" t="s">
        <v>8732</v>
      </c>
      <c r="B2035" s="214" t="s">
        <v>5749</v>
      </c>
      <c r="C2035" s="214">
        <v>74407</v>
      </c>
      <c r="D2035" s="214" t="s">
        <v>15613</v>
      </c>
      <c r="E2035" s="215">
        <v>7222.67</v>
      </c>
      <c r="F2035" s="215">
        <v>8301.92</v>
      </c>
      <c r="G2035" s="212"/>
      <c r="H2035" s="212"/>
      <c r="I203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3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36" spans="1:10" x14ac:dyDescent="0.25">
      <c r="A2036" s="214" t="s">
        <v>8732</v>
      </c>
      <c r="B2036" s="214" t="s">
        <v>5749</v>
      </c>
      <c r="C2036" s="214">
        <v>74416</v>
      </c>
      <c r="D2036" s="214" t="s">
        <v>15614</v>
      </c>
      <c r="E2036" s="215">
        <v>7222.67</v>
      </c>
      <c r="F2036" s="215">
        <v>8301.92</v>
      </c>
      <c r="G2036" s="212"/>
      <c r="H2036" s="212"/>
      <c r="I203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3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37" spans="1:10" x14ac:dyDescent="0.25">
      <c r="A2037" s="214" t="s">
        <v>8732</v>
      </c>
      <c r="B2037" s="214" t="s">
        <v>5749</v>
      </c>
      <c r="C2037" s="214">
        <v>72145</v>
      </c>
      <c r="D2037" s="214" t="s">
        <v>15615</v>
      </c>
      <c r="E2037" s="215">
        <v>13980.2</v>
      </c>
      <c r="F2037" s="215">
        <v>16069.2</v>
      </c>
      <c r="G2037" s="212"/>
      <c r="H2037" s="212"/>
      <c r="I203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3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38" spans="1:10" x14ac:dyDescent="0.25">
      <c r="A2038" s="214" t="s">
        <v>8732</v>
      </c>
      <c r="B2038" s="214" t="s">
        <v>5749</v>
      </c>
      <c r="C2038" s="214">
        <v>73035</v>
      </c>
      <c r="D2038" s="214" t="s">
        <v>15616</v>
      </c>
      <c r="E2038" s="215">
        <v>13980.2</v>
      </c>
      <c r="F2038" s="215">
        <v>16069.2</v>
      </c>
      <c r="G2038" s="212"/>
      <c r="H2038" s="212"/>
      <c r="I203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3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39" spans="1:10" x14ac:dyDescent="0.25">
      <c r="A2039" s="214" t="s">
        <v>8732</v>
      </c>
      <c r="B2039" s="214" t="s">
        <v>5749</v>
      </c>
      <c r="C2039" s="214">
        <v>73037</v>
      </c>
      <c r="D2039" s="214" t="s">
        <v>15617</v>
      </c>
      <c r="E2039" s="215">
        <v>13980.2</v>
      </c>
      <c r="F2039" s="215">
        <v>16069.2</v>
      </c>
      <c r="G2039" s="212"/>
      <c r="H2039" s="212"/>
      <c r="I203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3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40" spans="1:10" x14ac:dyDescent="0.25">
      <c r="A2040" s="214" t="s">
        <v>8732</v>
      </c>
      <c r="B2040" s="214" t="s">
        <v>5749</v>
      </c>
      <c r="C2040" s="214">
        <v>72140</v>
      </c>
      <c r="D2040" s="214" t="s">
        <v>15618</v>
      </c>
      <c r="E2040" s="215">
        <v>14716.49</v>
      </c>
      <c r="F2040" s="215">
        <v>16915.5</v>
      </c>
      <c r="G2040" s="212"/>
      <c r="H2040" s="212"/>
      <c r="I204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4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41" spans="1:10" x14ac:dyDescent="0.25">
      <c r="A2041" s="214" t="s">
        <v>8732</v>
      </c>
      <c r="B2041" s="214" t="s">
        <v>5749</v>
      </c>
      <c r="C2041" s="214">
        <v>73082</v>
      </c>
      <c r="D2041" s="214" t="s">
        <v>15619</v>
      </c>
      <c r="E2041" s="215">
        <v>14716.49</v>
      </c>
      <c r="F2041" s="215">
        <v>16915.5</v>
      </c>
      <c r="G2041" s="212"/>
      <c r="H2041" s="212"/>
      <c r="I204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4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42" spans="1:10" x14ac:dyDescent="0.25">
      <c r="A2042" s="214" t="s">
        <v>8732</v>
      </c>
      <c r="B2042" s="214" t="s">
        <v>5749</v>
      </c>
      <c r="C2042" s="214">
        <v>73021</v>
      </c>
      <c r="D2042" s="214" t="s">
        <v>15620</v>
      </c>
      <c r="E2042" s="215">
        <v>14716.49</v>
      </c>
      <c r="F2042" s="215">
        <v>16915.5</v>
      </c>
      <c r="G2042" s="212"/>
      <c r="H2042" s="212"/>
      <c r="I204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4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43" spans="1:10" x14ac:dyDescent="0.25">
      <c r="A2043" s="214" t="s">
        <v>8732</v>
      </c>
      <c r="B2043" s="214" t="s">
        <v>5749</v>
      </c>
      <c r="C2043" s="214">
        <v>72134</v>
      </c>
      <c r="D2043" s="214" t="s">
        <v>15621</v>
      </c>
      <c r="E2043" s="215">
        <v>16189.05</v>
      </c>
      <c r="F2043" s="215">
        <v>18608.099999999999</v>
      </c>
      <c r="G2043" s="212"/>
      <c r="H2043" s="212"/>
      <c r="I204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4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44" spans="1:10" x14ac:dyDescent="0.25">
      <c r="A2044" s="214" t="s">
        <v>8732</v>
      </c>
      <c r="B2044" s="214" t="s">
        <v>5749</v>
      </c>
      <c r="C2044" s="214">
        <v>73038</v>
      </c>
      <c r="D2044" s="214" t="s">
        <v>15622</v>
      </c>
      <c r="E2044" s="215">
        <v>16189.05</v>
      </c>
      <c r="F2044" s="215">
        <v>18608.099999999999</v>
      </c>
      <c r="G2044" s="212"/>
      <c r="H2044" s="212"/>
      <c r="I204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4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45" spans="1:10" x14ac:dyDescent="0.25">
      <c r="A2045" s="214" t="s">
        <v>8732</v>
      </c>
      <c r="B2045" s="214" t="s">
        <v>5749</v>
      </c>
      <c r="C2045" s="214">
        <v>73034</v>
      </c>
      <c r="D2045" s="214" t="s">
        <v>15623</v>
      </c>
      <c r="E2045" s="215">
        <v>16189.05</v>
      </c>
      <c r="F2045" s="215">
        <v>18608.099999999999</v>
      </c>
      <c r="G2045" s="212"/>
      <c r="H2045" s="212"/>
      <c r="I204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4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46" spans="1:10" x14ac:dyDescent="0.25">
      <c r="A2046" s="214" t="s">
        <v>8732</v>
      </c>
      <c r="B2046" s="214" t="s">
        <v>5749</v>
      </c>
      <c r="C2046" s="214">
        <v>71365</v>
      </c>
      <c r="D2046" s="214" t="s">
        <v>15624</v>
      </c>
      <c r="E2046" s="215">
        <v>22078.38</v>
      </c>
      <c r="F2046" s="215">
        <v>25377.45</v>
      </c>
      <c r="G2046" s="212"/>
      <c r="H2046" s="212"/>
      <c r="I204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4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47" spans="1:10" x14ac:dyDescent="0.25">
      <c r="A2047" s="214" t="s">
        <v>8732</v>
      </c>
      <c r="B2047" s="214" t="s">
        <v>5749</v>
      </c>
      <c r="C2047" s="214">
        <v>72697</v>
      </c>
      <c r="D2047" s="214" t="s">
        <v>15625</v>
      </c>
      <c r="E2047" s="215">
        <v>22078.38</v>
      </c>
      <c r="F2047" s="215">
        <v>25377.45</v>
      </c>
      <c r="G2047" s="212"/>
      <c r="H2047" s="212"/>
      <c r="I204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4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48" spans="1:10" x14ac:dyDescent="0.25">
      <c r="A2048" s="214" t="s">
        <v>8732</v>
      </c>
      <c r="B2048" s="214" t="s">
        <v>5749</v>
      </c>
      <c r="C2048" s="214">
        <v>72688</v>
      </c>
      <c r="D2048" s="214" t="s">
        <v>15626</v>
      </c>
      <c r="E2048" s="215">
        <v>22078.38</v>
      </c>
      <c r="F2048" s="215">
        <v>25377.45</v>
      </c>
      <c r="G2048" s="212"/>
      <c r="H2048" s="212"/>
      <c r="I204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4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49" spans="1:10" x14ac:dyDescent="0.25">
      <c r="A2049" s="214" t="s">
        <v>8732</v>
      </c>
      <c r="B2049" s="214" t="s">
        <v>5749</v>
      </c>
      <c r="C2049" s="214">
        <v>71371</v>
      </c>
      <c r="D2049" s="214" t="s">
        <v>15627</v>
      </c>
      <c r="E2049" s="215">
        <v>24287.22</v>
      </c>
      <c r="F2049" s="215">
        <v>27916.35</v>
      </c>
      <c r="G2049" s="212"/>
      <c r="H2049" s="212"/>
      <c r="I204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4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50" spans="1:10" x14ac:dyDescent="0.25">
      <c r="A2050" s="214" t="s">
        <v>8732</v>
      </c>
      <c r="B2050" s="214" t="s">
        <v>5749</v>
      </c>
      <c r="C2050" s="214">
        <v>72703</v>
      </c>
      <c r="D2050" s="214" t="s">
        <v>15628</v>
      </c>
      <c r="E2050" s="215">
        <v>24287.22</v>
      </c>
      <c r="F2050" s="215">
        <v>27916.35</v>
      </c>
      <c r="G2050" s="212"/>
      <c r="H2050" s="212"/>
      <c r="I205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5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51" spans="1:10" x14ac:dyDescent="0.25">
      <c r="A2051" s="214" t="s">
        <v>8732</v>
      </c>
      <c r="B2051" s="214" t="s">
        <v>5749</v>
      </c>
      <c r="C2051" s="214">
        <v>72704</v>
      </c>
      <c r="D2051" s="214" t="s">
        <v>15629</v>
      </c>
      <c r="E2051" s="215">
        <v>24287.22</v>
      </c>
      <c r="F2051" s="215">
        <v>27916.35</v>
      </c>
      <c r="G2051" s="212"/>
      <c r="H2051" s="212"/>
      <c r="I205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5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52" spans="1:10" x14ac:dyDescent="0.25">
      <c r="A2052" s="214" t="s">
        <v>8732</v>
      </c>
      <c r="B2052" s="214" t="s">
        <v>5749</v>
      </c>
      <c r="C2052" s="214">
        <v>71594</v>
      </c>
      <c r="D2052" s="214" t="s">
        <v>15630</v>
      </c>
      <c r="E2052" s="215">
        <v>23550.94</v>
      </c>
      <c r="F2052" s="215">
        <v>27070.05</v>
      </c>
      <c r="G2052" s="212"/>
      <c r="H2052" s="212"/>
      <c r="I205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5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53" spans="1:10" x14ac:dyDescent="0.25">
      <c r="A2053" s="214" t="s">
        <v>8732</v>
      </c>
      <c r="B2053" s="214" t="s">
        <v>5749</v>
      </c>
      <c r="C2053" s="214">
        <v>71560</v>
      </c>
      <c r="D2053" s="214" t="s">
        <v>15631</v>
      </c>
      <c r="E2053" s="215">
        <v>23550.94</v>
      </c>
      <c r="F2053" s="215">
        <v>27070.05</v>
      </c>
      <c r="G2053" s="212"/>
      <c r="H2053" s="212"/>
      <c r="I205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5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54" spans="1:10" x14ac:dyDescent="0.25">
      <c r="A2054" s="214" t="s">
        <v>8732</v>
      </c>
      <c r="B2054" s="214" t="s">
        <v>5749</v>
      </c>
      <c r="C2054" s="214">
        <v>71587</v>
      </c>
      <c r="D2054" s="214" t="s">
        <v>15632</v>
      </c>
      <c r="E2054" s="215">
        <v>23550.94</v>
      </c>
      <c r="F2054" s="215">
        <v>27070.05</v>
      </c>
      <c r="G2054" s="212"/>
      <c r="H2054" s="212"/>
      <c r="I205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5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55" spans="1:10" x14ac:dyDescent="0.25">
      <c r="A2055" s="214" t="s">
        <v>8732</v>
      </c>
      <c r="B2055" s="214" t="s">
        <v>5749</v>
      </c>
      <c r="C2055" s="214">
        <v>71581</v>
      </c>
      <c r="D2055" s="214" t="s">
        <v>15633</v>
      </c>
      <c r="E2055" s="215">
        <v>23550.94</v>
      </c>
      <c r="F2055" s="215">
        <v>27070.05</v>
      </c>
      <c r="G2055" s="212"/>
      <c r="H2055" s="212"/>
      <c r="I205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5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56" spans="1:10" x14ac:dyDescent="0.25">
      <c r="A2056" s="214" t="s">
        <v>8732</v>
      </c>
      <c r="B2056" s="214" t="s">
        <v>5749</v>
      </c>
      <c r="C2056" s="214">
        <v>72434</v>
      </c>
      <c r="D2056" s="214" t="s">
        <v>15634</v>
      </c>
      <c r="E2056" s="215">
        <v>25759.79</v>
      </c>
      <c r="F2056" s="215">
        <v>29608.95</v>
      </c>
      <c r="G2056" s="212"/>
      <c r="H2056" s="212"/>
      <c r="I205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5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57" spans="1:10" x14ac:dyDescent="0.25">
      <c r="A2057" s="214" t="s">
        <v>8732</v>
      </c>
      <c r="B2057" s="214" t="s">
        <v>5749</v>
      </c>
      <c r="C2057" s="214">
        <v>72472</v>
      </c>
      <c r="D2057" s="214" t="s">
        <v>15635</v>
      </c>
      <c r="E2057" s="215">
        <v>25759.79</v>
      </c>
      <c r="F2057" s="215">
        <v>29608.95</v>
      </c>
      <c r="G2057" s="212"/>
      <c r="H2057" s="212"/>
      <c r="I205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5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58" spans="1:10" x14ac:dyDescent="0.25">
      <c r="A2058" s="214" t="s">
        <v>8732</v>
      </c>
      <c r="B2058" s="214" t="s">
        <v>5749</v>
      </c>
      <c r="C2058" s="214">
        <v>72437</v>
      </c>
      <c r="D2058" s="214" t="s">
        <v>15636</v>
      </c>
      <c r="E2058" s="215">
        <v>25759.79</v>
      </c>
      <c r="F2058" s="215">
        <v>29608.95</v>
      </c>
      <c r="G2058" s="212"/>
      <c r="H2058" s="212"/>
      <c r="I205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5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59" spans="1:10" x14ac:dyDescent="0.25">
      <c r="A2059" s="214" t="s">
        <v>8732</v>
      </c>
      <c r="B2059" s="214" t="s">
        <v>5749</v>
      </c>
      <c r="C2059" s="214">
        <v>72475</v>
      </c>
      <c r="D2059" s="214" t="s">
        <v>15637</v>
      </c>
      <c r="E2059" s="215">
        <v>25759.79</v>
      </c>
      <c r="F2059" s="215">
        <v>29608.95</v>
      </c>
      <c r="G2059" s="212"/>
      <c r="H2059" s="212"/>
      <c r="I205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5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60" spans="1:10" x14ac:dyDescent="0.25">
      <c r="A2060" s="214" t="s">
        <v>8732</v>
      </c>
      <c r="B2060" s="214" t="s">
        <v>5749</v>
      </c>
      <c r="C2060" s="214">
        <v>71370</v>
      </c>
      <c r="D2060" s="214" t="s">
        <v>15638</v>
      </c>
      <c r="E2060" s="215">
        <v>19870.45</v>
      </c>
      <c r="F2060" s="215">
        <v>22839.599999999999</v>
      </c>
      <c r="G2060" s="212"/>
      <c r="H2060" s="212"/>
      <c r="I206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6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61" spans="1:10" x14ac:dyDescent="0.25">
      <c r="A2061" s="214" t="s">
        <v>8732</v>
      </c>
      <c r="B2061" s="214" t="s">
        <v>5749</v>
      </c>
      <c r="C2061" s="214">
        <v>72701</v>
      </c>
      <c r="D2061" s="214" t="s">
        <v>15639</v>
      </c>
      <c r="E2061" s="215">
        <v>19870.45</v>
      </c>
      <c r="F2061" s="215">
        <v>22839.599999999999</v>
      </c>
      <c r="G2061" s="212"/>
      <c r="H2061" s="212"/>
      <c r="I206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6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62" spans="1:10" x14ac:dyDescent="0.25">
      <c r="A2062" s="214" t="s">
        <v>8732</v>
      </c>
      <c r="B2062" s="214" t="s">
        <v>5749</v>
      </c>
      <c r="C2062" s="214">
        <v>72702</v>
      </c>
      <c r="D2062" s="214" t="s">
        <v>15640</v>
      </c>
      <c r="E2062" s="215">
        <v>19870.45</v>
      </c>
      <c r="F2062" s="215">
        <v>22839.599999999999</v>
      </c>
      <c r="G2062" s="212"/>
      <c r="H2062" s="212"/>
      <c r="I206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6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63" spans="1:10" x14ac:dyDescent="0.25">
      <c r="A2063" s="214" t="s">
        <v>8732</v>
      </c>
      <c r="B2063" s="214" t="s">
        <v>5749</v>
      </c>
      <c r="C2063" s="214">
        <v>71124</v>
      </c>
      <c r="D2063" s="214" t="s">
        <v>15641</v>
      </c>
      <c r="E2063" s="215">
        <v>32490.79</v>
      </c>
      <c r="F2063" s="215">
        <v>37345.74</v>
      </c>
      <c r="G2063" s="212"/>
      <c r="H2063" s="212"/>
      <c r="I206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6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64" spans="1:10" x14ac:dyDescent="0.25">
      <c r="A2064" s="214" t="s">
        <v>8732</v>
      </c>
      <c r="B2064" s="214" t="s">
        <v>5749</v>
      </c>
      <c r="C2064" s="214">
        <v>72859</v>
      </c>
      <c r="D2064" s="214" t="s">
        <v>15642</v>
      </c>
      <c r="E2064" s="215">
        <v>32490.79</v>
      </c>
      <c r="F2064" s="215">
        <v>37345.74</v>
      </c>
      <c r="G2064" s="212"/>
      <c r="H2064" s="212"/>
      <c r="I206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6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65" spans="1:10" x14ac:dyDescent="0.25">
      <c r="A2065" s="214" t="s">
        <v>8732</v>
      </c>
      <c r="B2065" s="214" t="s">
        <v>5749</v>
      </c>
      <c r="C2065" s="214">
        <v>72810</v>
      </c>
      <c r="D2065" s="214" t="s">
        <v>15643</v>
      </c>
      <c r="E2065" s="215">
        <v>28158.15</v>
      </c>
      <c r="F2065" s="215">
        <v>32365.69</v>
      </c>
      <c r="G2065" s="212"/>
      <c r="H2065" s="212"/>
      <c r="I206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6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66" spans="1:10" x14ac:dyDescent="0.25">
      <c r="A2066" s="214" t="s">
        <v>8732</v>
      </c>
      <c r="B2066" s="214" t="s">
        <v>5749</v>
      </c>
      <c r="C2066" s="214">
        <v>72835</v>
      </c>
      <c r="D2066" s="214" t="s">
        <v>15644</v>
      </c>
      <c r="E2066" s="215">
        <v>28158.15</v>
      </c>
      <c r="F2066" s="215">
        <v>32365.69</v>
      </c>
      <c r="G2066" s="212"/>
      <c r="H2066" s="212"/>
      <c r="I206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6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67" spans="1:10" x14ac:dyDescent="0.25">
      <c r="A2067" s="214" t="s">
        <v>8732</v>
      </c>
      <c r="B2067" s="214" t="s">
        <v>5749</v>
      </c>
      <c r="C2067" s="214">
        <v>72815</v>
      </c>
      <c r="D2067" s="214" t="s">
        <v>15645</v>
      </c>
      <c r="E2067" s="215">
        <v>28158.15</v>
      </c>
      <c r="F2067" s="215">
        <v>32365.69</v>
      </c>
      <c r="G2067" s="212"/>
      <c r="H2067" s="212"/>
      <c r="I206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6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68" spans="1:10" x14ac:dyDescent="0.25">
      <c r="A2068" s="214" t="s">
        <v>8732</v>
      </c>
      <c r="B2068" s="214" t="s">
        <v>5749</v>
      </c>
      <c r="C2068" s="214">
        <v>50558</v>
      </c>
      <c r="D2068" s="214" t="s">
        <v>15646</v>
      </c>
      <c r="E2068" s="215">
        <v>71167.37</v>
      </c>
      <c r="F2068" s="215">
        <v>81801.570000000007</v>
      </c>
      <c r="G2068" s="212"/>
      <c r="H2068" s="212"/>
      <c r="I206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6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69" spans="1:10" x14ac:dyDescent="0.25">
      <c r="A2069" s="214" t="s">
        <v>8732</v>
      </c>
      <c r="B2069" s="214" t="s">
        <v>5749</v>
      </c>
      <c r="C2069" s="214">
        <v>50556</v>
      </c>
      <c r="D2069" s="214" t="s">
        <v>15647</v>
      </c>
      <c r="E2069" s="215">
        <v>71167.37</v>
      </c>
      <c r="F2069" s="215">
        <v>81801.570000000007</v>
      </c>
      <c r="G2069" s="212"/>
      <c r="H2069" s="212"/>
      <c r="I206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6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70" spans="1:10" x14ac:dyDescent="0.25">
      <c r="A2070" s="214" t="s">
        <v>8732</v>
      </c>
      <c r="B2070" s="214" t="s">
        <v>5749</v>
      </c>
      <c r="C2070" s="214">
        <v>53024</v>
      </c>
      <c r="D2070" s="214" t="s">
        <v>15648</v>
      </c>
      <c r="E2070" s="215">
        <v>78285.09</v>
      </c>
      <c r="F2070" s="215">
        <v>89982.86</v>
      </c>
      <c r="G2070" s="212"/>
      <c r="H2070" s="212"/>
      <c r="I207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7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71" spans="1:10" x14ac:dyDescent="0.25">
      <c r="A2071" s="214" t="s">
        <v>8732</v>
      </c>
      <c r="B2071" s="214" t="s">
        <v>5749</v>
      </c>
      <c r="C2071" s="214">
        <v>53464</v>
      </c>
      <c r="D2071" s="214" t="s">
        <v>15649</v>
      </c>
      <c r="E2071" s="215">
        <v>106755.1</v>
      </c>
      <c r="F2071" s="215">
        <v>122707</v>
      </c>
      <c r="G2071" s="212"/>
      <c r="H2071" s="212"/>
      <c r="I207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7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72" spans="1:10" x14ac:dyDescent="0.25">
      <c r="A2072" s="214" t="s">
        <v>8732</v>
      </c>
      <c r="B2072" s="214" t="s">
        <v>5749</v>
      </c>
      <c r="C2072" s="214">
        <v>55073</v>
      </c>
      <c r="D2072" s="214" t="s">
        <v>15650</v>
      </c>
      <c r="E2072" s="215">
        <v>106755.1</v>
      </c>
      <c r="F2072" s="215">
        <v>122707</v>
      </c>
      <c r="G2072" s="212"/>
      <c r="H2072" s="212"/>
      <c r="I207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7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73" spans="1:10" x14ac:dyDescent="0.25">
      <c r="A2073" s="214" t="s">
        <v>8732</v>
      </c>
      <c r="B2073" s="214" t="s">
        <v>5749</v>
      </c>
      <c r="C2073" s="214">
        <v>61316</v>
      </c>
      <c r="D2073" s="214" t="s">
        <v>15651</v>
      </c>
      <c r="E2073" s="215">
        <v>72211.320000000007</v>
      </c>
      <c r="F2073" s="215">
        <v>83001.52</v>
      </c>
      <c r="G2073" s="212"/>
      <c r="H2073" s="212"/>
      <c r="I207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7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74" spans="1:10" x14ac:dyDescent="0.25">
      <c r="A2074" s="214" t="s">
        <v>8732</v>
      </c>
      <c r="B2074" s="214" t="s">
        <v>5749</v>
      </c>
      <c r="C2074" s="214">
        <v>61306</v>
      </c>
      <c r="D2074" s="214" t="s">
        <v>15652</v>
      </c>
      <c r="E2074" s="215">
        <v>78285.09</v>
      </c>
      <c r="F2074" s="215">
        <v>89982.86</v>
      </c>
      <c r="G2074" s="212"/>
      <c r="H2074" s="212"/>
      <c r="I207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7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75" spans="1:10" x14ac:dyDescent="0.25">
      <c r="A2075" s="214" t="s">
        <v>8732</v>
      </c>
      <c r="B2075" s="214" t="s">
        <v>5749</v>
      </c>
      <c r="C2075" s="214">
        <v>68217</v>
      </c>
      <c r="D2075" s="214" t="s">
        <v>15653</v>
      </c>
      <c r="E2075" s="215">
        <v>35667.47</v>
      </c>
      <c r="F2075" s="215">
        <v>40997.089999999997</v>
      </c>
      <c r="G2075" s="212"/>
      <c r="H2075" s="212"/>
      <c r="I207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7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76" spans="1:10" x14ac:dyDescent="0.25">
      <c r="A2076" s="214" t="s">
        <v>8732</v>
      </c>
      <c r="B2076" s="214" t="s">
        <v>5749</v>
      </c>
      <c r="C2076" s="214">
        <v>68201</v>
      </c>
      <c r="D2076" s="214" t="s">
        <v>15654</v>
      </c>
      <c r="E2076" s="215">
        <v>35667.47</v>
      </c>
      <c r="F2076" s="215">
        <v>40997.089999999997</v>
      </c>
      <c r="G2076" s="212"/>
      <c r="H2076" s="212"/>
      <c r="I207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7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77" spans="1:10" x14ac:dyDescent="0.25">
      <c r="A2077" s="214" t="s">
        <v>8732</v>
      </c>
      <c r="B2077" s="214" t="s">
        <v>5749</v>
      </c>
      <c r="C2077" s="214">
        <v>73274</v>
      </c>
      <c r="D2077" s="214" t="s">
        <v>15655</v>
      </c>
      <c r="E2077" s="215">
        <v>60491.23</v>
      </c>
      <c r="F2077" s="215">
        <v>69530.149999999994</v>
      </c>
      <c r="G2077" s="212"/>
      <c r="H2077" s="212"/>
      <c r="I207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7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78" spans="1:10" x14ac:dyDescent="0.25">
      <c r="A2078" s="214" t="s">
        <v>8732</v>
      </c>
      <c r="B2078" s="214" t="s">
        <v>5749</v>
      </c>
      <c r="C2078" s="214">
        <v>73291</v>
      </c>
      <c r="D2078" s="214" t="s">
        <v>15656</v>
      </c>
      <c r="E2078" s="215">
        <v>60491.23</v>
      </c>
      <c r="F2078" s="215">
        <v>69530.149999999994</v>
      </c>
      <c r="G2078" s="212"/>
      <c r="H2078" s="212"/>
      <c r="I207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7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79" spans="1:10" x14ac:dyDescent="0.25">
      <c r="A2079" s="214" t="s">
        <v>8732</v>
      </c>
      <c r="B2079" s="214" t="s">
        <v>5749</v>
      </c>
      <c r="C2079" s="214">
        <v>73294</v>
      </c>
      <c r="D2079" s="214" t="s">
        <v>15657</v>
      </c>
      <c r="E2079" s="215">
        <v>67608.95</v>
      </c>
      <c r="F2079" s="215">
        <v>77711.44</v>
      </c>
      <c r="G2079" s="212"/>
      <c r="H2079" s="212"/>
      <c r="I207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7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80" spans="1:10" x14ac:dyDescent="0.25">
      <c r="A2080" s="214" t="s">
        <v>8732</v>
      </c>
      <c r="B2080" s="214" t="s">
        <v>5749</v>
      </c>
      <c r="C2080" s="214">
        <v>73202</v>
      </c>
      <c r="D2080" s="214" t="s">
        <v>15658</v>
      </c>
      <c r="E2080" s="215">
        <v>96078.95</v>
      </c>
      <c r="F2080" s="215">
        <v>110435.6</v>
      </c>
      <c r="G2080" s="212"/>
      <c r="H2080" s="212"/>
      <c r="I208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8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81" spans="1:10" x14ac:dyDescent="0.25">
      <c r="A2081" s="214" t="s">
        <v>8732</v>
      </c>
      <c r="B2081" s="214" t="s">
        <v>5749</v>
      </c>
      <c r="C2081" s="214">
        <v>73206</v>
      </c>
      <c r="D2081" s="214" t="s">
        <v>15659</v>
      </c>
      <c r="E2081" s="215">
        <v>88961.22</v>
      </c>
      <c r="F2081" s="215">
        <v>102254.3</v>
      </c>
      <c r="G2081" s="212"/>
      <c r="H2081" s="212"/>
      <c r="I208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8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82" spans="1:10" x14ac:dyDescent="0.25">
      <c r="A2082" s="214" t="s">
        <v>8732</v>
      </c>
      <c r="B2082" s="214" t="s">
        <v>5749</v>
      </c>
      <c r="C2082" s="214">
        <v>73204</v>
      </c>
      <c r="D2082" s="214" t="s">
        <v>15660</v>
      </c>
      <c r="E2082" s="215">
        <v>88961.22</v>
      </c>
      <c r="F2082" s="215">
        <v>102254.3</v>
      </c>
      <c r="G2082" s="212"/>
      <c r="H2082" s="212"/>
      <c r="I208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8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83" spans="1:10" x14ac:dyDescent="0.25">
      <c r="A2083" s="214" t="s">
        <v>8732</v>
      </c>
      <c r="B2083" s="214" t="s">
        <v>5749</v>
      </c>
      <c r="C2083" s="214">
        <v>73191</v>
      </c>
      <c r="D2083" s="214" t="s">
        <v>15661</v>
      </c>
      <c r="E2083" s="215">
        <v>88961.22</v>
      </c>
      <c r="F2083" s="215">
        <v>102254.3</v>
      </c>
      <c r="G2083" s="212"/>
      <c r="H2083" s="212"/>
      <c r="I208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8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84" spans="1:10" x14ac:dyDescent="0.25">
      <c r="A2084" s="214" t="s">
        <v>8732</v>
      </c>
      <c r="B2084" s="214" t="s">
        <v>5749</v>
      </c>
      <c r="C2084" s="214">
        <v>57544</v>
      </c>
      <c r="D2084" s="214" t="s">
        <v>15662</v>
      </c>
      <c r="E2084" s="215">
        <v>92520.53</v>
      </c>
      <c r="F2084" s="215">
        <v>106345.4</v>
      </c>
      <c r="G2084" s="212"/>
      <c r="H2084" s="212"/>
      <c r="I208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8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85" spans="1:10" x14ac:dyDescent="0.25">
      <c r="A2085" s="214" t="s">
        <v>8732</v>
      </c>
      <c r="B2085" s="214" t="s">
        <v>5749</v>
      </c>
      <c r="C2085" s="214">
        <v>57541</v>
      </c>
      <c r="D2085" s="214" t="s">
        <v>15663</v>
      </c>
      <c r="E2085" s="215">
        <v>92520.53</v>
      </c>
      <c r="F2085" s="215">
        <v>106345.4</v>
      </c>
      <c r="G2085" s="212"/>
      <c r="H2085" s="212"/>
      <c r="I208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8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86" spans="1:10" x14ac:dyDescent="0.25">
      <c r="A2086" s="214" t="s">
        <v>135</v>
      </c>
      <c r="B2086" s="476" t="s">
        <v>135</v>
      </c>
      <c r="C2086" s="657"/>
      <c r="D2086" s="477"/>
      <c r="E2086" s="215"/>
      <c r="F2086" s="215"/>
      <c r="G2086" s="212"/>
      <c r="H2086" s="212"/>
      <c r="I2086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086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087" spans="1:10" x14ac:dyDescent="0.25">
      <c r="A2087" s="214" t="s">
        <v>135</v>
      </c>
      <c r="B2087" s="214" t="s">
        <v>8336</v>
      </c>
      <c r="C2087" s="214" t="s">
        <v>8337</v>
      </c>
      <c r="D2087" s="214" t="s">
        <v>8338</v>
      </c>
      <c r="E2087" s="215">
        <v>48596.4</v>
      </c>
      <c r="F2087" s="215">
        <v>55857.93</v>
      </c>
      <c r="G2087" s="212"/>
      <c r="H2087" s="212"/>
      <c r="I208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8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88" spans="1:10" x14ac:dyDescent="0.25">
      <c r="A2088" s="214" t="s">
        <v>135</v>
      </c>
      <c r="B2088" s="214" t="s">
        <v>8336</v>
      </c>
      <c r="C2088" s="214" t="s">
        <v>8339</v>
      </c>
      <c r="D2088" s="214" t="s">
        <v>8340</v>
      </c>
      <c r="E2088" s="215">
        <v>45513.82</v>
      </c>
      <c r="F2088" s="215">
        <v>52314.73</v>
      </c>
      <c r="G2088" s="212"/>
      <c r="H2088" s="212"/>
      <c r="I208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8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89" spans="1:10" x14ac:dyDescent="0.25">
      <c r="A2089" s="214" t="s">
        <v>135</v>
      </c>
      <c r="B2089" s="214" t="s">
        <v>8336</v>
      </c>
      <c r="C2089" s="214" t="s">
        <v>8341</v>
      </c>
      <c r="D2089" s="214" t="s">
        <v>8342</v>
      </c>
      <c r="E2089" s="215">
        <v>57303.8</v>
      </c>
      <c r="F2089" s="215">
        <v>65866.44</v>
      </c>
      <c r="G2089" s="212"/>
      <c r="H2089" s="212"/>
      <c r="I208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8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90" spans="1:10" x14ac:dyDescent="0.25">
      <c r="A2090" s="214" t="s">
        <v>135</v>
      </c>
      <c r="B2090" s="214" t="s">
        <v>8336</v>
      </c>
      <c r="C2090" s="214" t="s">
        <v>8343</v>
      </c>
      <c r="D2090" s="214" t="s">
        <v>8344</v>
      </c>
      <c r="E2090" s="215">
        <v>59758.22</v>
      </c>
      <c r="F2090" s="215">
        <v>68687.61</v>
      </c>
      <c r="G2090" s="212"/>
      <c r="H2090" s="212"/>
      <c r="I209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9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91" spans="1:10" x14ac:dyDescent="0.25">
      <c r="A2091" s="214" t="s">
        <v>135</v>
      </c>
      <c r="B2091" s="214" t="s">
        <v>8336</v>
      </c>
      <c r="C2091" s="214" t="s">
        <v>8345</v>
      </c>
      <c r="D2091" s="214" t="s">
        <v>8346</v>
      </c>
      <c r="E2091" s="215">
        <v>48909.14</v>
      </c>
      <c r="F2091" s="215">
        <v>56217.4</v>
      </c>
      <c r="G2091" s="212"/>
      <c r="H2091" s="212"/>
      <c r="I209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9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92" spans="1:10" x14ac:dyDescent="0.25">
      <c r="A2092" s="214" t="s">
        <v>135</v>
      </c>
      <c r="B2092" s="214" t="s">
        <v>8336</v>
      </c>
      <c r="C2092" s="214" t="s">
        <v>8347</v>
      </c>
      <c r="D2092" s="214" t="s">
        <v>8348</v>
      </c>
      <c r="E2092" s="215">
        <v>48471.839999999997</v>
      </c>
      <c r="F2092" s="215">
        <v>55714.76</v>
      </c>
      <c r="G2092" s="212"/>
      <c r="H2092" s="212"/>
      <c r="I209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9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93" spans="1:10" x14ac:dyDescent="0.25">
      <c r="A2093" s="214" t="s">
        <v>135</v>
      </c>
      <c r="B2093" s="214" t="s">
        <v>8336</v>
      </c>
      <c r="C2093" s="214" t="s">
        <v>8349</v>
      </c>
      <c r="D2093" s="214" t="s">
        <v>8350</v>
      </c>
      <c r="E2093" s="215">
        <v>124752.4</v>
      </c>
      <c r="F2093" s="215">
        <v>143393.5</v>
      </c>
      <c r="G2093" s="212"/>
      <c r="H2093" s="212"/>
      <c r="I209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9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94" spans="1:10" x14ac:dyDescent="0.25">
      <c r="A2094" s="214" t="s">
        <v>135</v>
      </c>
      <c r="B2094" s="214" t="s">
        <v>8336</v>
      </c>
      <c r="C2094" s="214" t="s">
        <v>8351</v>
      </c>
      <c r="D2094" s="214" t="s">
        <v>8352</v>
      </c>
      <c r="E2094" s="215">
        <v>124752.4</v>
      </c>
      <c r="F2094" s="215">
        <v>143393.5</v>
      </c>
      <c r="G2094" s="212"/>
      <c r="H2094" s="212"/>
      <c r="I209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9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95" spans="1:10" x14ac:dyDescent="0.25">
      <c r="A2095" s="214" t="s">
        <v>135</v>
      </c>
      <c r="B2095" s="214" t="s">
        <v>5667</v>
      </c>
      <c r="C2095" s="214" t="s">
        <v>8353</v>
      </c>
      <c r="D2095" s="214" t="s">
        <v>8354</v>
      </c>
      <c r="E2095" s="215">
        <v>4075.2539999999999</v>
      </c>
      <c r="F2095" s="215">
        <v>4684.2</v>
      </c>
      <c r="G2095" s="212"/>
      <c r="H2095" s="212"/>
      <c r="I209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9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96" spans="1:10" x14ac:dyDescent="0.25">
      <c r="A2096" s="214" t="s">
        <v>135</v>
      </c>
      <c r="B2096" s="214" t="s">
        <v>5667</v>
      </c>
      <c r="C2096" s="214" t="s">
        <v>8355</v>
      </c>
      <c r="D2096" s="214" t="s">
        <v>8356</v>
      </c>
      <c r="E2096" s="215">
        <v>1347.152</v>
      </c>
      <c r="F2096" s="215">
        <v>1548.45</v>
      </c>
      <c r="G2096" s="212"/>
      <c r="H2096" s="212"/>
      <c r="I209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9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97" spans="1:10" x14ac:dyDescent="0.25">
      <c r="A2097" s="214" t="s">
        <v>135</v>
      </c>
      <c r="B2097" s="214" t="s">
        <v>8357</v>
      </c>
      <c r="C2097" s="214" t="s">
        <v>8358</v>
      </c>
      <c r="D2097" s="214" t="s">
        <v>8359</v>
      </c>
      <c r="E2097" s="215">
        <v>1574.0909999999999</v>
      </c>
      <c r="F2097" s="215">
        <v>1809.3</v>
      </c>
      <c r="G2097" s="212"/>
      <c r="H2097" s="212"/>
      <c r="I209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9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98" spans="1:10" x14ac:dyDescent="0.25">
      <c r="A2098" s="214" t="s">
        <v>135</v>
      </c>
      <c r="B2098" s="214" t="s">
        <v>8357</v>
      </c>
      <c r="C2098" s="214" t="s">
        <v>8360</v>
      </c>
      <c r="D2098" s="214" t="s">
        <v>8361</v>
      </c>
      <c r="E2098" s="215">
        <v>642.14700000000005</v>
      </c>
      <c r="F2098" s="215">
        <v>738.1</v>
      </c>
      <c r="G2098" s="212"/>
      <c r="H2098" s="212"/>
      <c r="I209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9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099" spans="1:10" x14ac:dyDescent="0.25">
      <c r="A2099" s="214" t="s">
        <v>135</v>
      </c>
      <c r="B2099" s="214" t="s">
        <v>5749</v>
      </c>
      <c r="C2099" s="214" t="s">
        <v>8362</v>
      </c>
      <c r="D2099" s="214" t="s">
        <v>8363</v>
      </c>
      <c r="E2099" s="215">
        <v>5206.2709999999997</v>
      </c>
      <c r="F2099" s="215">
        <v>5984.2190000000001</v>
      </c>
      <c r="G2099" s="212"/>
      <c r="H2099" s="212"/>
      <c r="I209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09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00" spans="1:10" x14ac:dyDescent="0.25">
      <c r="A2100" s="214" t="s">
        <v>135</v>
      </c>
      <c r="B2100" s="214" t="s">
        <v>5749</v>
      </c>
      <c r="C2100" s="214" t="s">
        <v>8364</v>
      </c>
      <c r="D2100" s="214" t="s">
        <v>8365</v>
      </c>
      <c r="E2100" s="215">
        <v>6883.8450000000003</v>
      </c>
      <c r="F2100" s="215">
        <v>7912.4650000000001</v>
      </c>
      <c r="G2100" s="212"/>
      <c r="H2100" s="212"/>
      <c r="I210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0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01" spans="1:10" x14ac:dyDescent="0.25">
      <c r="A2101" s="214" t="s">
        <v>135</v>
      </c>
      <c r="B2101" s="214" t="s">
        <v>5749</v>
      </c>
      <c r="C2101" s="214" t="s">
        <v>582</v>
      </c>
      <c r="D2101" s="214" t="s">
        <v>583</v>
      </c>
      <c r="E2101" s="215">
        <v>2294.7159999999999</v>
      </c>
      <c r="F2101" s="215">
        <v>2637.6039999999998</v>
      </c>
      <c r="G2101" s="212"/>
      <c r="H2101" s="212"/>
      <c r="I210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0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02" spans="1:10" x14ac:dyDescent="0.25">
      <c r="A2102" s="214" t="s">
        <v>135</v>
      </c>
      <c r="B2102" s="214" t="s">
        <v>5749</v>
      </c>
      <c r="C2102" s="214" t="s">
        <v>8366</v>
      </c>
      <c r="D2102" s="214" t="s">
        <v>8367</v>
      </c>
      <c r="E2102" s="215">
        <v>3194.4290000000001</v>
      </c>
      <c r="F2102" s="215">
        <v>3671.7579999999998</v>
      </c>
      <c r="G2102" s="212"/>
      <c r="H2102" s="212"/>
      <c r="I210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0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03" spans="1:10" x14ac:dyDescent="0.25">
      <c r="A2103" s="214" t="s">
        <v>135</v>
      </c>
      <c r="B2103" s="214" t="s">
        <v>5749</v>
      </c>
      <c r="C2103" s="214" t="s">
        <v>8368</v>
      </c>
      <c r="D2103" s="214" t="s">
        <v>8369</v>
      </c>
      <c r="E2103" s="215">
        <v>2231.1439999999998</v>
      </c>
      <c r="F2103" s="215">
        <v>2564.5329999999999</v>
      </c>
      <c r="G2103" s="212"/>
      <c r="H2103" s="212"/>
      <c r="I210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0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04" spans="1:10" x14ac:dyDescent="0.25">
      <c r="A2104" s="214" t="s">
        <v>135</v>
      </c>
      <c r="B2104" s="214" t="s">
        <v>5749</v>
      </c>
      <c r="C2104" s="214" t="s">
        <v>8370</v>
      </c>
      <c r="D2104" s="214" t="s">
        <v>8371</v>
      </c>
      <c r="E2104" s="215">
        <v>4938.28</v>
      </c>
      <c r="F2104" s="215">
        <v>5676.183</v>
      </c>
      <c r="G2104" s="212"/>
      <c r="H2104" s="212"/>
      <c r="I210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0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05" spans="1:10" x14ac:dyDescent="0.25">
      <c r="A2105" s="214" t="s">
        <v>135</v>
      </c>
      <c r="B2105" s="214" t="s">
        <v>5749</v>
      </c>
      <c r="C2105" s="214" t="s">
        <v>8372</v>
      </c>
      <c r="D2105" s="214" t="s">
        <v>8373</v>
      </c>
      <c r="E2105" s="215">
        <v>5846.259</v>
      </c>
      <c r="F2105" s="215">
        <v>6719.8379999999997</v>
      </c>
      <c r="G2105" s="212"/>
      <c r="H2105" s="212"/>
      <c r="I210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0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06" spans="1:10" x14ac:dyDescent="0.25">
      <c r="A2106" s="214" t="s">
        <v>135</v>
      </c>
      <c r="B2106" s="214" t="s">
        <v>5749</v>
      </c>
      <c r="C2106" s="214" t="s">
        <v>8374</v>
      </c>
      <c r="D2106" s="214" t="s">
        <v>8375</v>
      </c>
      <c r="E2106" s="215">
        <v>3637.5120000000002</v>
      </c>
      <c r="F2106" s="215">
        <v>4181.0479999999998</v>
      </c>
      <c r="G2106" s="212"/>
      <c r="H2106" s="212"/>
      <c r="I210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0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07" spans="1:10" x14ac:dyDescent="0.25">
      <c r="A2107" s="214" t="s">
        <v>135</v>
      </c>
      <c r="B2107" s="214" t="s">
        <v>5749</v>
      </c>
      <c r="C2107" s="214" t="s">
        <v>8376</v>
      </c>
      <c r="D2107" s="214" t="s">
        <v>8377</v>
      </c>
      <c r="E2107" s="215">
        <v>7438.7969999999996</v>
      </c>
      <c r="F2107" s="215">
        <v>8550.3420000000006</v>
      </c>
      <c r="G2107" s="212"/>
      <c r="H2107" s="212"/>
      <c r="I210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0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08" spans="1:10" x14ac:dyDescent="0.25">
      <c r="A2108" s="214" t="s">
        <v>135</v>
      </c>
      <c r="B2108" s="214" t="s">
        <v>5749</v>
      </c>
      <c r="C2108" s="214" t="s">
        <v>8378</v>
      </c>
      <c r="D2108" s="214" t="s">
        <v>8379</v>
      </c>
      <c r="E2108" s="215">
        <v>4803.0150000000003</v>
      </c>
      <c r="F2108" s="215">
        <v>5520.7070000000003</v>
      </c>
      <c r="G2108" s="212"/>
      <c r="H2108" s="212"/>
      <c r="I210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0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09" spans="1:10" x14ac:dyDescent="0.25">
      <c r="A2109" s="214" t="s">
        <v>135</v>
      </c>
      <c r="B2109" s="214" t="s">
        <v>5749</v>
      </c>
      <c r="C2109" s="214" t="s">
        <v>8380</v>
      </c>
      <c r="D2109" s="214" t="s">
        <v>8381</v>
      </c>
      <c r="E2109" s="215">
        <v>11113.81</v>
      </c>
      <c r="F2109" s="215">
        <v>12774.49</v>
      </c>
      <c r="G2109" s="212"/>
      <c r="H2109" s="212"/>
      <c r="I210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0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10" spans="1:10" x14ac:dyDescent="0.25">
      <c r="A2110" s="214" t="s">
        <v>136</v>
      </c>
      <c r="B2110" s="476" t="s">
        <v>136</v>
      </c>
      <c r="C2110" s="657"/>
      <c r="D2110" s="477"/>
      <c r="E2110" s="215"/>
      <c r="F2110" s="215"/>
      <c r="G2110" s="212"/>
      <c r="H2110" s="212"/>
      <c r="I2110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110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111" spans="1:10" x14ac:dyDescent="0.25">
      <c r="A2111" s="214" t="s">
        <v>136</v>
      </c>
      <c r="B2111" s="214" t="s">
        <v>5666</v>
      </c>
      <c r="C2111" s="214" t="s">
        <v>8382</v>
      </c>
      <c r="D2111" s="214" t="s">
        <v>8383</v>
      </c>
      <c r="E2111" s="215">
        <v>1544.154</v>
      </c>
      <c r="F2111" s="215">
        <v>1774.89</v>
      </c>
      <c r="G2111" s="212"/>
      <c r="H2111" s="212"/>
      <c r="I211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1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12" spans="1:10" x14ac:dyDescent="0.25">
      <c r="A2112" s="214" t="s">
        <v>8384</v>
      </c>
      <c r="B2112" s="476" t="s">
        <v>8384</v>
      </c>
      <c r="C2112" s="657"/>
      <c r="D2112" s="477"/>
      <c r="E2112" s="215"/>
      <c r="F2112" s="215"/>
      <c r="G2112" s="212"/>
      <c r="H2112" s="212"/>
      <c r="I2112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112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113" spans="1:10" x14ac:dyDescent="0.25">
      <c r="A2113" s="214" t="s">
        <v>8384</v>
      </c>
      <c r="B2113" s="214" t="s">
        <v>8385</v>
      </c>
      <c r="C2113" s="214" t="s">
        <v>8386</v>
      </c>
      <c r="D2113" s="214" t="s">
        <v>8387</v>
      </c>
      <c r="E2113" s="215">
        <v>342.1275</v>
      </c>
      <c r="F2113" s="215">
        <v>393.25</v>
      </c>
      <c r="G2113" s="212"/>
      <c r="H2113" s="212"/>
      <c r="I211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1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14" spans="1:10" x14ac:dyDescent="0.25">
      <c r="A2114" s="214" t="s">
        <v>8384</v>
      </c>
      <c r="B2114" s="214" t="s">
        <v>5749</v>
      </c>
      <c r="C2114" s="214" t="s">
        <v>8388</v>
      </c>
      <c r="D2114" s="214" t="s">
        <v>8389</v>
      </c>
      <c r="E2114" s="215">
        <v>1032.067</v>
      </c>
      <c r="F2114" s="215">
        <v>1186.2840000000001</v>
      </c>
      <c r="G2114" s="212"/>
      <c r="H2114" s="212"/>
      <c r="I211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1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15" spans="1:10" x14ac:dyDescent="0.25">
      <c r="A2115" s="214" t="s">
        <v>8390</v>
      </c>
      <c r="B2115" s="476" t="s">
        <v>8390</v>
      </c>
      <c r="C2115" s="657"/>
      <c r="D2115" s="477"/>
      <c r="E2115" s="215"/>
      <c r="F2115" s="215"/>
      <c r="G2115" s="212"/>
      <c r="H2115" s="212"/>
      <c r="I2115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115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116" spans="1:10" x14ac:dyDescent="0.25">
      <c r="A2116" s="214" t="s">
        <v>8391</v>
      </c>
      <c r="B2116" s="476" t="s">
        <v>8391</v>
      </c>
      <c r="C2116" s="657"/>
      <c r="D2116" s="477"/>
      <c r="E2116" s="215"/>
      <c r="F2116" s="215"/>
      <c r="G2116" s="212"/>
      <c r="H2116" s="212"/>
      <c r="I2116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116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117" spans="1:10" x14ac:dyDescent="0.25">
      <c r="A2117" s="214" t="s">
        <v>8391</v>
      </c>
      <c r="B2117" s="214">
        <v>360</v>
      </c>
      <c r="C2117" s="214" t="s">
        <v>8392</v>
      </c>
      <c r="D2117" s="214" t="s">
        <v>8393</v>
      </c>
      <c r="E2117" s="215">
        <v>2027.0039999999999</v>
      </c>
      <c r="F2117" s="215">
        <v>2329.89</v>
      </c>
      <c r="G2117" s="212"/>
      <c r="H2117" s="212"/>
      <c r="I211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1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18" spans="1:10" x14ac:dyDescent="0.25">
      <c r="A2118" s="214" t="s">
        <v>8391</v>
      </c>
      <c r="B2118" s="214">
        <v>360</v>
      </c>
      <c r="C2118" s="214" t="s">
        <v>8394</v>
      </c>
      <c r="D2118" s="214" t="s">
        <v>8395</v>
      </c>
      <c r="E2118" s="215">
        <v>1689.009</v>
      </c>
      <c r="F2118" s="215">
        <v>1941.39</v>
      </c>
      <c r="G2118" s="212"/>
      <c r="H2118" s="212"/>
      <c r="I211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1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19" spans="1:10" x14ac:dyDescent="0.25">
      <c r="A2119" s="214" t="s">
        <v>8391</v>
      </c>
      <c r="B2119" s="214">
        <v>360</v>
      </c>
      <c r="C2119" s="214" t="s">
        <v>8396</v>
      </c>
      <c r="D2119" s="214" t="s">
        <v>8397</v>
      </c>
      <c r="E2119" s="215">
        <v>3243.7860000000001</v>
      </c>
      <c r="F2119" s="215">
        <v>3728.49</v>
      </c>
      <c r="G2119" s="212"/>
      <c r="H2119" s="212"/>
      <c r="I211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1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20" spans="1:10" x14ac:dyDescent="0.25">
      <c r="A2120" s="214" t="s">
        <v>8391</v>
      </c>
      <c r="B2120" s="214" t="s">
        <v>5749</v>
      </c>
      <c r="C2120" s="214" t="s">
        <v>683</v>
      </c>
      <c r="D2120" s="214" t="s">
        <v>8398</v>
      </c>
      <c r="E2120" s="215">
        <v>4721.9129999999996</v>
      </c>
      <c r="F2120" s="215">
        <v>5427.4859999999999</v>
      </c>
      <c r="G2120" s="212"/>
      <c r="H2120" s="212"/>
      <c r="I212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2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21" spans="1:10" x14ac:dyDescent="0.25">
      <c r="A2121" s="214" t="s">
        <v>8391</v>
      </c>
      <c r="B2121" s="214" t="s">
        <v>5749</v>
      </c>
      <c r="C2121" s="214" t="s">
        <v>681</v>
      </c>
      <c r="D2121" s="214" t="s">
        <v>8399</v>
      </c>
      <c r="E2121" s="215">
        <v>6734.1170000000002</v>
      </c>
      <c r="F2121" s="215">
        <v>7740.3639999999996</v>
      </c>
      <c r="G2121" s="212"/>
      <c r="H2121" s="212"/>
      <c r="I212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2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22" spans="1:10" x14ac:dyDescent="0.25">
      <c r="A2122" s="214" t="s">
        <v>8391</v>
      </c>
      <c r="B2122" s="214" t="s">
        <v>5749</v>
      </c>
      <c r="C2122" s="214" t="s">
        <v>8400</v>
      </c>
      <c r="D2122" s="214" t="s">
        <v>8401</v>
      </c>
      <c r="E2122" s="215">
        <v>4004.835</v>
      </c>
      <c r="F2122" s="215">
        <v>4603.259</v>
      </c>
      <c r="G2122" s="212"/>
      <c r="H2122" s="212"/>
      <c r="I212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2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23" spans="1:10" x14ac:dyDescent="0.25">
      <c r="A2123" s="214" t="s">
        <v>8391</v>
      </c>
      <c r="B2123" s="214" t="s">
        <v>5749</v>
      </c>
      <c r="C2123" s="214" t="s">
        <v>8402</v>
      </c>
      <c r="D2123" s="214" t="s">
        <v>8403</v>
      </c>
      <c r="E2123" s="215">
        <v>5436.9960000000001</v>
      </c>
      <c r="F2123" s="215">
        <v>6249.4210000000003</v>
      </c>
      <c r="G2123" s="212"/>
      <c r="H2123" s="212"/>
      <c r="I212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2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24" spans="1:10" x14ac:dyDescent="0.25">
      <c r="A2124" s="214" t="s">
        <v>8391</v>
      </c>
      <c r="B2124" s="214" t="s">
        <v>5749</v>
      </c>
      <c r="C2124" s="214" t="s">
        <v>8404</v>
      </c>
      <c r="D2124" s="214" t="s">
        <v>8405</v>
      </c>
      <c r="E2124" s="215">
        <v>3028.4160000000002</v>
      </c>
      <c r="F2124" s="215">
        <v>3480.9380000000001</v>
      </c>
      <c r="G2124" s="212"/>
      <c r="H2124" s="212"/>
      <c r="I212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2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25" spans="1:10" x14ac:dyDescent="0.25">
      <c r="A2125" s="214" t="s">
        <v>8391</v>
      </c>
      <c r="B2125" s="214" t="s">
        <v>5749</v>
      </c>
      <c r="C2125" s="214" t="s">
        <v>673</v>
      </c>
      <c r="D2125" s="214" t="s">
        <v>674</v>
      </c>
      <c r="E2125" s="215">
        <v>4241.5280000000002</v>
      </c>
      <c r="F2125" s="215">
        <v>4875.32</v>
      </c>
      <c r="G2125" s="212"/>
      <c r="H2125" s="212"/>
      <c r="I212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2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26" spans="1:10" x14ac:dyDescent="0.25">
      <c r="A2126" s="214" t="s">
        <v>8391</v>
      </c>
      <c r="B2126" s="214" t="s">
        <v>5749</v>
      </c>
      <c r="C2126" s="214" t="s">
        <v>8406</v>
      </c>
      <c r="D2126" s="214" t="s">
        <v>8407</v>
      </c>
      <c r="E2126" s="215">
        <v>2349.1619999999998</v>
      </c>
      <c r="F2126" s="215">
        <v>2700.1860000000001</v>
      </c>
      <c r="G2126" s="212"/>
      <c r="H2126" s="212"/>
      <c r="I212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2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27" spans="1:10" x14ac:dyDescent="0.25">
      <c r="A2127" s="214" t="s">
        <v>8391</v>
      </c>
      <c r="B2127" s="214" t="s">
        <v>5749</v>
      </c>
      <c r="C2127" s="214" t="s">
        <v>8408</v>
      </c>
      <c r="D2127" s="214" t="s">
        <v>8409</v>
      </c>
      <c r="E2127" s="215">
        <v>3621.819</v>
      </c>
      <c r="F2127" s="215">
        <v>4163.0110000000004</v>
      </c>
      <c r="G2127" s="212"/>
      <c r="H2127" s="212"/>
      <c r="I212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2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28" spans="1:10" x14ac:dyDescent="0.25">
      <c r="A2128" s="214" t="s">
        <v>8391</v>
      </c>
      <c r="B2128" s="214" t="s">
        <v>5749</v>
      </c>
      <c r="C2128" s="214" t="s">
        <v>671</v>
      </c>
      <c r="D2128" s="214" t="s">
        <v>672</v>
      </c>
      <c r="E2128" s="215">
        <v>5725.7830000000004</v>
      </c>
      <c r="F2128" s="215">
        <v>6581.36</v>
      </c>
      <c r="G2128" s="212"/>
      <c r="H2128" s="212"/>
      <c r="I212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2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29" spans="1:10" x14ac:dyDescent="0.25">
      <c r="A2129" s="214" t="s">
        <v>8391</v>
      </c>
      <c r="B2129" s="214" t="s">
        <v>5749</v>
      </c>
      <c r="C2129" s="214" t="s">
        <v>986</v>
      </c>
      <c r="D2129" s="214" t="s">
        <v>8410</v>
      </c>
      <c r="E2129" s="215">
        <v>6076.1909999999998</v>
      </c>
      <c r="F2129" s="215">
        <v>6984.1279999999997</v>
      </c>
      <c r="G2129" s="212"/>
      <c r="H2129" s="212"/>
      <c r="I212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2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30" spans="1:10" x14ac:dyDescent="0.25">
      <c r="A2130" s="214" t="s">
        <v>8411</v>
      </c>
      <c r="B2130" s="476" t="s">
        <v>8411</v>
      </c>
      <c r="C2130" s="657"/>
      <c r="D2130" s="477"/>
      <c r="E2130" s="215"/>
      <c r="F2130" s="215"/>
      <c r="G2130" s="212"/>
      <c r="H2130" s="212"/>
      <c r="I2130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130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131" spans="1:10" x14ac:dyDescent="0.25">
      <c r="A2131" s="214" t="s">
        <v>8411</v>
      </c>
      <c r="B2131" s="214" t="s">
        <v>8412</v>
      </c>
      <c r="C2131" s="214">
        <v>91035003</v>
      </c>
      <c r="D2131" s="214" t="s">
        <v>8413</v>
      </c>
      <c r="E2131" s="215">
        <v>1284.3810000000001</v>
      </c>
      <c r="F2131" s="215">
        <v>1476.3</v>
      </c>
      <c r="G2131" s="212"/>
      <c r="H2131" s="212"/>
      <c r="I213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3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32" spans="1:10" x14ac:dyDescent="0.25">
      <c r="A2132" s="214" t="s">
        <v>8411</v>
      </c>
      <c r="B2132" s="214" t="s">
        <v>8412</v>
      </c>
      <c r="C2132" s="214">
        <v>91330002</v>
      </c>
      <c r="D2132" s="214" t="s">
        <v>8414</v>
      </c>
      <c r="E2132" s="215">
        <v>4616.0460000000003</v>
      </c>
      <c r="F2132" s="215">
        <v>5305.8</v>
      </c>
      <c r="G2132" s="212"/>
      <c r="H2132" s="212"/>
      <c r="I213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3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33" spans="1:10" x14ac:dyDescent="0.25">
      <c r="A2133" s="214" t="s">
        <v>8390</v>
      </c>
      <c r="B2133" s="476" t="s">
        <v>8390</v>
      </c>
      <c r="C2133" s="657"/>
      <c r="D2133" s="477"/>
      <c r="E2133" s="215"/>
      <c r="F2133" s="215"/>
      <c r="G2133" s="212"/>
      <c r="H2133" s="212"/>
      <c r="I2133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133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134" spans="1:10" x14ac:dyDescent="0.25">
      <c r="A2134" s="214" t="s">
        <v>8390</v>
      </c>
      <c r="B2134" s="214" t="s">
        <v>8415</v>
      </c>
      <c r="C2134" s="214">
        <v>9136000</v>
      </c>
      <c r="D2134" s="214" t="s">
        <v>8416</v>
      </c>
      <c r="E2134" s="215">
        <v>2124.54</v>
      </c>
      <c r="F2134" s="215">
        <v>2442</v>
      </c>
      <c r="G2134" s="212"/>
      <c r="H2134" s="212"/>
      <c r="I213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3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35" spans="1:10" x14ac:dyDescent="0.25">
      <c r="A2135" s="214" t="s">
        <v>8390</v>
      </c>
      <c r="B2135" s="214" t="s">
        <v>8417</v>
      </c>
      <c r="C2135" s="214" t="s">
        <v>8418</v>
      </c>
      <c r="D2135" s="214" t="s">
        <v>8419</v>
      </c>
      <c r="E2135" s="215">
        <v>1400.2650000000001</v>
      </c>
      <c r="F2135" s="215">
        <v>1609.5</v>
      </c>
      <c r="G2135" s="212"/>
      <c r="H2135" s="212"/>
      <c r="I213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3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36" spans="1:10" x14ac:dyDescent="0.25">
      <c r="A2136" s="214" t="s">
        <v>8390</v>
      </c>
      <c r="B2136" s="214" t="s">
        <v>8230</v>
      </c>
      <c r="C2136" s="214" t="s">
        <v>8420</v>
      </c>
      <c r="D2136" s="214" t="s">
        <v>8421</v>
      </c>
      <c r="E2136" s="215">
        <v>5612.8779999999997</v>
      </c>
      <c r="F2136" s="215">
        <v>6451.5839999999998</v>
      </c>
      <c r="G2136" s="212"/>
      <c r="H2136" s="212"/>
      <c r="I213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3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37" spans="1:10" x14ac:dyDescent="0.25">
      <c r="A2137" s="214" t="s">
        <v>8390</v>
      </c>
      <c r="B2137" s="214" t="s">
        <v>8422</v>
      </c>
      <c r="C2137" s="214" t="s">
        <v>8423</v>
      </c>
      <c r="D2137" s="214" t="s">
        <v>8424</v>
      </c>
      <c r="E2137" s="215">
        <v>315.81</v>
      </c>
      <c r="F2137" s="215">
        <v>363</v>
      </c>
      <c r="G2137" s="212"/>
      <c r="H2137" s="212"/>
      <c r="I213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3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38" spans="1:10" x14ac:dyDescent="0.25">
      <c r="A2138" s="214" t="s">
        <v>8390</v>
      </c>
      <c r="B2138" s="214" t="s">
        <v>8425</v>
      </c>
      <c r="C2138" s="214" t="s">
        <v>8426</v>
      </c>
      <c r="D2138" s="214" t="s">
        <v>8427</v>
      </c>
      <c r="E2138" s="215">
        <v>1448.55</v>
      </c>
      <c r="F2138" s="215">
        <v>1665</v>
      </c>
      <c r="G2138" s="212"/>
      <c r="H2138" s="212"/>
      <c r="I213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3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39" spans="1:10" x14ac:dyDescent="0.25">
      <c r="A2139" s="214" t="s">
        <v>8390</v>
      </c>
      <c r="B2139" s="214" t="s">
        <v>8425</v>
      </c>
      <c r="C2139" s="214" t="s">
        <v>8428</v>
      </c>
      <c r="D2139" s="214" t="s">
        <v>8429</v>
      </c>
      <c r="E2139" s="215">
        <v>2607.39</v>
      </c>
      <c r="F2139" s="215">
        <v>2997</v>
      </c>
      <c r="G2139" s="212"/>
      <c r="H2139" s="212"/>
      <c r="I213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3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40" spans="1:10" x14ac:dyDescent="0.25">
      <c r="A2140" s="214" t="s">
        <v>8390</v>
      </c>
      <c r="B2140" s="214" t="s">
        <v>8425</v>
      </c>
      <c r="C2140" s="214" t="s">
        <v>8430</v>
      </c>
      <c r="D2140" s="214" t="s">
        <v>8431</v>
      </c>
      <c r="E2140" s="215">
        <v>3090.24</v>
      </c>
      <c r="F2140" s="215">
        <v>3552</v>
      </c>
      <c r="G2140" s="212"/>
      <c r="H2140" s="212"/>
      <c r="I214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4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41" spans="1:10" x14ac:dyDescent="0.25">
      <c r="A2141" s="214" t="s">
        <v>8390</v>
      </c>
      <c r="B2141" s="214" t="s">
        <v>8425</v>
      </c>
      <c r="C2141" s="214" t="s">
        <v>8432</v>
      </c>
      <c r="D2141" s="214" t="s">
        <v>8433</v>
      </c>
      <c r="E2141" s="215">
        <v>4152.51</v>
      </c>
      <c r="F2141" s="215">
        <v>4773</v>
      </c>
      <c r="G2141" s="212"/>
      <c r="H2141" s="212"/>
      <c r="I214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4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42" spans="1:10" x14ac:dyDescent="0.25">
      <c r="A2142" s="214" t="s">
        <v>8434</v>
      </c>
      <c r="B2142" s="476" t="s">
        <v>8434</v>
      </c>
      <c r="C2142" s="657"/>
      <c r="D2142" s="477"/>
      <c r="E2142" s="215"/>
      <c r="F2142" s="215"/>
      <c r="G2142" s="212"/>
      <c r="H2142" s="212"/>
      <c r="I2142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142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143" spans="1:10" x14ac:dyDescent="0.25">
      <c r="A2143" s="214" t="s">
        <v>8435</v>
      </c>
      <c r="B2143" s="476" t="s">
        <v>8435</v>
      </c>
      <c r="C2143" s="657"/>
      <c r="D2143" s="477"/>
      <c r="E2143" s="215"/>
      <c r="F2143" s="215"/>
      <c r="G2143" s="212"/>
      <c r="H2143" s="212"/>
      <c r="I2143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143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144" spans="1:10" x14ac:dyDescent="0.25">
      <c r="A2144" s="214" t="s">
        <v>8435</v>
      </c>
      <c r="B2144" s="214" t="s">
        <v>8436</v>
      </c>
      <c r="C2144" s="214" t="s">
        <v>879</v>
      </c>
      <c r="D2144" s="214" t="s">
        <v>8437</v>
      </c>
      <c r="E2144" s="215">
        <v>4290.47</v>
      </c>
      <c r="F2144" s="215">
        <v>4931.5749999999998</v>
      </c>
      <c r="G2144" s="212"/>
      <c r="H2144" s="212"/>
      <c r="I214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4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45" spans="1:10" x14ac:dyDescent="0.25">
      <c r="A2145" s="214" t="s">
        <v>8435</v>
      </c>
      <c r="B2145" s="214" t="s">
        <v>8436</v>
      </c>
      <c r="C2145" s="214" t="s">
        <v>8438</v>
      </c>
      <c r="D2145" s="214" t="s">
        <v>8439</v>
      </c>
      <c r="E2145" s="215">
        <v>2637.9639999999999</v>
      </c>
      <c r="F2145" s="215">
        <v>3032.143</v>
      </c>
      <c r="G2145" s="212"/>
      <c r="H2145" s="212"/>
      <c r="I214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4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46" spans="1:10" x14ac:dyDescent="0.25">
      <c r="A2146" s="214" t="s">
        <v>8435</v>
      </c>
      <c r="B2146" s="214" t="s">
        <v>8436</v>
      </c>
      <c r="C2146" s="214" t="s">
        <v>877</v>
      </c>
      <c r="D2146" s="214" t="s">
        <v>8440</v>
      </c>
      <c r="E2146" s="215">
        <v>3923.9769999999999</v>
      </c>
      <c r="F2146" s="215">
        <v>4510.3190000000004</v>
      </c>
      <c r="G2146" s="212"/>
      <c r="H2146" s="212"/>
      <c r="I214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4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47" spans="1:10" x14ac:dyDescent="0.25">
      <c r="A2147" s="214" t="s">
        <v>8435</v>
      </c>
      <c r="B2147" s="214" t="s">
        <v>8436</v>
      </c>
      <c r="C2147" s="214" t="s">
        <v>8441</v>
      </c>
      <c r="D2147" s="214" t="s">
        <v>8442</v>
      </c>
      <c r="E2147" s="215">
        <v>3001.55</v>
      </c>
      <c r="F2147" s="215">
        <v>3450.058</v>
      </c>
      <c r="G2147" s="212"/>
      <c r="H2147" s="212"/>
      <c r="I214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4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48" spans="1:10" x14ac:dyDescent="0.25">
      <c r="A2148" s="214" t="s">
        <v>8435</v>
      </c>
      <c r="B2148" s="214" t="s">
        <v>8436</v>
      </c>
      <c r="C2148" s="214" t="s">
        <v>875</v>
      </c>
      <c r="D2148" s="214" t="s">
        <v>8443</v>
      </c>
      <c r="E2148" s="215">
        <v>4902.4799999999996</v>
      </c>
      <c r="F2148" s="215">
        <v>5635.0339999999997</v>
      </c>
      <c r="G2148" s="212"/>
      <c r="H2148" s="212"/>
      <c r="I214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4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49" spans="1:10" x14ac:dyDescent="0.25">
      <c r="A2149" s="214" t="s">
        <v>8435</v>
      </c>
      <c r="B2149" s="214" t="s">
        <v>8436</v>
      </c>
      <c r="C2149" s="214" t="s">
        <v>971</v>
      </c>
      <c r="D2149" s="214" t="s">
        <v>972</v>
      </c>
      <c r="E2149" s="215">
        <v>4566.2449999999999</v>
      </c>
      <c r="F2149" s="215">
        <v>5248.5569999999998</v>
      </c>
      <c r="G2149" s="212"/>
      <c r="H2149" s="212"/>
      <c r="I214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4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50" spans="1:10" x14ac:dyDescent="0.25">
      <c r="A2150" s="214" t="s">
        <v>8435</v>
      </c>
      <c r="B2150" s="214" t="s">
        <v>8436</v>
      </c>
      <c r="C2150" s="214" t="s">
        <v>976</v>
      </c>
      <c r="D2150" s="214" t="s">
        <v>8444</v>
      </c>
      <c r="E2150" s="215">
        <v>10057.08</v>
      </c>
      <c r="F2150" s="215">
        <v>11559.86</v>
      </c>
      <c r="G2150" s="212"/>
      <c r="H2150" s="212"/>
      <c r="I215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5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51" spans="1:10" x14ac:dyDescent="0.25">
      <c r="A2151" s="214" t="s">
        <v>8435</v>
      </c>
      <c r="B2151" s="214" t="s">
        <v>8436</v>
      </c>
      <c r="C2151" s="214" t="s">
        <v>8445</v>
      </c>
      <c r="D2151" s="214" t="s">
        <v>8446</v>
      </c>
      <c r="E2151" s="215">
        <v>6592.5860000000002</v>
      </c>
      <c r="F2151" s="215">
        <v>7577.6859999999997</v>
      </c>
      <c r="G2151" s="212"/>
      <c r="H2151" s="212"/>
      <c r="I215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5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52" spans="1:10" x14ac:dyDescent="0.25">
      <c r="A2152" s="214" t="s">
        <v>8447</v>
      </c>
      <c r="B2152" s="476" t="s">
        <v>8447</v>
      </c>
      <c r="C2152" s="657"/>
      <c r="D2152" s="477"/>
      <c r="E2152" s="215"/>
      <c r="F2152" s="215"/>
      <c r="G2152" s="212"/>
      <c r="H2152" s="212"/>
      <c r="I2152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152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153" spans="1:10" x14ac:dyDescent="0.25">
      <c r="A2153" s="214" t="s">
        <v>8447</v>
      </c>
      <c r="B2153" s="214" t="s">
        <v>5749</v>
      </c>
      <c r="C2153" s="214" t="s">
        <v>873</v>
      </c>
      <c r="D2153" s="214" t="s">
        <v>8448</v>
      </c>
      <c r="E2153" s="215">
        <v>6332.9870000000001</v>
      </c>
      <c r="F2153" s="215">
        <v>7279.2960000000003</v>
      </c>
      <c r="G2153" s="212"/>
      <c r="H2153" s="212"/>
      <c r="I215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5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54" spans="1:10" x14ac:dyDescent="0.25">
      <c r="A2154" s="214" t="s">
        <v>8447</v>
      </c>
      <c r="B2154" s="214" t="s">
        <v>8436</v>
      </c>
      <c r="C2154" s="214" t="s">
        <v>8449</v>
      </c>
      <c r="D2154" s="214" t="s">
        <v>8450</v>
      </c>
      <c r="E2154" s="215">
        <v>2601.7600000000002</v>
      </c>
      <c r="F2154" s="215">
        <v>2990.529</v>
      </c>
      <c r="G2154" s="212"/>
      <c r="H2154" s="212"/>
      <c r="I215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5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55" spans="1:10" x14ac:dyDescent="0.25">
      <c r="A2155" s="214" t="s">
        <v>8447</v>
      </c>
      <c r="B2155" s="214" t="s">
        <v>8436</v>
      </c>
      <c r="C2155" s="214" t="s">
        <v>8451</v>
      </c>
      <c r="D2155" s="214" t="s">
        <v>8452</v>
      </c>
      <c r="E2155" s="215">
        <v>2998.614</v>
      </c>
      <c r="F2155" s="215">
        <v>3446.683</v>
      </c>
      <c r="G2155" s="212"/>
      <c r="H2155" s="212"/>
      <c r="I215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5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56" spans="1:10" x14ac:dyDescent="0.25">
      <c r="A2156" s="214" t="s">
        <v>8447</v>
      </c>
      <c r="B2156" s="214" t="s">
        <v>8436</v>
      </c>
      <c r="C2156" s="214" t="s">
        <v>8453</v>
      </c>
      <c r="D2156" s="214" t="s">
        <v>8454</v>
      </c>
      <c r="E2156" s="215">
        <v>652.85299999999995</v>
      </c>
      <c r="F2156" s="215">
        <v>750.40570000000002</v>
      </c>
      <c r="G2156" s="212"/>
      <c r="H2156" s="212"/>
      <c r="I215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5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57" spans="1:10" x14ac:dyDescent="0.25">
      <c r="A2157" s="214" t="s">
        <v>8447</v>
      </c>
      <c r="B2157" s="214" t="s">
        <v>8436</v>
      </c>
      <c r="C2157" s="214" t="s">
        <v>975</v>
      </c>
      <c r="D2157" s="214" t="s">
        <v>8455</v>
      </c>
      <c r="E2157" s="215">
        <v>3703.498</v>
      </c>
      <c r="F2157" s="215">
        <v>4256.8940000000002</v>
      </c>
      <c r="G2157" s="212"/>
      <c r="H2157" s="212"/>
      <c r="I215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5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58" spans="1:10" x14ac:dyDescent="0.25">
      <c r="A2158" s="214" t="s">
        <v>8447</v>
      </c>
      <c r="B2158" s="214" t="s">
        <v>8436</v>
      </c>
      <c r="C2158" s="214" t="s">
        <v>8456</v>
      </c>
      <c r="D2158" s="214" t="s">
        <v>8457</v>
      </c>
      <c r="E2158" s="215">
        <v>1028.4670000000001</v>
      </c>
      <c r="F2158" s="215">
        <v>1182.146</v>
      </c>
      <c r="G2158" s="212"/>
      <c r="H2158" s="212"/>
      <c r="I215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5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59" spans="1:10" x14ac:dyDescent="0.25">
      <c r="A2159" s="214" t="s">
        <v>8458</v>
      </c>
      <c r="B2159" s="476" t="s">
        <v>8458</v>
      </c>
      <c r="C2159" s="657"/>
      <c r="D2159" s="477"/>
      <c r="E2159" s="215"/>
      <c r="F2159" s="215"/>
      <c r="G2159" s="212"/>
      <c r="H2159" s="212"/>
      <c r="I2159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159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160" spans="1:10" x14ac:dyDescent="0.25">
      <c r="A2160" s="214" t="s">
        <v>8458</v>
      </c>
      <c r="B2160" s="214" t="s">
        <v>8436</v>
      </c>
      <c r="C2160" s="214" t="s">
        <v>999</v>
      </c>
      <c r="D2160" s="214" t="s">
        <v>8459</v>
      </c>
      <c r="E2160" s="215">
        <v>6242.335</v>
      </c>
      <c r="F2160" s="215">
        <v>7175.098</v>
      </c>
      <c r="G2160" s="212"/>
      <c r="H2160" s="212"/>
      <c r="I216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6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61" spans="1:10" x14ac:dyDescent="0.25">
      <c r="A2161" s="214" t="s">
        <v>8458</v>
      </c>
      <c r="B2161" s="214" t="s">
        <v>8436</v>
      </c>
      <c r="C2161" s="214" t="s">
        <v>1003</v>
      </c>
      <c r="D2161" s="214" t="s">
        <v>8460</v>
      </c>
      <c r="E2161" s="215">
        <v>5806.4939999999997</v>
      </c>
      <c r="F2161" s="215">
        <v>6674.1310000000003</v>
      </c>
      <c r="G2161" s="212"/>
      <c r="H2161" s="212"/>
      <c r="I216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6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62" spans="1:10" x14ac:dyDescent="0.25">
      <c r="A2162" s="214" t="s">
        <v>8458</v>
      </c>
      <c r="B2162" s="214" t="s">
        <v>8436</v>
      </c>
      <c r="C2162" s="214" t="s">
        <v>1005</v>
      </c>
      <c r="D2162" s="214" t="s">
        <v>8461</v>
      </c>
      <c r="E2162" s="215">
        <v>10282.27</v>
      </c>
      <c r="F2162" s="215">
        <v>11818.7</v>
      </c>
      <c r="G2162" s="212"/>
      <c r="H2162" s="212"/>
      <c r="I216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6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63" spans="1:10" x14ac:dyDescent="0.25">
      <c r="A2163" s="214" t="s">
        <v>8462</v>
      </c>
      <c r="B2163" s="476" t="s">
        <v>8462</v>
      </c>
      <c r="C2163" s="657"/>
      <c r="D2163" s="477"/>
      <c r="E2163" s="215"/>
      <c r="F2163" s="215"/>
      <c r="G2163" s="212"/>
      <c r="H2163" s="212"/>
      <c r="I2163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163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164" spans="1:10" x14ac:dyDescent="0.25">
      <c r="A2164" s="214" t="s">
        <v>8462</v>
      </c>
      <c r="B2164" s="214" t="s">
        <v>5749</v>
      </c>
      <c r="C2164" s="214" t="s">
        <v>8463</v>
      </c>
      <c r="D2164" s="214" t="s">
        <v>8464</v>
      </c>
      <c r="E2164" s="215">
        <v>4603.1930000000002</v>
      </c>
      <c r="F2164" s="215">
        <v>5291.0259999999998</v>
      </c>
      <c r="G2164" s="212"/>
      <c r="H2164" s="212"/>
      <c r="I216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6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65" spans="1:10" x14ac:dyDescent="0.25">
      <c r="A2165" s="214" t="s">
        <v>8462</v>
      </c>
      <c r="B2165" s="214" t="s">
        <v>8436</v>
      </c>
      <c r="C2165" s="214" t="s">
        <v>8465</v>
      </c>
      <c r="D2165" s="214" t="s">
        <v>8466</v>
      </c>
      <c r="E2165" s="215">
        <v>2119.953</v>
      </c>
      <c r="F2165" s="215">
        <v>2436.7280000000001</v>
      </c>
      <c r="G2165" s="212"/>
      <c r="H2165" s="212"/>
      <c r="I216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6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66" spans="1:10" x14ac:dyDescent="0.25">
      <c r="A2166" s="214" t="s">
        <v>8462</v>
      </c>
      <c r="B2166" s="214" t="s">
        <v>8436</v>
      </c>
      <c r="C2166" s="214" t="s">
        <v>8467</v>
      </c>
      <c r="D2166" s="214" t="s">
        <v>8468</v>
      </c>
      <c r="E2166" s="215">
        <v>2103.0819999999999</v>
      </c>
      <c r="F2166" s="215">
        <v>2417.3359999999998</v>
      </c>
      <c r="G2166" s="212"/>
      <c r="H2166" s="212"/>
      <c r="I216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6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67" spans="1:10" x14ac:dyDescent="0.25">
      <c r="A2167" s="214" t="s">
        <v>8462</v>
      </c>
      <c r="B2167" s="214" t="s">
        <v>8436</v>
      </c>
      <c r="C2167" s="214" t="s">
        <v>8469</v>
      </c>
      <c r="D2167" s="214" t="s">
        <v>8470</v>
      </c>
      <c r="E2167" s="215">
        <v>1402.3409999999999</v>
      </c>
      <c r="F2167" s="215">
        <v>1611.8869999999999</v>
      </c>
      <c r="G2167" s="212"/>
      <c r="H2167" s="212"/>
      <c r="I216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6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68" spans="1:10" x14ac:dyDescent="0.25">
      <c r="A2168" s="214" t="s">
        <v>8462</v>
      </c>
      <c r="B2168" s="214" t="s">
        <v>8436</v>
      </c>
      <c r="C2168" s="214" t="s">
        <v>8471</v>
      </c>
      <c r="D2168" s="214" t="s">
        <v>8472</v>
      </c>
      <c r="E2168" s="215">
        <v>1158.463</v>
      </c>
      <c r="F2168" s="215">
        <v>1331.567</v>
      </c>
      <c r="G2168" s="212"/>
      <c r="H2168" s="212"/>
      <c r="I216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6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69" spans="1:10" x14ac:dyDescent="0.25">
      <c r="A2169" s="214" t="s">
        <v>8462</v>
      </c>
      <c r="B2169" s="214" t="s">
        <v>8436</v>
      </c>
      <c r="C2169" s="214" t="s">
        <v>8473</v>
      </c>
      <c r="D2169" s="214" t="s">
        <v>8474</v>
      </c>
      <c r="E2169" s="215">
        <v>5295.4380000000001</v>
      </c>
      <c r="F2169" s="215">
        <v>6086.7110000000002</v>
      </c>
      <c r="G2169" s="212"/>
      <c r="H2169" s="212"/>
      <c r="I216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6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70" spans="1:10" x14ac:dyDescent="0.25">
      <c r="A2170" s="214" t="s">
        <v>8462</v>
      </c>
      <c r="B2170" s="214" t="s">
        <v>8436</v>
      </c>
      <c r="C2170" s="214" t="s">
        <v>8475</v>
      </c>
      <c r="D2170" s="214" t="s">
        <v>8476</v>
      </c>
      <c r="E2170" s="215">
        <v>1697.0340000000001</v>
      </c>
      <c r="F2170" s="215">
        <v>1950.614</v>
      </c>
      <c r="G2170" s="212"/>
      <c r="H2170" s="212"/>
      <c r="I217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7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71" spans="1:10" x14ac:dyDescent="0.25">
      <c r="A2171" s="214" t="s">
        <v>8462</v>
      </c>
      <c r="B2171" s="214" t="s">
        <v>8436</v>
      </c>
      <c r="C2171" s="214" t="s">
        <v>871</v>
      </c>
      <c r="D2171" s="214" t="s">
        <v>8477</v>
      </c>
      <c r="E2171" s="215">
        <v>1509.2439999999999</v>
      </c>
      <c r="F2171" s="215">
        <v>1734.7639999999999</v>
      </c>
      <c r="G2171" s="212"/>
      <c r="H2171" s="212"/>
      <c r="I217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7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72" spans="1:10" x14ac:dyDescent="0.25">
      <c r="A2172" s="214" t="s">
        <v>8478</v>
      </c>
      <c r="B2172" s="476" t="s">
        <v>8478</v>
      </c>
      <c r="C2172" s="657"/>
      <c r="D2172" s="477"/>
      <c r="E2172" s="215"/>
      <c r="F2172" s="215"/>
      <c r="G2172" s="212"/>
      <c r="H2172" s="212"/>
      <c r="I2172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172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173" spans="1:10" x14ac:dyDescent="0.25">
      <c r="A2173" s="214" t="s">
        <v>8478</v>
      </c>
      <c r="B2173" s="214" t="s">
        <v>8436</v>
      </c>
      <c r="C2173" s="214" t="s">
        <v>8479</v>
      </c>
      <c r="D2173" s="214" t="s">
        <v>8480</v>
      </c>
      <c r="E2173" s="215">
        <v>1045.9880000000001</v>
      </c>
      <c r="F2173" s="215">
        <v>1202.2850000000001</v>
      </c>
      <c r="G2173" s="212"/>
      <c r="H2173" s="212"/>
      <c r="I217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7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74" spans="1:10" x14ac:dyDescent="0.25">
      <c r="A2174" s="214" t="s">
        <v>8478</v>
      </c>
      <c r="B2174" s="214" t="s">
        <v>8436</v>
      </c>
      <c r="C2174" s="214" t="s">
        <v>8481</v>
      </c>
      <c r="D2174" s="214" t="s">
        <v>8482</v>
      </c>
      <c r="E2174" s="215">
        <v>1129.067</v>
      </c>
      <c r="F2174" s="215">
        <v>1297.779</v>
      </c>
      <c r="G2174" s="212"/>
      <c r="H2174" s="212"/>
      <c r="I217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7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75" spans="1:10" x14ac:dyDescent="0.25">
      <c r="A2175" s="214" t="s">
        <v>8478</v>
      </c>
      <c r="B2175" s="214" t="s">
        <v>8436</v>
      </c>
      <c r="C2175" s="214" t="s">
        <v>8483</v>
      </c>
      <c r="D2175" s="214" t="s">
        <v>8484</v>
      </c>
      <c r="E2175" s="215">
        <v>1129.067</v>
      </c>
      <c r="F2175" s="215">
        <v>1297.779</v>
      </c>
      <c r="G2175" s="212"/>
      <c r="H2175" s="212"/>
      <c r="I217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7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76" spans="1:10" x14ac:dyDescent="0.25">
      <c r="A2176" s="214" t="s">
        <v>8478</v>
      </c>
      <c r="B2176" s="214" t="s">
        <v>8436</v>
      </c>
      <c r="C2176" s="214" t="s">
        <v>8485</v>
      </c>
      <c r="D2176" s="214" t="s">
        <v>8486</v>
      </c>
      <c r="E2176" s="215">
        <v>598.25990000000002</v>
      </c>
      <c r="F2176" s="215">
        <v>687.65509999999995</v>
      </c>
      <c r="G2176" s="212"/>
      <c r="H2176" s="212"/>
      <c r="I217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7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77" spans="1:10" x14ac:dyDescent="0.25">
      <c r="A2177" s="214" t="s">
        <v>8478</v>
      </c>
      <c r="B2177" s="214" t="s">
        <v>8436</v>
      </c>
      <c r="C2177" s="214" t="s">
        <v>973</v>
      </c>
      <c r="D2177" s="214" t="s">
        <v>8487</v>
      </c>
      <c r="E2177" s="215">
        <v>3378.9070000000002</v>
      </c>
      <c r="F2177" s="215">
        <v>3883.8009999999999</v>
      </c>
      <c r="G2177" s="212"/>
      <c r="H2177" s="212"/>
      <c r="I217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7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78" spans="1:10" x14ac:dyDescent="0.25">
      <c r="A2178" s="214" t="s">
        <v>8478</v>
      </c>
      <c r="B2178" s="214" t="s">
        <v>8436</v>
      </c>
      <c r="C2178" s="214" t="s">
        <v>8488</v>
      </c>
      <c r="D2178" s="214" t="s">
        <v>8489</v>
      </c>
      <c r="E2178" s="215">
        <v>1163.2629999999999</v>
      </c>
      <c r="F2178" s="215">
        <v>1337.0840000000001</v>
      </c>
      <c r="G2178" s="212"/>
      <c r="H2178" s="212"/>
      <c r="I217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7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79" spans="1:10" x14ac:dyDescent="0.25">
      <c r="A2179" s="214" t="s">
        <v>8478</v>
      </c>
      <c r="B2179" s="214" t="s">
        <v>8436</v>
      </c>
      <c r="C2179" s="214" t="s">
        <v>8490</v>
      </c>
      <c r="D2179" s="214" t="s">
        <v>8491</v>
      </c>
      <c r="E2179" s="215">
        <v>1467.3430000000001</v>
      </c>
      <c r="F2179" s="215">
        <v>1686.6010000000001</v>
      </c>
      <c r="G2179" s="212"/>
      <c r="H2179" s="212"/>
      <c r="I217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7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80" spans="1:10" x14ac:dyDescent="0.25">
      <c r="A2180" s="214" t="s">
        <v>8492</v>
      </c>
      <c r="B2180" s="476" t="s">
        <v>8492</v>
      </c>
      <c r="C2180" s="657"/>
      <c r="D2180" s="477"/>
      <c r="E2180" s="215"/>
      <c r="F2180" s="215"/>
      <c r="G2180" s="212"/>
      <c r="H2180" s="212"/>
      <c r="I2180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180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181" spans="1:10" x14ac:dyDescent="0.25">
      <c r="A2181" s="214" t="s">
        <v>8492</v>
      </c>
      <c r="B2181" s="214" t="s">
        <v>8436</v>
      </c>
      <c r="C2181" s="214" t="s">
        <v>8493</v>
      </c>
      <c r="D2181" s="214" t="s">
        <v>8494</v>
      </c>
      <c r="E2181" s="215">
        <v>8813.1610000000001</v>
      </c>
      <c r="F2181" s="215">
        <v>10130.07</v>
      </c>
      <c r="G2181" s="212"/>
      <c r="H2181" s="212"/>
      <c r="I218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8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82" spans="1:10" x14ac:dyDescent="0.25">
      <c r="A2182" s="214" t="s">
        <v>8492</v>
      </c>
      <c r="B2182" s="214" t="s">
        <v>8436</v>
      </c>
      <c r="C2182" s="214" t="s">
        <v>8495</v>
      </c>
      <c r="D2182" s="214" t="s">
        <v>8496</v>
      </c>
      <c r="E2182" s="215">
        <v>9615.9089999999997</v>
      </c>
      <c r="F2182" s="215">
        <v>11052.77</v>
      </c>
      <c r="G2182" s="212"/>
      <c r="H2182" s="212"/>
      <c r="I218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8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83" spans="1:10" x14ac:dyDescent="0.25">
      <c r="A2183" s="214" t="s">
        <v>8492</v>
      </c>
      <c r="B2183" s="214" t="s">
        <v>8436</v>
      </c>
      <c r="C2183" s="214" t="s">
        <v>8497</v>
      </c>
      <c r="D2183" s="214" t="s">
        <v>8498</v>
      </c>
      <c r="E2183" s="215">
        <v>10718.08</v>
      </c>
      <c r="F2183" s="215">
        <v>12319.63</v>
      </c>
      <c r="G2183" s="212"/>
      <c r="H2183" s="212"/>
      <c r="I218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8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84" spans="1:10" x14ac:dyDescent="0.25">
      <c r="A2184" s="214" t="s">
        <v>8492</v>
      </c>
      <c r="B2184" s="214" t="s">
        <v>8436</v>
      </c>
      <c r="C2184" s="214" t="s">
        <v>8499</v>
      </c>
      <c r="D2184" s="214" t="s">
        <v>8500</v>
      </c>
      <c r="E2184" s="215">
        <v>11532.11</v>
      </c>
      <c r="F2184" s="215">
        <v>13255.3</v>
      </c>
      <c r="G2184" s="212"/>
      <c r="H2184" s="212"/>
      <c r="I218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8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85" spans="1:10" x14ac:dyDescent="0.25">
      <c r="A2185" s="214" t="s">
        <v>8492</v>
      </c>
      <c r="B2185" s="214" t="s">
        <v>8436</v>
      </c>
      <c r="C2185" s="214" t="s">
        <v>8501</v>
      </c>
      <c r="D2185" s="214" t="s">
        <v>8502</v>
      </c>
      <c r="E2185" s="215">
        <v>10389.82</v>
      </c>
      <c r="F2185" s="215">
        <v>11942.32</v>
      </c>
      <c r="G2185" s="212"/>
      <c r="H2185" s="212"/>
      <c r="I218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8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86" spans="1:10" x14ac:dyDescent="0.25">
      <c r="A2186" s="214" t="s">
        <v>8492</v>
      </c>
      <c r="B2186" s="214" t="s">
        <v>8436</v>
      </c>
      <c r="C2186" s="214" t="s">
        <v>8503</v>
      </c>
      <c r="D2186" s="214" t="s">
        <v>8504</v>
      </c>
      <c r="E2186" s="215">
        <v>12709.62</v>
      </c>
      <c r="F2186" s="215">
        <v>14608.76</v>
      </c>
      <c r="G2186" s="212"/>
      <c r="H2186" s="212"/>
      <c r="I218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8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87" spans="1:10" x14ac:dyDescent="0.25">
      <c r="A2187" s="214" t="s">
        <v>8492</v>
      </c>
      <c r="B2187" s="214" t="s">
        <v>8436</v>
      </c>
      <c r="C2187" s="214" t="s">
        <v>8505</v>
      </c>
      <c r="D2187" s="214" t="s">
        <v>8506</v>
      </c>
      <c r="E2187" s="215">
        <v>6263.4530000000004</v>
      </c>
      <c r="F2187" s="215">
        <v>7199.3720000000003</v>
      </c>
      <c r="G2187" s="212"/>
      <c r="H2187" s="212"/>
      <c r="I218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8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88" spans="1:10" x14ac:dyDescent="0.25">
      <c r="A2188" s="214" t="s">
        <v>8492</v>
      </c>
      <c r="B2188" s="214" t="s">
        <v>8436</v>
      </c>
      <c r="C2188" s="214" t="s">
        <v>8507</v>
      </c>
      <c r="D2188" s="214" t="s">
        <v>8508</v>
      </c>
      <c r="E2188" s="215">
        <v>7752.5389999999998</v>
      </c>
      <c r="F2188" s="215">
        <v>8910.9639999999999</v>
      </c>
      <c r="G2188" s="212"/>
      <c r="H2188" s="212"/>
      <c r="I218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8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89" spans="1:10" x14ac:dyDescent="0.25">
      <c r="A2189" s="214" t="s">
        <v>8492</v>
      </c>
      <c r="B2189" s="214" t="s">
        <v>8436</v>
      </c>
      <c r="C2189" s="214" t="s">
        <v>8509</v>
      </c>
      <c r="D2189" s="214" t="s">
        <v>8510</v>
      </c>
      <c r="E2189" s="215">
        <v>9342.393</v>
      </c>
      <c r="F2189" s="215">
        <v>10738.38</v>
      </c>
      <c r="G2189" s="212"/>
      <c r="H2189" s="212"/>
      <c r="I218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8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90" spans="1:10" x14ac:dyDescent="0.25">
      <c r="A2190" s="214" t="s">
        <v>8492</v>
      </c>
      <c r="B2190" s="214" t="s">
        <v>8436</v>
      </c>
      <c r="C2190" s="214" t="s">
        <v>8511</v>
      </c>
      <c r="D2190" s="214" t="s">
        <v>8512</v>
      </c>
      <c r="E2190" s="215">
        <v>4642.4750000000004</v>
      </c>
      <c r="F2190" s="215">
        <v>5336.1779999999999</v>
      </c>
      <c r="G2190" s="212"/>
      <c r="H2190" s="212"/>
      <c r="I219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9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91" spans="1:10" x14ac:dyDescent="0.25">
      <c r="A2191" s="214" t="s">
        <v>8492</v>
      </c>
      <c r="B2191" s="214" t="s">
        <v>8436</v>
      </c>
      <c r="C2191" s="214" t="s">
        <v>8513</v>
      </c>
      <c r="D2191" s="214" t="s">
        <v>8514</v>
      </c>
      <c r="E2191" s="215">
        <v>5965.2879999999996</v>
      </c>
      <c r="F2191" s="215">
        <v>6856.652</v>
      </c>
      <c r="G2191" s="212"/>
      <c r="H2191" s="212"/>
      <c r="I219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9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92" spans="1:10" x14ac:dyDescent="0.25">
      <c r="A2192" s="214" t="s">
        <v>8492</v>
      </c>
      <c r="B2192" s="214" t="s">
        <v>8436</v>
      </c>
      <c r="C2192" s="214" t="s">
        <v>8515</v>
      </c>
      <c r="D2192" s="214" t="s">
        <v>8516</v>
      </c>
      <c r="E2192" s="215">
        <v>6745.4129999999996</v>
      </c>
      <c r="F2192" s="215">
        <v>7753.3490000000002</v>
      </c>
      <c r="G2192" s="212"/>
      <c r="H2192" s="212"/>
      <c r="I219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9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93" spans="1:10" x14ac:dyDescent="0.25">
      <c r="A2193" s="214" t="s">
        <v>8492</v>
      </c>
      <c r="B2193" s="214" t="s">
        <v>8436</v>
      </c>
      <c r="C2193" s="214" t="s">
        <v>8517</v>
      </c>
      <c r="D2193" s="214" t="s">
        <v>8518</v>
      </c>
      <c r="E2193" s="215">
        <v>1444.6</v>
      </c>
      <c r="F2193" s="215">
        <v>1660.46</v>
      </c>
      <c r="G2193" s="212"/>
      <c r="H2193" s="212"/>
      <c r="I219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9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94" spans="1:10" x14ac:dyDescent="0.25">
      <c r="A2194" s="214" t="s">
        <v>8492</v>
      </c>
      <c r="B2194" s="214" t="s">
        <v>8436</v>
      </c>
      <c r="C2194" s="214" t="s">
        <v>8519</v>
      </c>
      <c r="D2194" s="214" t="s">
        <v>8520</v>
      </c>
      <c r="E2194" s="215">
        <v>5502.3159999999998</v>
      </c>
      <c r="F2194" s="215">
        <v>6324.5010000000002</v>
      </c>
      <c r="G2194" s="212"/>
      <c r="H2194" s="212"/>
      <c r="I219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9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95" spans="1:10" x14ac:dyDescent="0.25">
      <c r="A2195" s="214" t="s">
        <v>8492</v>
      </c>
      <c r="B2195" s="214" t="s">
        <v>8436</v>
      </c>
      <c r="C2195" s="214" t="s">
        <v>8521</v>
      </c>
      <c r="D2195" s="214" t="s">
        <v>8522</v>
      </c>
      <c r="E2195" s="215">
        <v>5589.3440000000001</v>
      </c>
      <c r="F2195" s="215">
        <v>6424.5330000000004</v>
      </c>
      <c r="G2195" s="212"/>
      <c r="H2195" s="212"/>
      <c r="I219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9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96" spans="1:10" x14ac:dyDescent="0.25">
      <c r="A2196" s="214" t="s">
        <v>8492</v>
      </c>
      <c r="B2196" s="214" t="s">
        <v>8436</v>
      </c>
      <c r="C2196" s="214" t="s">
        <v>8523</v>
      </c>
      <c r="D2196" s="214" t="s">
        <v>8524</v>
      </c>
      <c r="E2196" s="215">
        <v>5818.3069999999998</v>
      </c>
      <c r="F2196" s="215">
        <v>6687.71</v>
      </c>
      <c r="G2196" s="212"/>
      <c r="H2196" s="212"/>
      <c r="I219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9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97" spans="1:10" x14ac:dyDescent="0.25">
      <c r="A2197" s="214" t="s">
        <v>8492</v>
      </c>
      <c r="B2197" s="214" t="s">
        <v>8436</v>
      </c>
      <c r="C2197" s="214" t="s">
        <v>8525</v>
      </c>
      <c r="D2197" s="214" t="s">
        <v>8526</v>
      </c>
      <c r="E2197" s="215">
        <v>6140.8280000000004</v>
      </c>
      <c r="F2197" s="215">
        <v>7058.4229999999998</v>
      </c>
      <c r="G2197" s="212"/>
      <c r="H2197" s="212"/>
      <c r="I219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9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98" spans="1:10" x14ac:dyDescent="0.25">
      <c r="A2198" s="214" t="s">
        <v>8492</v>
      </c>
      <c r="B2198" s="214" t="s">
        <v>8436</v>
      </c>
      <c r="C2198" s="214" t="s">
        <v>8527</v>
      </c>
      <c r="D2198" s="214" t="s">
        <v>8528</v>
      </c>
      <c r="E2198" s="215">
        <v>740.56389999999999</v>
      </c>
      <c r="F2198" s="215">
        <v>851.22289999999998</v>
      </c>
      <c r="G2198" s="212"/>
      <c r="H2198" s="212"/>
      <c r="I219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9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199" spans="1:10" x14ac:dyDescent="0.25">
      <c r="A2199" s="214" t="s">
        <v>8492</v>
      </c>
      <c r="B2199" s="214" t="s">
        <v>8436</v>
      </c>
      <c r="C2199" s="214" t="s">
        <v>8529</v>
      </c>
      <c r="D2199" s="214" t="s">
        <v>8530</v>
      </c>
      <c r="E2199" s="215">
        <v>1050.837</v>
      </c>
      <c r="F2199" s="215">
        <v>1207.8579999999999</v>
      </c>
      <c r="G2199" s="212"/>
      <c r="H2199" s="212"/>
      <c r="I219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19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00" spans="1:10" x14ac:dyDescent="0.25">
      <c r="A2200" s="214" t="s">
        <v>8492</v>
      </c>
      <c r="B2200" s="214" t="s">
        <v>8436</v>
      </c>
      <c r="C2200" s="214" t="s">
        <v>8531</v>
      </c>
      <c r="D2200" s="214" t="s">
        <v>8532</v>
      </c>
      <c r="E2200" s="215">
        <v>1220.046</v>
      </c>
      <c r="F2200" s="215">
        <v>1402.3520000000001</v>
      </c>
      <c r="G2200" s="212"/>
      <c r="H2200" s="212"/>
      <c r="I220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0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01" spans="1:10" x14ac:dyDescent="0.25">
      <c r="A2201" s="214" t="s">
        <v>8492</v>
      </c>
      <c r="B2201" s="214" t="s">
        <v>8436</v>
      </c>
      <c r="C2201" s="214" t="s">
        <v>8533</v>
      </c>
      <c r="D2201" s="214" t="s">
        <v>8534</v>
      </c>
      <c r="E2201" s="215">
        <v>1566.9929999999999</v>
      </c>
      <c r="F2201" s="215">
        <v>1801.1420000000001</v>
      </c>
      <c r="G2201" s="212"/>
      <c r="H2201" s="212"/>
      <c r="I220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0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02" spans="1:10" x14ac:dyDescent="0.25">
      <c r="A2202" s="214" t="s">
        <v>8492</v>
      </c>
      <c r="B2202" s="214" t="s">
        <v>8436</v>
      </c>
      <c r="C2202" s="214" t="s">
        <v>8535</v>
      </c>
      <c r="D2202" s="214" t="s">
        <v>8536</v>
      </c>
      <c r="E2202" s="215">
        <v>4382.6750000000002</v>
      </c>
      <c r="F2202" s="215">
        <v>5037.5569999999998</v>
      </c>
      <c r="G2202" s="212"/>
      <c r="H2202" s="212"/>
      <c r="I220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0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03" spans="1:10" x14ac:dyDescent="0.25">
      <c r="A2203" s="214" t="s">
        <v>8492</v>
      </c>
      <c r="B2203" s="214" t="s">
        <v>8436</v>
      </c>
      <c r="C2203" s="214" t="s">
        <v>8537</v>
      </c>
      <c r="D2203" s="214" t="s">
        <v>8538</v>
      </c>
      <c r="E2203" s="215">
        <v>4838.7929999999997</v>
      </c>
      <c r="F2203" s="215">
        <v>5561.8310000000001</v>
      </c>
      <c r="G2203" s="212"/>
      <c r="H2203" s="212"/>
      <c r="I220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0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04" spans="1:10" x14ac:dyDescent="0.25">
      <c r="A2204" s="214" t="s">
        <v>8492</v>
      </c>
      <c r="B2204" s="214" t="s">
        <v>8436</v>
      </c>
      <c r="C2204" s="214" t="s">
        <v>8539</v>
      </c>
      <c r="D2204" s="214" t="s">
        <v>8540</v>
      </c>
      <c r="E2204" s="215">
        <v>5667.2049999999999</v>
      </c>
      <c r="F2204" s="215">
        <v>6514.0290000000005</v>
      </c>
      <c r="G2204" s="212"/>
      <c r="H2204" s="212"/>
      <c r="I220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0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05" spans="1:10" x14ac:dyDescent="0.25">
      <c r="A2205" s="214" t="s">
        <v>8492</v>
      </c>
      <c r="B2205" s="214" t="s">
        <v>8436</v>
      </c>
      <c r="C2205" s="214" t="s">
        <v>8541</v>
      </c>
      <c r="D2205" s="214" t="s">
        <v>8542</v>
      </c>
      <c r="E2205" s="215">
        <v>4730.51</v>
      </c>
      <c r="F2205" s="215">
        <v>5437.3680000000004</v>
      </c>
      <c r="G2205" s="212"/>
      <c r="H2205" s="212"/>
      <c r="I220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0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06" spans="1:10" x14ac:dyDescent="0.25">
      <c r="A2206" s="214" t="s">
        <v>8492</v>
      </c>
      <c r="B2206" s="214" t="s">
        <v>8436</v>
      </c>
      <c r="C2206" s="214" t="s">
        <v>8543</v>
      </c>
      <c r="D2206" s="214" t="s">
        <v>8544</v>
      </c>
      <c r="E2206" s="215">
        <v>5352.7070000000003</v>
      </c>
      <c r="F2206" s="215">
        <v>6152.5370000000003</v>
      </c>
      <c r="G2206" s="212"/>
      <c r="H2206" s="212"/>
      <c r="I2206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06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07" spans="1:10" x14ac:dyDescent="0.25">
      <c r="A2207" s="214" t="s">
        <v>8492</v>
      </c>
      <c r="B2207" s="214" t="s">
        <v>8436</v>
      </c>
      <c r="C2207" s="214" t="s">
        <v>969</v>
      </c>
      <c r="D2207" s="214" t="s">
        <v>970</v>
      </c>
      <c r="E2207" s="215">
        <v>9933.625</v>
      </c>
      <c r="F2207" s="215">
        <v>11417.96</v>
      </c>
      <c r="G2207" s="212"/>
      <c r="H2207" s="212"/>
      <c r="I220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0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08" spans="1:10" x14ac:dyDescent="0.25">
      <c r="A2208" s="214" t="s">
        <v>8492</v>
      </c>
      <c r="B2208" s="214" t="s">
        <v>8436</v>
      </c>
      <c r="C2208" s="214" t="s">
        <v>968</v>
      </c>
      <c r="D2208" s="214" t="s">
        <v>8545</v>
      </c>
      <c r="E2208" s="215">
        <v>14186.77</v>
      </c>
      <c r="F2208" s="215">
        <v>16306.64</v>
      </c>
      <c r="G2208" s="212"/>
      <c r="H2208" s="212"/>
      <c r="I220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0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09" spans="1:10" x14ac:dyDescent="0.25">
      <c r="A2209" s="214" t="s">
        <v>8492</v>
      </c>
      <c r="B2209" s="214" t="s">
        <v>8436</v>
      </c>
      <c r="C2209" s="214" t="s">
        <v>8546</v>
      </c>
      <c r="D2209" s="214" t="s">
        <v>8547</v>
      </c>
      <c r="E2209" s="215">
        <v>16625.11</v>
      </c>
      <c r="F2209" s="215">
        <v>19109.32</v>
      </c>
      <c r="G2209" s="212"/>
      <c r="H2209" s="212"/>
      <c r="I220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0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10" spans="1:10" x14ac:dyDescent="0.25">
      <c r="A2210" s="214" t="s">
        <v>8492</v>
      </c>
      <c r="B2210" s="214" t="s">
        <v>8436</v>
      </c>
      <c r="C2210" s="214" t="s">
        <v>8548</v>
      </c>
      <c r="D2210" s="214" t="s">
        <v>8549</v>
      </c>
      <c r="E2210" s="215">
        <v>4142.2160000000003</v>
      </c>
      <c r="F2210" s="215">
        <v>4761.1670000000004</v>
      </c>
      <c r="G2210" s="212"/>
      <c r="H2210" s="212"/>
      <c r="I2210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10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11" spans="1:10" x14ac:dyDescent="0.25">
      <c r="A2211" s="214" t="s">
        <v>8492</v>
      </c>
      <c r="B2211" s="214" t="s">
        <v>8436</v>
      </c>
      <c r="C2211" s="214" t="s">
        <v>8550</v>
      </c>
      <c r="D2211" s="214" t="s">
        <v>8551</v>
      </c>
      <c r="E2211" s="215">
        <v>3586.069</v>
      </c>
      <c r="F2211" s="215">
        <v>4121.9179999999997</v>
      </c>
      <c r="G2211" s="212"/>
      <c r="H2211" s="212"/>
      <c r="I221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1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12" spans="1:10" x14ac:dyDescent="0.25">
      <c r="A2212" s="214" t="s">
        <v>8492</v>
      </c>
      <c r="B2212" s="214" t="s">
        <v>8436</v>
      </c>
      <c r="C2212" s="214" t="s">
        <v>8552</v>
      </c>
      <c r="D2212" s="214" t="s">
        <v>8553</v>
      </c>
      <c r="E2212" s="215">
        <v>5631.3220000000001</v>
      </c>
      <c r="F2212" s="215">
        <v>6472.7839999999997</v>
      </c>
      <c r="G2212" s="212"/>
      <c r="H2212" s="212"/>
      <c r="I2212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12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13" spans="1:10" x14ac:dyDescent="0.25">
      <c r="A2213" s="214" t="s">
        <v>8554</v>
      </c>
      <c r="B2213" s="476" t="s">
        <v>8554</v>
      </c>
      <c r="C2213" s="657"/>
      <c r="D2213" s="477"/>
      <c r="E2213" s="215"/>
      <c r="F2213" s="215"/>
      <c r="G2213" s="212"/>
      <c r="H2213" s="212"/>
      <c r="I2213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213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214" spans="1:10" x14ac:dyDescent="0.25">
      <c r="A2214" s="214" t="s">
        <v>8554</v>
      </c>
      <c r="B2214" s="214" t="s">
        <v>8555</v>
      </c>
      <c r="C2214" s="214" t="s">
        <v>8556</v>
      </c>
      <c r="D2214" s="214" t="s">
        <v>8557</v>
      </c>
      <c r="E2214" s="215">
        <v>666.35910000000001</v>
      </c>
      <c r="F2214" s="215">
        <v>765.93</v>
      </c>
      <c r="G2214" s="212"/>
      <c r="H2214" s="212"/>
      <c r="I2214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14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15" spans="1:10" x14ac:dyDescent="0.25">
      <c r="A2215" s="214" t="s">
        <v>8554</v>
      </c>
      <c r="B2215" s="214" t="s">
        <v>8555</v>
      </c>
      <c r="C2215" s="214" t="s">
        <v>8558</v>
      </c>
      <c r="D2215" s="214" t="s">
        <v>8559</v>
      </c>
      <c r="E2215" s="215">
        <v>666.35910000000001</v>
      </c>
      <c r="F2215" s="215">
        <v>765.93</v>
      </c>
      <c r="G2215" s="212"/>
      <c r="H2215" s="212"/>
      <c r="I2215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15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16" spans="1:10" x14ac:dyDescent="0.25">
      <c r="A2216" s="214" t="s">
        <v>8560</v>
      </c>
      <c r="B2216" s="476" t="s">
        <v>8560</v>
      </c>
      <c r="C2216" s="657"/>
      <c r="D2216" s="477"/>
      <c r="E2216" s="215"/>
      <c r="F2216" s="215"/>
      <c r="G2216" s="212"/>
      <c r="H2216" s="212"/>
      <c r="I2216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216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217" spans="1:10" x14ac:dyDescent="0.25">
      <c r="A2217" s="214" t="s">
        <v>8560</v>
      </c>
      <c r="B2217" s="214" t="s">
        <v>8436</v>
      </c>
      <c r="C2217" s="214" t="s">
        <v>8561</v>
      </c>
      <c r="D2217" s="214" t="s">
        <v>8562</v>
      </c>
      <c r="E2217" s="215">
        <v>586.63810000000001</v>
      </c>
      <c r="F2217" s="215">
        <v>674.29669999999999</v>
      </c>
      <c r="G2217" s="212"/>
      <c r="H2217" s="212"/>
      <c r="I2217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17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18" spans="1:10" x14ac:dyDescent="0.25">
      <c r="A2218" s="214" t="s">
        <v>8560</v>
      </c>
      <c r="B2218" s="214" t="s">
        <v>8436</v>
      </c>
      <c r="C2218" s="214" t="s">
        <v>8563</v>
      </c>
      <c r="D2218" s="214" t="s">
        <v>8564</v>
      </c>
      <c r="E2218" s="215">
        <v>891.34209999999996</v>
      </c>
      <c r="F2218" s="215">
        <v>1024.5309999999999</v>
      </c>
      <c r="G2218" s="212"/>
      <c r="H2218" s="212"/>
      <c r="I2218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18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19" spans="1:10" x14ac:dyDescent="0.25">
      <c r="A2219" s="214" t="s">
        <v>8560</v>
      </c>
      <c r="B2219" s="214" t="s">
        <v>8436</v>
      </c>
      <c r="C2219" s="214" t="s">
        <v>8565</v>
      </c>
      <c r="D2219" s="214" t="s">
        <v>8566</v>
      </c>
      <c r="E2219" s="215">
        <v>1227.7139999999999</v>
      </c>
      <c r="F2219" s="215">
        <v>1411.165</v>
      </c>
      <c r="G2219" s="212"/>
      <c r="H2219" s="212"/>
      <c r="I2219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19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20" spans="1:10" x14ac:dyDescent="0.25">
      <c r="A2220" s="214" t="s">
        <v>8567</v>
      </c>
      <c r="B2220" s="476" t="s">
        <v>8567</v>
      </c>
      <c r="C2220" s="657"/>
      <c r="D2220" s="477"/>
      <c r="E2220" s="215"/>
      <c r="F2220" s="215"/>
      <c r="G2220" s="212"/>
      <c r="H2220" s="212"/>
      <c r="I2220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220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221" spans="1:10" x14ac:dyDescent="0.25">
      <c r="A2221" s="214" t="s">
        <v>8567</v>
      </c>
      <c r="B2221" s="214" t="s">
        <v>8555</v>
      </c>
      <c r="C2221" s="214" t="s">
        <v>8568</v>
      </c>
      <c r="D2221" s="214" t="s">
        <v>8569</v>
      </c>
      <c r="E2221" s="215">
        <v>2134.1970000000001</v>
      </c>
      <c r="F2221" s="215">
        <v>2453.1</v>
      </c>
      <c r="G2221" s="212"/>
      <c r="H2221" s="212"/>
      <c r="I2221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21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22" spans="1:10" x14ac:dyDescent="0.25">
      <c r="A2222" s="214" t="s">
        <v>8570</v>
      </c>
      <c r="B2222" s="476" t="s">
        <v>8570</v>
      </c>
      <c r="C2222" s="657"/>
      <c r="D2222" s="477"/>
      <c r="E2222" s="215"/>
      <c r="F2222" s="215"/>
      <c r="G2222" s="212"/>
      <c r="H2222" s="212"/>
      <c r="I2222" s="213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222" s="213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223" spans="1:10" x14ac:dyDescent="0.25">
      <c r="A2223" s="214" t="s">
        <v>8570</v>
      </c>
      <c r="B2223" s="214" t="s">
        <v>8555</v>
      </c>
      <c r="C2223" s="214" t="s">
        <v>8571</v>
      </c>
      <c r="D2223" s="214" t="s">
        <v>8572</v>
      </c>
      <c r="E2223" s="215">
        <v>3144.319</v>
      </c>
      <c r="F2223" s="215">
        <v>3614.16</v>
      </c>
      <c r="G2223" s="212"/>
      <c r="H2223" s="212"/>
      <c r="I2223" s="213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23" s="213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24" spans="1:10" x14ac:dyDescent="0.25">
      <c r="A2224" s="504" t="s">
        <v>8573</v>
      </c>
      <c r="B2224" s="505" t="s">
        <v>8573</v>
      </c>
      <c r="C2224" s="505"/>
      <c r="D2224" s="504"/>
      <c r="E2224" s="506"/>
      <c r="F2224" s="506"/>
      <c r="G2224" s="501"/>
      <c r="H2224" s="501"/>
      <c r="I2224" s="502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224" s="502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225" spans="1:10" x14ac:dyDescent="0.25">
      <c r="A2225" s="504" t="s">
        <v>8574</v>
      </c>
      <c r="B2225" s="505" t="s">
        <v>8574</v>
      </c>
      <c r="C2225" s="505"/>
      <c r="D2225" s="504"/>
      <c r="E2225" s="506"/>
      <c r="F2225" s="506"/>
      <c r="G2225" s="501"/>
      <c r="H2225" s="501"/>
      <c r="I2225" s="502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225" s="502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226" spans="1:10" x14ac:dyDescent="0.25">
      <c r="A2226" s="504" t="s">
        <v>8574</v>
      </c>
      <c r="B2226" s="505" t="s">
        <v>5749</v>
      </c>
      <c r="C2226" s="505" t="s">
        <v>8575</v>
      </c>
      <c r="D2226" s="504" t="s">
        <v>8576</v>
      </c>
      <c r="E2226" s="506">
        <v>869.13019999999995</v>
      </c>
      <c r="F2226" s="506">
        <v>999.00019999999995</v>
      </c>
      <c r="G2226" s="501"/>
      <c r="H2226" s="501"/>
      <c r="I2226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26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27" spans="1:10" x14ac:dyDescent="0.25">
      <c r="A2227" s="504" t="s">
        <v>8577</v>
      </c>
      <c r="B2227" s="505" t="s">
        <v>8577</v>
      </c>
      <c r="C2227" s="505"/>
      <c r="D2227" s="504"/>
      <c r="E2227" s="506"/>
      <c r="F2227" s="506"/>
      <c r="G2227" s="501"/>
      <c r="H2227" s="501"/>
      <c r="I2227" s="502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227" s="502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228" spans="1:10" x14ac:dyDescent="0.25">
      <c r="A2228" s="504" t="s">
        <v>8577</v>
      </c>
      <c r="B2228" s="505" t="s">
        <v>8555</v>
      </c>
      <c r="C2228" s="505" t="s">
        <v>8578</v>
      </c>
      <c r="D2228" s="504" t="s">
        <v>8579</v>
      </c>
      <c r="E2228" s="506">
        <v>1883.115</v>
      </c>
      <c r="F2228" s="506">
        <v>2164.5</v>
      </c>
      <c r="G2228" s="501"/>
      <c r="H2228" s="501"/>
      <c r="I2228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28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29" spans="1:10" x14ac:dyDescent="0.25">
      <c r="A2229" s="504" t="s">
        <v>8577</v>
      </c>
      <c r="B2229" s="505" t="s">
        <v>8555</v>
      </c>
      <c r="C2229" s="505" t="s">
        <v>8580</v>
      </c>
      <c r="D2229" s="504" t="s">
        <v>8581</v>
      </c>
      <c r="E2229" s="506">
        <v>1360.671</v>
      </c>
      <c r="F2229" s="506">
        <v>1563.99</v>
      </c>
      <c r="G2229" s="501"/>
      <c r="H2229" s="501"/>
      <c r="I2229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29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30" spans="1:10" x14ac:dyDescent="0.25">
      <c r="A2230" s="504" t="s">
        <v>8577</v>
      </c>
      <c r="B2230" s="505" t="s">
        <v>8555</v>
      </c>
      <c r="C2230" s="505" t="s">
        <v>8582</v>
      </c>
      <c r="D2230" s="504" t="s">
        <v>8583</v>
      </c>
      <c r="E2230" s="506">
        <v>1992.239</v>
      </c>
      <c r="F2230" s="506">
        <v>2289.9299999999998</v>
      </c>
      <c r="G2230" s="501"/>
      <c r="H2230" s="501"/>
      <c r="I2230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30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31" spans="1:10" x14ac:dyDescent="0.25">
      <c r="A2231" s="504" t="s">
        <v>8577</v>
      </c>
      <c r="B2231" s="505" t="s">
        <v>8555</v>
      </c>
      <c r="C2231" s="505" t="s">
        <v>8584</v>
      </c>
      <c r="D2231" s="504" t="s">
        <v>8585</v>
      </c>
      <c r="E2231" s="506">
        <v>989.53800000000001</v>
      </c>
      <c r="F2231" s="506">
        <v>1137.4000000000001</v>
      </c>
      <c r="G2231" s="501"/>
      <c r="H2231" s="501"/>
      <c r="I2231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31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32" spans="1:10" x14ac:dyDescent="0.25">
      <c r="A2232" s="504" t="s">
        <v>8586</v>
      </c>
      <c r="B2232" s="505" t="s">
        <v>8586</v>
      </c>
      <c r="C2232" s="505"/>
      <c r="D2232" s="504"/>
      <c r="E2232" s="506"/>
      <c r="F2232" s="506"/>
      <c r="G2232" s="501"/>
      <c r="H2232" s="501"/>
      <c r="I2232" s="502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232" s="502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233" spans="1:10" x14ac:dyDescent="0.25">
      <c r="A2233" s="504" t="s">
        <v>8586</v>
      </c>
      <c r="B2233" s="505" t="s">
        <v>8555</v>
      </c>
      <c r="C2233" s="505" t="s">
        <v>8587</v>
      </c>
      <c r="D2233" s="504" t="s">
        <v>8588</v>
      </c>
      <c r="E2233" s="506">
        <v>908.48009999999999</v>
      </c>
      <c r="F2233" s="506">
        <v>1044.23</v>
      </c>
      <c r="G2233" s="501"/>
      <c r="H2233" s="501"/>
      <c r="I2233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33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34" spans="1:10" x14ac:dyDescent="0.25">
      <c r="A2234" s="504" t="s">
        <v>8589</v>
      </c>
      <c r="B2234" s="505" t="s">
        <v>8589</v>
      </c>
      <c r="C2234" s="505"/>
      <c r="D2234" s="504"/>
      <c r="E2234" s="506"/>
      <c r="F2234" s="506"/>
      <c r="G2234" s="501"/>
      <c r="H2234" s="501"/>
      <c r="I2234" s="502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234" s="502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235" spans="1:10" x14ac:dyDescent="0.25">
      <c r="A2235" s="504" t="s">
        <v>8589</v>
      </c>
      <c r="B2235" s="505" t="s">
        <v>5667</v>
      </c>
      <c r="C2235" s="505" t="s">
        <v>8590</v>
      </c>
      <c r="D2235" s="504" t="s">
        <v>8591</v>
      </c>
      <c r="E2235" s="506">
        <v>3703.46</v>
      </c>
      <c r="F2235" s="506">
        <v>4256.8500000000004</v>
      </c>
      <c r="G2235" s="501"/>
      <c r="H2235" s="501"/>
      <c r="I2235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35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36" spans="1:10" x14ac:dyDescent="0.25">
      <c r="A2236" s="504" t="s">
        <v>8589</v>
      </c>
      <c r="B2236" s="505" t="s">
        <v>5667</v>
      </c>
      <c r="C2236" s="505" t="s">
        <v>8592</v>
      </c>
      <c r="D2236" s="504" t="s">
        <v>8593</v>
      </c>
      <c r="E2236" s="506">
        <v>1081.5840000000001</v>
      </c>
      <c r="F2236" s="506">
        <v>1243.2</v>
      </c>
      <c r="G2236" s="501"/>
      <c r="H2236" s="501"/>
      <c r="I2236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36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37" spans="1:10" x14ac:dyDescent="0.25">
      <c r="A2237" s="504" t="s">
        <v>8589</v>
      </c>
      <c r="B2237" s="505" t="s">
        <v>5667</v>
      </c>
      <c r="C2237" s="505" t="s">
        <v>8594</v>
      </c>
      <c r="D2237" s="504" t="s">
        <v>8595</v>
      </c>
      <c r="E2237" s="506">
        <v>2399.7649999999999</v>
      </c>
      <c r="F2237" s="506">
        <v>2758.35</v>
      </c>
      <c r="G2237" s="501"/>
      <c r="H2237" s="501"/>
      <c r="I2237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37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38" spans="1:10" x14ac:dyDescent="0.25">
      <c r="A2238" s="504" t="s">
        <v>8596</v>
      </c>
      <c r="B2238" s="505" t="s">
        <v>8596</v>
      </c>
      <c r="C2238" s="505"/>
      <c r="D2238" s="504"/>
      <c r="E2238" s="506"/>
      <c r="F2238" s="506"/>
      <c r="G2238" s="501"/>
      <c r="H2238" s="501"/>
      <c r="I2238" s="502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238" s="502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239" spans="1:10" x14ac:dyDescent="0.25">
      <c r="A2239" s="504" t="s">
        <v>8596</v>
      </c>
      <c r="B2239" s="505" t="s">
        <v>5749</v>
      </c>
      <c r="C2239" s="505" t="s">
        <v>8597</v>
      </c>
      <c r="D2239" s="504" t="s">
        <v>8598</v>
      </c>
      <c r="E2239" s="506">
        <v>7228.5820000000003</v>
      </c>
      <c r="F2239" s="506">
        <v>8308.7150000000001</v>
      </c>
      <c r="G2239" s="501"/>
      <c r="H2239" s="501"/>
      <c r="I2239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39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40" spans="1:10" x14ac:dyDescent="0.25">
      <c r="A2240" s="504" t="s">
        <v>8599</v>
      </c>
      <c r="B2240" s="505" t="s">
        <v>8599</v>
      </c>
      <c r="C2240" s="505"/>
      <c r="D2240" s="504"/>
      <c r="E2240" s="506"/>
      <c r="F2240" s="506"/>
      <c r="G2240" s="501"/>
      <c r="H2240" s="501"/>
      <c r="I2240" s="502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240" s="502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241" spans="1:10" x14ac:dyDescent="0.25">
      <c r="A2241" s="504" t="s">
        <v>5756</v>
      </c>
      <c r="B2241" s="505" t="s">
        <v>5756</v>
      </c>
      <c r="C2241" s="505"/>
      <c r="D2241" s="504"/>
      <c r="E2241" s="506"/>
      <c r="F2241" s="506"/>
      <c r="G2241" s="501"/>
      <c r="H2241" s="501"/>
      <c r="I2241" s="502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241" s="502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242" spans="1:10" x14ac:dyDescent="0.25">
      <c r="A2242" s="504" t="s">
        <v>5756</v>
      </c>
      <c r="B2242" s="505" t="s">
        <v>8600</v>
      </c>
      <c r="C2242" s="505" t="s">
        <v>8601</v>
      </c>
      <c r="D2242" s="504" t="s">
        <v>8602</v>
      </c>
      <c r="E2242" s="506">
        <v>638.89419999999996</v>
      </c>
      <c r="F2242" s="506">
        <v>734.36109999999996</v>
      </c>
      <c r="G2242" s="501"/>
      <c r="H2242" s="501"/>
      <c r="I2242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42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43" spans="1:10" x14ac:dyDescent="0.25">
      <c r="A2243" s="504" t="s">
        <v>5756</v>
      </c>
      <c r="B2243" s="505" t="s">
        <v>8600</v>
      </c>
      <c r="C2243" s="505" t="s">
        <v>8603</v>
      </c>
      <c r="D2243" s="504" t="s">
        <v>8604</v>
      </c>
      <c r="E2243" s="506">
        <v>847.72879999999998</v>
      </c>
      <c r="F2243" s="506">
        <v>974.40089999999998</v>
      </c>
      <c r="G2243" s="501"/>
      <c r="H2243" s="501"/>
      <c r="I2243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43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44" spans="1:10" x14ac:dyDescent="0.25">
      <c r="A2244" s="504" t="s">
        <v>5756</v>
      </c>
      <c r="B2244" s="505" t="s">
        <v>8600</v>
      </c>
      <c r="C2244" s="505" t="s">
        <v>8605</v>
      </c>
      <c r="D2244" s="504" t="s">
        <v>8606</v>
      </c>
      <c r="E2244" s="506">
        <v>1370.338</v>
      </c>
      <c r="F2244" s="506">
        <v>1575.1010000000001</v>
      </c>
      <c r="G2244" s="501"/>
      <c r="H2244" s="501"/>
      <c r="I2244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44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45" spans="1:10" x14ac:dyDescent="0.25">
      <c r="A2245" s="504" t="s">
        <v>8607</v>
      </c>
      <c r="B2245" s="505" t="s">
        <v>8607</v>
      </c>
      <c r="C2245" s="505"/>
      <c r="D2245" s="504"/>
      <c r="E2245" s="506"/>
      <c r="F2245" s="506"/>
      <c r="G2245" s="501"/>
      <c r="H2245" s="501"/>
      <c r="I2245" s="502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245" s="502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246" spans="1:10" x14ac:dyDescent="0.25">
      <c r="A2246" s="504" t="s">
        <v>8607</v>
      </c>
      <c r="B2246" s="505" t="s">
        <v>8608</v>
      </c>
      <c r="C2246" s="505" t="s">
        <v>8609</v>
      </c>
      <c r="D2246" s="504" t="s">
        <v>8610</v>
      </c>
      <c r="E2246" s="506">
        <v>645.25250000000005</v>
      </c>
      <c r="F2246" s="506">
        <v>741.66949999999997</v>
      </c>
      <c r="G2246" s="501"/>
      <c r="H2246" s="501"/>
      <c r="I2246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46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47" spans="1:10" x14ac:dyDescent="0.25">
      <c r="A2247" s="504" t="s">
        <v>8607</v>
      </c>
      <c r="B2247" s="505" t="s">
        <v>8608</v>
      </c>
      <c r="C2247" s="505" t="s">
        <v>8611</v>
      </c>
      <c r="D2247" s="504" t="s">
        <v>8612</v>
      </c>
      <c r="E2247" s="506">
        <v>218.47739999999999</v>
      </c>
      <c r="F2247" s="506">
        <v>251.1234</v>
      </c>
      <c r="G2247" s="501"/>
      <c r="H2247" s="501"/>
      <c r="I2247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47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48" spans="1:10" x14ac:dyDescent="0.25">
      <c r="A2248" s="504" t="s">
        <v>8613</v>
      </c>
      <c r="B2248" s="505" t="s">
        <v>8613</v>
      </c>
      <c r="C2248" s="505"/>
      <c r="D2248" s="504"/>
      <c r="E2248" s="506"/>
      <c r="F2248" s="506"/>
      <c r="G2248" s="501"/>
      <c r="H2248" s="501"/>
      <c r="I2248" s="502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248" s="502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249" spans="1:10" x14ac:dyDescent="0.25">
      <c r="A2249" s="504" t="s">
        <v>8613</v>
      </c>
      <c r="B2249" s="505" t="s">
        <v>8608</v>
      </c>
      <c r="C2249" s="505" t="s">
        <v>8614</v>
      </c>
      <c r="D2249" s="504" t="s">
        <v>8615</v>
      </c>
      <c r="E2249" s="506">
        <v>58.666969999999999</v>
      </c>
      <c r="F2249" s="506">
        <v>67.433300000000003</v>
      </c>
      <c r="G2249" s="501"/>
      <c r="H2249" s="501"/>
      <c r="I2249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49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50" spans="1:10" x14ac:dyDescent="0.25">
      <c r="A2250" s="504" t="s">
        <v>8613</v>
      </c>
      <c r="B2250" s="505" t="s">
        <v>8608</v>
      </c>
      <c r="C2250" s="505" t="s">
        <v>8616</v>
      </c>
      <c r="D2250" s="504" t="s">
        <v>8617</v>
      </c>
      <c r="E2250" s="506">
        <v>58.666969999999999</v>
      </c>
      <c r="F2250" s="506">
        <v>67.433300000000003</v>
      </c>
      <c r="G2250" s="501"/>
      <c r="H2250" s="501"/>
      <c r="I2250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50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51" spans="1:10" x14ac:dyDescent="0.25">
      <c r="A2251" s="504" t="s">
        <v>8613</v>
      </c>
      <c r="B2251" s="505" t="s">
        <v>8608</v>
      </c>
      <c r="C2251" s="505" t="s">
        <v>8618</v>
      </c>
      <c r="D2251" s="504" t="s">
        <v>8619</v>
      </c>
      <c r="E2251" s="506">
        <v>47.950490000000002</v>
      </c>
      <c r="F2251" s="506">
        <v>55.115499999999997</v>
      </c>
      <c r="G2251" s="501"/>
      <c r="H2251" s="501"/>
      <c r="I2251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51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52" spans="1:10" x14ac:dyDescent="0.25">
      <c r="A2252" s="504" t="s">
        <v>8613</v>
      </c>
      <c r="B2252" s="505" t="s">
        <v>8608</v>
      </c>
      <c r="C2252" s="505" t="s">
        <v>8620</v>
      </c>
      <c r="D2252" s="504" t="s">
        <v>8621</v>
      </c>
      <c r="E2252" s="506">
        <v>58.666969999999999</v>
      </c>
      <c r="F2252" s="506">
        <v>67.433300000000003</v>
      </c>
      <c r="G2252" s="501"/>
      <c r="H2252" s="501"/>
      <c r="I2252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52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53" spans="1:10" x14ac:dyDescent="0.25">
      <c r="A2253" s="504" t="s">
        <v>8613</v>
      </c>
      <c r="B2253" s="505" t="s">
        <v>8608</v>
      </c>
      <c r="C2253" s="505" t="s">
        <v>8622</v>
      </c>
      <c r="D2253" s="504" t="s">
        <v>8623</v>
      </c>
      <c r="E2253" s="506">
        <v>49.266359999999999</v>
      </c>
      <c r="F2253" s="506">
        <v>56.628</v>
      </c>
      <c r="G2253" s="501"/>
      <c r="H2253" s="501"/>
      <c r="I2253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53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54" spans="1:10" x14ac:dyDescent="0.25">
      <c r="A2254" s="504" t="s">
        <v>8613</v>
      </c>
      <c r="B2254" s="505" t="s">
        <v>8608</v>
      </c>
      <c r="C2254" s="505" t="s">
        <v>8624</v>
      </c>
      <c r="D2254" s="504" t="s">
        <v>8625</v>
      </c>
      <c r="E2254" s="506">
        <v>78.331410000000005</v>
      </c>
      <c r="F2254" s="506">
        <v>90.036100000000005</v>
      </c>
      <c r="G2254" s="501"/>
      <c r="H2254" s="501"/>
      <c r="I2254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54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55" spans="1:10" x14ac:dyDescent="0.25">
      <c r="A2255" s="504" t="s">
        <v>8613</v>
      </c>
      <c r="B2255" s="505" t="s">
        <v>8608</v>
      </c>
      <c r="C2255" s="505" t="s">
        <v>8626</v>
      </c>
      <c r="D2255" s="504" t="s">
        <v>8627</v>
      </c>
      <c r="E2255" s="506">
        <v>95.669380000000004</v>
      </c>
      <c r="F2255" s="506">
        <v>109.9648</v>
      </c>
      <c r="G2255" s="501"/>
      <c r="H2255" s="501"/>
      <c r="I2255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55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56" spans="1:10" x14ac:dyDescent="0.25">
      <c r="A2256" s="504" t="s">
        <v>8613</v>
      </c>
      <c r="B2256" s="505" t="s">
        <v>8608</v>
      </c>
      <c r="C2256" s="505" t="s">
        <v>8628</v>
      </c>
      <c r="D2256" s="504" t="s">
        <v>8629</v>
      </c>
      <c r="E2256" s="506">
        <v>58.666969999999999</v>
      </c>
      <c r="F2256" s="506">
        <v>67.433300000000003</v>
      </c>
      <c r="G2256" s="501"/>
      <c r="H2256" s="501"/>
      <c r="I2256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56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57" spans="1:10" x14ac:dyDescent="0.25">
      <c r="A2257" s="504" t="s">
        <v>8613</v>
      </c>
      <c r="B2257" s="505" t="s">
        <v>8608</v>
      </c>
      <c r="C2257" s="505" t="s">
        <v>8630</v>
      </c>
      <c r="D2257" s="504" t="s">
        <v>8631</v>
      </c>
      <c r="E2257" s="506">
        <v>59.877580000000002</v>
      </c>
      <c r="F2257" s="506">
        <v>68.824799999999996</v>
      </c>
      <c r="G2257" s="501"/>
      <c r="H2257" s="501"/>
      <c r="I2257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57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58" spans="1:10" x14ac:dyDescent="0.25">
      <c r="A2258" s="504" t="s">
        <v>8632</v>
      </c>
      <c r="B2258" s="505" t="s">
        <v>8632</v>
      </c>
      <c r="C2258" s="505"/>
      <c r="D2258" s="504"/>
      <c r="E2258" s="506"/>
      <c r="F2258" s="506"/>
      <c r="G2258" s="501"/>
      <c r="H2258" s="501"/>
      <c r="I2258" s="502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258" s="502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259" spans="1:10" x14ac:dyDescent="0.25">
      <c r="A2259" s="504" t="s">
        <v>8632</v>
      </c>
      <c r="B2259" s="505" t="s">
        <v>5665</v>
      </c>
      <c r="C2259" s="505" t="s">
        <v>8633</v>
      </c>
      <c r="D2259" s="504" t="s">
        <v>8634</v>
      </c>
      <c r="E2259" s="506">
        <v>1600.7439999999999</v>
      </c>
      <c r="F2259" s="506">
        <v>1839.9359999999999</v>
      </c>
      <c r="G2259" s="501"/>
      <c r="H2259" s="501"/>
      <c r="I2259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59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60" spans="1:10" x14ac:dyDescent="0.25">
      <c r="A2260" s="504" t="s">
        <v>8632</v>
      </c>
      <c r="B2260" s="505" t="s">
        <v>8608</v>
      </c>
      <c r="C2260" s="505" t="s">
        <v>8635</v>
      </c>
      <c r="D2260" s="504" t="s">
        <v>8636</v>
      </c>
      <c r="E2260" s="506">
        <v>1404.91</v>
      </c>
      <c r="F2260" s="506">
        <v>1614.8389999999999</v>
      </c>
      <c r="G2260" s="501"/>
      <c r="H2260" s="501"/>
      <c r="I2260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60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61" spans="1:10" x14ac:dyDescent="0.25">
      <c r="A2261" s="504" t="s">
        <v>8632</v>
      </c>
      <c r="B2261" s="505" t="s">
        <v>8608</v>
      </c>
      <c r="C2261" s="505" t="s">
        <v>8637</v>
      </c>
      <c r="D2261" s="504" t="s">
        <v>8638</v>
      </c>
      <c r="E2261" s="506">
        <v>1023.6420000000001</v>
      </c>
      <c r="F2261" s="506">
        <v>1176.5999999999999</v>
      </c>
      <c r="G2261" s="501"/>
      <c r="H2261" s="501"/>
      <c r="I2261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61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62" spans="1:10" x14ac:dyDescent="0.25">
      <c r="A2262" s="504" t="s">
        <v>8632</v>
      </c>
      <c r="B2262" s="505" t="s">
        <v>8608</v>
      </c>
      <c r="C2262" s="505" t="s">
        <v>8639</v>
      </c>
      <c r="D2262" s="504" t="s">
        <v>8640</v>
      </c>
      <c r="E2262" s="506">
        <v>1296.877</v>
      </c>
      <c r="F2262" s="506">
        <v>1490.663</v>
      </c>
      <c r="G2262" s="501"/>
      <c r="H2262" s="501"/>
      <c r="I2262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62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63" spans="1:10" x14ac:dyDescent="0.25">
      <c r="A2263" s="504" t="s">
        <v>8632</v>
      </c>
      <c r="B2263" s="505" t="s">
        <v>8608</v>
      </c>
      <c r="C2263" s="505" t="s">
        <v>8641</v>
      </c>
      <c r="D2263" s="504" t="s">
        <v>8642</v>
      </c>
      <c r="E2263" s="506">
        <v>439.93389999999999</v>
      </c>
      <c r="F2263" s="506">
        <v>505.67110000000002</v>
      </c>
      <c r="G2263" s="501"/>
      <c r="H2263" s="501"/>
      <c r="I2263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63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64" spans="1:10" x14ac:dyDescent="0.25">
      <c r="A2264" s="504" t="s">
        <v>8632</v>
      </c>
      <c r="B2264" s="505" t="s">
        <v>8608</v>
      </c>
      <c r="C2264" s="505" t="s">
        <v>8643</v>
      </c>
      <c r="D2264" s="504" t="s">
        <v>8644</v>
      </c>
      <c r="E2264" s="506">
        <v>620.96669999999995</v>
      </c>
      <c r="F2264" s="506">
        <v>713.75480000000005</v>
      </c>
      <c r="G2264" s="501"/>
      <c r="H2264" s="501"/>
      <c r="I2264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64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65" spans="1:10" x14ac:dyDescent="0.25">
      <c r="A2265" s="504" t="s">
        <v>8632</v>
      </c>
      <c r="B2265" s="505" t="s">
        <v>8608</v>
      </c>
      <c r="C2265" s="505" t="s">
        <v>8645</v>
      </c>
      <c r="D2265" s="504" t="s">
        <v>8646</v>
      </c>
      <c r="E2265" s="506">
        <v>556.93089999999995</v>
      </c>
      <c r="F2265" s="506">
        <v>640.15049999999997</v>
      </c>
      <c r="G2265" s="501"/>
      <c r="H2265" s="501"/>
      <c r="I2265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65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66" spans="1:10" x14ac:dyDescent="0.25">
      <c r="A2266" s="504" t="s">
        <v>8632</v>
      </c>
      <c r="B2266" s="505" t="s">
        <v>8608</v>
      </c>
      <c r="C2266" s="505" t="s">
        <v>8647</v>
      </c>
      <c r="D2266" s="504" t="s">
        <v>8648</v>
      </c>
      <c r="E2266" s="506">
        <v>581.94309999999996</v>
      </c>
      <c r="F2266" s="506">
        <v>668.90009999999995</v>
      </c>
      <c r="G2266" s="501"/>
      <c r="H2266" s="501"/>
      <c r="I2266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66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67" spans="1:10" x14ac:dyDescent="0.25">
      <c r="A2267" s="504" t="s">
        <v>8632</v>
      </c>
      <c r="B2267" s="505" t="s">
        <v>8608</v>
      </c>
      <c r="C2267" s="505" t="s">
        <v>8649</v>
      </c>
      <c r="D2267" s="504" t="s">
        <v>8650</v>
      </c>
      <c r="E2267" s="506">
        <v>473.71499999999997</v>
      </c>
      <c r="F2267" s="506">
        <v>544.5</v>
      </c>
      <c r="G2267" s="501"/>
      <c r="H2267" s="501"/>
      <c r="I2267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67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68" spans="1:10" x14ac:dyDescent="0.25">
      <c r="A2268" s="504" t="s">
        <v>8651</v>
      </c>
      <c r="B2268" s="505" t="s">
        <v>8651</v>
      </c>
      <c r="C2268" s="505"/>
      <c r="D2268" s="504"/>
      <c r="E2268" s="506"/>
      <c r="F2268" s="506"/>
      <c r="G2268" s="501"/>
      <c r="H2268" s="501"/>
      <c r="I2268" s="502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268" s="502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269" spans="1:10" x14ac:dyDescent="0.25">
      <c r="A2269" s="504" t="s">
        <v>8651</v>
      </c>
      <c r="B2269" s="505" t="s">
        <v>5667</v>
      </c>
      <c r="C2269" s="505" t="s">
        <v>8652</v>
      </c>
      <c r="D2269" s="504" t="s">
        <v>8653</v>
      </c>
      <c r="E2269" s="506">
        <v>1931.4</v>
      </c>
      <c r="F2269" s="506">
        <v>2220</v>
      </c>
      <c r="G2269" s="501"/>
      <c r="H2269" s="501"/>
      <c r="I2269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69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70" spans="1:10" x14ac:dyDescent="0.25">
      <c r="A2270" s="504" t="s">
        <v>8651</v>
      </c>
      <c r="B2270" s="505" t="s">
        <v>5667</v>
      </c>
      <c r="C2270" s="505" t="s">
        <v>8654</v>
      </c>
      <c r="D2270" s="504" t="s">
        <v>8655</v>
      </c>
      <c r="E2270" s="506">
        <v>3848.3150000000001</v>
      </c>
      <c r="F2270" s="506">
        <v>4423.3500000000004</v>
      </c>
      <c r="G2270" s="501"/>
      <c r="H2270" s="501"/>
      <c r="I2270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70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71" spans="1:10" x14ac:dyDescent="0.25">
      <c r="A2271" s="504" t="s">
        <v>8651</v>
      </c>
      <c r="B2271" s="505" t="s">
        <v>8656</v>
      </c>
      <c r="C2271" s="505" t="s">
        <v>8657</v>
      </c>
      <c r="D2271" s="504" t="s">
        <v>8658</v>
      </c>
      <c r="E2271" s="506">
        <v>882.31</v>
      </c>
      <c r="F2271" s="506">
        <v>1014.149</v>
      </c>
      <c r="G2271" s="501"/>
      <c r="H2271" s="501"/>
      <c r="I2271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71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72" spans="1:10" x14ac:dyDescent="0.25">
      <c r="A2272" s="504" t="s">
        <v>8651</v>
      </c>
      <c r="B2272" s="505" t="s">
        <v>8656</v>
      </c>
      <c r="C2272" s="505" t="s">
        <v>8659</v>
      </c>
      <c r="D2272" s="504" t="s">
        <v>8660</v>
      </c>
      <c r="E2272" s="506">
        <v>1303.347</v>
      </c>
      <c r="F2272" s="506">
        <v>1498.1</v>
      </c>
      <c r="G2272" s="501"/>
      <c r="H2272" s="501"/>
      <c r="I2272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72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73" spans="1:10" x14ac:dyDescent="0.25">
      <c r="A2273" s="504" t="s">
        <v>8651</v>
      </c>
      <c r="B2273" s="505" t="s">
        <v>8656</v>
      </c>
      <c r="C2273" s="505" t="s">
        <v>8661</v>
      </c>
      <c r="D2273" s="504" t="s">
        <v>8662</v>
      </c>
      <c r="E2273" s="506">
        <v>1036.8140000000001</v>
      </c>
      <c r="F2273" s="506">
        <v>1191.74</v>
      </c>
      <c r="G2273" s="501"/>
      <c r="H2273" s="501"/>
      <c r="I2273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73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74" spans="1:10" x14ac:dyDescent="0.25">
      <c r="A2274" s="504" t="s">
        <v>8651</v>
      </c>
      <c r="B2274" s="505" t="s">
        <v>8656</v>
      </c>
      <c r="C2274" s="505" t="s">
        <v>8663</v>
      </c>
      <c r="D2274" s="504" t="s">
        <v>8664</v>
      </c>
      <c r="E2274" s="506">
        <v>265.41730000000001</v>
      </c>
      <c r="F2274" s="506">
        <v>305.07729999999998</v>
      </c>
      <c r="G2274" s="501"/>
      <c r="H2274" s="501"/>
      <c r="I2274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74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75" spans="1:10" x14ac:dyDescent="0.25">
      <c r="A2275" s="504" t="s">
        <v>8651</v>
      </c>
      <c r="B2275" s="505" t="s">
        <v>8656</v>
      </c>
      <c r="C2275" s="505" t="s">
        <v>8665</v>
      </c>
      <c r="D2275" s="504" t="s">
        <v>8666</v>
      </c>
      <c r="E2275" s="506">
        <v>2029.2539999999999</v>
      </c>
      <c r="F2275" s="506">
        <v>2332.4760000000001</v>
      </c>
      <c r="G2275" s="501"/>
      <c r="H2275" s="501"/>
      <c r="I2275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75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76" spans="1:10" x14ac:dyDescent="0.25">
      <c r="A2276" s="504" t="s">
        <v>8651</v>
      </c>
      <c r="B2276" s="505" t="s">
        <v>8656</v>
      </c>
      <c r="C2276" s="505" t="s">
        <v>8667</v>
      </c>
      <c r="D2276" s="504" t="s">
        <v>8668</v>
      </c>
      <c r="E2276" s="506">
        <v>741.91139999999996</v>
      </c>
      <c r="F2276" s="506">
        <v>852.77170000000001</v>
      </c>
      <c r="G2276" s="501"/>
      <c r="H2276" s="501"/>
      <c r="I2276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76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77" spans="1:10" x14ac:dyDescent="0.25">
      <c r="A2277" s="504" t="s">
        <v>8651</v>
      </c>
      <c r="B2277" s="505" t="s">
        <v>8656</v>
      </c>
      <c r="C2277" s="505" t="s">
        <v>8669</v>
      </c>
      <c r="D2277" s="504" t="s">
        <v>8670</v>
      </c>
      <c r="E2277" s="506">
        <v>1060.8019999999999</v>
      </c>
      <c r="F2277" s="506">
        <v>1219.3130000000001</v>
      </c>
      <c r="G2277" s="501"/>
      <c r="H2277" s="501"/>
      <c r="I2277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77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78" spans="1:10" x14ac:dyDescent="0.25">
      <c r="A2278" s="504" t="s">
        <v>8651</v>
      </c>
      <c r="B2278" s="505" t="s">
        <v>8656</v>
      </c>
      <c r="C2278" s="505" t="s">
        <v>8671</v>
      </c>
      <c r="D2278" s="504" t="s">
        <v>8672</v>
      </c>
      <c r="E2278" s="506">
        <v>255.6798</v>
      </c>
      <c r="F2278" s="506">
        <v>293.88479999999998</v>
      </c>
      <c r="G2278" s="501"/>
      <c r="H2278" s="501"/>
      <c r="I2278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78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79" spans="1:10" x14ac:dyDescent="0.25">
      <c r="A2279" s="504" t="s">
        <v>8651</v>
      </c>
      <c r="B2279" s="505" t="s">
        <v>8656</v>
      </c>
      <c r="C2279" s="505" t="s">
        <v>8673</v>
      </c>
      <c r="D2279" s="504" t="s">
        <v>8674</v>
      </c>
      <c r="E2279" s="506">
        <v>308.99900000000002</v>
      </c>
      <c r="F2279" s="506">
        <v>355.17129999999997</v>
      </c>
      <c r="G2279" s="501"/>
      <c r="H2279" s="501"/>
      <c r="I2279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79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80" spans="1:10" x14ac:dyDescent="0.25">
      <c r="A2280" s="504" t="s">
        <v>8651</v>
      </c>
      <c r="B2280" s="505" t="s">
        <v>8656</v>
      </c>
      <c r="C2280" s="505" t="s">
        <v>8675</v>
      </c>
      <c r="D2280" s="504" t="s">
        <v>8676</v>
      </c>
      <c r="E2280" s="506">
        <v>268.68060000000003</v>
      </c>
      <c r="F2280" s="506">
        <v>308.82830000000001</v>
      </c>
      <c r="G2280" s="501"/>
      <c r="H2280" s="501"/>
      <c r="I2280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80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81" spans="1:10" x14ac:dyDescent="0.25">
      <c r="A2281" s="504" t="s">
        <v>8651</v>
      </c>
      <c r="B2281" s="505" t="s">
        <v>8656</v>
      </c>
      <c r="C2281" s="505" t="s">
        <v>8677</v>
      </c>
      <c r="D2281" s="504" t="s">
        <v>8678</v>
      </c>
      <c r="E2281" s="506">
        <v>160.52619999999999</v>
      </c>
      <c r="F2281" s="506">
        <v>184.5129</v>
      </c>
      <c r="G2281" s="501"/>
      <c r="H2281" s="501"/>
      <c r="I2281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81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82" spans="1:10" x14ac:dyDescent="0.25">
      <c r="A2282" s="504" t="s">
        <v>8651</v>
      </c>
      <c r="B2282" s="505" t="s">
        <v>8656</v>
      </c>
      <c r="C2282" s="505" t="s">
        <v>8679</v>
      </c>
      <c r="D2282" s="504" t="s">
        <v>8680</v>
      </c>
      <c r="E2282" s="506">
        <v>147.95699999999999</v>
      </c>
      <c r="F2282" s="506">
        <v>170.06549999999999</v>
      </c>
      <c r="G2282" s="501"/>
      <c r="H2282" s="501"/>
      <c r="I2282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82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83" spans="1:10" x14ac:dyDescent="0.25">
      <c r="A2283" s="504" t="s">
        <v>8651</v>
      </c>
      <c r="B2283" s="505" t="s">
        <v>8656</v>
      </c>
      <c r="C2283" s="505" t="s">
        <v>8681</v>
      </c>
      <c r="D2283" s="504" t="s">
        <v>8682</v>
      </c>
      <c r="E2283" s="506">
        <v>236.36269999999999</v>
      </c>
      <c r="F2283" s="506">
        <v>271.68130000000002</v>
      </c>
      <c r="G2283" s="501"/>
      <c r="H2283" s="501"/>
      <c r="I2283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83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84" spans="1:10" x14ac:dyDescent="0.25">
      <c r="A2284" s="504" t="s">
        <v>8651</v>
      </c>
      <c r="B2284" s="505" t="s">
        <v>8656</v>
      </c>
      <c r="C2284" s="505" t="s">
        <v>8683</v>
      </c>
      <c r="D2284" s="504" t="s">
        <v>8684</v>
      </c>
      <c r="E2284" s="506">
        <v>226.62530000000001</v>
      </c>
      <c r="F2284" s="506">
        <v>260.48880000000003</v>
      </c>
      <c r="G2284" s="501"/>
      <c r="H2284" s="501"/>
      <c r="I2284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84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85" spans="1:10" x14ac:dyDescent="0.25">
      <c r="A2285" s="504" t="s">
        <v>8651</v>
      </c>
      <c r="B2285" s="505" t="s">
        <v>8656</v>
      </c>
      <c r="C2285" s="505" t="s">
        <v>8685</v>
      </c>
      <c r="D2285" s="504" t="s">
        <v>8686</v>
      </c>
      <c r="E2285" s="506">
        <v>349.67540000000002</v>
      </c>
      <c r="F2285" s="506">
        <v>401.92570000000001</v>
      </c>
      <c r="G2285" s="501"/>
      <c r="H2285" s="501"/>
      <c r="I2285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85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86" spans="1:10" x14ac:dyDescent="0.25">
      <c r="A2286" s="504" t="s">
        <v>8651</v>
      </c>
      <c r="B2286" s="505" t="s">
        <v>8656</v>
      </c>
      <c r="C2286" s="505" t="s">
        <v>8687</v>
      </c>
      <c r="D2286" s="504" t="s">
        <v>8688</v>
      </c>
      <c r="E2286" s="506">
        <v>191.40190000000001</v>
      </c>
      <c r="F2286" s="506">
        <v>220.00219999999999</v>
      </c>
      <c r="G2286" s="501"/>
      <c r="H2286" s="501"/>
      <c r="I2286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86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87" spans="1:10" x14ac:dyDescent="0.25">
      <c r="A2287" s="504" t="s">
        <v>8651</v>
      </c>
      <c r="B2287" s="505" t="s">
        <v>8656</v>
      </c>
      <c r="C2287" s="505" t="s">
        <v>8689</v>
      </c>
      <c r="D2287" s="504" t="s">
        <v>8690</v>
      </c>
      <c r="E2287" s="506">
        <v>187.90700000000001</v>
      </c>
      <c r="F2287" s="506">
        <v>215.98500000000001</v>
      </c>
      <c r="G2287" s="501"/>
      <c r="H2287" s="501"/>
      <c r="I2287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87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88" spans="1:10" x14ac:dyDescent="0.25">
      <c r="A2288" s="504" t="s">
        <v>8651</v>
      </c>
      <c r="B2288" s="505" t="s">
        <v>8656</v>
      </c>
      <c r="C2288" s="505" t="s">
        <v>8691</v>
      </c>
      <c r="D2288" s="504" t="s">
        <v>8692</v>
      </c>
      <c r="E2288" s="506">
        <v>200.98150000000001</v>
      </c>
      <c r="F2288" s="506">
        <v>231.01320000000001</v>
      </c>
      <c r="G2288" s="501"/>
      <c r="H2288" s="501"/>
      <c r="I2288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88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89" spans="1:10" x14ac:dyDescent="0.25">
      <c r="A2289" s="504" t="s">
        <v>8651</v>
      </c>
      <c r="B2289" s="505" t="s">
        <v>8656</v>
      </c>
      <c r="C2289" s="505" t="s">
        <v>8693</v>
      </c>
      <c r="D2289" s="504" t="s">
        <v>8694</v>
      </c>
      <c r="E2289" s="506">
        <v>1366.4459999999999</v>
      </c>
      <c r="F2289" s="506">
        <v>1570.6279999999999</v>
      </c>
      <c r="G2289" s="501"/>
      <c r="H2289" s="501"/>
      <c r="I2289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89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90" spans="1:10" x14ac:dyDescent="0.25">
      <c r="A2290" s="504" t="s">
        <v>8651</v>
      </c>
      <c r="B2290" s="505" t="s">
        <v>8656</v>
      </c>
      <c r="C2290" s="505" t="s">
        <v>8695</v>
      </c>
      <c r="D2290" s="504" t="s">
        <v>8696</v>
      </c>
      <c r="E2290" s="506">
        <v>992.4402</v>
      </c>
      <c r="F2290" s="506">
        <v>1140.7360000000001</v>
      </c>
      <c r="G2290" s="501"/>
      <c r="H2290" s="501"/>
      <c r="I2290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90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91" spans="1:10" x14ac:dyDescent="0.25">
      <c r="A2291" s="504" t="s">
        <v>8651</v>
      </c>
      <c r="B2291" s="505" t="s">
        <v>8697</v>
      </c>
      <c r="C2291" s="505"/>
      <c r="D2291" s="504"/>
      <c r="E2291" s="506"/>
      <c r="F2291" s="506"/>
      <c r="G2291" s="501"/>
      <c r="H2291" s="501"/>
      <c r="I2291" s="502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291" s="502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292" spans="1:10" x14ac:dyDescent="0.25">
      <c r="A2292" s="504" t="s">
        <v>8651</v>
      </c>
      <c r="B2292" s="505" t="s">
        <v>5667</v>
      </c>
      <c r="C2292" s="505" t="s">
        <v>8698</v>
      </c>
      <c r="D2292" s="504" t="s">
        <v>8699</v>
      </c>
      <c r="E2292" s="506">
        <v>1158.8399999999999</v>
      </c>
      <c r="F2292" s="506">
        <v>1332</v>
      </c>
      <c r="G2292" s="501"/>
      <c r="H2292" s="501"/>
      <c r="I2292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92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93" spans="1:10" x14ac:dyDescent="0.25">
      <c r="A2293" s="504" t="s">
        <v>8700</v>
      </c>
      <c r="B2293" s="505" t="s">
        <v>8700</v>
      </c>
      <c r="C2293" s="505"/>
      <c r="D2293" s="504"/>
      <c r="E2293" s="506"/>
      <c r="F2293" s="506"/>
      <c r="G2293" s="501"/>
      <c r="H2293" s="501"/>
      <c r="I2293" s="502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293" s="502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294" spans="1:10" x14ac:dyDescent="0.25">
      <c r="A2294" s="504" t="s">
        <v>8701</v>
      </c>
      <c r="B2294" s="505" t="s">
        <v>8701</v>
      </c>
      <c r="C2294" s="505"/>
      <c r="D2294" s="504"/>
      <c r="E2294" s="506"/>
      <c r="F2294" s="506"/>
      <c r="G2294" s="501"/>
      <c r="H2294" s="501"/>
      <c r="I2294" s="502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294" s="502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295" spans="1:10" x14ac:dyDescent="0.25">
      <c r="A2295" s="504" t="s">
        <v>8701</v>
      </c>
      <c r="B2295" s="505" t="s">
        <v>8702</v>
      </c>
      <c r="C2295" s="505" t="s">
        <v>8703</v>
      </c>
      <c r="D2295" s="504" t="s">
        <v>8704</v>
      </c>
      <c r="E2295" s="506">
        <v>100811.3</v>
      </c>
      <c r="F2295" s="506">
        <v>115875</v>
      </c>
      <c r="G2295" s="501"/>
      <c r="H2295" s="501"/>
      <c r="I2295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95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96" spans="1:10" x14ac:dyDescent="0.25">
      <c r="A2296" s="504" t="s">
        <v>8701</v>
      </c>
      <c r="B2296" s="505" t="s">
        <v>8702</v>
      </c>
      <c r="C2296" s="505" t="s">
        <v>8705</v>
      </c>
      <c r="D2296" s="504" t="s">
        <v>8706</v>
      </c>
      <c r="E2296" s="506">
        <v>100811.3</v>
      </c>
      <c r="F2296" s="506">
        <v>115875</v>
      </c>
      <c r="G2296" s="501"/>
      <c r="H2296" s="501"/>
      <c r="I2296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96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97" spans="1:10" x14ac:dyDescent="0.25">
      <c r="A2297" s="504" t="s">
        <v>8701</v>
      </c>
      <c r="B2297" s="505" t="s">
        <v>8702</v>
      </c>
      <c r="C2297" s="505" t="s">
        <v>8707</v>
      </c>
      <c r="D2297" s="504" t="s">
        <v>8708</v>
      </c>
      <c r="E2297" s="506">
        <v>146960.4</v>
      </c>
      <c r="F2297" s="506">
        <v>168920</v>
      </c>
      <c r="G2297" s="501"/>
      <c r="H2297" s="501"/>
      <c r="I2297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97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98" spans="1:10" x14ac:dyDescent="0.25">
      <c r="A2298" s="504" t="s">
        <v>8701</v>
      </c>
      <c r="B2298" s="505" t="s">
        <v>8702</v>
      </c>
      <c r="C2298" s="505" t="s">
        <v>8709</v>
      </c>
      <c r="D2298" s="504" t="s">
        <v>8710</v>
      </c>
      <c r="E2298" s="506">
        <v>146960.4</v>
      </c>
      <c r="F2298" s="506">
        <v>168920</v>
      </c>
      <c r="G2298" s="501"/>
      <c r="H2298" s="501"/>
      <c r="I2298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98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299" spans="1:10" x14ac:dyDescent="0.25">
      <c r="A2299" s="504" t="s">
        <v>8701</v>
      </c>
      <c r="B2299" s="505" t="s">
        <v>8702</v>
      </c>
      <c r="C2299" s="505" t="s">
        <v>8711</v>
      </c>
      <c r="D2299" s="504" t="s">
        <v>8712</v>
      </c>
      <c r="E2299" s="506">
        <v>65863.350000000006</v>
      </c>
      <c r="F2299" s="506">
        <v>75705</v>
      </c>
      <c r="G2299" s="501"/>
      <c r="H2299" s="501"/>
      <c r="I2299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299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300" spans="1:10" x14ac:dyDescent="0.25">
      <c r="A2300" s="504" t="s">
        <v>8701</v>
      </c>
      <c r="B2300" s="505" t="s">
        <v>8702</v>
      </c>
      <c r="C2300" s="505" t="s">
        <v>8713</v>
      </c>
      <c r="D2300" s="504" t="s">
        <v>8714</v>
      </c>
      <c r="E2300" s="506">
        <v>65863.350000000006</v>
      </c>
      <c r="F2300" s="506">
        <v>75705</v>
      </c>
      <c r="G2300" s="501"/>
      <c r="H2300" s="501"/>
      <c r="I2300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300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301" spans="1:10" x14ac:dyDescent="0.25">
      <c r="A2301" s="504" t="s">
        <v>8701</v>
      </c>
      <c r="B2301" s="505" t="s">
        <v>8702</v>
      </c>
      <c r="C2301" s="505" t="s">
        <v>8715</v>
      </c>
      <c r="D2301" s="504" t="s">
        <v>8716</v>
      </c>
      <c r="E2301" s="506">
        <v>53766</v>
      </c>
      <c r="F2301" s="506">
        <v>61800</v>
      </c>
      <c r="G2301" s="501"/>
      <c r="H2301" s="501"/>
      <c r="I2301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301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302" spans="1:10" x14ac:dyDescent="0.25">
      <c r="A2302" s="504" t="s">
        <v>8701</v>
      </c>
      <c r="B2302" s="505" t="s">
        <v>8702</v>
      </c>
      <c r="C2302" s="505" t="s">
        <v>8717</v>
      </c>
      <c r="D2302" s="504" t="s">
        <v>8718</v>
      </c>
      <c r="E2302" s="506">
        <v>53766</v>
      </c>
      <c r="F2302" s="506">
        <v>61800</v>
      </c>
      <c r="G2302" s="501"/>
      <c r="H2302" s="501"/>
      <c r="I2302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302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303" spans="1:10" x14ac:dyDescent="0.25">
      <c r="A2303" s="504" t="s">
        <v>8701</v>
      </c>
      <c r="B2303" s="505" t="s">
        <v>8702</v>
      </c>
      <c r="C2303" s="505" t="s">
        <v>8719</v>
      </c>
      <c r="D2303" s="504" t="s">
        <v>8720</v>
      </c>
      <c r="E2303" s="506">
        <v>53766</v>
      </c>
      <c r="F2303" s="506">
        <v>61800</v>
      </c>
      <c r="G2303" s="501"/>
      <c r="H2303" s="501"/>
      <c r="I2303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303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304" spans="1:10" x14ac:dyDescent="0.25">
      <c r="A2304" s="504" t="s">
        <v>8701</v>
      </c>
      <c r="B2304" s="505" t="s">
        <v>8702</v>
      </c>
      <c r="C2304" s="505" t="s">
        <v>8721</v>
      </c>
      <c r="D2304" s="504" t="s">
        <v>8722</v>
      </c>
      <c r="E2304" s="506">
        <v>53766</v>
      </c>
      <c r="F2304" s="506">
        <v>61800</v>
      </c>
      <c r="G2304" s="501"/>
      <c r="H2304" s="501"/>
      <c r="I2304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304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305" spans="1:10" x14ac:dyDescent="0.25">
      <c r="A2305" s="504" t="s">
        <v>8701</v>
      </c>
      <c r="B2305" s="505" t="s">
        <v>8702</v>
      </c>
      <c r="C2305" s="505" t="s">
        <v>8723</v>
      </c>
      <c r="D2305" s="504" t="s">
        <v>8724</v>
      </c>
      <c r="E2305" s="506">
        <v>65863.350000000006</v>
      </c>
      <c r="F2305" s="506">
        <v>75705</v>
      </c>
      <c r="G2305" s="501"/>
      <c r="H2305" s="501"/>
      <c r="I2305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305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306" spans="1:10" x14ac:dyDescent="0.25">
      <c r="A2306" s="504" t="s">
        <v>8701</v>
      </c>
      <c r="B2306" s="505" t="s">
        <v>8702</v>
      </c>
      <c r="C2306" s="505" t="s">
        <v>8725</v>
      </c>
      <c r="D2306" s="504" t="s">
        <v>8726</v>
      </c>
      <c r="E2306" s="506">
        <v>59590.65</v>
      </c>
      <c r="F2306" s="506">
        <v>68495</v>
      </c>
      <c r="G2306" s="501"/>
      <c r="H2306" s="501"/>
      <c r="I2306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306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307" spans="1:10" x14ac:dyDescent="0.25">
      <c r="A2307" s="504" t="s">
        <v>8701</v>
      </c>
      <c r="B2307" s="505" t="s">
        <v>8702</v>
      </c>
      <c r="C2307" s="505" t="s">
        <v>8727</v>
      </c>
      <c r="D2307" s="504" t="s">
        <v>8728</v>
      </c>
      <c r="E2307" s="506">
        <v>65863.350000000006</v>
      </c>
      <c r="F2307" s="506">
        <v>75705</v>
      </c>
      <c r="G2307" s="501"/>
      <c r="H2307" s="501"/>
      <c r="I2307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307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308" spans="1:10" x14ac:dyDescent="0.25">
      <c r="A2308" s="504" t="s">
        <v>8701</v>
      </c>
      <c r="B2308" s="505" t="s">
        <v>8729</v>
      </c>
      <c r="C2308" s="505" t="s">
        <v>8730</v>
      </c>
      <c r="D2308" s="504" t="s">
        <v>8731</v>
      </c>
      <c r="E2308" s="506">
        <v>44805</v>
      </c>
      <c r="F2308" s="506">
        <v>51500</v>
      </c>
      <c r="G2308" s="501"/>
      <c r="H2308" s="501"/>
      <c r="I2308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308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309" spans="1:10" x14ac:dyDescent="0.25">
      <c r="A2309" s="504" t="s">
        <v>8732</v>
      </c>
      <c r="B2309" s="505" t="s">
        <v>8732</v>
      </c>
      <c r="C2309" s="505"/>
      <c r="D2309" s="504"/>
      <c r="E2309" s="506"/>
      <c r="F2309" s="506"/>
      <c r="G2309" s="501"/>
      <c r="H2309" s="501"/>
      <c r="I2309" s="502" t="str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/>
      </c>
      <c r="J2309" s="502" t="str">
        <f>IF(AND(Таблица625410[[#This Row],[Цена б/н]]&lt;&gt;"-",Таблица625410[[#This Row],[Цена б/н]]&lt;&gt;""),Таблица625410[[#This Row],[Цена б/н]]*Таблица625410[[#This Row],[заказ б/н]],"")</f>
        <v/>
      </c>
    </row>
    <row r="2310" spans="1:10" x14ac:dyDescent="0.25">
      <c r="A2310" s="504" t="s">
        <v>8732</v>
      </c>
      <c r="B2310" s="505" t="s">
        <v>8733</v>
      </c>
      <c r="C2310" s="505" t="s">
        <v>8734</v>
      </c>
      <c r="D2310" s="504" t="s">
        <v>8735</v>
      </c>
      <c r="E2310" s="506">
        <v>23972.07</v>
      </c>
      <c r="F2310" s="506">
        <v>27554.1</v>
      </c>
      <c r="G2310" s="501"/>
      <c r="H2310" s="501"/>
      <c r="I2310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310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311" spans="1:10" x14ac:dyDescent="0.25">
      <c r="A2311" s="504" t="s">
        <v>8732</v>
      </c>
      <c r="B2311" s="505" t="s">
        <v>8733</v>
      </c>
      <c r="C2311" s="505" t="s">
        <v>8736</v>
      </c>
      <c r="D2311" s="504" t="s">
        <v>8737</v>
      </c>
      <c r="E2311" s="506">
        <v>26491.5</v>
      </c>
      <c r="F2311" s="506">
        <v>30450</v>
      </c>
      <c r="G2311" s="501"/>
      <c r="H2311" s="501"/>
      <c r="I2311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311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312" spans="1:10" x14ac:dyDescent="0.25">
      <c r="A2312" s="504" t="s">
        <v>8732</v>
      </c>
      <c r="B2312" s="505" t="s">
        <v>5749</v>
      </c>
      <c r="C2312" s="505" t="s">
        <v>8738</v>
      </c>
      <c r="D2312" s="504" t="s">
        <v>8739</v>
      </c>
      <c r="E2312" s="506">
        <v>35844</v>
      </c>
      <c r="F2312" s="506">
        <v>41200</v>
      </c>
      <c r="G2312" s="501"/>
      <c r="H2312" s="501"/>
      <c r="I2312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312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313" spans="1:10" x14ac:dyDescent="0.25">
      <c r="A2313" s="504" t="s">
        <v>8732</v>
      </c>
      <c r="B2313" s="505" t="s">
        <v>5749</v>
      </c>
      <c r="C2313" s="505" t="s">
        <v>8740</v>
      </c>
      <c r="D2313" s="504" t="s">
        <v>8741</v>
      </c>
      <c r="E2313" s="506">
        <v>34275.83</v>
      </c>
      <c r="F2313" s="506">
        <v>39397.5</v>
      </c>
      <c r="G2313" s="501"/>
      <c r="H2313" s="501"/>
      <c r="I2313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313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  <row r="2314" spans="1:10" x14ac:dyDescent="0.25">
      <c r="A2314" s="504" t="s">
        <v>8732</v>
      </c>
      <c r="B2314" s="505" t="s">
        <v>5749</v>
      </c>
      <c r="C2314" s="505" t="s">
        <v>8742</v>
      </c>
      <c r="D2314" s="504" t="s">
        <v>8743</v>
      </c>
      <c r="E2314" s="506">
        <v>26994.98</v>
      </c>
      <c r="F2314" s="506">
        <v>31028.720000000001</v>
      </c>
      <c r="G2314" s="501"/>
      <c r="H2314" s="501"/>
      <c r="I2314" s="502">
        <f>IF(AND(Таблица625410[[#This Row],[цена наличные]]&lt;&gt;"-",Таблица625410[[#This Row],[цена наличные]]&lt;&gt;""),Таблица625410[[#This Row],[цена наличные]]*Таблица625410[[#This Row],[Заказ наличные]],"")</f>
        <v>0</v>
      </c>
      <c r="J2314" s="502">
        <f>IF(AND(Таблица625410[[#This Row],[Цена б/н]]&lt;&gt;"-",Таблица625410[[#This Row],[Цена б/н]]&lt;&gt;""),Таблица625410[[#This Row],[Цена б/н]]*Таблица625410[[#This Row],[заказ б/н]],"")</f>
        <v>0</v>
      </c>
    </row>
  </sheetData>
  <mergeCells count="4">
    <mergeCell ref="A2:E2"/>
    <mergeCell ref="A3:E3"/>
    <mergeCell ref="A4:E4"/>
    <mergeCell ref="A1:E1"/>
  </mergeCells>
  <conditionalFormatting sqref="A6:F2314">
    <cfRule type="expression" dxfId="17" priority="1">
      <formula>$F6=""</formula>
    </cfRule>
  </conditionalFormatting>
  <hyperlinks>
    <hyperlink ref="A1" location="'Оглавление'!A1" display="Назад в оглавление" xr:uid="{00000000-0004-0000-0B00-000000000000}"/>
  </hyperlinks>
  <pageMargins left="0.7" right="0.7" top="0.75" bottom="0.75" header="0" footer="0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28">
    <tabColor theme="9" tint="0.79998168889431442"/>
  </sheetPr>
  <dimension ref="A1:J3067"/>
  <sheetViews>
    <sheetView showGridLines="0" zoomScaleNormal="100" workbookViewId="0">
      <pane ySplit="5" topLeftCell="A6" activePane="bottomLeft" state="frozen"/>
      <selection activeCell="A14" sqref="A14:XFD14"/>
      <selection pane="bottomLeft" sqref="A1:E1"/>
    </sheetView>
  </sheetViews>
  <sheetFormatPr defaultColWidth="14.42578125" defaultRowHeight="15.75" x14ac:dyDescent="0.25"/>
  <cols>
    <col min="1" max="1" width="17.7109375" style="28" customWidth="1"/>
    <col min="2" max="2" width="24.85546875" style="28" customWidth="1"/>
    <col min="3" max="3" width="22.140625" style="28" customWidth="1"/>
    <col min="4" max="4" width="125.85546875" style="78" customWidth="1"/>
    <col min="5" max="5" width="14" style="80" customWidth="1"/>
    <col min="6" max="6" width="11.7109375" style="80" customWidth="1"/>
    <col min="7" max="7" width="10.85546875" style="28" customWidth="1"/>
    <col min="8" max="8" width="11.140625" style="28" customWidth="1"/>
    <col min="9" max="10" width="14.85546875" style="28" bestFit="1" customWidth="1"/>
    <col min="11" max="28" width="8.7109375" style="28" customWidth="1"/>
    <col min="29" max="16384" width="14.42578125" style="28"/>
  </cols>
  <sheetData>
    <row r="1" spans="1:10" ht="32.25" customHeight="1" x14ac:dyDescent="0.25">
      <c r="A1" s="622" t="s">
        <v>2</v>
      </c>
      <c r="B1" s="622"/>
      <c r="C1" s="622"/>
      <c r="D1" s="622"/>
      <c r="E1" s="622"/>
      <c r="F1" s="115"/>
      <c r="G1" s="113"/>
      <c r="H1" s="113"/>
      <c r="I1" s="113"/>
      <c r="J1" s="113"/>
    </row>
    <row r="2" spans="1:10" ht="21" x14ac:dyDescent="0.25">
      <c r="A2" s="623" t="s">
        <v>107</v>
      </c>
      <c r="B2" s="624"/>
      <c r="C2" s="624"/>
      <c r="D2" s="624"/>
      <c r="E2" s="624"/>
      <c r="F2" s="91"/>
      <c r="G2" s="44"/>
      <c r="H2" s="44"/>
      <c r="I2" s="44"/>
      <c r="J2" s="57"/>
    </row>
    <row r="3" spans="1:10" ht="21" x14ac:dyDescent="0.25">
      <c r="A3" s="625" t="s">
        <v>39</v>
      </c>
      <c r="B3" s="633"/>
      <c r="C3" s="633"/>
      <c r="D3" s="633"/>
      <c r="E3" s="633"/>
      <c r="F3" s="92"/>
      <c r="G3" s="55"/>
      <c r="H3" s="55"/>
      <c r="I3" s="55"/>
      <c r="J3" s="58"/>
    </row>
    <row r="4" spans="1:10" ht="21" x14ac:dyDescent="0.25">
      <c r="A4" s="625" t="s">
        <v>44</v>
      </c>
      <c r="B4" s="633"/>
      <c r="C4" s="633"/>
      <c r="D4" s="633"/>
      <c r="E4" s="633"/>
      <c r="F4" s="45" t="s">
        <v>3</v>
      </c>
      <c r="G4" s="46">
        <f>SUM(Таблица6254[Заказ наличные])</f>
        <v>0</v>
      </c>
      <c r="H4" s="46">
        <f>SUM(Таблица6254[заказ б/н])</f>
        <v>0</v>
      </c>
      <c r="I4" s="47">
        <f>SUM(Таблица6254[сумма заказа наличные])</f>
        <v>0</v>
      </c>
      <c r="J4" s="56">
        <f>SUM(Таблица6254[Сумма заказа б/н])</f>
        <v>0</v>
      </c>
    </row>
    <row r="5" spans="1:10" s="48" customFormat="1" ht="31.5" x14ac:dyDescent="0.25">
      <c r="A5" s="67" t="s">
        <v>41</v>
      </c>
      <c r="B5" s="67" t="s">
        <v>42</v>
      </c>
      <c r="C5" s="67" t="s">
        <v>43</v>
      </c>
      <c r="D5" s="68" t="s">
        <v>14</v>
      </c>
      <c r="E5" s="79" t="s">
        <v>30</v>
      </c>
      <c r="F5" s="69" t="s">
        <v>31</v>
      </c>
      <c r="G5" s="70" t="s">
        <v>32</v>
      </c>
      <c r="H5" s="70" t="s">
        <v>33</v>
      </c>
      <c r="I5" s="70" t="s">
        <v>35</v>
      </c>
      <c r="J5" s="71" t="s">
        <v>34</v>
      </c>
    </row>
    <row r="6" spans="1:10" x14ac:dyDescent="0.25">
      <c r="A6" s="214" t="s">
        <v>436</v>
      </c>
      <c r="B6" s="214" t="s">
        <v>437</v>
      </c>
      <c r="C6" s="214" t="s">
        <v>438</v>
      </c>
      <c r="D6" s="214" t="s">
        <v>439</v>
      </c>
      <c r="E6" s="215">
        <v>1154</v>
      </c>
      <c r="F6" s="215">
        <v>1326</v>
      </c>
      <c r="G6" s="212"/>
      <c r="H6" s="212"/>
      <c r="I6" s="213">
        <f>IF(Таблица6254[[#This Row],[цена наличные]]&lt;&gt;"-",Таблица6254[[#This Row],[цена наличные]]*Таблица6254[[#This Row],[Заказ наличные]],"")</f>
        <v>0</v>
      </c>
      <c r="J6" s="213">
        <f>Таблица6254[[#This Row],[Цена б/н]]*Таблица6254[[#This Row],[заказ б/н]]</f>
        <v>0</v>
      </c>
    </row>
    <row r="7" spans="1:10" x14ac:dyDescent="0.25">
      <c r="A7" s="214" t="s">
        <v>436</v>
      </c>
      <c r="B7" s="214" t="s">
        <v>437</v>
      </c>
      <c r="C7" s="214" t="s">
        <v>440</v>
      </c>
      <c r="D7" s="214" t="s">
        <v>441</v>
      </c>
      <c r="E7" s="215">
        <v>1154</v>
      </c>
      <c r="F7" s="215">
        <v>1326</v>
      </c>
      <c r="G7" s="212"/>
      <c r="H7" s="212"/>
      <c r="I7" s="213">
        <f>IF(Таблица6254[[#This Row],[цена наличные]]&lt;&gt;"-",Таблица6254[[#This Row],[цена наличные]]*Таблица6254[[#This Row],[Заказ наличные]],"")</f>
        <v>0</v>
      </c>
      <c r="J7" s="213">
        <f>Таблица6254[[#This Row],[Цена б/н]]*Таблица6254[[#This Row],[заказ б/н]]</f>
        <v>0</v>
      </c>
    </row>
    <row r="8" spans="1:10" x14ac:dyDescent="0.25">
      <c r="A8" s="214" t="s">
        <v>436</v>
      </c>
      <c r="B8" s="214" t="s">
        <v>437</v>
      </c>
      <c r="C8" s="214" t="s">
        <v>442</v>
      </c>
      <c r="D8" s="214" t="s">
        <v>443</v>
      </c>
      <c r="E8" s="215">
        <v>1154</v>
      </c>
      <c r="F8" s="215">
        <v>1326</v>
      </c>
      <c r="G8" s="212"/>
      <c r="H8" s="212"/>
      <c r="I8" s="213">
        <f>IF(Таблица6254[[#This Row],[цена наличные]]&lt;&gt;"-",Таблица6254[[#This Row],[цена наличные]]*Таблица6254[[#This Row],[Заказ наличные]],"")</f>
        <v>0</v>
      </c>
      <c r="J8" s="213">
        <f>Таблица6254[[#This Row],[Цена б/н]]*Таблица6254[[#This Row],[заказ б/н]]</f>
        <v>0</v>
      </c>
    </row>
    <row r="9" spans="1:10" x14ac:dyDescent="0.25">
      <c r="A9" s="214" t="s">
        <v>436</v>
      </c>
      <c r="B9" s="214" t="s">
        <v>437</v>
      </c>
      <c r="C9" s="214" t="s">
        <v>9893</v>
      </c>
      <c r="D9" s="214" t="s">
        <v>10089</v>
      </c>
      <c r="E9" s="215">
        <v>6530</v>
      </c>
      <c r="F9" s="215">
        <v>7505</v>
      </c>
      <c r="G9" s="212"/>
      <c r="H9" s="212"/>
      <c r="I9" s="213">
        <f>IF(Таблица6254[[#This Row],[цена наличные]]&lt;&gt;"-",Таблица6254[[#This Row],[цена наличные]]*Таблица6254[[#This Row],[Заказ наличные]],"")</f>
        <v>0</v>
      </c>
      <c r="J9" s="213">
        <f>Таблица6254[[#This Row],[Цена б/н]]*Таблица6254[[#This Row],[заказ б/н]]</f>
        <v>0</v>
      </c>
    </row>
    <row r="10" spans="1:10" x14ac:dyDescent="0.25">
      <c r="A10" s="214" t="s">
        <v>436</v>
      </c>
      <c r="B10" s="214" t="s">
        <v>437</v>
      </c>
      <c r="C10" s="214" t="s">
        <v>7447</v>
      </c>
      <c r="D10" s="214" t="s">
        <v>10090</v>
      </c>
      <c r="E10" s="215">
        <v>6164</v>
      </c>
      <c r="F10" s="215">
        <v>7085</v>
      </c>
      <c r="G10" s="212"/>
      <c r="H10" s="212"/>
      <c r="I10" s="213">
        <f>IF(Таблица6254[[#This Row],[цена наличные]]&lt;&gt;"-",Таблица6254[[#This Row],[цена наличные]]*Таблица6254[[#This Row],[Заказ наличные]],"")</f>
        <v>0</v>
      </c>
      <c r="J10" s="213">
        <f>Таблица6254[[#This Row],[Цена б/н]]*Таблица6254[[#This Row],[заказ б/н]]</f>
        <v>0</v>
      </c>
    </row>
    <row r="11" spans="1:10" x14ac:dyDescent="0.25">
      <c r="A11" s="214" t="s">
        <v>436</v>
      </c>
      <c r="B11" s="214" t="s">
        <v>437</v>
      </c>
      <c r="C11" s="214" t="s">
        <v>444</v>
      </c>
      <c r="D11" s="214" t="s">
        <v>445</v>
      </c>
      <c r="E11" s="215">
        <v>6972</v>
      </c>
      <c r="F11" s="215">
        <v>8014</v>
      </c>
      <c r="G11" s="212"/>
      <c r="H11" s="212"/>
      <c r="I11" s="213">
        <f>IF(Таблица6254[[#This Row],[цена наличные]]&lt;&gt;"-",Таблица6254[[#This Row],[цена наличные]]*Таблица6254[[#This Row],[Заказ наличные]],"")</f>
        <v>0</v>
      </c>
      <c r="J11" s="213">
        <f>Таблица6254[[#This Row],[Цена б/н]]*Таблица6254[[#This Row],[заказ б/н]]</f>
        <v>0</v>
      </c>
    </row>
    <row r="12" spans="1:10" x14ac:dyDescent="0.25">
      <c r="A12" s="214" t="s">
        <v>436</v>
      </c>
      <c r="B12" s="214" t="s">
        <v>437</v>
      </c>
      <c r="C12" s="214" t="s">
        <v>446</v>
      </c>
      <c r="D12" s="214" t="s">
        <v>447</v>
      </c>
      <c r="E12" s="215">
        <v>59315</v>
      </c>
      <c r="F12" s="215">
        <v>68178</v>
      </c>
      <c r="G12" s="212"/>
      <c r="H12" s="212"/>
      <c r="I12" s="213">
        <f>IF(Таблица6254[[#This Row],[цена наличные]]&lt;&gt;"-",Таблица6254[[#This Row],[цена наличные]]*Таблица6254[[#This Row],[Заказ наличные]],"")</f>
        <v>0</v>
      </c>
      <c r="J12" s="213">
        <f>Таблица6254[[#This Row],[Цена б/н]]*Таблица6254[[#This Row],[заказ б/н]]</f>
        <v>0</v>
      </c>
    </row>
    <row r="13" spans="1:10" x14ac:dyDescent="0.25">
      <c r="A13" s="214" t="s">
        <v>436</v>
      </c>
      <c r="B13" s="214" t="s">
        <v>437</v>
      </c>
      <c r="C13" s="214" t="s">
        <v>448</v>
      </c>
      <c r="D13" s="214" t="s">
        <v>449</v>
      </c>
      <c r="E13" s="215">
        <v>83742</v>
      </c>
      <c r="F13" s="215">
        <v>96255</v>
      </c>
      <c r="G13" s="212"/>
      <c r="H13" s="212"/>
      <c r="I13" s="213">
        <f>IF(Таблица6254[[#This Row],[цена наличные]]&lt;&gt;"-",Таблица6254[[#This Row],[цена наличные]]*Таблица6254[[#This Row],[Заказ наличные]],"")</f>
        <v>0</v>
      </c>
      <c r="J13" s="213">
        <f>Таблица6254[[#This Row],[Цена б/н]]*Таблица6254[[#This Row],[заказ б/н]]</f>
        <v>0</v>
      </c>
    </row>
    <row r="14" spans="1:10" x14ac:dyDescent="0.25">
      <c r="A14" s="214" t="s">
        <v>436</v>
      </c>
      <c r="B14" s="214" t="s">
        <v>437</v>
      </c>
      <c r="C14" s="214" t="s">
        <v>450</v>
      </c>
      <c r="D14" s="214" t="s">
        <v>451</v>
      </c>
      <c r="E14" s="215">
        <v>53208</v>
      </c>
      <c r="F14" s="215">
        <v>61159</v>
      </c>
      <c r="G14" s="212"/>
      <c r="H14" s="212"/>
      <c r="I14" s="213">
        <f>IF(Таблица6254[[#This Row],[цена наличные]]&lt;&gt;"-",Таблица6254[[#This Row],[цена наличные]]*Таблица6254[[#This Row],[Заказ наличные]],"")</f>
        <v>0</v>
      </c>
      <c r="J14" s="213">
        <f>Таблица6254[[#This Row],[Цена б/н]]*Таблица6254[[#This Row],[заказ б/н]]</f>
        <v>0</v>
      </c>
    </row>
    <row r="15" spans="1:10" x14ac:dyDescent="0.25">
      <c r="A15" s="214" t="s">
        <v>436</v>
      </c>
      <c r="B15" s="214" t="s">
        <v>437</v>
      </c>
      <c r="C15" s="214" t="s">
        <v>9882</v>
      </c>
      <c r="D15" s="214" t="s">
        <v>10091</v>
      </c>
      <c r="E15" s="215">
        <v>7252</v>
      </c>
      <c r="F15" s="215">
        <v>8335</v>
      </c>
      <c r="G15" s="212"/>
      <c r="H15" s="212"/>
      <c r="I15" s="213">
        <f>IF(Таблица6254[[#This Row],[цена наличные]]&lt;&gt;"-",Таблица6254[[#This Row],[цена наличные]]*Таблица6254[[#This Row],[Заказ наличные]],"")</f>
        <v>0</v>
      </c>
      <c r="J15" s="213">
        <f>Таблица6254[[#This Row],[Цена б/н]]*Таблица6254[[#This Row],[заказ б/н]]</f>
        <v>0</v>
      </c>
    </row>
    <row r="16" spans="1:10" x14ac:dyDescent="0.25">
      <c r="A16" s="214" t="s">
        <v>436</v>
      </c>
      <c r="B16" s="214" t="s">
        <v>437</v>
      </c>
      <c r="C16" s="214" t="s">
        <v>7445</v>
      </c>
      <c r="D16" s="214" t="s">
        <v>10092</v>
      </c>
      <c r="E16" s="215">
        <v>2723</v>
      </c>
      <c r="F16" s="215">
        <v>3130</v>
      </c>
      <c r="G16" s="212"/>
      <c r="H16" s="212"/>
      <c r="I16" s="213">
        <f>IF(Таблица6254[[#This Row],[цена наличные]]&lt;&gt;"-",Таблица6254[[#This Row],[цена наличные]]*Таблица6254[[#This Row],[Заказ наличные]],"")</f>
        <v>0</v>
      </c>
      <c r="J16" s="213">
        <f>Таблица6254[[#This Row],[Цена б/н]]*Таблица6254[[#This Row],[заказ б/н]]</f>
        <v>0</v>
      </c>
    </row>
    <row r="17" spans="1:10" x14ac:dyDescent="0.25">
      <c r="A17" s="214" t="s">
        <v>436</v>
      </c>
      <c r="B17" s="214" t="s">
        <v>437</v>
      </c>
      <c r="C17" s="214" t="s">
        <v>452</v>
      </c>
      <c r="D17" s="214" t="s">
        <v>453</v>
      </c>
      <c r="E17" s="215">
        <v>12555</v>
      </c>
      <c r="F17" s="215">
        <v>14431</v>
      </c>
      <c r="G17" s="212"/>
      <c r="H17" s="212"/>
      <c r="I17" s="213">
        <f>IF(Таблица6254[[#This Row],[цена наличные]]&lt;&gt;"-",Таблица6254[[#This Row],[цена наличные]]*Таблица6254[[#This Row],[Заказ наличные]],"")</f>
        <v>0</v>
      </c>
      <c r="J17" s="213">
        <f>Таблица6254[[#This Row],[Цена б/н]]*Таблица6254[[#This Row],[заказ б/н]]</f>
        <v>0</v>
      </c>
    </row>
    <row r="18" spans="1:10" x14ac:dyDescent="0.25">
      <c r="A18" s="214" t="s">
        <v>436</v>
      </c>
      <c r="B18" s="214" t="s">
        <v>437</v>
      </c>
      <c r="C18" s="214" t="s">
        <v>454</v>
      </c>
      <c r="D18" s="214" t="s">
        <v>455</v>
      </c>
      <c r="E18" s="215">
        <v>15347</v>
      </c>
      <c r="F18" s="215">
        <v>17640</v>
      </c>
      <c r="G18" s="212"/>
      <c r="H18" s="212"/>
      <c r="I18" s="213">
        <f>IF(Таблица6254[[#This Row],[цена наличные]]&lt;&gt;"-",Таблица6254[[#This Row],[цена наличные]]*Таблица6254[[#This Row],[Заказ наличные]],"")</f>
        <v>0</v>
      </c>
      <c r="J18" s="213">
        <f>Таблица6254[[#This Row],[Цена б/н]]*Таблица6254[[#This Row],[заказ б/н]]</f>
        <v>0</v>
      </c>
    </row>
    <row r="19" spans="1:10" x14ac:dyDescent="0.25">
      <c r="A19" s="214" t="s">
        <v>436</v>
      </c>
      <c r="B19" s="214" t="s">
        <v>437</v>
      </c>
      <c r="C19" s="214" t="s">
        <v>456</v>
      </c>
      <c r="D19" s="214" t="s">
        <v>457</v>
      </c>
      <c r="E19" s="215">
        <v>1727</v>
      </c>
      <c r="F19" s="215">
        <v>1985</v>
      </c>
      <c r="G19" s="212"/>
      <c r="H19" s="212"/>
      <c r="I19" s="213">
        <f>IF(Таблица6254[[#This Row],[цена наличные]]&lt;&gt;"-",Таблица6254[[#This Row],[цена наличные]]*Таблица6254[[#This Row],[Заказ наличные]],"")</f>
        <v>0</v>
      </c>
      <c r="J19" s="213">
        <f>Таблица6254[[#This Row],[Цена б/н]]*Таблица6254[[#This Row],[заказ б/н]]</f>
        <v>0</v>
      </c>
    </row>
    <row r="20" spans="1:10" x14ac:dyDescent="0.25">
      <c r="A20" s="214" t="s">
        <v>436</v>
      </c>
      <c r="B20" s="214" t="s">
        <v>437</v>
      </c>
      <c r="C20" s="214" t="s">
        <v>10411</v>
      </c>
      <c r="D20" s="214" t="s">
        <v>10412</v>
      </c>
      <c r="E20" s="215">
        <v>1866</v>
      </c>
      <c r="F20" s="215">
        <v>2145</v>
      </c>
      <c r="G20" s="212"/>
      <c r="H20" s="212"/>
      <c r="I20" s="213">
        <f>IF(Таблица6254[[#This Row],[цена наличные]]&lt;&gt;"-",Таблица6254[[#This Row],[цена наличные]]*Таблица6254[[#This Row],[Заказ наличные]],"")</f>
        <v>0</v>
      </c>
      <c r="J20" s="213">
        <f>Таблица6254[[#This Row],[Цена б/н]]*Таблица6254[[#This Row],[заказ б/н]]</f>
        <v>0</v>
      </c>
    </row>
    <row r="21" spans="1:10" x14ac:dyDescent="0.25">
      <c r="A21" s="214" t="s">
        <v>436</v>
      </c>
      <c r="B21" s="214" t="s">
        <v>437</v>
      </c>
      <c r="C21" s="214" t="s">
        <v>458</v>
      </c>
      <c r="D21" s="214" t="s">
        <v>459</v>
      </c>
      <c r="E21" s="215">
        <v>4849</v>
      </c>
      <c r="F21" s="215">
        <v>5574</v>
      </c>
      <c r="G21" s="212"/>
      <c r="H21" s="212"/>
      <c r="I21" s="213">
        <f>IF(Таблица6254[[#This Row],[цена наличные]]&lt;&gt;"-",Таблица6254[[#This Row],[цена наличные]]*Таблица6254[[#This Row],[Заказ наличные]],"")</f>
        <v>0</v>
      </c>
      <c r="J21" s="213">
        <f>Таблица6254[[#This Row],[Цена б/н]]*Таблица6254[[#This Row],[заказ б/н]]</f>
        <v>0</v>
      </c>
    </row>
    <row r="22" spans="1:10" x14ac:dyDescent="0.25">
      <c r="A22" s="214" t="s">
        <v>436</v>
      </c>
      <c r="B22" s="214" t="s">
        <v>437</v>
      </c>
      <c r="C22" s="214" t="s">
        <v>10413</v>
      </c>
      <c r="D22" s="214" t="s">
        <v>10414</v>
      </c>
      <c r="E22" s="215">
        <v>5543</v>
      </c>
      <c r="F22" s="215">
        <v>6371</v>
      </c>
      <c r="G22" s="212"/>
      <c r="H22" s="212"/>
      <c r="I22" s="213">
        <f>IF(Таблица6254[[#This Row],[цена наличные]]&lt;&gt;"-",Таблица6254[[#This Row],[цена наличные]]*Таблица6254[[#This Row],[Заказ наличные]],"")</f>
        <v>0</v>
      </c>
      <c r="J22" s="213">
        <f>Таблица6254[[#This Row],[Цена б/н]]*Таблица6254[[#This Row],[заказ б/н]]</f>
        <v>0</v>
      </c>
    </row>
    <row r="23" spans="1:10" x14ac:dyDescent="0.25">
      <c r="A23" s="214" t="s">
        <v>436</v>
      </c>
      <c r="B23" s="214" t="s">
        <v>437</v>
      </c>
      <c r="C23" s="214" t="s">
        <v>10415</v>
      </c>
      <c r="D23" s="214" t="s">
        <v>10416</v>
      </c>
      <c r="E23" s="215">
        <v>6237</v>
      </c>
      <c r="F23" s="215">
        <v>7168</v>
      </c>
      <c r="G23" s="212"/>
      <c r="H23" s="212"/>
      <c r="I23" s="213">
        <f>IF(Таблица6254[[#This Row],[цена наличные]]&lt;&gt;"-",Таблица6254[[#This Row],[цена наличные]]*Таблица6254[[#This Row],[Заказ наличные]],"")</f>
        <v>0</v>
      </c>
      <c r="J23" s="213">
        <f>Таблица6254[[#This Row],[Цена б/н]]*Таблица6254[[#This Row],[заказ б/н]]</f>
        <v>0</v>
      </c>
    </row>
    <row r="24" spans="1:10" x14ac:dyDescent="0.25">
      <c r="A24" s="214" t="s">
        <v>436</v>
      </c>
      <c r="B24" s="214" t="s">
        <v>437</v>
      </c>
      <c r="C24" s="214" t="s">
        <v>11292</v>
      </c>
      <c r="D24" s="214" t="s">
        <v>11293</v>
      </c>
      <c r="E24" s="215">
        <v>5543</v>
      </c>
      <c r="F24" s="215">
        <v>6371</v>
      </c>
      <c r="G24" s="212"/>
      <c r="H24" s="212"/>
      <c r="I24" s="213">
        <f>IF(Таблица6254[[#This Row],[цена наличные]]&lt;&gt;"-",Таблица6254[[#This Row],[цена наличные]]*Таблица6254[[#This Row],[Заказ наличные]],"")</f>
        <v>0</v>
      </c>
      <c r="J24" s="213">
        <f>Таблица6254[[#This Row],[Цена б/н]]*Таблица6254[[#This Row],[заказ б/н]]</f>
        <v>0</v>
      </c>
    </row>
    <row r="25" spans="1:10" x14ac:dyDescent="0.25">
      <c r="A25" s="214" t="s">
        <v>436</v>
      </c>
      <c r="B25" s="214" t="s">
        <v>460</v>
      </c>
      <c r="C25" s="214" t="s">
        <v>11294</v>
      </c>
      <c r="D25" s="214" t="s">
        <v>11295</v>
      </c>
      <c r="E25" s="215">
        <v>4156</v>
      </c>
      <c r="F25" s="215">
        <v>4777</v>
      </c>
      <c r="G25" s="212"/>
      <c r="H25" s="212"/>
      <c r="I25" s="213">
        <f>IF(Таблица6254[[#This Row],[цена наличные]]&lt;&gt;"-",Таблица6254[[#This Row],[цена наличные]]*Таблица6254[[#This Row],[Заказ наличные]],"")</f>
        <v>0</v>
      </c>
      <c r="J25" s="213">
        <f>Таблица6254[[#This Row],[Цена б/н]]*Таблица6254[[#This Row],[заказ б/н]]</f>
        <v>0</v>
      </c>
    </row>
    <row r="26" spans="1:10" x14ac:dyDescent="0.25">
      <c r="A26" s="214" t="s">
        <v>436</v>
      </c>
      <c r="B26" s="214" t="s">
        <v>460</v>
      </c>
      <c r="C26" s="214" t="s">
        <v>461</v>
      </c>
      <c r="D26" s="214" t="s">
        <v>462</v>
      </c>
      <c r="E26" s="215">
        <v>2421</v>
      </c>
      <c r="F26" s="215">
        <v>2783</v>
      </c>
      <c r="G26" s="212"/>
      <c r="H26" s="212"/>
      <c r="I26" s="213">
        <f>IF(Таблица6254[[#This Row],[цена наличные]]&lt;&gt;"-",Таблица6254[[#This Row],[цена наличные]]*Таблица6254[[#This Row],[Заказ наличные]],"")</f>
        <v>0</v>
      </c>
      <c r="J26" s="213">
        <f>Таблица6254[[#This Row],[Цена б/н]]*Таблица6254[[#This Row],[заказ б/н]]</f>
        <v>0</v>
      </c>
    </row>
    <row r="27" spans="1:10" x14ac:dyDescent="0.25">
      <c r="A27" s="214" t="s">
        <v>436</v>
      </c>
      <c r="B27" s="214" t="s">
        <v>460</v>
      </c>
      <c r="C27" s="214" t="s">
        <v>463</v>
      </c>
      <c r="D27" s="214" t="s">
        <v>464</v>
      </c>
      <c r="E27" s="215">
        <v>2232</v>
      </c>
      <c r="F27" s="215">
        <v>2565</v>
      </c>
      <c r="G27" s="212"/>
      <c r="H27" s="212"/>
      <c r="I27" s="213">
        <f>IF(Таблица6254[[#This Row],[цена наличные]]&lt;&gt;"-",Таблица6254[[#This Row],[цена наличные]]*Таблица6254[[#This Row],[Заказ наличные]],"")</f>
        <v>0</v>
      </c>
      <c r="J27" s="213">
        <f>Таблица6254[[#This Row],[Цена б/н]]*Таблица6254[[#This Row],[заказ б/н]]</f>
        <v>0</v>
      </c>
    </row>
    <row r="28" spans="1:10" x14ac:dyDescent="0.25">
      <c r="A28" s="214" t="s">
        <v>436</v>
      </c>
      <c r="B28" s="214" t="s">
        <v>460</v>
      </c>
      <c r="C28" s="214" t="s">
        <v>465</v>
      </c>
      <c r="D28" s="214" t="s">
        <v>466</v>
      </c>
      <c r="E28" s="215">
        <v>2768</v>
      </c>
      <c r="F28" s="215">
        <v>3181</v>
      </c>
      <c r="G28" s="212"/>
      <c r="H28" s="212"/>
      <c r="I28" s="213">
        <f>IF(Таблица6254[[#This Row],[цена наличные]]&lt;&gt;"-",Таблица6254[[#This Row],[цена наличные]]*Таблица6254[[#This Row],[Заказ наличные]],"")</f>
        <v>0</v>
      </c>
      <c r="J28" s="213">
        <f>Таблица6254[[#This Row],[Цена б/н]]*Таблица6254[[#This Row],[заказ б/н]]</f>
        <v>0</v>
      </c>
    </row>
    <row r="29" spans="1:10" x14ac:dyDescent="0.25">
      <c r="A29" s="214" t="s">
        <v>436</v>
      </c>
      <c r="B29" s="214" t="s">
        <v>460</v>
      </c>
      <c r="C29" s="214" t="s">
        <v>467</v>
      </c>
      <c r="D29" s="214" t="s">
        <v>468</v>
      </c>
      <c r="E29" s="215">
        <v>4849</v>
      </c>
      <c r="F29" s="215">
        <v>5574</v>
      </c>
      <c r="G29" s="212"/>
      <c r="H29" s="212"/>
      <c r="I29" s="213">
        <f>IF(Таблица6254[[#This Row],[цена наличные]]&lt;&gt;"-",Таблица6254[[#This Row],[цена наличные]]*Таблица6254[[#This Row],[Заказ наличные]],"")</f>
        <v>0</v>
      </c>
      <c r="J29" s="213">
        <f>Таблица6254[[#This Row],[Цена б/н]]*Таблица6254[[#This Row],[заказ б/н]]</f>
        <v>0</v>
      </c>
    </row>
    <row r="30" spans="1:10" x14ac:dyDescent="0.25">
      <c r="A30" s="214" t="s">
        <v>436</v>
      </c>
      <c r="B30" s="214" t="s">
        <v>460</v>
      </c>
      <c r="C30" s="214" t="s">
        <v>469</v>
      </c>
      <c r="D30" s="214" t="s">
        <v>470</v>
      </c>
      <c r="E30" s="215">
        <v>2185</v>
      </c>
      <c r="F30" s="215">
        <v>2512</v>
      </c>
      <c r="G30" s="212"/>
      <c r="H30" s="212"/>
      <c r="I30" s="213">
        <f>IF(Таблица6254[[#This Row],[цена наличные]]&lt;&gt;"-",Таблица6254[[#This Row],[цена наличные]]*Таблица6254[[#This Row],[Заказ наличные]],"")</f>
        <v>0</v>
      </c>
      <c r="J30" s="213">
        <f>Таблица6254[[#This Row],[Цена б/н]]*Таблица6254[[#This Row],[заказ б/н]]</f>
        <v>0</v>
      </c>
    </row>
    <row r="31" spans="1:10" x14ac:dyDescent="0.25">
      <c r="A31" s="214" t="s">
        <v>436</v>
      </c>
      <c r="B31" s="214" t="s">
        <v>460</v>
      </c>
      <c r="C31" s="214" t="s">
        <v>471</v>
      </c>
      <c r="D31" s="214" t="s">
        <v>472</v>
      </c>
      <c r="E31" s="215">
        <v>2185</v>
      </c>
      <c r="F31" s="215">
        <v>2512</v>
      </c>
      <c r="G31" s="212"/>
      <c r="H31" s="212"/>
      <c r="I31" s="213">
        <f>IF(Таблица6254[[#This Row],[цена наличные]]&lt;&gt;"-",Таблица6254[[#This Row],[цена наличные]]*Таблица6254[[#This Row],[Заказ наличные]],"")</f>
        <v>0</v>
      </c>
      <c r="J31" s="213">
        <f>Таблица6254[[#This Row],[Цена б/н]]*Таблица6254[[#This Row],[заказ б/н]]</f>
        <v>0</v>
      </c>
    </row>
    <row r="32" spans="1:10" x14ac:dyDescent="0.25">
      <c r="A32" s="214" t="s">
        <v>436</v>
      </c>
      <c r="B32" s="214" t="s">
        <v>460</v>
      </c>
      <c r="C32" s="214" t="s">
        <v>473</v>
      </c>
      <c r="D32" s="214" t="s">
        <v>474</v>
      </c>
      <c r="E32" s="215">
        <v>687</v>
      </c>
      <c r="F32" s="215">
        <v>789</v>
      </c>
      <c r="G32" s="212"/>
      <c r="H32" s="212"/>
      <c r="I32" s="213">
        <f>IF(Таблица6254[[#This Row],[цена наличные]]&lt;&gt;"-",Таблица6254[[#This Row],[цена наличные]]*Таблица6254[[#This Row],[Заказ наличные]],"")</f>
        <v>0</v>
      </c>
      <c r="J32" s="213">
        <f>Таблица6254[[#This Row],[Цена б/н]]*Таблица6254[[#This Row],[заказ б/н]]</f>
        <v>0</v>
      </c>
    </row>
    <row r="33" spans="1:10" x14ac:dyDescent="0.25">
      <c r="A33" s="214" t="s">
        <v>436</v>
      </c>
      <c r="B33" s="214" t="s">
        <v>475</v>
      </c>
      <c r="C33" s="214" t="s">
        <v>476</v>
      </c>
      <c r="D33" s="214" t="s">
        <v>477</v>
      </c>
      <c r="E33" s="215">
        <v>480</v>
      </c>
      <c r="F33" s="215">
        <v>552</v>
      </c>
      <c r="G33" s="212"/>
      <c r="H33" s="212"/>
      <c r="I33" s="213">
        <f>IF(Таблица6254[[#This Row],[цена наличные]]&lt;&gt;"-",Таблица6254[[#This Row],[цена наличные]]*Таблица6254[[#This Row],[Заказ наличные]],"")</f>
        <v>0</v>
      </c>
      <c r="J33" s="213">
        <f>Таблица6254[[#This Row],[Цена б/н]]*Таблица6254[[#This Row],[заказ б/н]]</f>
        <v>0</v>
      </c>
    </row>
    <row r="34" spans="1:10" x14ac:dyDescent="0.25">
      <c r="A34" s="214" t="s">
        <v>436</v>
      </c>
      <c r="B34" s="214" t="s">
        <v>475</v>
      </c>
      <c r="C34" s="214" t="s">
        <v>478</v>
      </c>
      <c r="D34" s="214" t="s">
        <v>479</v>
      </c>
      <c r="E34" s="215">
        <v>809</v>
      </c>
      <c r="F34" s="215">
        <v>930</v>
      </c>
      <c r="G34" s="212"/>
      <c r="H34" s="212"/>
      <c r="I34" s="213">
        <f>IF(Таблица6254[[#This Row],[цена наличные]]&lt;&gt;"-",Таблица6254[[#This Row],[цена наличные]]*Таблица6254[[#This Row],[Заказ наличные]],"")</f>
        <v>0</v>
      </c>
      <c r="J34" s="213">
        <f>Таблица6254[[#This Row],[Цена б/н]]*Таблица6254[[#This Row],[заказ б/н]]</f>
        <v>0</v>
      </c>
    </row>
    <row r="35" spans="1:10" x14ac:dyDescent="0.25">
      <c r="A35" s="214" t="s">
        <v>436</v>
      </c>
      <c r="B35" s="214" t="s">
        <v>475</v>
      </c>
      <c r="C35" s="214" t="s">
        <v>480</v>
      </c>
      <c r="D35" s="214" t="s">
        <v>481</v>
      </c>
      <c r="E35" s="215">
        <v>480</v>
      </c>
      <c r="F35" s="215">
        <v>552</v>
      </c>
      <c r="G35" s="212"/>
      <c r="H35" s="212"/>
      <c r="I35" s="213">
        <f>IF(Таблица6254[[#This Row],[цена наличные]]&lt;&gt;"-",Таблица6254[[#This Row],[цена наличные]]*Таблица6254[[#This Row],[Заказ наличные]],"")</f>
        <v>0</v>
      </c>
      <c r="J35" s="213">
        <f>Таблица6254[[#This Row],[Цена б/н]]*Таблица6254[[#This Row],[заказ б/н]]</f>
        <v>0</v>
      </c>
    </row>
    <row r="36" spans="1:10" x14ac:dyDescent="0.25">
      <c r="A36" s="214" t="s">
        <v>436</v>
      </c>
      <c r="B36" s="214" t="s">
        <v>475</v>
      </c>
      <c r="C36" s="214" t="s">
        <v>482</v>
      </c>
      <c r="D36" s="214" t="s">
        <v>483</v>
      </c>
      <c r="E36" s="215">
        <v>975</v>
      </c>
      <c r="F36" s="215">
        <v>1120</v>
      </c>
      <c r="G36" s="212"/>
      <c r="H36" s="212"/>
      <c r="I36" s="213">
        <f>IF(Таблица6254[[#This Row],[цена наличные]]&lt;&gt;"-",Таблица6254[[#This Row],[цена наличные]]*Таблица6254[[#This Row],[Заказ наличные]],"")</f>
        <v>0</v>
      </c>
      <c r="J36" s="213">
        <f>Таблица6254[[#This Row],[Цена б/н]]*Таблица6254[[#This Row],[заказ б/н]]</f>
        <v>0</v>
      </c>
    </row>
    <row r="37" spans="1:10" x14ac:dyDescent="0.25">
      <c r="A37" s="214" t="s">
        <v>436</v>
      </c>
      <c r="B37" s="214" t="s">
        <v>475</v>
      </c>
      <c r="C37" s="214" t="s">
        <v>484</v>
      </c>
      <c r="D37" s="214" t="s">
        <v>485</v>
      </c>
      <c r="E37" s="215">
        <v>905</v>
      </c>
      <c r="F37" s="215">
        <v>1040</v>
      </c>
      <c r="G37" s="212"/>
      <c r="H37" s="212"/>
      <c r="I37" s="213">
        <f>IF(Таблица6254[[#This Row],[цена наличные]]&lt;&gt;"-",Таблица6254[[#This Row],[цена наличные]]*Таблица6254[[#This Row],[Заказ наличные]],"")</f>
        <v>0</v>
      </c>
      <c r="J37" s="213">
        <f>Таблица6254[[#This Row],[Цена б/н]]*Таблица6254[[#This Row],[заказ б/н]]</f>
        <v>0</v>
      </c>
    </row>
    <row r="38" spans="1:10" x14ac:dyDescent="0.25">
      <c r="A38" s="214" t="s">
        <v>436</v>
      </c>
      <c r="B38" s="214" t="s">
        <v>475</v>
      </c>
      <c r="C38" s="214" t="s">
        <v>486</v>
      </c>
      <c r="D38" s="214" t="s">
        <v>487</v>
      </c>
      <c r="E38" s="215">
        <v>647</v>
      </c>
      <c r="F38" s="215">
        <v>744</v>
      </c>
      <c r="G38" s="212"/>
      <c r="H38" s="212"/>
      <c r="I38" s="213">
        <f>IF(Таблица6254[[#This Row],[цена наличные]]&lt;&gt;"-",Таблица6254[[#This Row],[цена наличные]]*Таблица6254[[#This Row],[Заказ наличные]],"")</f>
        <v>0</v>
      </c>
      <c r="J38" s="213">
        <f>Таблица6254[[#This Row],[Цена б/н]]*Таблица6254[[#This Row],[заказ б/н]]</f>
        <v>0</v>
      </c>
    </row>
    <row r="39" spans="1:10" x14ac:dyDescent="0.25">
      <c r="A39" s="214" t="s">
        <v>436</v>
      </c>
      <c r="B39" s="214" t="s">
        <v>475</v>
      </c>
      <c r="C39" s="214" t="s">
        <v>488</v>
      </c>
      <c r="D39" s="214" t="s">
        <v>489</v>
      </c>
      <c r="E39" s="215">
        <v>975</v>
      </c>
      <c r="F39" s="215">
        <v>1120</v>
      </c>
      <c r="G39" s="212"/>
      <c r="H39" s="212"/>
      <c r="I39" s="213">
        <f>IF(Таблица6254[[#This Row],[цена наличные]]&lt;&gt;"-",Таблица6254[[#This Row],[цена наличные]]*Таблица6254[[#This Row],[Заказ наличные]],"")</f>
        <v>0</v>
      </c>
      <c r="J39" s="213">
        <f>Таблица6254[[#This Row],[Цена б/н]]*Таблица6254[[#This Row],[заказ б/н]]</f>
        <v>0</v>
      </c>
    </row>
    <row r="40" spans="1:10" x14ac:dyDescent="0.25">
      <c r="A40" s="214" t="s">
        <v>436</v>
      </c>
      <c r="B40" s="214" t="s">
        <v>475</v>
      </c>
      <c r="C40" s="214" t="s">
        <v>490</v>
      </c>
      <c r="D40" s="214" t="s">
        <v>491</v>
      </c>
      <c r="E40" s="215">
        <v>246</v>
      </c>
      <c r="F40" s="215">
        <v>282</v>
      </c>
      <c r="G40" s="212"/>
      <c r="H40" s="212"/>
      <c r="I40" s="213">
        <f>IF(Таблица6254[[#This Row],[цена наличные]]&lt;&gt;"-",Таблица6254[[#This Row],[цена наличные]]*Таблица6254[[#This Row],[Заказ наличные]],"")</f>
        <v>0</v>
      </c>
      <c r="J40" s="213">
        <f>Таблица6254[[#This Row],[Цена б/н]]*Таблица6254[[#This Row],[заказ б/н]]</f>
        <v>0</v>
      </c>
    </row>
    <row r="41" spans="1:10" x14ac:dyDescent="0.25">
      <c r="A41" s="214" t="s">
        <v>436</v>
      </c>
      <c r="B41" s="214" t="s">
        <v>475</v>
      </c>
      <c r="C41" s="214" t="s">
        <v>492</v>
      </c>
      <c r="D41" s="214" t="s">
        <v>493</v>
      </c>
      <c r="E41" s="215">
        <v>246</v>
      </c>
      <c r="F41" s="215">
        <v>282</v>
      </c>
      <c r="G41" s="212"/>
      <c r="H41" s="212"/>
      <c r="I41" s="213">
        <f>IF(Таблица6254[[#This Row],[цена наличные]]&lt;&gt;"-",Таблица6254[[#This Row],[цена наличные]]*Таблица6254[[#This Row],[Заказ наличные]],"")</f>
        <v>0</v>
      </c>
      <c r="J41" s="213">
        <f>Таблица6254[[#This Row],[Цена б/н]]*Таблица6254[[#This Row],[заказ б/н]]</f>
        <v>0</v>
      </c>
    </row>
    <row r="42" spans="1:10" x14ac:dyDescent="0.25">
      <c r="A42" s="214" t="s">
        <v>436</v>
      </c>
      <c r="B42" s="214" t="s">
        <v>475</v>
      </c>
      <c r="C42" s="214" t="s">
        <v>494</v>
      </c>
      <c r="D42" s="214" t="s">
        <v>495</v>
      </c>
      <c r="E42" s="215">
        <v>1395</v>
      </c>
      <c r="F42" s="215">
        <v>1603</v>
      </c>
      <c r="G42" s="212"/>
      <c r="H42" s="212"/>
      <c r="I42" s="213">
        <f>IF(Таблица6254[[#This Row],[цена наличные]]&lt;&gt;"-",Таблица6254[[#This Row],[цена наличные]]*Таблица6254[[#This Row],[Заказ наличные]],"")</f>
        <v>0</v>
      </c>
      <c r="J42" s="213">
        <f>Таблица6254[[#This Row],[Цена б/н]]*Таблица6254[[#This Row],[заказ б/н]]</f>
        <v>0</v>
      </c>
    </row>
    <row r="43" spans="1:10" x14ac:dyDescent="0.25">
      <c r="A43" s="214" t="s">
        <v>436</v>
      </c>
      <c r="B43" s="214" t="s">
        <v>475</v>
      </c>
      <c r="C43" s="214" t="s">
        <v>496</v>
      </c>
      <c r="D43" s="214" t="s">
        <v>497</v>
      </c>
      <c r="E43" s="215">
        <v>238</v>
      </c>
      <c r="F43" s="215">
        <v>273</v>
      </c>
      <c r="G43" s="212"/>
      <c r="H43" s="212"/>
      <c r="I43" s="213">
        <f>IF(Таблица6254[[#This Row],[цена наличные]]&lt;&gt;"-",Таблица6254[[#This Row],[цена наличные]]*Таблица6254[[#This Row],[Заказ наличные]],"")</f>
        <v>0</v>
      </c>
      <c r="J43" s="213">
        <f>Таблица6254[[#This Row],[Цена б/н]]*Таблица6254[[#This Row],[заказ б/н]]</f>
        <v>0</v>
      </c>
    </row>
    <row r="44" spans="1:10" x14ac:dyDescent="0.25">
      <c r="A44" s="214" t="s">
        <v>436</v>
      </c>
      <c r="B44" s="214" t="s">
        <v>475</v>
      </c>
      <c r="C44" s="214" t="s">
        <v>498</v>
      </c>
      <c r="D44" s="214" t="s">
        <v>499</v>
      </c>
      <c r="E44" s="215">
        <v>28018</v>
      </c>
      <c r="F44" s="215">
        <v>32205</v>
      </c>
      <c r="G44" s="212"/>
      <c r="H44" s="212"/>
      <c r="I44" s="213">
        <f>IF(Таблица6254[[#This Row],[цена наличные]]&lt;&gt;"-",Таблица6254[[#This Row],[цена наличные]]*Таблица6254[[#This Row],[Заказ наличные]],"")</f>
        <v>0</v>
      </c>
      <c r="J44" s="213">
        <f>Таблица6254[[#This Row],[Цена б/н]]*Таблица6254[[#This Row],[заказ б/н]]</f>
        <v>0</v>
      </c>
    </row>
    <row r="45" spans="1:10" x14ac:dyDescent="0.25">
      <c r="A45" s="214" t="s">
        <v>436</v>
      </c>
      <c r="B45" s="214" t="s">
        <v>475</v>
      </c>
      <c r="C45" s="214" t="s">
        <v>500</v>
      </c>
      <c r="D45" s="214" t="s">
        <v>501</v>
      </c>
      <c r="E45" s="215">
        <v>24515</v>
      </c>
      <c r="F45" s="215">
        <v>28178</v>
      </c>
      <c r="G45" s="212"/>
      <c r="H45" s="212"/>
      <c r="I45" s="213">
        <f>IF(Таблица6254[[#This Row],[цена наличные]]&lt;&gt;"-",Таблица6254[[#This Row],[цена наличные]]*Таблица6254[[#This Row],[Заказ наличные]],"")</f>
        <v>0</v>
      </c>
      <c r="J45" s="213">
        <f>Таблица6254[[#This Row],[Цена б/н]]*Таблица6254[[#This Row],[заказ б/н]]</f>
        <v>0</v>
      </c>
    </row>
    <row r="46" spans="1:10" x14ac:dyDescent="0.25">
      <c r="A46" s="214" t="s">
        <v>436</v>
      </c>
      <c r="B46" s="214" t="s">
        <v>475</v>
      </c>
      <c r="C46" s="214" t="s">
        <v>502</v>
      </c>
      <c r="D46" s="214" t="s">
        <v>503</v>
      </c>
      <c r="E46" s="215">
        <v>5387</v>
      </c>
      <c r="F46" s="215">
        <v>6193</v>
      </c>
      <c r="G46" s="212"/>
      <c r="H46" s="212"/>
      <c r="I46" s="213">
        <f>IF(Таблица6254[[#This Row],[цена наличные]]&lt;&gt;"-",Таблица6254[[#This Row],[цена наличные]]*Таблица6254[[#This Row],[Заказ наличные]],"")</f>
        <v>0</v>
      </c>
      <c r="J46" s="213">
        <f>Таблица6254[[#This Row],[Цена б/н]]*Таблица6254[[#This Row],[заказ б/н]]</f>
        <v>0</v>
      </c>
    </row>
    <row r="47" spans="1:10" x14ac:dyDescent="0.25">
      <c r="A47" s="214" t="s">
        <v>436</v>
      </c>
      <c r="B47" s="214" t="s">
        <v>475</v>
      </c>
      <c r="C47" s="214" t="s">
        <v>504</v>
      </c>
      <c r="D47" s="214" t="s">
        <v>505</v>
      </c>
      <c r="E47" s="215">
        <v>20311</v>
      </c>
      <c r="F47" s="215">
        <v>23346</v>
      </c>
      <c r="G47" s="212"/>
      <c r="H47" s="212"/>
      <c r="I47" s="213">
        <f>IF(Таблица6254[[#This Row],[цена наличные]]&lt;&gt;"-",Таблица6254[[#This Row],[цена наличные]]*Таблица6254[[#This Row],[Заказ наличные]],"")</f>
        <v>0</v>
      </c>
      <c r="J47" s="213">
        <f>Таблица6254[[#This Row],[Цена б/н]]*Таблица6254[[#This Row],[заказ б/н]]</f>
        <v>0</v>
      </c>
    </row>
    <row r="48" spans="1:10" x14ac:dyDescent="0.25">
      <c r="A48" s="214" t="s">
        <v>436</v>
      </c>
      <c r="B48" s="214" t="s">
        <v>475</v>
      </c>
      <c r="C48" s="214" t="s">
        <v>10417</v>
      </c>
      <c r="D48" s="214" t="s">
        <v>10418</v>
      </c>
      <c r="E48" s="215">
        <v>14706</v>
      </c>
      <c r="F48" s="215">
        <v>16903</v>
      </c>
      <c r="G48" s="212"/>
      <c r="H48" s="212"/>
      <c r="I48" s="213">
        <f>IF(Таблица6254[[#This Row],[цена наличные]]&lt;&gt;"-",Таблица6254[[#This Row],[цена наличные]]*Таблица6254[[#This Row],[Заказ наличные]],"")</f>
        <v>0</v>
      </c>
      <c r="J48" s="213">
        <f>Таблица6254[[#This Row],[Цена б/н]]*Таблица6254[[#This Row],[заказ б/н]]</f>
        <v>0</v>
      </c>
    </row>
    <row r="49" spans="1:10" x14ac:dyDescent="0.25">
      <c r="A49" s="214" t="s">
        <v>436</v>
      </c>
      <c r="B49" s="214" t="s">
        <v>475</v>
      </c>
      <c r="C49" s="214" t="s">
        <v>506</v>
      </c>
      <c r="D49" s="214" t="s">
        <v>507</v>
      </c>
      <c r="E49" s="215">
        <v>15407</v>
      </c>
      <c r="F49" s="215">
        <v>17709</v>
      </c>
      <c r="G49" s="212"/>
      <c r="H49" s="212"/>
      <c r="I49" s="213">
        <f>IF(Таблица6254[[#This Row],[цена наличные]]&lt;&gt;"-",Таблица6254[[#This Row],[цена наличные]]*Таблица6254[[#This Row],[Заказ наличные]],"")</f>
        <v>0</v>
      </c>
      <c r="J49" s="213">
        <f>Таблица6254[[#This Row],[Цена б/н]]*Таблица6254[[#This Row],[заказ б/н]]</f>
        <v>0</v>
      </c>
    </row>
    <row r="50" spans="1:10" x14ac:dyDescent="0.25">
      <c r="A50" s="214" t="s">
        <v>436</v>
      </c>
      <c r="B50" s="214" t="s">
        <v>475</v>
      </c>
      <c r="C50" s="214" t="s">
        <v>12710</v>
      </c>
      <c r="D50" s="214" t="s">
        <v>12711</v>
      </c>
      <c r="E50" s="215">
        <v>8318</v>
      </c>
      <c r="F50" s="215">
        <v>9561</v>
      </c>
      <c r="G50" s="212"/>
      <c r="H50" s="212"/>
      <c r="I50" s="213">
        <f>IF(Таблица6254[[#This Row],[цена наличные]]&lt;&gt;"-",Таблица6254[[#This Row],[цена наличные]]*Таблица6254[[#This Row],[Заказ наличные]],"")</f>
        <v>0</v>
      </c>
      <c r="J50" s="213">
        <f>Таблица6254[[#This Row],[Цена б/н]]*Таблица6254[[#This Row],[заказ б/н]]</f>
        <v>0</v>
      </c>
    </row>
    <row r="51" spans="1:10" x14ac:dyDescent="0.25">
      <c r="A51" s="214" t="s">
        <v>436</v>
      </c>
      <c r="B51" s="214" t="s">
        <v>475</v>
      </c>
      <c r="C51" s="214" t="s">
        <v>11555</v>
      </c>
      <c r="D51" s="214" t="s">
        <v>11556</v>
      </c>
      <c r="E51" s="215">
        <v>11093</v>
      </c>
      <c r="F51" s="215">
        <v>12750</v>
      </c>
      <c r="G51" s="212"/>
      <c r="H51" s="212"/>
      <c r="I51" s="213">
        <f>IF(Таблица6254[[#This Row],[цена наличные]]&lt;&gt;"-",Таблица6254[[#This Row],[цена наличные]]*Таблица6254[[#This Row],[Заказ наличные]],"")</f>
        <v>0</v>
      </c>
      <c r="J51" s="213">
        <f>Таблица6254[[#This Row],[Цена б/н]]*Таблица6254[[#This Row],[заказ б/н]]</f>
        <v>0</v>
      </c>
    </row>
    <row r="52" spans="1:10" x14ac:dyDescent="0.25">
      <c r="A52" s="214" t="s">
        <v>436</v>
      </c>
      <c r="B52" s="214" t="s">
        <v>475</v>
      </c>
      <c r="C52" s="214" t="s">
        <v>508</v>
      </c>
      <c r="D52" s="214" t="s">
        <v>509</v>
      </c>
      <c r="E52" s="215">
        <v>1866</v>
      </c>
      <c r="F52" s="215">
        <v>2145</v>
      </c>
      <c r="G52" s="212"/>
      <c r="H52" s="212"/>
      <c r="I52" s="213">
        <f>IF(Таблица6254[[#This Row],[цена наличные]]&lt;&gt;"-",Таблица6254[[#This Row],[цена наличные]]*Таблица6254[[#This Row],[Заказ наличные]],"")</f>
        <v>0</v>
      </c>
      <c r="J52" s="213">
        <f>Таблица6254[[#This Row],[Цена б/н]]*Таблица6254[[#This Row],[заказ б/н]]</f>
        <v>0</v>
      </c>
    </row>
    <row r="53" spans="1:10" x14ac:dyDescent="0.25">
      <c r="A53" s="214" t="s">
        <v>436</v>
      </c>
      <c r="B53" s="214" t="s">
        <v>475</v>
      </c>
      <c r="C53" s="214" t="s">
        <v>510</v>
      </c>
      <c r="D53" s="214" t="s">
        <v>511</v>
      </c>
      <c r="E53" s="215">
        <v>1866</v>
      </c>
      <c r="F53" s="215">
        <v>2145</v>
      </c>
      <c r="G53" s="212"/>
      <c r="H53" s="212"/>
      <c r="I53" s="213">
        <f>IF(Таблица6254[[#This Row],[цена наличные]]&lt;&gt;"-",Таблица6254[[#This Row],[цена наличные]]*Таблица6254[[#This Row],[Заказ наличные]],"")</f>
        <v>0</v>
      </c>
      <c r="J53" s="213">
        <f>Таблица6254[[#This Row],[Цена б/н]]*Таблица6254[[#This Row],[заказ б/н]]</f>
        <v>0</v>
      </c>
    </row>
    <row r="54" spans="1:10" x14ac:dyDescent="0.25">
      <c r="A54" s="214" t="s">
        <v>436</v>
      </c>
      <c r="B54" s="214" t="s">
        <v>475</v>
      </c>
      <c r="C54" s="214" t="s">
        <v>512</v>
      </c>
      <c r="D54" s="214" t="s">
        <v>513</v>
      </c>
      <c r="E54" s="215">
        <v>2213</v>
      </c>
      <c r="F54" s="215">
        <v>2544</v>
      </c>
      <c r="G54" s="212"/>
      <c r="H54" s="212"/>
      <c r="I54" s="213">
        <f>IF(Таблица6254[[#This Row],[цена наличные]]&lt;&gt;"-",Таблица6254[[#This Row],[цена наличные]]*Таблица6254[[#This Row],[Заказ наличные]],"")</f>
        <v>0</v>
      </c>
      <c r="J54" s="213">
        <f>Таблица6254[[#This Row],[Цена б/н]]*Таблица6254[[#This Row],[заказ б/н]]</f>
        <v>0</v>
      </c>
    </row>
    <row r="55" spans="1:10" x14ac:dyDescent="0.25">
      <c r="A55" s="214" t="s">
        <v>436</v>
      </c>
      <c r="B55" s="214" t="s">
        <v>475</v>
      </c>
      <c r="C55" s="214" t="s">
        <v>11296</v>
      </c>
      <c r="D55" s="214" t="s">
        <v>11297</v>
      </c>
      <c r="E55" s="215">
        <v>3462</v>
      </c>
      <c r="F55" s="215">
        <v>3979</v>
      </c>
      <c r="G55" s="212"/>
      <c r="H55" s="212"/>
      <c r="I55" s="213">
        <f>IF(Таблица6254[[#This Row],[цена наличные]]&lt;&gt;"-",Таблица6254[[#This Row],[цена наличные]]*Таблица6254[[#This Row],[Заказ наличные]],"")</f>
        <v>0</v>
      </c>
      <c r="J55" s="213">
        <f>Таблица6254[[#This Row],[Цена б/н]]*Таблица6254[[#This Row],[заказ б/н]]</f>
        <v>0</v>
      </c>
    </row>
    <row r="56" spans="1:10" x14ac:dyDescent="0.25">
      <c r="A56" s="214" t="s">
        <v>436</v>
      </c>
      <c r="B56" s="214" t="s">
        <v>475</v>
      </c>
      <c r="C56" s="214" t="s">
        <v>13679</v>
      </c>
      <c r="D56" s="214" t="s">
        <v>13680</v>
      </c>
      <c r="E56" s="215">
        <v>2976</v>
      </c>
      <c r="F56" s="215">
        <v>3421</v>
      </c>
      <c r="G56" s="212"/>
      <c r="H56" s="212"/>
      <c r="I56" s="213">
        <f>IF(Таблица6254[[#This Row],[цена наличные]]&lt;&gt;"-",Таблица6254[[#This Row],[цена наличные]]*Таблица6254[[#This Row],[Заказ наличные]],"")</f>
        <v>0</v>
      </c>
      <c r="J56" s="213">
        <f>Таблица6254[[#This Row],[Цена б/н]]*Таблица6254[[#This Row],[заказ б/н]]</f>
        <v>0</v>
      </c>
    </row>
    <row r="57" spans="1:10" x14ac:dyDescent="0.25">
      <c r="A57" s="214" t="s">
        <v>436</v>
      </c>
      <c r="B57" s="214" t="s">
        <v>475</v>
      </c>
      <c r="C57" s="214" t="s">
        <v>13681</v>
      </c>
      <c r="D57" s="214" t="s">
        <v>13682</v>
      </c>
      <c r="E57" s="215">
        <v>3462</v>
      </c>
      <c r="F57" s="215">
        <v>3979</v>
      </c>
      <c r="G57" s="212"/>
      <c r="H57" s="212"/>
      <c r="I57" s="213">
        <f>IF(Таблица6254[[#This Row],[цена наличные]]&lt;&gt;"-",Таблица6254[[#This Row],[цена наличные]]*Таблица6254[[#This Row],[Заказ наличные]],"")</f>
        <v>0</v>
      </c>
      <c r="J57" s="213">
        <f>Таблица6254[[#This Row],[Цена б/н]]*Таблица6254[[#This Row],[заказ б/н]]</f>
        <v>0</v>
      </c>
    </row>
    <row r="58" spans="1:10" x14ac:dyDescent="0.25">
      <c r="A58" s="214" t="s">
        <v>436</v>
      </c>
      <c r="B58" s="214" t="s">
        <v>475</v>
      </c>
      <c r="C58" s="214" t="s">
        <v>514</v>
      </c>
      <c r="D58" s="214" t="s">
        <v>515</v>
      </c>
      <c r="E58" s="215">
        <v>2698</v>
      </c>
      <c r="F58" s="215">
        <v>3102</v>
      </c>
      <c r="G58" s="212"/>
      <c r="H58" s="212"/>
      <c r="I58" s="213">
        <f>IF(Таблица6254[[#This Row],[цена наличные]]&lt;&gt;"-",Таблица6254[[#This Row],[цена наличные]]*Таблица6254[[#This Row],[Заказ наличные]],"")</f>
        <v>0</v>
      </c>
      <c r="J58" s="213">
        <f>Таблица6254[[#This Row],[Цена б/н]]*Таблица6254[[#This Row],[заказ б/н]]</f>
        <v>0</v>
      </c>
    </row>
    <row r="59" spans="1:10" x14ac:dyDescent="0.25">
      <c r="A59" s="214" t="s">
        <v>436</v>
      </c>
      <c r="B59" s="214" t="s">
        <v>475</v>
      </c>
      <c r="C59" s="214" t="s">
        <v>516</v>
      </c>
      <c r="D59" s="214" t="s">
        <v>517</v>
      </c>
      <c r="E59" s="215">
        <v>31399</v>
      </c>
      <c r="F59" s="215">
        <v>36090</v>
      </c>
      <c r="G59" s="212"/>
      <c r="H59" s="212"/>
      <c r="I59" s="213">
        <f>IF(Таблица6254[[#This Row],[цена наличные]]&lt;&gt;"-",Таблица6254[[#This Row],[цена наличные]]*Таблица6254[[#This Row],[Заказ наличные]],"")</f>
        <v>0</v>
      </c>
      <c r="J59" s="213">
        <f>Таблица6254[[#This Row],[Цена б/н]]*Таблица6254[[#This Row],[заказ б/н]]</f>
        <v>0</v>
      </c>
    </row>
    <row r="60" spans="1:10" x14ac:dyDescent="0.25">
      <c r="A60" s="214" t="s">
        <v>436</v>
      </c>
      <c r="B60" s="214" t="s">
        <v>475</v>
      </c>
      <c r="C60" s="214" t="s">
        <v>518</v>
      </c>
      <c r="D60" s="214" t="s">
        <v>519</v>
      </c>
      <c r="E60" s="215">
        <v>24219</v>
      </c>
      <c r="F60" s="215">
        <v>27837</v>
      </c>
      <c r="G60" s="212"/>
      <c r="H60" s="212"/>
      <c r="I60" s="213">
        <f>IF(Таблица6254[[#This Row],[цена наличные]]&lt;&gt;"-",Таблица6254[[#This Row],[цена наличные]]*Таблица6254[[#This Row],[Заказ наличные]],"")</f>
        <v>0</v>
      </c>
      <c r="J60" s="213">
        <f>Таблица6254[[#This Row],[Цена б/н]]*Таблица6254[[#This Row],[заказ б/н]]</f>
        <v>0</v>
      </c>
    </row>
    <row r="61" spans="1:10" x14ac:dyDescent="0.25">
      <c r="A61" s="214" t="s">
        <v>436</v>
      </c>
      <c r="B61" s="214" t="s">
        <v>475</v>
      </c>
      <c r="C61" s="214" t="s">
        <v>520</v>
      </c>
      <c r="D61" s="214" t="s">
        <v>521</v>
      </c>
      <c r="E61" s="215">
        <v>41867</v>
      </c>
      <c r="F61" s="215">
        <v>48123</v>
      </c>
      <c r="G61" s="212"/>
      <c r="H61" s="212"/>
      <c r="I61" s="213">
        <f>IF(Таблица6254[[#This Row],[цена наличные]]&lt;&gt;"-",Таблица6254[[#This Row],[цена наличные]]*Таблица6254[[#This Row],[Заказ наличные]],"")</f>
        <v>0</v>
      </c>
      <c r="J61" s="213">
        <f>Таблица6254[[#This Row],[Цена б/н]]*Таблица6254[[#This Row],[заказ б/н]]</f>
        <v>0</v>
      </c>
    </row>
    <row r="62" spans="1:10" x14ac:dyDescent="0.25">
      <c r="A62" s="214" t="s">
        <v>436</v>
      </c>
      <c r="B62" s="214" t="s">
        <v>475</v>
      </c>
      <c r="C62" s="214" t="s">
        <v>14191</v>
      </c>
      <c r="D62" s="214" t="s">
        <v>14192</v>
      </c>
      <c r="E62" s="215">
        <v>34888</v>
      </c>
      <c r="F62" s="215">
        <v>40102</v>
      </c>
      <c r="G62" s="212"/>
      <c r="H62" s="212"/>
      <c r="I62" s="213">
        <f>IF(Таблица6254[[#This Row],[цена наличные]]&lt;&gt;"-",Таблица6254[[#This Row],[цена наличные]]*Таблица6254[[#This Row],[Заказ наличные]],"")</f>
        <v>0</v>
      </c>
      <c r="J62" s="213">
        <f>Таблица6254[[#This Row],[Цена б/н]]*Таблица6254[[#This Row],[заказ б/н]]</f>
        <v>0</v>
      </c>
    </row>
    <row r="63" spans="1:10" x14ac:dyDescent="0.25">
      <c r="A63" s="214" t="s">
        <v>436</v>
      </c>
      <c r="B63" s="214" t="s">
        <v>475</v>
      </c>
      <c r="C63" s="214" t="s">
        <v>522</v>
      </c>
      <c r="D63" s="214" t="s">
        <v>523</v>
      </c>
      <c r="E63" s="215">
        <v>7971</v>
      </c>
      <c r="F63" s="215">
        <v>9162</v>
      </c>
      <c r="G63" s="212"/>
      <c r="H63" s="212"/>
      <c r="I63" s="213">
        <f>IF(Таблица6254[[#This Row],[цена наличные]]&lt;&gt;"-",Таблица6254[[#This Row],[цена наличные]]*Таблица6254[[#This Row],[Заказ наличные]],"")</f>
        <v>0</v>
      </c>
      <c r="J63" s="213">
        <f>Таблица6254[[#This Row],[Цена б/н]]*Таблица6254[[#This Row],[заказ б/н]]</f>
        <v>0</v>
      </c>
    </row>
    <row r="64" spans="1:10" x14ac:dyDescent="0.25">
      <c r="A64" s="214" t="s">
        <v>436</v>
      </c>
      <c r="B64" s="214" t="s">
        <v>475</v>
      </c>
      <c r="C64" s="214" t="s">
        <v>10419</v>
      </c>
      <c r="D64" s="214" t="s">
        <v>10420</v>
      </c>
      <c r="E64" s="215">
        <v>13474</v>
      </c>
      <c r="F64" s="215">
        <v>15488</v>
      </c>
      <c r="G64" s="212"/>
      <c r="H64" s="212"/>
      <c r="I64" s="213">
        <f>IF(Таблица6254[[#This Row],[цена наличные]]&lt;&gt;"-",Таблица6254[[#This Row],[цена наличные]]*Таблица6254[[#This Row],[Заказ наличные]],"")</f>
        <v>0</v>
      </c>
      <c r="J64" s="213">
        <f>Таблица6254[[#This Row],[Цена б/н]]*Таблица6254[[#This Row],[заказ б/н]]</f>
        <v>0</v>
      </c>
    </row>
    <row r="65" spans="1:10" x14ac:dyDescent="0.25">
      <c r="A65" s="214" t="s">
        <v>436</v>
      </c>
      <c r="B65" s="214" t="s">
        <v>475</v>
      </c>
      <c r="C65" s="214" t="s">
        <v>524</v>
      </c>
      <c r="D65" s="214" t="s">
        <v>525</v>
      </c>
      <c r="E65" s="215">
        <v>24827</v>
      </c>
      <c r="F65" s="215">
        <v>28536</v>
      </c>
      <c r="G65" s="212"/>
      <c r="H65" s="212"/>
      <c r="I65" s="213">
        <f>IF(Таблица6254[[#This Row],[цена наличные]]&lt;&gt;"-",Таблица6254[[#This Row],[цена наличные]]*Таблица6254[[#This Row],[Заказ наличные]],"")</f>
        <v>0</v>
      </c>
      <c r="J65" s="213">
        <f>Таблица6254[[#This Row],[Цена б/н]]*Таблица6254[[#This Row],[заказ б/н]]</f>
        <v>0</v>
      </c>
    </row>
    <row r="66" spans="1:10" x14ac:dyDescent="0.25">
      <c r="A66" s="214" t="s">
        <v>436</v>
      </c>
      <c r="B66" s="214" t="s">
        <v>475</v>
      </c>
      <c r="C66" s="214" t="s">
        <v>526</v>
      </c>
      <c r="D66" s="214" t="s">
        <v>527</v>
      </c>
      <c r="E66" s="215">
        <v>32097</v>
      </c>
      <c r="F66" s="215">
        <v>36893</v>
      </c>
      <c r="G66" s="212"/>
      <c r="H66" s="212"/>
      <c r="I66" s="213">
        <f>IF(Таблица6254[[#This Row],[цена наличные]]&lt;&gt;"-",Таблица6254[[#This Row],[цена наличные]]*Таблица6254[[#This Row],[Заказ наличные]],"")</f>
        <v>0</v>
      </c>
      <c r="J66" s="213">
        <f>Таблица6254[[#This Row],[Цена б/н]]*Таблица6254[[#This Row],[заказ б/н]]</f>
        <v>0</v>
      </c>
    </row>
    <row r="67" spans="1:10" x14ac:dyDescent="0.25">
      <c r="A67" s="214" t="s">
        <v>436</v>
      </c>
      <c r="B67" s="214" t="s">
        <v>475</v>
      </c>
      <c r="C67" s="214" t="s">
        <v>528</v>
      </c>
      <c r="D67" s="214" t="s">
        <v>529</v>
      </c>
      <c r="E67" s="215">
        <v>17440</v>
      </c>
      <c r="F67" s="215">
        <v>20047</v>
      </c>
      <c r="G67" s="212"/>
      <c r="H67" s="212"/>
      <c r="I67" s="213">
        <f>IF(Таблица6254[[#This Row],[цена наличные]]&lt;&gt;"-",Таблица6254[[#This Row],[цена наличные]]*Таблица6254[[#This Row],[Заказ наличные]],"")</f>
        <v>0</v>
      </c>
      <c r="J67" s="213">
        <f>Таблица6254[[#This Row],[Цена б/н]]*Таблица6254[[#This Row],[заказ б/н]]</f>
        <v>0</v>
      </c>
    </row>
    <row r="68" spans="1:10" x14ac:dyDescent="0.25">
      <c r="A68" s="214" t="s">
        <v>436</v>
      </c>
      <c r="B68" s="214" t="s">
        <v>475</v>
      </c>
      <c r="C68" s="214" t="s">
        <v>530</v>
      </c>
      <c r="D68" s="214" t="s">
        <v>531</v>
      </c>
      <c r="E68" s="215">
        <v>28374</v>
      </c>
      <c r="F68" s="215">
        <v>32614</v>
      </c>
      <c r="G68" s="212"/>
      <c r="H68" s="212"/>
      <c r="I68" s="213">
        <f>IF(Таблица6254[[#This Row],[цена наличные]]&lt;&gt;"-",Таблица6254[[#This Row],[цена наличные]]*Таблица6254[[#This Row],[Заказ наличные]],"")</f>
        <v>0</v>
      </c>
      <c r="J68" s="213">
        <f>Таблица6254[[#This Row],[Цена б/н]]*Таблица6254[[#This Row],[заказ б/н]]</f>
        <v>0</v>
      </c>
    </row>
    <row r="69" spans="1:10" x14ac:dyDescent="0.25">
      <c r="A69" s="214" t="s">
        <v>436</v>
      </c>
      <c r="B69" s="214" t="s">
        <v>475</v>
      </c>
      <c r="C69" s="214" t="s">
        <v>532</v>
      </c>
      <c r="D69" s="214" t="s">
        <v>533</v>
      </c>
      <c r="E69" s="215">
        <v>23024</v>
      </c>
      <c r="F69" s="215">
        <v>26464</v>
      </c>
      <c r="G69" s="212"/>
      <c r="H69" s="212"/>
      <c r="I69" s="213">
        <f>IF(Таблица6254[[#This Row],[цена наличные]]&lt;&gt;"-",Таблица6254[[#This Row],[цена наличные]]*Таблица6254[[#This Row],[Заказ наличные]],"")</f>
        <v>0</v>
      </c>
      <c r="J69" s="213">
        <f>Таблица6254[[#This Row],[Цена б/н]]*Таблица6254[[#This Row],[заказ б/н]]</f>
        <v>0</v>
      </c>
    </row>
    <row r="70" spans="1:10" x14ac:dyDescent="0.25">
      <c r="A70" s="214" t="s">
        <v>436</v>
      </c>
      <c r="B70" s="214" t="s">
        <v>475</v>
      </c>
      <c r="C70" s="214" t="s">
        <v>10421</v>
      </c>
      <c r="D70" s="214" t="s">
        <v>10422</v>
      </c>
      <c r="E70" s="215">
        <v>34888</v>
      </c>
      <c r="F70" s="215">
        <v>40102</v>
      </c>
      <c r="G70" s="212"/>
      <c r="H70" s="212"/>
      <c r="I70" s="213">
        <f>IF(Таблица6254[[#This Row],[цена наличные]]&lt;&gt;"-",Таблица6254[[#This Row],[цена наличные]]*Таблица6254[[#This Row],[Заказ наличные]],"")</f>
        <v>0</v>
      </c>
      <c r="J70" s="213">
        <f>Таблица6254[[#This Row],[Цена б/н]]*Таблица6254[[#This Row],[заказ б/н]]</f>
        <v>0</v>
      </c>
    </row>
    <row r="71" spans="1:10" x14ac:dyDescent="0.25">
      <c r="A71" s="214" t="s">
        <v>436</v>
      </c>
      <c r="B71" s="214" t="s">
        <v>475</v>
      </c>
      <c r="C71" s="214" t="s">
        <v>534</v>
      </c>
      <c r="D71" s="214" t="s">
        <v>535</v>
      </c>
      <c r="E71" s="215">
        <v>39774</v>
      </c>
      <c r="F71" s="215">
        <v>45717</v>
      </c>
      <c r="G71" s="212"/>
      <c r="H71" s="212"/>
      <c r="I71" s="213">
        <f>IF(Таблица6254[[#This Row],[цена наличные]]&lt;&gt;"-",Таблица6254[[#This Row],[цена наличные]]*Таблица6254[[#This Row],[Заказ наличные]],"")</f>
        <v>0</v>
      </c>
      <c r="J71" s="213">
        <f>Таблица6254[[#This Row],[Цена б/н]]*Таблица6254[[#This Row],[заказ б/н]]</f>
        <v>0</v>
      </c>
    </row>
    <row r="72" spans="1:10" x14ac:dyDescent="0.25">
      <c r="A72" s="214" t="s">
        <v>436</v>
      </c>
      <c r="B72" s="214" t="s">
        <v>475</v>
      </c>
      <c r="C72" s="214" t="s">
        <v>10093</v>
      </c>
      <c r="D72" s="214" t="s">
        <v>10094</v>
      </c>
      <c r="E72" s="215">
        <v>53208</v>
      </c>
      <c r="F72" s="215">
        <v>61159</v>
      </c>
      <c r="G72" s="212"/>
      <c r="H72" s="212"/>
      <c r="I72" s="213">
        <f>IF(Таблица6254[[#This Row],[цена наличные]]&lt;&gt;"-",Таблица6254[[#This Row],[цена наличные]]*Таблица6254[[#This Row],[Заказ наличные]],"")</f>
        <v>0</v>
      </c>
      <c r="J72" s="213">
        <f>Таблица6254[[#This Row],[Цена б/н]]*Таблица6254[[#This Row],[заказ б/н]]</f>
        <v>0</v>
      </c>
    </row>
    <row r="73" spans="1:10" x14ac:dyDescent="0.25">
      <c r="A73" s="214" t="s">
        <v>436</v>
      </c>
      <c r="B73" s="214" t="s">
        <v>475</v>
      </c>
      <c r="C73" s="214" t="s">
        <v>10423</v>
      </c>
      <c r="D73" s="214" t="s">
        <v>10424</v>
      </c>
      <c r="E73" s="215">
        <v>46753</v>
      </c>
      <c r="F73" s="215">
        <v>53739</v>
      </c>
      <c r="G73" s="212"/>
      <c r="H73" s="212"/>
      <c r="I73" s="213">
        <f>IF(Таблица6254[[#This Row],[цена наличные]]&lt;&gt;"-",Таблица6254[[#This Row],[цена наличные]]*Таблица6254[[#This Row],[Заказ наличные]],"")</f>
        <v>0</v>
      </c>
      <c r="J73" s="213">
        <f>Таблица6254[[#This Row],[Цена б/н]]*Таблица6254[[#This Row],[заказ б/н]]</f>
        <v>0</v>
      </c>
    </row>
    <row r="74" spans="1:10" x14ac:dyDescent="0.25">
      <c r="A74" s="214" t="s">
        <v>436</v>
      </c>
      <c r="B74" s="214" t="s">
        <v>475</v>
      </c>
      <c r="C74" s="214" t="s">
        <v>536</v>
      </c>
      <c r="D74" s="214" t="s">
        <v>537</v>
      </c>
      <c r="E74" s="215">
        <v>14986</v>
      </c>
      <c r="F74" s="215">
        <v>17225</v>
      </c>
      <c r="G74" s="212"/>
      <c r="H74" s="212"/>
      <c r="I74" s="213">
        <f>IF(Таблица6254[[#This Row],[цена наличные]]&lt;&gt;"-",Таблица6254[[#This Row],[цена наличные]]*Таблица6254[[#This Row],[Заказ наличные]],"")</f>
        <v>0</v>
      </c>
      <c r="J74" s="213">
        <f>Таблица6254[[#This Row],[Цена б/н]]*Таблица6254[[#This Row],[заказ б/н]]</f>
        <v>0</v>
      </c>
    </row>
    <row r="75" spans="1:10" x14ac:dyDescent="0.25">
      <c r="A75" s="214" t="s">
        <v>436</v>
      </c>
      <c r="B75" s="214" t="s">
        <v>475</v>
      </c>
      <c r="C75" s="214" t="s">
        <v>538</v>
      </c>
      <c r="D75" s="214" t="s">
        <v>539</v>
      </c>
      <c r="E75" s="215">
        <v>8280</v>
      </c>
      <c r="F75" s="215">
        <v>9517</v>
      </c>
      <c r="G75" s="212"/>
      <c r="H75" s="212"/>
      <c r="I75" s="213">
        <f>IF(Таблица6254[[#This Row],[цена наличные]]&lt;&gt;"-",Таблица6254[[#This Row],[цена наличные]]*Таблица6254[[#This Row],[Заказ наличные]],"")</f>
        <v>0</v>
      </c>
      <c r="J75" s="213">
        <f>Таблица6254[[#This Row],[Цена б/н]]*Таблица6254[[#This Row],[заказ б/н]]</f>
        <v>0</v>
      </c>
    </row>
    <row r="76" spans="1:10" x14ac:dyDescent="0.25">
      <c r="A76" s="214" t="s">
        <v>436</v>
      </c>
      <c r="B76" s="214" t="s">
        <v>475</v>
      </c>
      <c r="C76" s="214" t="s">
        <v>540</v>
      </c>
      <c r="D76" s="214" t="s">
        <v>541</v>
      </c>
      <c r="E76" s="215">
        <v>888</v>
      </c>
      <c r="F76" s="215">
        <v>1020</v>
      </c>
      <c r="G76" s="212"/>
      <c r="H76" s="212"/>
      <c r="I76" s="213">
        <f>IF(Таблица6254[[#This Row],[цена наличные]]&lt;&gt;"-",Таблица6254[[#This Row],[цена наличные]]*Таблица6254[[#This Row],[Заказ наличные]],"")</f>
        <v>0</v>
      </c>
      <c r="J76" s="213">
        <f>Таблица6254[[#This Row],[Цена б/н]]*Таблица6254[[#This Row],[заказ б/н]]</f>
        <v>0</v>
      </c>
    </row>
    <row r="77" spans="1:10" x14ac:dyDescent="0.25">
      <c r="A77" s="214" t="s">
        <v>436</v>
      </c>
      <c r="B77" s="214" t="s">
        <v>475</v>
      </c>
      <c r="C77" s="214" t="s">
        <v>8315</v>
      </c>
      <c r="D77" s="214" t="s">
        <v>8316</v>
      </c>
      <c r="E77" s="215">
        <v>18638</v>
      </c>
      <c r="F77" s="215">
        <v>21423</v>
      </c>
      <c r="G77" s="212"/>
      <c r="H77" s="212"/>
      <c r="I77" s="213">
        <f>IF(Таблица6254[[#This Row],[цена наличные]]&lt;&gt;"-",Таблица6254[[#This Row],[цена наличные]]*Таблица6254[[#This Row],[Заказ наличные]],"")</f>
        <v>0</v>
      </c>
      <c r="J77" s="213">
        <f>Таблица6254[[#This Row],[Цена б/н]]*Таблица6254[[#This Row],[заказ б/н]]</f>
        <v>0</v>
      </c>
    </row>
    <row r="78" spans="1:10" x14ac:dyDescent="0.25">
      <c r="A78" s="214" t="s">
        <v>436</v>
      </c>
      <c r="B78" s="214" t="s">
        <v>475</v>
      </c>
      <c r="C78" s="214" t="s">
        <v>542</v>
      </c>
      <c r="D78" s="214" t="s">
        <v>543</v>
      </c>
      <c r="E78" s="215">
        <v>13007</v>
      </c>
      <c r="F78" s="215">
        <v>14951</v>
      </c>
      <c r="G78" s="212"/>
      <c r="H78" s="212"/>
      <c r="I78" s="213">
        <f>IF(Таблица6254[[#This Row],[цена наличные]]&lt;&gt;"-",Таблица6254[[#This Row],[цена наличные]]*Таблица6254[[#This Row],[Заказ наличные]],"")</f>
        <v>0</v>
      </c>
      <c r="J78" s="213">
        <f>Таблица6254[[#This Row],[Цена б/н]]*Таблица6254[[#This Row],[заказ б/н]]</f>
        <v>0</v>
      </c>
    </row>
    <row r="79" spans="1:10" x14ac:dyDescent="0.25">
      <c r="A79" s="214" t="s">
        <v>436</v>
      </c>
      <c r="B79" s="214" t="s">
        <v>475</v>
      </c>
      <c r="C79" s="214" t="s">
        <v>10095</v>
      </c>
      <c r="D79" s="214" t="s">
        <v>10096</v>
      </c>
      <c r="E79" s="215">
        <v>33583</v>
      </c>
      <c r="F79" s="215">
        <v>38601</v>
      </c>
      <c r="G79" s="212"/>
      <c r="H79" s="212"/>
      <c r="I79" s="213">
        <f>IF(Таблица6254[[#This Row],[цена наличные]]&lt;&gt;"-",Таблица6254[[#This Row],[цена наличные]]*Таблица6254[[#This Row],[Заказ наличные]],"")</f>
        <v>0</v>
      </c>
      <c r="J79" s="213">
        <f>Таблица6254[[#This Row],[Цена б/н]]*Таблица6254[[#This Row],[заказ б/н]]</f>
        <v>0</v>
      </c>
    </row>
    <row r="80" spans="1:10" x14ac:dyDescent="0.25">
      <c r="A80" s="214" t="s">
        <v>436</v>
      </c>
      <c r="B80" s="214" t="s">
        <v>475</v>
      </c>
      <c r="C80" s="214" t="s">
        <v>9483</v>
      </c>
      <c r="D80" s="214" t="s">
        <v>8322</v>
      </c>
      <c r="E80" s="215">
        <v>18978</v>
      </c>
      <c r="F80" s="215">
        <v>21814</v>
      </c>
      <c r="G80" s="212"/>
      <c r="H80" s="212"/>
      <c r="I80" s="213">
        <f>IF(Таблица6254[[#This Row],[цена наличные]]&lt;&gt;"-",Таблица6254[[#This Row],[цена наличные]]*Таблица6254[[#This Row],[Заказ наличные]],"")</f>
        <v>0</v>
      </c>
      <c r="J80" s="213">
        <f>Таблица6254[[#This Row],[Цена б/н]]*Таблица6254[[#This Row],[заказ б/н]]</f>
        <v>0</v>
      </c>
    </row>
    <row r="81" spans="1:10" x14ac:dyDescent="0.25">
      <c r="A81" s="214" t="s">
        <v>436</v>
      </c>
      <c r="B81" s="214" t="s">
        <v>475</v>
      </c>
      <c r="C81" s="214" t="s">
        <v>10097</v>
      </c>
      <c r="D81" s="214" t="s">
        <v>10098</v>
      </c>
      <c r="E81" s="215">
        <v>25135</v>
      </c>
      <c r="F81" s="215">
        <v>28891</v>
      </c>
      <c r="G81" s="212"/>
      <c r="H81" s="212"/>
      <c r="I81" s="213">
        <f>IF(Таблица6254[[#This Row],[цена наличные]]&lt;&gt;"-",Таблица6254[[#This Row],[цена наличные]]*Таблица6254[[#This Row],[Заказ наличные]],"")</f>
        <v>0</v>
      </c>
      <c r="J81" s="213">
        <f>Таблица6254[[#This Row],[Цена б/н]]*Таблица6254[[#This Row],[заказ б/н]]</f>
        <v>0</v>
      </c>
    </row>
    <row r="82" spans="1:10" x14ac:dyDescent="0.25">
      <c r="A82" s="214" t="s">
        <v>436</v>
      </c>
      <c r="B82" s="214" t="s">
        <v>475</v>
      </c>
      <c r="C82" s="214" t="s">
        <v>544</v>
      </c>
      <c r="D82" s="214" t="s">
        <v>545</v>
      </c>
      <c r="E82" s="215">
        <v>15558</v>
      </c>
      <c r="F82" s="215">
        <v>17882</v>
      </c>
      <c r="G82" s="212"/>
      <c r="H82" s="212"/>
      <c r="I82" s="213">
        <f>IF(Таблица6254[[#This Row],[цена наличные]]&lt;&gt;"-",Таблица6254[[#This Row],[цена наличные]]*Таблица6254[[#This Row],[Заказ наличные]],"")</f>
        <v>0</v>
      </c>
      <c r="J82" s="213">
        <f>Таблица6254[[#This Row],[Цена б/н]]*Таблица6254[[#This Row],[заказ б/н]]</f>
        <v>0</v>
      </c>
    </row>
    <row r="83" spans="1:10" x14ac:dyDescent="0.25">
      <c r="A83" s="214" t="s">
        <v>436</v>
      </c>
      <c r="B83" s="214" t="s">
        <v>475</v>
      </c>
      <c r="C83" s="214" t="s">
        <v>546</v>
      </c>
      <c r="D83" s="214" t="s">
        <v>547</v>
      </c>
      <c r="E83" s="215">
        <v>22161</v>
      </c>
      <c r="F83" s="215">
        <v>25473</v>
      </c>
      <c r="G83" s="212"/>
      <c r="H83" s="212"/>
      <c r="I83" s="213">
        <f>IF(Таблица6254[[#This Row],[цена наличные]]&lt;&gt;"-",Таблица6254[[#This Row],[цена наличные]]*Таблица6254[[#This Row],[Заказ наличные]],"")</f>
        <v>0</v>
      </c>
      <c r="J83" s="213">
        <f>Таблица6254[[#This Row],[Цена б/н]]*Таблица6254[[#This Row],[заказ б/н]]</f>
        <v>0</v>
      </c>
    </row>
    <row r="84" spans="1:10" x14ac:dyDescent="0.25">
      <c r="A84" s="214" t="s">
        <v>436</v>
      </c>
      <c r="B84" s="214" t="s">
        <v>475</v>
      </c>
      <c r="C84" s="214" t="s">
        <v>548</v>
      </c>
      <c r="D84" s="214" t="s">
        <v>549</v>
      </c>
      <c r="E84" s="215">
        <v>10911</v>
      </c>
      <c r="F84" s="215">
        <v>12541</v>
      </c>
      <c r="G84" s="212"/>
      <c r="H84" s="212"/>
      <c r="I84" s="213">
        <f>IF(Таблица6254[[#This Row],[цена наличные]]&lt;&gt;"-",Таблица6254[[#This Row],[цена наличные]]*Таблица6254[[#This Row],[Заказ наличные]],"")</f>
        <v>0</v>
      </c>
      <c r="J84" s="213">
        <f>Таблица6254[[#This Row],[Цена б/н]]*Таблица6254[[#This Row],[заказ б/н]]</f>
        <v>0</v>
      </c>
    </row>
    <row r="85" spans="1:10" x14ac:dyDescent="0.25">
      <c r="A85" s="214" t="s">
        <v>436</v>
      </c>
      <c r="B85" s="214" t="s">
        <v>475</v>
      </c>
      <c r="C85" s="214" t="s">
        <v>550</v>
      </c>
      <c r="D85" s="214" t="s">
        <v>551</v>
      </c>
      <c r="E85" s="215">
        <v>24420</v>
      </c>
      <c r="F85" s="215">
        <v>28068</v>
      </c>
      <c r="G85" s="212"/>
      <c r="H85" s="212"/>
      <c r="I85" s="213">
        <f>IF(Таблица6254[[#This Row],[цена наличные]]&lt;&gt;"-",Таблица6254[[#This Row],[цена наличные]]*Таблица6254[[#This Row],[Заказ наличные]],"")</f>
        <v>0</v>
      </c>
      <c r="J85" s="213">
        <f>Таблица6254[[#This Row],[Цена б/н]]*Таблица6254[[#This Row],[заказ б/н]]</f>
        <v>0</v>
      </c>
    </row>
    <row r="86" spans="1:10" x14ac:dyDescent="0.25">
      <c r="A86" s="214" t="s">
        <v>436</v>
      </c>
      <c r="B86" s="214" t="s">
        <v>475</v>
      </c>
      <c r="C86" s="214" t="s">
        <v>9484</v>
      </c>
      <c r="D86" s="214" t="s">
        <v>9485</v>
      </c>
      <c r="E86" s="215">
        <v>17440</v>
      </c>
      <c r="F86" s="215">
        <v>20047</v>
      </c>
      <c r="G86" s="212"/>
      <c r="H86" s="212"/>
      <c r="I86" s="213">
        <f>IF(Таблица6254[[#This Row],[цена наличные]]&lt;&gt;"-",Таблица6254[[#This Row],[цена наличные]]*Таблица6254[[#This Row],[Заказ наличные]],"")</f>
        <v>0</v>
      </c>
      <c r="J86" s="213">
        <f>Таблица6254[[#This Row],[Цена б/н]]*Таблица6254[[#This Row],[заказ б/н]]</f>
        <v>0</v>
      </c>
    </row>
    <row r="87" spans="1:10" x14ac:dyDescent="0.25">
      <c r="A87" s="214" t="s">
        <v>436</v>
      </c>
      <c r="B87" s="214" t="s">
        <v>475</v>
      </c>
      <c r="C87" s="214" t="s">
        <v>9903</v>
      </c>
      <c r="D87" s="214" t="s">
        <v>9847</v>
      </c>
      <c r="E87" s="215">
        <v>14183</v>
      </c>
      <c r="F87" s="215">
        <v>16303</v>
      </c>
      <c r="G87" s="212"/>
      <c r="H87" s="212"/>
      <c r="I87" s="213">
        <f>IF(Таблица6254[[#This Row],[цена наличные]]&lt;&gt;"-",Таблица6254[[#This Row],[цена наличные]]*Таблица6254[[#This Row],[Заказ наличные]],"")</f>
        <v>0</v>
      </c>
      <c r="J87" s="213">
        <f>Таблица6254[[#This Row],[Цена б/н]]*Таблица6254[[#This Row],[заказ б/н]]</f>
        <v>0</v>
      </c>
    </row>
    <row r="88" spans="1:10" x14ac:dyDescent="0.25">
      <c r="A88" s="214" t="s">
        <v>436</v>
      </c>
      <c r="B88" s="214" t="s">
        <v>475</v>
      </c>
      <c r="C88" s="214" t="s">
        <v>552</v>
      </c>
      <c r="D88" s="214" t="s">
        <v>553</v>
      </c>
      <c r="E88" s="215">
        <v>27909</v>
      </c>
      <c r="F88" s="215">
        <v>32080</v>
      </c>
      <c r="G88" s="212"/>
      <c r="H88" s="212"/>
      <c r="I88" s="213">
        <f>IF(Таблица6254[[#This Row],[цена наличные]]&lt;&gt;"-",Таблица6254[[#This Row],[цена наличные]]*Таблица6254[[#This Row],[Заказ наличные]],"")</f>
        <v>0</v>
      </c>
      <c r="J88" s="213">
        <f>Таблица6254[[#This Row],[Цена б/н]]*Таблица6254[[#This Row],[заказ б/н]]</f>
        <v>0</v>
      </c>
    </row>
    <row r="89" spans="1:10" x14ac:dyDescent="0.25">
      <c r="A89" s="214" t="s">
        <v>436</v>
      </c>
      <c r="B89" s="214" t="s">
        <v>475</v>
      </c>
      <c r="C89" s="214" t="s">
        <v>554</v>
      </c>
      <c r="D89" s="214" t="s">
        <v>555</v>
      </c>
      <c r="E89" s="215">
        <v>22705</v>
      </c>
      <c r="F89" s="215">
        <v>26098</v>
      </c>
      <c r="G89" s="212"/>
      <c r="H89" s="212"/>
      <c r="I89" s="213">
        <f>IF(Таблица6254[[#This Row],[цена наличные]]&lt;&gt;"-",Таблица6254[[#This Row],[цена наличные]]*Таблица6254[[#This Row],[Заказ наличные]],"")</f>
        <v>0</v>
      </c>
      <c r="J89" s="213">
        <f>Таблица6254[[#This Row],[Цена б/н]]*Таблица6254[[#This Row],[заказ б/н]]</f>
        <v>0</v>
      </c>
    </row>
    <row r="90" spans="1:10" x14ac:dyDescent="0.25">
      <c r="A90" s="214" t="s">
        <v>436</v>
      </c>
      <c r="B90" s="214" t="s">
        <v>475</v>
      </c>
      <c r="C90" s="214" t="s">
        <v>556</v>
      </c>
      <c r="D90" s="214" t="s">
        <v>557</v>
      </c>
      <c r="E90" s="215">
        <v>39261</v>
      </c>
      <c r="F90" s="215">
        <v>45128</v>
      </c>
      <c r="G90" s="212"/>
      <c r="H90" s="212"/>
      <c r="I90" s="213">
        <f>IF(Таблица6254[[#This Row],[цена наличные]]&lt;&gt;"-",Таблица6254[[#This Row],[цена наличные]]*Таблица6254[[#This Row],[Заказ наличные]],"")</f>
        <v>0</v>
      </c>
      <c r="J90" s="213">
        <f>Таблица6254[[#This Row],[Цена б/н]]*Таблица6254[[#This Row],[заказ б/н]]</f>
        <v>0</v>
      </c>
    </row>
    <row r="91" spans="1:10" x14ac:dyDescent="0.25">
      <c r="A91" s="214" t="s">
        <v>436</v>
      </c>
      <c r="B91" s="214" t="s">
        <v>475</v>
      </c>
      <c r="C91" s="214" t="s">
        <v>558</v>
      </c>
      <c r="D91" s="214" t="s">
        <v>559</v>
      </c>
      <c r="E91" s="215">
        <v>18353</v>
      </c>
      <c r="F91" s="215">
        <v>21095</v>
      </c>
      <c r="G91" s="212"/>
      <c r="H91" s="212"/>
      <c r="I91" s="213">
        <f>IF(Таблица6254[[#This Row],[цена наличные]]&lt;&gt;"-",Таблица6254[[#This Row],[цена наличные]]*Таблица6254[[#This Row],[Заказ наличные]],"")</f>
        <v>0</v>
      </c>
      <c r="J91" s="213">
        <f>Таблица6254[[#This Row],[Цена б/н]]*Таблица6254[[#This Row],[заказ б/н]]</f>
        <v>0</v>
      </c>
    </row>
    <row r="92" spans="1:10" x14ac:dyDescent="0.25">
      <c r="A92" s="214" t="s">
        <v>436</v>
      </c>
      <c r="B92" s="214" t="s">
        <v>475</v>
      </c>
      <c r="C92" s="214" t="s">
        <v>560</v>
      </c>
      <c r="D92" s="214" t="s">
        <v>561</v>
      </c>
      <c r="E92" s="215">
        <v>42565</v>
      </c>
      <c r="F92" s="215">
        <v>48925</v>
      </c>
      <c r="G92" s="212"/>
      <c r="H92" s="212"/>
      <c r="I92" s="213">
        <f>IF(Таблица6254[[#This Row],[цена наличные]]&lt;&gt;"-",Таблица6254[[#This Row],[цена наличные]]*Таблица6254[[#This Row],[Заказ наличные]],"")</f>
        <v>0</v>
      </c>
      <c r="J92" s="213">
        <f>Таблица6254[[#This Row],[Цена б/н]]*Таблица6254[[#This Row],[заказ б/н]]</f>
        <v>0</v>
      </c>
    </row>
    <row r="93" spans="1:10" x14ac:dyDescent="0.25">
      <c r="A93" s="214" t="s">
        <v>436</v>
      </c>
      <c r="B93" s="214" t="s">
        <v>475</v>
      </c>
      <c r="C93" s="214" t="s">
        <v>562</v>
      </c>
      <c r="D93" s="214" t="s">
        <v>563</v>
      </c>
      <c r="E93" s="215">
        <v>4751</v>
      </c>
      <c r="F93" s="215">
        <v>5461</v>
      </c>
      <c r="G93" s="212"/>
      <c r="H93" s="212"/>
      <c r="I93" s="213">
        <f>IF(Таблица6254[[#This Row],[цена наличные]]&lt;&gt;"-",Таблица6254[[#This Row],[цена наличные]]*Таблица6254[[#This Row],[Заказ наличные]],"")</f>
        <v>0</v>
      </c>
      <c r="J93" s="213">
        <f>Таблица6254[[#This Row],[Цена б/н]]*Таблица6254[[#This Row],[заказ б/н]]</f>
        <v>0</v>
      </c>
    </row>
    <row r="94" spans="1:10" x14ac:dyDescent="0.25">
      <c r="A94" s="214" t="s">
        <v>436</v>
      </c>
      <c r="B94" s="214" t="s">
        <v>475</v>
      </c>
      <c r="C94" s="214" t="s">
        <v>564</v>
      </c>
      <c r="D94" s="214" t="s">
        <v>565</v>
      </c>
      <c r="E94" s="215">
        <v>6999</v>
      </c>
      <c r="F94" s="215">
        <v>8045</v>
      </c>
      <c r="G94" s="212"/>
      <c r="H94" s="212"/>
      <c r="I94" s="213">
        <f>IF(Таблица6254[[#This Row],[цена наличные]]&lt;&gt;"-",Таблица6254[[#This Row],[цена наличные]]*Таблица6254[[#This Row],[Заказ наличные]],"")</f>
        <v>0</v>
      </c>
      <c r="J94" s="213">
        <f>Таблица6254[[#This Row],[Цена б/н]]*Таблица6254[[#This Row],[заказ б/н]]</f>
        <v>0</v>
      </c>
    </row>
    <row r="95" spans="1:10" x14ac:dyDescent="0.25">
      <c r="A95" s="214" t="s">
        <v>436</v>
      </c>
      <c r="B95" s="214" t="s">
        <v>475</v>
      </c>
      <c r="C95" s="214" t="s">
        <v>566</v>
      </c>
      <c r="D95" s="214" t="s">
        <v>567</v>
      </c>
      <c r="E95" s="215">
        <v>3846</v>
      </c>
      <c r="F95" s="215">
        <v>4421</v>
      </c>
      <c r="G95" s="212"/>
      <c r="H95" s="212"/>
      <c r="I95" s="213">
        <f>IF(Таблица6254[[#This Row],[цена наличные]]&lt;&gt;"-",Таблица6254[[#This Row],[цена наличные]]*Таблица6254[[#This Row],[Заказ наличные]],"")</f>
        <v>0</v>
      </c>
      <c r="J95" s="213">
        <f>Таблица6254[[#This Row],[Цена б/н]]*Таблица6254[[#This Row],[заказ б/н]]</f>
        <v>0</v>
      </c>
    </row>
    <row r="96" spans="1:10" x14ac:dyDescent="0.25">
      <c r="A96" s="214" t="s">
        <v>436</v>
      </c>
      <c r="B96" s="214" t="s">
        <v>475</v>
      </c>
      <c r="C96" s="214" t="s">
        <v>568</v>
      </c>
      <c r="D96" s="214" t="s">
        <v>569</v>
      </c>
      <c r="E96" s="215">
        <v>5248</v>
      </c>
      <c r="F96" s="215">
        <v>6032</v>
      </c>
      <c r="G96" s="212"/>
      <c r="H96" s="212"/>
      <c r="I96" s="213">
        <f>IF(Таблица6254[[#This Row],[цена наличные]]&lt;&gt;"-",Таблица6254[[#This Row],[цена наличные]]*Таблица6254[[#This Row],[Заказ наличные]],"")</f>
        <v>0</v>
      </c>
      <c r="J96" s="213">
        <f>Таблица6254[[#This Row],[Цена б/н]]*Таблица6254[[#This Row],[заказ б/н]]</f>
        <v>0</v>
      </c>
    </row>
    <row r="97" spans="1:10" x14ac:dyDescent="0.25">
      <c r="A97" s="214" t="s">
        <v>436</v>
      </c>
      <c r="B97" s="214" t="s">
        <v>475</v>
      </c>
      <c r="C97" s="214" t="s">
        <v>570</v>
      </c>
      <c r="D97" s="214" t="s">
        <v>571</v>
      </c>
      <c r="E97" s="215">
        <v>2768</v>
      </c>
      <c r="F97" s="215">
        <v>3181</v>
      </c>
      <c r="G97" s="212"/>
      <c r="H97" s="212"/>
      <c r="I97" s="213">
        <f>IF(Таблица6254[[#This Row],[цена наличные]]&lt;&gt;"-",Таблица6254[[#This Row],[цена наличные]]*Таблица6254[[#This Row],[Заказ наличные]],"")</f>
        <v>0</v>
      </c>
      <c r="J97" s="213">
        <f>Таблица6254[[#This Row],[Цена б/н]]*Таблица6254[[#This Row],[заказ б/н]]</f>
        <v>0</v>
      </c>
    </row>
    <row r="98" spans="1:10" x14ac:dyDescent="0.25">
      <c r="A98" s="214" t="s">
        <v>436</v>
      </c>
      <c r="B98" s="214" t="s">
        <v>475</v>
      </c>
      <c r="C98" s="214" t="s">
        <v>572</v>
      </c>
      <c r="D98" s="214" t="s">
        <v>573</v>
      </c>
      <c r="E98" s="215">
        <v>2768</v>
      </c>
      <c r="F98" s="215">
        <v>3181</v>
      </c>
      <c r="G98" s="212"/>
      <c r="H98" s="212"/>
      <c r="I98" s="213">
        <f>IF(Таблица6254[[#This Row],[цена наличные]]&lt;&gt;"-",Таблица6254[[#This Row],[цена наличные]]*Таблица6254[[#This Row],[Заказ наличные]],"")</f>
        <v>0</v>
      </c>
      <c r="J98" s="213">
        <f>Таблица6254[[#This Row],[Цена б/н]]*Таблица6254[[#This Row],[заказ б/н]]</f>
        <v>0</v>
      </c>
    </row>
    <row r="99" spans="1:10" x14ac:dyDescent="0.25">
      <c r="A99" s="214" t="s">
        <v>436</v>
      </c>
      <c r="B99" s="214" t="s">
        <v>475</v>
      </c>
      <c r="C99" s="214" t="s">
        <v>574</v>
      </c>
      <c r="D99" s="214" t="s">
        <v>575</v>
      </c>
      <c r="E99" s="215">
        <v>904</v>
      </c>
      <c r="F99" s="215">
        <v>1039</v>
      </c>
      <c r="G99" s="212"/>
      <c r="H99" s="212"/>
      <c r="I99" s="213">
        <f>IF(Таблица6254[[#This Row],[цена наличные]]&lt;&gt;"-",Таблица6254[[#This Row],[цена наличные]]*Таблица6254[[#This Row],[Заказ наличные]],"")</f>
        <v>0</v>
      </c>
      <c r="J99" s="213">
        <f>Таблица6254[[#This Row],[Цена б/н]]*Таблица6254[[#This Row],[заказ б/н]]</f>
        <v>0</v>
      </c>
    </row>
    <row r="100" spans="1:10" x14ac:dyDescent="0.25">
      <c r="A100" s="214" t="s">
        <v>436</v>
      </c>
      <c r="B100" s="214" t="s">
        <v>135</v>
      </c>
      <c r="C100" s="214" t="s">
        <v>13683</v>
      </c>
      <c r="D100" s="214" t="s">
        <v>13684</v>
      </c>
      <c r="E100" s="215">
        <v>10461</v>
      </c>
      <c r="F100" s="215">
        <v>12025</v>
      </c>
      <c r="G100" s="212"/>
      <c r="H100" s="212"/>
      <c r="I100" s="213">
        <f>IF(Таблица6254[[#This Row],[цена наличные]]&lt;&gt;"-",Таблица6254[[#This Row],[цена наличные]]*Таблица6254[[#This Row],[Заказ наличные]],"")</f>
        <v>0</v>
      </c>
      <c r="J100" s="213">
        <f>Таблица6254[[#This Row],[Цена б/н]]*Таблица6254[[#This Row],[заказ б/н]]</f>
        <v>0</v>
      </c>
    </row>
    <row r="101" spans="1:10" x14ac:dyDescent="0.25">
      <c r="A101" s="214" t="s">
        <v>436</v>
      </c>
      <c r="B101" s="214" t="s">
        <v>135</v>
      </c>
      <c r="C101" s="214" t="s">
        <v>576</v>
      </c>
      <c r="D101" s="214" t="s">
        <v>577</v>
      </c>
      <c r="E101" s="215">
        <v>7996</v>
      </c>
      <c r="F101" s="215">
        <v>9191</v>
      </c>
      <c r="G101" s="212"/>
      <c r="H101" s="212"/>
      <c r="I101" s="213">
        <f>IF(Таблица6254[[#This Row],[цена наличные]]&lt;&gt;"-",Таблица6254[[#This Row],[цена наличные]]*Таблица6254[[#This Row],[Заказ наличные]],"")</f>
        <v>0</v>
      </c>
      <c r="J101" s="213">
        <f>Таблица6254[[#This Row],[Цена б/н]]*Таблица6254[[#This Row],[заказ б/н]]</f>
        <v>0</v>
      </c>
    </row>
    <row r="102" spans="1:10" x14ac:dyDescent="0.25">
      <c r="A102" s="214" t="s">
        <v>436</v>
      </c>
      <c r="B102" s="214" t="s">
        <v>135</v>
      </c>
      <c r="C102" s="214" t="s">
        <v>578</v>
      </c>
      <c r="D102" s="214" t="s">
        <v>579</v>
      </c>
      <c r="E102" s="215">
        <v>7996</v>
      </c>
      <c r="F102" s="215">
        <v>9191</v>
      </c>
      <c r="G102" s="212"/>
      <c r="H102" s="212"/>
      <c r="I102" s="213">
        <f>IF(Таблица6254[[#This Row],[цена наличные]]&lt;&gt;"-",Таблица6254[[#This Row],[цена наличные]]*Таблица6254[[#This Row],[Заказ наличные]],"")</f>
        <v>0</v>
      </c>
      <c r="J102" s="213">
        <f>Таблица6254[[#This Row],[Цена б/н]]*Таблица6254[[#This Row],[заказ б/н]]</f>
        <v>0</v>
      </c>
    </row>
    <row r="103" spans="1:10" x14ac:dyDescent="0.25">
      <c r="A103" s="214" t="s">
        <v>436</v>
      </c>
      <c r="B103" s="214" t="s">
        <v>135</v>
      </c>
      <c r="C103" s="214" t="s">
        <v>10425</v>
      </c>
      <c r="D103" s="214" t="s">
        <v>10426</v>
      </c>
      <c r="E103" s="215">
        <v>9249</v>
      </c>
      <c r="F103" s="215">
        <v>10631</v>
      </c>
      <c r="G103" s="212"/>
      <c r="H103" s="212"/>
      <c r="I103" s="213">
        <f>IF(Таблица6254[[#This Row],[цена наличные]]&lt;&gt;"-",Таблица6254[[#This Row],[цена наличные]]*Таблица6254[[#This Row],[Заказ наличные]],"")</f>
        <v>0</v>
      </c>
      <c r="J103" s="213">
        <f>Таблица6254[[#This Row],[Цена б/н]]*Таблица6254[[#This Row],[заказ б/н]]</f>
        <v>0</v>
      </c>
    </row>
    <row r="104" spans="1:10" x14ac:dyDescent="0.25">
      <c r="A104" s="214" t="s">
        <v>436</v>
      </c>
      <c r="B104" s="214" t="s">
        <v>135</v>
      </c>
      <c r="C104" s="214" t="s">
        <v>580</v>
      </c>
      <c r="D104" s="214" t="s">
        <v>581</v>
      </c>
      <c r="E104" s="215">
        <v>16045</v>
      </c>
      <c r="F104" s="215">
        <v>18443</v>
      </c>
      <c r="G104" s="212"/>
      <c r="H104" s="212"/>
      <c r="I104" s="213">
        <f>IF(Таблица6254[[#This Row],[цена наличные]]&lt;&gt;"-",Таблица6254[[#This Row],[цена наличные]]*Таблица6254[[#This Row],[Заказ наличные]],"")</f>
        <v>0</v>
      </c>
      <c r="J104" s="213">
        <f>Таблица6254[[#This Row],[Цена б/н]]*Таблица6254[[#This Row],[заказ б/н]]</f>
        <v>0</v>
      </c>
    </row>
    <row r="105" spans="1:10" x14ac:dyDescent="0.25">
      <c r="A105" s="214" t="s">
        <v>436</v>
      </c>
      <c r="B105" s="214" t="s">
        <v>135</v>
      </c>
      <c r="C105" s="214" t="s">
        <v>584</v>
      </c>
      <c r="D105" s="214" t="s">
        <v>585</v>
      </c>
      <c r="E105" s="215">
        <v>6237</v>
      </c>
      <c r="F105" s="215">
        <v>7168</v>
      </c>
      <c r="G105" s="212"/>
      <c r="H105" s="212"/>
      <c r="I105" s="213">
        <f>IF(Таблица6254[[#This Row],[цена наличные]]&lt;&gt;"-",Таблица6254[[#This Row],[цена наличные]]*Таблица6254[[#This Row],[Заказ наличные]],"")</f>
        <v>0</v>
      </c>
      <c r="J105" s="213">
        <f>Таблица6254[[#This Row],[Цена б/н]]*Таблица6254[[#This Row],[заказ б/н]]</f>
        <v>0</v>
      </c>
    </row>
    <row r="106" spans="1:10" x14ac:dyDescent="0.25">
      <c r="A106" s="214" t="s">
        <v>436</v>
      </c>
      <c r="B106" s="214" t="s">
        <v>135</v>
      </c>
      <c r="C106" s="214" t="s">
        <v>586</v>
      </c>
      <c r="D106" s="214" t="s">
        <v>587</v>
      </c>
      <c r="E106" s="215">
        <v>1832</v>
      </c>
      <c r="F106" s="215">
        <v>2106</v>
      </c>
      <c r="G106" s="212"/>
      <c r="H106" s="212"/>
      <c r="I106" s="213">
        <f>IF(Таблица6254[[#This Row],[цена наличные]]&lt;&gt;"-",Таблица6254[[#This Row],[цена наличные]]*Таблица6254[[#This Row],[Заказ наличные]],"")</f>
        <v>0</v>
      </c>
      <c r="J106" s="213">
        <f>Таблица6254[[#This Row],[Цена б/н]]*Таблица6254[[#This Row],[заказ б/н]]</f>
        <v>0</v>
      </c>
    </row>
    <row r="107" spans="1:10" x14ac:dyDescent="0.25">
      <c r="A107" s="214" t="s">
        <v>436</v>
      </c>
      <c r="B107" s="214" t="s">
        <v>135</v>
      </c>
      <c r="C107" s="214" t="s">
        <v>588</v>
      </c>
      <c r="D107" s="214" t="s">
        <v>589</v>
      </c>
      <c r="E107" s="215">
        <v>1832</v>
      </c>
      <c r="F107" s="215">
        <v>2106</v>
      </c>
      <c r="G107" s="212"/>
      <c r="H107" s="212"/>
      <c r="I107" s="213">
        <f>IF(Таблица6254[[#This Row],[цена наличные]]&lt;&gt;"-",Таблица6254[[#This Row],[цена наличные]]*Таблица6254[[#This Row],[Заказ наличные]],"")</f>
        <v>0</v>
      </c>
      <c r="J107" s="213">
        <f>Таблица6254[[#This Row],[Цена б/н]]*Таблица6254[[#This Row],[заказ б/н]]</f>
        <v>0</v>
      </c>
    </row>
    <row r="108" spans="1:10" x14ac:dyDescent="0.25">
      <c r="A108" s="214" t="s">
        <v>590</v>
      </c>
      <c r="B108" s="214" t="s">
        <v>591</v>
      </c>
      <c r="C108" s="214" t="s">
        <v>592</v>
      </c>
      <c r="D108" s="214" t="s">
        <v>593</v>
      </c>
      <c r="E108" s="215">
        <v>2652</v>
      </c>
      <c r="F108" s="215">
        <v>3049</v>
      </c>
      <c r="G108" s="212"/>
      <c r="H108" s="212"/>
      <c r="I108" s="213">
        <f>IF(Таблица6254[[#This Row],[цена наличные]]&lt;&gt;"-",Таблица6254[[#This Row],[цена наличные]]*Таблица6254[[#This Row],[Заказ наличные]],"")</f>
        <v>0</v>
      </c>
      <c r="J108" s="213">
        <f>Таблица6254[[#This Row],[Цена б/н]]*Таблица6254[[#This Row],[заказ б/н]]</f>
        <v>0</v>
      </c>
    </row>
    <row r="109" spans="1:10" x14ac:dyDescent="0.25">
      <c r="A109" s="214" t="s">
        <v>590</v>
      </c>
      <c r="B109" s="214" t="s">
        <v>591</v>
      </c>
      <c r="C109" s="214" t="s">
        <v>594</v>
      </c>
      <c r="D109" s="214" t="s">
        <v>595</v>
      </c>
      <c r="E109" s="215">
        <v>2652</v>
      </c>
      <c r="F109" s="215">
        <v>3049</v>
      </c>
      <c r="G109" s="212"/>
      <c r="H109" s="212"/>
      <c r="I109" s="213">
        <f>IF(Таблица6254[[#This Row],[цена наличные]]&lt;&gt;"-",Таблица6254[[#This Row],[цена наличные]]*Таблица6254[[#This Row],[Заказ наличные]],"")</f>
        <v>0</v>
      </c>
      <c r="J109" s="213">
        <f>Таблица6254[[#This Row],[Цена б/н]]*Таблица6254[[#This Row],[заказ б/н]]</f>
        <v>0</v>
      </c>
    </row>
    <row r="110" spans="1:10" x14ac:dyDescent="0.25">
      <c r="A110" s="214" t="s">
        <v>590</v>
      </c>
      <c r="B110" s="214" t="s">
        <v>591</v>
      </c>
      <c r="C110" s="214" t="s">
        <v>596</v>
      </c>
      <c r="D110" s="214" t="s">
        <v>597</v>
      </c>
      <c r="E110" s="215">
        <v>3184</v>
      </c>
      <c r="F110" s="215">
        <v>3660</v>
      </c>
      <c r="G110" s="212"/>
      <c r="H110" s="212"/>
      <c r="I110" s="213">
        <f>IF(Таблица6254[[#This Row],[цена наличные]]&lt;&gt;"-",Таблица6254[[#This Row],[цена наличные]]*Таблица6254[[#This Row],[Заказ наличные]],"")</f>
        <v>0</v>
      </c>
      <c r="J110" s="213">
        <f>Таблица6254[[#This Row],[Цена б/н]]*Таблица6254[[#This Row],[заказ б/н]]</f>
        <v>0</v>
      </c>
    </row>
    <row r="111" spans="1:10" x14ac:dyDescent="0.25">
      <c r="A111" s="214" t="s">
        <v>590</v>
      </c>
      <c r="B111" s="214" t="s">
        <v>591</v>
      </c>
      <c r="C111" s="214" t="s">
        <v>598</v>
      </c>
      <c r="D111" s="214" t="s">
        <v>599</v>
      </c>
      <c r="E111" s="215">
        <v>3184</v>
      </c>
      <c r="F111" s="215">
        <v>3660</v>
      </c>
      <c r="G111" s="212"/>
      <c r="H111" s="212"/>
      <c r="I111" s="213">
        <f>IF(Таблица6254[[#This Row],[цена наличные]]&lt;&gt;"-",Таблица6254[[#This Row],[цена наличные]]*Таблица6254[[#This Row],[Заказ наличные]],"")</f>
        <v>0</v>
      </c>
      <c r="J111" s="213">
        <f>Таблица6254[[#This Row],[Цена б/н]]*Таблица6254[[#This Row],[заказ б/н]]</f>
        <v>0</v>
      </c>
    </row>
    <row r="112" spans="1:10" x14ac:dyDescent="0.25">
      <c r="A112" s="214" t="s">
        <v>590</v>
      </c>
      <c r="B112" s="214" t="s">
        <v>591</v>
      </c>
      <c r="C112" s="214" t="s">
        <v>600</v>
      </c>
      <c r="D112" s="214" t="s">
        <v>601</v>
      </c>
      <c r="E112" s="215">
        <v>3118</v>
      </c>
      <c r="F112" s="215">
        <v>3584</v>
      </c>
      <c r="G112" s="212"/>
      <c r="H112" s="212"/>
      <c r="I112" s="213">
        <f>IF(Таблица6254[[#This Row],[цена наличные]]&lt;&gt;"-",Таблица6254[[#This Row],[цена наличные]]*Таблица6254[[#This Row],[Заказ наличные]],"")</f>
        <v>0</v>
      </c>
      <c r="J112" s="213">
        <f>Таблица6254[[#This Row],[Цена б/н]]*Таблица6254[[#This Row],[заказ б/н]]</f>
        <v>0</v>
      </c>
    </row>
    <row r="113" spans="1:10" x14ac:dyDescent="0.25">
      <c r="A113" s="214" t="s">
        <v>590</v>
      </c>
      <c r="B113" s="214" t="s">
        <v>591</v>
      </c>
      <c r="C113" s="214" t="s">
        <v>602</v>
      </c>
      <c r="D113" s="214" t="s">
        <v>603</v>
      </c>
      <c r="E113" s="215">
        <v>3118</v>
      </c>
      <c r="F113" s="215">
        <v>3584</v>
      </c>
      <c r="G113" s="212"/>
      <c r="H113" s="212"/>
      <c r="I113" s="213">
        <f>IF(Таблица6254[[#This Row],[цена наличные]]&lt;&gt;"-",Таблица6254[[#This Row],[цена наличные]]*Таблица6254[[#This Row],[Заказ наличные]],"")</f>
        <v>0</v>
      </c>
      <c r="J113" s="213">
        <f>Таблица6254[[#This Row],[Цена б/н]]*Таблица6254[[#This Row],[заказ б/н]]</f>
        <v>0</v>
      </c>
    </row>
    <row r="114" spans="1:10" x14ac:dyDescent="0.25">
      <c r="A114" s="214" t="s">
        <v>590</v>
      </c>
      <c r="B114" s="214" t="s">
        <v>591</v>
      </c>
      <c r="C114" s="214" t="s">
        <v>604</v>
      </c>
      <c r="D114" s="214" t="s">
        <v>605</v>
      </c>
      <c r="E114" s="215">
        <v>3118</v>
      </c>
      <c r="F114" s="215">
        <v>3584</v>
      </c>
      <c r="G114" s="212"/>
      <c r="H114" s="212"/>
      <c r="I114" s="213">
        <f>IF(Таблица6254[[#This Row],[цена наличные]]&lt;&gt;"-",Таблица6254[[#This Row],[цена наличные]]*Таблица6254[[#This Row],[Заказ наличные]],"")</f>
        <v>0</v>
      </c>
      <c r="J114" s="213">
        <f>Таблица6254[[#This Row],[Цена б/н]]*Таблица6254[[#This Row],[заказ б/н]]</f>
        <v>0</v>
      </c>
    </row>
    <row r="115" spans="1:10" x14ac:dyDescent="0.25">
      <c r="A115" s="214" t="s">
        <v>590</v>
      </c>
      <c r="B115" s="214" t="s">
        <v>591</v>
      </c>
      <c r="C115" s="214" t="s">
        <v>606</v>
      </c>
      <c r="D115" s="214" t="s">
        <v>607</v>
      </c>
      <c r="E115" s="215">
        <v>3118</v>
      </c>
      <c r="F115" s="215">
        <v>3584</v>
      </c>
      <c r="G115" s="212"/>
      <c r="H115" s="212"/>
      <c r="I115" s="213">
        <f>IF(Таблица6254[[#This Row],[цена наличные]]&lt;&gt;"-",Таблица6254[[#This Row],[цена наличные]]*Таблица6254[[#This Row],[Заказ наличные]],"")</f>
        <v>0</v>
      </c>
      <c r="J115" s="213">
        <f>Таблица6254[[#This Row],[Цена б/н]]*Таблица6254[[#This Row],[заказ б/н]]</f>
        <v>0</v>
      </c>
    </row>
    <row r="116" spans="1:10" x14ac:dyDescent="0.25">
      <c r="A116" s="214" t="s">
        <v>590</v>
      </c>
      <c r="B116" s="214" t="s">
        <v>591</v>
      </c>
      <c r="C116" s="214" t="s">
        <v>608</v>
      </c>
      <c r="D116" s="214" t="s">
        <v>609</v>
      </c>
      <c r="E116" s="215">
        <v>2586</v>
      </c>
      <c r="F116" s="215">
        <v>2972</v>
      </c>
      <c r="G116" s="212"/>
      <c r="H116" s="212"/>
      <c r="I116" s="213">
        <f>IF(Таблица6254[[#This Row],[цена наличные]]&lt;&gt;"-",Таблица6254[[#This Row],[цена наличные]]*Таблица6254[[#This Row],[Заказ наличные]],"")</f>
        <v>0</v>
      </c>
      <c r="J116" s="213">
        <f>Таблица6254[[#This Row],[Цена б/н]]*Таблица6254[[#This Row],[заказ б/н]]</f>
        <v>0</v>
      </c>
    </row>
    <row r="117" spans="1:10" x14ac:dyDescent="0.25">
      <c r="A117" s="214" t="s">
        <v>590</v>
      </c>
      <c r="B117" s="214" t="s">
        <v>591</v>
      </c>
      <c r="C117" s="214" t="s">
        <v>13685</v>
      </c>
      <c r="D117" s="214" t="s">
        <v>13686</v>
      </c>
      <c r="E117" s="215">
        <v>2586</v>
      </c>
      <c r="F117" s="215">
        <v>2972</v>
      </c>
      <c r="G117" s="212"/>
      <c r="H117" s="212"/>
      <c r="I117" s="213">
        <f>IF(Таблица6254[[#This Row],[цена наличные]]&lt;&gt;"-",Таблица6254[[#This Row],[цена наличные]]*Таблица6254[[#This Row],[Заказ наличные]],"")</f>
        <v>0</v>
      </c>
      <c r="J117" s="213">
        <f>Таблица6254[[#This Row],[Цена б/н]]*Таблица6254[[#This Row],[заказ б/н]]</f>
        <v>0</v>
      </c>
    </row>
    <row r="118" spans="1:10" x14ac:dyDescent="0.25">
      <c r="A118" s="214" t="s">
        <v>590</v>
      </c>
      <c r="B118" s="214" t="s">
        <v>591</v>
      </c>
      <c r="C118" s="214" t="s">
        <v>14193</v>
      </c>
      <c r="D118" s="214" t="s">
        <v>14194</v>
      </c>
      <c r="E118" s="215">
        <v>2586</v>
      </c>
      <c r="F118" s="215">
        <v>2972</v>
      </c>
      <c r="G118" s="212"/>
      <c r="H118" s="212"/>
      <c r="I118" s="213">
        <f>IF(Таблица6254[[#This Row],[цена наличные]]&lt;&gt;"-",Таблица6254[[#This Row],[цена наличные]]*Таблица6254[[#This Row],[Заказ наличные]],"")</f>
        <v>0</v>
      </c>
      <c r="J118" s="213">
        <f>Таблица6254[[#This Row],[Цена б/н]]*Таблица6254[[#This Row],[заказ б/н]]</f>
        <v>0</v>
      </c>
    </row>
    <row r="119" spans="1:10" x14ac:dyDescent="0.25">
      <c r="A119" s="214" t="s">
        <v>590</v>
      </c>
      <c r="B119" s="214" t="s">
        <v>591</v>
      </c>
      <c r="C119" s="214" t="s">
        <v>610</v>
      </c>
      <c r="D119" s="214" t="s">
        <v>611</v>
      </c>
      <c r="E119" s="215">
        <v>2586</v>
      </c>
      <c r="F119" s="215">
        <v>2972</v>
      </c>
      <c r="G119" s="212"/>
      <c r="H119" s="212"/>
      <c r="I119" s="213">
        <f>IF(Таблица6254[[#This Row],[цена наличные]]&lt;&gt;"-",Таблица6254[[#This Row],[цена наличные]]*Таблица6254[[#This Row],[Заказ наличные]],"")</f>
        <v>0</v>
      </c>
      <c r="J119" s="213">
        <f>Таблица6254[[#This Row],[Цена б/н]]*Таблица6254[[#This Row],[заказ б/н]]</f>
        <v>0</v>
      </c>
    </row>
    <row r="120" spans="1:10" x14ac:dyDescent="0.25">
      <c r="A120" s="214" t="s">
        <v>590</v>
      </c>
      <c r="B120" s="214" t="s">
        <v>591</v>
      </c>
      <c r="C120" s="214" t="s">
        <v>14195</v>
      </c>
      <c r="D120" s="214" t="s">
        <v>14196</v>
      </c>
      <c r="E120" s="215">
        <v>4481</v>
      </c>
      <c r="F120" s="215">
        <v>5151</v>
      </c>
      <c r="G120" s="212"/>
      <c r="H120" s="212"/>
      <c r="I120" s="213">
        <f>IF(Таблица6254[[#This Row],[цена наличные]]&lt;&gt;"-",Таблица6254[[#This Row],[цена наличные]]*Таблица6254[[#This Row],[Заказ наличные]],"")</f>
        <v>0</v>
      </c>
      <c r="J120" s="213">
        <f>Таблица6254[[#This Row],[Цена б/н]]*Таблица6254[[#This Row],[заказ б/н]]</f>
        <v>0</v>
      </c>
    </row>
    <row r="121" spans="1:10" x14ac:dyDescent="0.25">
      <c r="A121" s="214" t="s">
        <v>590</v>
      </c>
      <c r="B121" s="214" t="s">
        <v>591</v>
      </c>
      <c r="C121" s="214" t="s">
        <v>612</v>
      </c>
      <c r="D121" s="214" t="s">
        <v>613</v>
      </c>
      <c r="E121" s="215">
        <v>4471</v>
      </c>
      <c r="F121" s="215">
        <v>5139</v>
      </c>
      <c r="G121" s="212"/>
      <c r="H121" s="212"/>
      <c r="I121" s="213">
        <f>IF(Таблица6254[[#This Row],[цена наличные]]&lt;&gt;"-",Таблица6254[[#This Row],[цена наличные]]*Таблица6254[[#This Row],[Заказ наличные]],"")</f>
        <v>0</v>
      </c>
      <c r="J121" s="213">
        <f>Таблица6254[[#This Row],[Цена б/н]]*Таблица6254[[#This Row],[заказ б/н]]</f>
        <v>0</v>
      </c>
    </row>
    <row r="122" spans="1:10" x14ac:dyDescent="0.25">
      <c r="A122" s="214" t="s">
        <v>590</v>
      </c>
      <c r="B122" s="214" t="s">
        <v>591</v>
      </c>
      <c r="C122" s="214" t="s">
        <v>9486</v>
      </c>
      <c r="D122" s="214" t="s">
        <v>9487</v>
      </c>
      <c r="E122" s="215">
        <v>2111</v>
      </c>
      <c r="F122" s="215">
        <v>2426</v>
      </c>
      <c r="G122" s="212"/>
      <c r="H122" s="212"/>
      <c r="I122" s="213">
        <f>IF(Таблица6254[[#This Row],[цена наличные]]&lt;&gt;"-",Таблица6254[[#This Row],[цена наличные]]*Таблица6254[[#This Row],[Заказ наличные]],"")</f>
        <v>0</v>
      </c>
      <c r="J122" s="213">
        <f>Таблица6254[[#This Row],[Цена б/н]]*Таблица6254[[#This Row],[заказ б/н]]</f>
        <v>0</v>
      </c>
    </row>
    <row r="123" spans="1:10" x14ac:dyDescent="0.25">
      <c r="A123" s="214" t="s">
        <v>590</v>
      </c>
      <c r="B123" s="214" t="s">
        <v>591</v>
      </c>
      <c r="C123" s="214" t="s">
        <v>9874</v>
      </c>
      <c r="D123" s="214" t="s">
        <v>9848</v>
      </c>
      <c r="E123" s="215">
        <v>2111</v>
      </c>
      <c r="F123" s="215">
        <v>2426</v>
      </c>
      <c r="G123" s="212"/>
      <c r="H123" s="212"/>
      <c r="I123" s="213">
        <f>IF(Таблица6254[[#This Row],[цена наличные]]&lt;&gt;"-",Таблица6254[[#This Row],[цена наличные]]*Таблица6254[[#This Row],[Заказ наличные]],"")</f>
        <v>0</v>
      </c>
      <c r="J123" s="213">
        <f>Таблица6254[[#This Row],[Цена б/н]]*Таблица6254[[#This Row],[заказ б/н]]</f>
        <v>0</v>
      </c>
    </row>
    <row r="124" spans="1:10" x14ac:dyDescent="0.25">
      <c r="A124" s="214" t="s">
        <v>590</v>
      </c>
      <c r="B124" s="214" t="s">
        <v>591</v>
      </c>
      <c r="C124" s="214" t="s">
        <v>9904</v>
      </c>
      <c r="D124" s="214" t="s">
        <v>9849</v>
      </c>
      <c r="E124" s="215">
        <v>1485</v>
      </c>
      <c r="F124" s="215">
        <v>1707</v>
      </c>
      <c r="G124" s="212"/>
      <c r="H124" s="212"/>
      <c r="I124" s="213">
        <f>IF(Таблица6254[[#This Row],[цена наличные]]&lt;&gt;"-",Таблица6254[[#This Row],[цена наличные]]*Таблица6254[[#This Row],[Заказ наличные]],"")</f>
        <v>0</v>
      </c>
      <c r="J124" s="213">
        <f>Таблица6254[[#This Row],[Цена б/н]]*Таблица6254[[#This Row],[заказ б/н]]</f>
        <v>0</v>
      </c>
    </row>
    <row r="125" spans="1:10" x14ac:dyDescent="0.25">
      <c r="A125" s="214" t="s">
        <v>590</v>
      </c>
      <c r="B125" s="214" t="s">
        <v>591</v>
      </c>
      <c r="C125" s="214" t="s">
        <v>614</v>
      </c>
      <c r="D125" s="214" t="s">
        <v>615</v>
      </c>
      <c r="E125" s="215">
        <v>1485</v>
      </c>
      <c r="F125" s="215">
        <v>1707</v>
      </c>
      <c r="G125" s="212"/>
      <c r="H125" s="212"/>
      <c r="I125" s="213">
        <f>IF(Таблица6254[[#This Row],[цена наличные]]&lt;&gt;"-",Таблица6254[[#This Row],[цена наличные]]*Таблица6254[[#This Row],[Заказ наличные]],"")</f>
        <v>0</v>
      </c>
      <c r="J125" s="213">
        <f>Таблица6254[[#This Row],[Цена б/н]]*Таблица6254[[#This Row],[заказ б/н]]</f>
        <v>0</v>
      </c>
    </row>
    <row r="126" spans="1:10" x14ac:dyDescent="0.25">
      <c r="A126" s="214" t="s">
        <v>590</v>
      </c>
      <c r="B126" s="214" t="s">
        <v>591</v>
      </c>
      <c r="C126" s="214" t="s">
        <v>616</v>
      </c>
      <c r="D126" s="214" t="s">
        <v>617</v>
      </c>
      <c r="E126" s="215">
        <v>3626</v>
      </c>
      <c r="F126" s="215">
        <v>4168</v>
      </c>
      <c r="G126" s="212"/>
      <c r="H126" s="212"/>
      <c r="I126" s="213">
        <f>IF(Таблица6254[[#This Row],[цена наличные]]&lt;&gt;"-",Таблица6254[[#This Row],[цена наличные]]*Таблица6254[[#This Row],[Заказ наличные]],"")</f>
        <v>0</v>
      </c>
      <c r="J126" s="213">
        <f>Таблица6254[[#This Row],[Цена б/н]]*Таблица6254[[#This Row],[заказ б/н]]</f>
        <v>0</v>
      </c>
    </row>
    <row r="127" spans="1:10" x14ac:dyDescent="0.25">
      <c r="A127" s="214" t="s">
        <v>590</v>
      </c>
      <c r="B127" s="214" t="s">
        <v>591</v>
      </c>
      <c r="C127" s="214" t="s">
        <v>618</v>
      </c>
      <c r="D127" s="214" t="s">
        <v>619</v>
      </c>
      <c r="E127" s="215">
        <v>2591</v>
      </c>
      <c r="F127" s="215">
        <v>2978</v>
      </c>
      <c r="G127" s="212"/>
      <c r="H127" s="212"/>
      <c r="I127" s="213">
        <f>IF(Таблица6254[[#This Row],[цена наличные]]&lt;&gt;"-",Таблица6254[[#This Row],[цена наличные]]*Таблица6254[[#This Row],[Заказ наличные]],"")</f>
        <v>0</v>
      </c>
      <c r="J127" s="213">
        <f>Таблица6254[[#This Row],[Цена б/н]]*Таблица6254[[#This Row],[заказ б/н]]</f>
        <v>0</v>
      </c>
    </row>
    <row r="128" spans="1:10" x14ac:dyDescent="0.25">
      <c r="A128" s="214" t="s">
        <v>590</v>
      </c>
      <c r="B128" s="214" t="s">
        <v>591</v>
      </c>
      <c r="C128" s="214" t="s">
        <v>620</v>
      </c>
      <c r="D128" s="214" t="s">
        <v>14197</v>
      </c>
      <c r="E128" s="215">
        <v>2010</v>
      </c>
      <c r="F128" s="215">
        <v>2310</v>
      </c>
      <c r="G128" s="212"/>
      <c r="H128" s="212"/>
      <c r="I128" s="213">
        <f>IF(Таблица6254[[#This Row],[цена наличные]]&lt;&gt;"-",Таблица6254[[#This Row],[цена наличные]]*Таблица6254[[#This Row],[Заказ наличные]],"")</f>
        <v>0</v>
      </c>
      <c r="J128" s="213">
        <f>Таблица6254[[#This Row],[Цена б/н]]*Таблица6254[[#This Row],[заказ б/н]]</f>
        <v>0</v>
      </c>
    </row>
    <row r="129" spans="1:10" x14ac:dyDescent="0.25">
      <c r="A129" s="214" t="s">
        <v>590</v>
      </c>
      <c r="B129" s="214" t="s">
        <v>591</v>
      </c>
      <c r="C129" s="214" t="s">
        <v>621</v>
      </c>
      <c r="D129" s="214" t="s">
        <v>622</v>
      </c>
      <c r="E129" s="215">
        <v>1898</v>
      </c>
      <c r="F129" s="215">
        <v>2182</v>
      </c>
      <c r="G129" s="212"/>
      <c r="H129" s="212"/>
      <c r="I129" s="213">
        <f>IF(Таблица6254[[#This Row],[цена наличные]]&lt;&gt;"-",Таблица6254[[#This Row],[цена наличные]]*Таблица6254[[#This Row],[Заказ наличные]],"")</f>
        <v>0</v>
      </c>
      <c r="J129" s="213">
        <f>Таблица6254[[#This Row],[Цена б/н]]*Таблица6254[[#This Row],[заказ б/н]]</f>
        <v>0</v>
      </c>
    </row>
    <row r="130" spans="1:10" x14ac:dyDescent="0.25">
      <c r="A130" s="214" t="s">
        <v>590</v>
      </c>
      <c r="B130" s="214" t="s">
        <v>591</v>
      </c>
      <c r="C130" s="214" t="s">
        <v>623</v>
      </c>
      <c r="D130" s="214" t="s">
        <v>624</v>
      </c>
      <c r="E130" s="215">
        <v>1898</v>
      </c>
      <c r="F130" s="215">
        <v>2182</v>
      </c>
      <c r="G130" s="212"/>
      <c r="H130" s="212"/>
      <c r="I130" s="213">
        <f>IF(Таблица6254[[#This Row],[цена наличные]]&lt;&gt;"-",Таблица6254[[#This Row],[цена наличные]]*Таблица6254[[#This Row],[Заказ наличные]],"")</f>
        <v>0</v>
      </c>
      <c r="J130" s="213">
        <f>Таблица6254[[#This Row],[Цена б/н]]*Таблица6254[[#This Row],[заказ б/н]]</f>
        <v>0</v>
      </c>
    </row>
    <row r="131" spans="1:10" x14ac:dyDescent="0.25">
      <c r="A131" s="214" t="s">
        <v>590</v>
      </c>
      <c r="B131" s="214" t="s">
        <v>591</v>
      </c>
      <c r="C131" s="214" t="s">
        <v>14198</v>
      </c>
      <c r="D131" s="214" t="s">
        <v>14199</v>
      </c>
      <c r="E131" s="215">
        <v>976</v>
      </c>
      <c r="F131" s="215">
        <v>1122</v>
      </c>
      <c r="G131" s="212"/>
      <c r="H131" s="212"/>
      <c r="I131" s="213">
        <f>IF(Таблица6254[[#This Row],[цена наличные]]&lt;&gt;"-",Таблица6254[[#This Row],[цена наличные]]*Таблица6254[[#This Row],[Заказ наличные]],"")</f>
        <v>0</v>
      </c>
      <c r="J131" s="213">
        <f>Таблица6254[[#This Row],[Цена б/н]]*Таблица6254[[#This Row],[заказ б/н]]</f>
        <v>0</v>
      </c>
    </row>
    <row r="132" spans="1:10" x14ac:dyDescent="0.25">
      <c r="A132" s="214" t="s">
        <v>590</v>
      </c>
      <c r="B132" s="214" t="s">
        <v>591</v>
      </c>
      <c r="C132" s="214" t="s">
        <v>625</v>
      </c>
      <c r="D132" s="214" t="s">
        <v>626</v>
      </c>
      <c r="E132" s="215">
        <v>3355</v>
      </c>
      <c r="F132" s="215">
        <v>3856</v>
      </c>
      <c r="G132" s="212"/>
      <c r="H132" s="212"/>
      <c r="I132" s="213">
        <f>IF(Таблица6254[[#This Row],[цена наличные]]&lt;&gt;"-",Таблица6254[[#This Row],[цена наличные]]*Таблица6254[[#This Row],[Заказ наличные]],"")</f>
        <v>0</v>
      </c>
      <c r="J132" s="213">
        <f>Таблица6254[[#This Row],[Цена б/н]]*Таблица6254[[#This Row],[заказ б/н]]</f>
        <v>0</v>
      </c>
    </row>
    <row r="133" spans="1:10" x14ac:dyDescent="0.25">
      <c r="A133" s="214" t="s">
        <v>590</v>
      </c>
      <c r="B133" s="214" t="s">
        <v>591</v>
      </c>
      <c r="C133" s="214" t="s">
        <v>627</v>
      </c>
      <c r="D133" s="214" t="s">
        <v>628</v>
      </c>
      <c r="E133" s="215">
        <v>1844</v>
      </c>
      <c r="F133" s="215">
        <v>2120</v>
      </c>
      <c r="G133" s="212"/>
      <c r="H133" s="212"/>
      <c r="I133" s="213">
        <f>IF(Таблица6254[[#This Row],[цена наличные]]&lt;&gt;"-",Таблица6254[[#This Row],[цена наличные]]*Таблица6254[[#This Row],[Заказ наличные]],"")</f>
        <v>0</v>
      </c>
      <c r="J133" s="213">
        <f>Таблица6254[[#This Row],[Цена б/н]]*Таблица6254[[#This Row],[заказ б/н]]</f>
        <v>0</v>
      </c>
    </row>
    <row r="134" spans="1:10" x14ac:dyDescent="0.25">
      <c r="A134" s="214" t="s">
        <v>590</v>
      </c>
      <c r="B134" s="214" t="s">
        <v>591</v>
      </c>
      <c r="C134" s="214" t="s">
        <v>629</v>
      </c>
      <c r="D134" s="214" t="s">
        <v>630</v>
      </c>
      <c r="E134" s="215">
        <v>1446</v>
      </c>
      <c r="F134" s="215">
        <v>1662</v>
      </c>
      <c r="G134" s="212"/>
      <c r="H134" s="212"/>
      <c r="I134" s="213">
        <f>IF(Таблица6254[[#This Row],[цена наличные]]&lt;&gt;"-",Таблица6254[[#This Row],[цена наличные]]*Таблица6254[[#This Row],[Заказ наличные]],"")</f>
        <v>0</v>
      </c>
      <c r="J134" s="213">
        <f>Таблица6254[[#This Row],[Цена б/н]]*Таблица6254[[#This Row],[заказ б/н]]</f>
        <v>0</v>
      </c>
    </row>
    <row r="135" spans="1:10" x14ac:dyDescent="0.25">
      <c r="A135" s="214" t="s">
        <v>590</v>
      </c>
      <c r="B135" s="214" t="s">
        <v>591</v>
      </c>
      <c r="C135" s="214" t="s">
        <v>631</v>
      </c>
      <c r="D135" s="214" t="s">
        <v>632</v>
      </c>
      <c r="E135" s="215">
        <v>1446</v>
      </c>
      <c r="F135" s="215">
        <v>1662</v>
      </c>
      <c r="G135" s="212"/>
      <c r="H135" s="212"/>
      <c r="I135" s="213">
        <f>IF(Таблица6254[[#This Row],[цена наличные]]&lt;&gt;"-",Таблица6254[[#This Row],[цена наличные]]*Таблица6254[[#This Row],[Заказ наличные]],"")</f>
        <v>0</v>
      </c>
      <c r="J135" s="213">
        <f>Таблица6254[[#This Row],[Цена б/н]]*Таблица6254[[#This Row],[заказ б/н]]</f>
        <v>0</v>
      </c>
    </row>
    <row r="136" spans="1:10" x14ac:dyDescent="0.25">
      <c r="A136" s="214" t="s">
        <v>590</v>
      </c>
      <c r="B136" s="214" t="s">
        <v>591</v>
      </c>
      <c r="C136" s="214" t="s">
        <v>14200</v>
      </c>
      <c r="D136" s="214" t="s">
        <v>14201</v>
      </c>
      <c r="E136" s="215">
        <v>2284</v>
      </c>
      <c r="F136" s="215">
        <v>2625</v>
      </c>
      <c r="G136" s="212"/>
      <c r="H136" s="212"/>
      <c r="I136" s="213">
        <f>IF(Таблица6254[[#This Row],[цена наличные]]&lt;&gt;"-",Таблица6254[[#This Row],[цена наличные]]*Таблица6254[[#This Row],[Заказ наличные]],"")</f>
        <v>0</v>
      </c>
      <c r="J136" s="213">
        <f>Таблица6254[[#This Row],[Цена б/н]]*Таблица6254[[#This Row],[заказ б/н]]</f>
        <v>0</v>
      </c>
    </row>
    <row r="137" spans="1:10" x14ac:dyDescent="0.25">
      <c r="A137" s="214" t="s">
        <v>590</v>
      </c>
      <c r="B137" s="214" t="s">
        <v>591</v>
      </c>
      <c r="C137" s="214" t="s">
        <v>633</v>
      </c>
      <c r="D137" s="214" t="s">
        <v>634</v>
      </c>
      <c r="E137" s="215">
        <v>2284</v>
      </c>
      <c r="F137" s="215">
        <v>2625</v>
      </c>
      <c r="G137" s="212"/>
      <c r="H137" s="212"/>
      <c r="I137" s="213">
        <f>IF(Таблица6254[[#This Row],[цена наличные]]&lt;&gt;"-",Таблица6254[[#This Row],[цена наличные]]*Таблица6254[[#This Row],[Заказ наличные]],"")</f>
        <v>0</v>
      </c>
      <c r="J137" s="213">
        <f>Таблица6254[[#This Row],[Цена б/н]]*Таблица6254[[#This Row],[заказ б/н]]</f>
        <v>0</v>
      </c>
    </row>
    <row r="138" spans="1:10" x14ac:dyDescent="0.25">
      <c r="A138" s="214" t="s">
        <v>590</v>
      </c>
      <c r="B138" s="214" t="s">
        <v>591</v>
      </c>
      <c r="C138" s="214" t="s">
        <v>635</v>
      </c>
      <c r="D138" s="214" t="s">
        <v>636</v>
      </c>
      <c r="E138" s="215">
        <v>3539</v>
      </c>
      <c r="F138" s="215">
        <v>4067</v>
      </c>
      <c r="G138" s="212"/>
      <c r="H138" s="212"/>
      <c r="I138" s="213">
        <f>IF(Таблица6254[[#This Row],[цена наличные]]&lt;&gt;"-",Таблица6254[[#This Row],[цена наличные]]*Таблица6254[[#This Row],[Заказ наличные]],"")</f>
        <v>0</v>
      </c>
      <c r="J138" s="213">
        <f>Таблица6254[[#This Row],[Цена б/н]]*Таблица6254[[#This Row],[заказ б/н]]</f>
        <v>0</v>
      </c>
    </row>
    <row r="139" spans="1:10" x14ac:dyDescent="0.25">
      <c r="A139" s="214" t="s">
        <v>590</v>
      </c>
      <c r="B139" s="214" t="s">
        <v>591</v>
      </c>
      <c r="C139" s="214" t="s">
        <v>637</v>
      </c>
      <c r="D139" s="214" t="s">
        <v>638</v>
      </c>
      <c r="E139" s="215">
        <v>977</v>
      </c>
      <c r="F139" s="215">
        <v>1123</v>
      </c>
      <c r="G139" s="212"/>
      <c r="H139" s="212"/>
      <c r="I139" s="213">
        <f>IF(Таблица6254[[#This Row],[цена наличные]]&lt;&gt;"-",Таблица6254[[#This Row],[цена наличные]]*Таблица6254[[#This Row],[Заказ наличные]],"")</f>
        <v>0</v>
      </c>
      <c r="J139" s="213">
        <f>Таблица6254[[#This Row],[Цена б/н]]*Таблица6254[[#This Row],[заказ б/н]]</f>
        <v>0</v>
      </c>
    </row>
    <row r="140" spans="1:10" x14ac:dyDescent="0.25">
      <c r="A140" s="214" t="s">
        <v>590</v>
      </c>
      <c r="B140" s="214" t="s">
        <v>591</v>
      </c>
      <c r="C140" s="214" t="s">
        <v>639</v>
      </c>
      <c r="D140" s="214" t="s">
        <v>640</v>
      </c>
      <c r="E140" s="215">
        <v>1018</v>
      </c>
      <c r="F140" s="215">
        <v>1170</v>
      </c>
      <c r="G140" s="212"/>
      <c r="H140" s="212"/>
      <c r="I140" s="213">
        <f>IF(Таблица6254[[#This Row],[цена наличные]]&lt;&gt;"-",Таблица6254[[#This Row],[цена наличные]]*Таблица6254[[#This Row],[Заказ наличные]],"")</f>
        <v>0</v>
      </c>
      <c r="J140" s="213">
        <f>Таблица6254[[#This Row],[Цена б/н]]*Таблица6254[[#This Row],[заказ б/н]]</f>
        <v>0</v>
      </c>
    </row>
    <row r="141" spans="1:10" x14ac:dyDescent="0.25">
      <c r="A141" s="214" t="s">
        <v>590</v>
      </c>
      <c r="B141" s="214" t="s">
        <v>591</v>
      </c>
      <c r="C141" s="214" t="s">
        <v>639</v>
      </c>
      <c r="D141" s="214" t="s">
        <v>641</v>
      </c>
      <c r="E141" s="215">
        <v>1018</v>
      </c>
      <c r="F141" s="215">
        <v>1170</v>
      </c>
      <c r="G141" s="212"/>
      <c r="H141" s="212"/>
      <c r="I141" s="213">
        <f>IF(Таблица6254[[#This Row],[цена наличные]]&lt;&gt;"-",Таблица6254[[#This Row],[цена наличные]]*Таблица6254[[#This Row],[Заказ наличные]],"")</f>
        <v>0</v>
      </c>
      <c r="J141" s="213">
        <f>Таблица6254[[#This Row],[Цена б/н]]*Таблица6254[[#This Row],[заказ б/н]]</f>
        <v>0</v>
      </c>
    </row>
    <row r="142" spans="1:10" x14ac:dyDescent="0.25">
      <c r="A142" s="214" t="s">
        <v>590</v>
      </c>
      <c r="B142" s="214" t="s">
        <v>591</v>
      </c>
      <c r="C142" s="214" t="s">
        <v>642</v>
      </c>
      <c r="D142" s="214" t="s">
        <v>643</v>
      </c>
      <c r="E142" s="215">
        <v>1702</v>
      </c>
      <c r="F142" s="215">
        <v>1957</v>
      </c>
      <c r="G142" s="212"/>
      <c r="H142" s="212"/>
      <c r="I142" s="213">
        <f>IF(Таблица6254[[#This Row],[цена наличные]]&lt;&gt;"-",Таблица6254[[#This Row],[цена наличные]]*Таблица6254[[#This Row],[Заказ наличные]],"")</f>
        <v>0</v>
      </c>
      <c r="J142" s="213">
        <f>Таблица6254[[#This Row],[Цена б/н]]*Таблица6254[[#This Row],[заказ б/н]]</f>
        <v>0</v>
      </c>
    </row>
    <row r="143" spans="1:10" x14ac:dyDescent="0.25">
      <c r="A143" s="214" t="s">
        <v>590</v>
      </c>
      <c r="B143" s="214" t="s">
        <v>644</v>
      </c>
      <c r="C143" s="214" t="s">
        <v>645</v>
      </c>
      <c r="D143" s="214" t="s">
        <v>646</v>
      </c>
      <c r="E143" s="215">
        <v>2071</v>
      </c>
      <c r="F143" s="215">
        <v>2380</v>
      </c>
      <c r="G143" s="212"/>
      <c r="H143" s="212"/>
      <c r="I143" s="213">
        <f>IF(Таблица6254[[#This Row],[цена наличные]]&lt;&gt;"-",Таблица6254[[#This Row],[цена наличные]]*Таблица6254[[#This Row],[Заказ наличные]],"")</f>
        <v>0</v>
      </c>
      <c r="J143" s="213">
        <f>Таблица6254[[#This Row],[Цена б/н]]*Таблица6254[[#This Row],[заказ б/н]]</f>
        <v>0</v>
      </c>
    </row>
    <row r="144" spans="1:10" x14ac:dyDescent="0.25">
      <c r="A144" s="214" t="s">
        <v>590</v>
      </c>
      <c r="B144" s="214" t="s">
        <v>644</v>
      </c>
      <c r="C144" s="214" t="s">
        <v>647</v>
      </c>
      <c r="D144" s="214" t="s">
        <v>648</v>
      </c>
      <c r="E144" s="215">
        <v>1450</v>
      </c>
      <c r="F144" s="215">
        <v>1667</v>
      </c>
      <c r="G144" s="212"/>
      <c r="H144" s="212"/>
      <c r="I144" s="213">
        <f>IF(Таблица6254[[#This Row],[цена наличные]]&lt;&gt;"-",Таблица6254[[#This Row],[цена наличные]]*Таблица6254[[#This Row],[Заказ наличные]],"")</f>
        <v>0</v>
      </c>
      <c r="J144" s="213">
        <f>Таблица6254[[#This Row],[Цена б/н]]*Таблица6254[[#This Row],[заказ б/н]]</f>
        <v>0</v>
      </c>
    </row>
    <row r="145" spans="1:10" x14ac:dyDescent="0.25">
      <c r="A145" s="214" t="s">
        <v>590</v>
      </c>
      <c r="B145" s="214" t="s">
        <v>644</v>
      </c>
      <c r="C145" s="214" t="s">
        <v>649</v>
      </c>
      <c r="D145" s="214" t="s">
        <v>650</v>
      </c>
      <c r="E145" s="215">
        <v>1450</v>
      </c>
      <c r="F145" s="215">
        <v>1667</v>
      </c>
      <c r="G145" s="212"/>
      <c r="H145" s="212"/>
      <c r="I145" s="213">
        <f>IF(Таблица6254[[#This Row],[цена наличные]]&lt;&gt;"-",Таблица6254[[#This Row],[цена наличные]]*Таблица6254[[#This Row],[Заказ наличные]],"")</f>
        <v>0</v>
      </c>
      <c r="J145" s="213">
        <f>Таблица6254[[#This Row],[Цена б/н]]*Таблица6254[[#This Row],[заказ б/н]]</f>
        <v>0</v>
      </c>
    </row>
    <row r="146" spans="1:10" x14ac:dyDescent="0.25">
      <c r="A146" s="214" t="s">
        <v>590</v>
      </c>
      <c r="B146" s="214" t="s">
        <v>644</v>
      </c>
      <c r="C146" s="214" t="s">
        <v>651</v>
      </c>
      <c r="D146" s="214" t="s">
        <v>652</v>
      </c>
      <c r="E146" s="215">
        <v>1902</v>
      </c>
      <c r="F146" s="215">
        <v>2187</v>
      </c>
      <c r="G146" s="212"/>
      <c r="H146" s="212"/>
      <c r="I146" s="213">
        <f>IF(Таблица6254[[#This Row],[цена наличные]]&lt;&gt;"-",Таблица6254[[#This Row],[цена наличные]]*Таблица6254[[#This Row],[Заказ наличные]],"")</f>
        <v>0</v>
      </c>
      <c r="J146" s="213">
        <f>Таблица6254[[#This Row],[Цена б/н]]*Таблица6254[[#This Row],[заказ б/н]]</f>
        <v>0</v>
      </c>
    </row>
    <row r="147" spans="1:10" x14ac:dyDescent="0.25">
      <c r="A147" s="214" t="s">
        <v>590</v>
      </c>
      <c r="B147" s="214" t="s">
        <v>644</v>
      </c>
      <c r="C147" s="214" t="s">
        <v>653</v>
      </c>
      <c r="D147" s="214" t="s">
        <v>654</v>
      </c>
      <c r="E147" s="215">
        <v>1818</v>
      </c>
      <c r="F147" s="215">
        <v>2089</v>
      </c>
      <c r="G147" s="212"/>
      <c r="H147" s="212"/>
      <c r="I147" s="213">
        <f>IF(Таблица6254[[#This Row],[цена наличные]]&lt;&gt;"-",Таблица6254[[#This Row],[цена наличные]]*Таблица6254[[#This Row],[Заказ наличные]],"")</f>
        <v>0</v>
      </c>
      <c r="J147" s="213">
        <f>Таблица6254[[#This Row],[Цена б/н]]*Таблица6254[[#This Row],[заказ б/н]]</f>
        <v>0</v>
      </c>
    </row>
    <row r="148" spans="1:10" x14ac:dyDescent="0.25">
      <c r="A148" s="214" t="s">
        <v>590</v>
      </c>
      <c r="B148" s="214" t="s">
        <v>644</v>
      </c>
      <c r="C148" s="214" t="s">
        <v>655</v>
      </c>
      <c r="D148" s="214" t="s">
        <v>656</v>
      </c>
      <c r="E148" s="215">
        <v>1147</v>
      </c>
      <c r="F148" s="215">
        <v>1318</v>
      </c>
      <c r="G148" s="212"/>
      <c r="H148" s="212"/>
      <c r="I148" s="213">
        <f>IF(Таблица6254[[#This Row],[цена наличные]]&lt;&gt;"-",Таблица6254[[#This Row],[цена наличные]]*Таблица6254[[#This Row],[Заказ наличные]],"")</f>
        <v>0</v>
      </c>
      <c r="J148" s="213">
        <f>Таблица6254[[#This Row],[Цена б/н]]*Таблица6254[[#This Row],[заказ б/н]]</f>
        <v>0</v>
      </c>
    </row>
    <row r="149" spans="1:10" x14ac:dyDescent="0.25">
      <c r="A149" s="214" t="s">
        <v>590</v>
      </c>
      <c r="B149" s="214" t="s">
        <v>644</v>
      </c>
      <c r="C149" s="214" t="s">
        <v>657</v>
      </c>
      <c r="D149" s="214" t="s">
        <v>658</v>
      </c>
      <c r="E149" s="215">
        <v>1338</v>
      </c>
      <c r="F149" s="215">
        <v>1538</v>
      </c>
      <c r="G149" s="212"/>
      <c r="H149" s="212"/>
      <c r="I149" s="213">
        <f>IF(Таблица6254[[#This Row],[цена наличные]]&lt;&gt;"-",Таблица6254[[#This Row],[цена наличные]]*Таблица6254[[#This Row],[Заказ наличные]],"")</f>
        <v>0</v>
      </c>
      <c r="J149" s="213">
        <f>Таблица6254[[#This Row],[Цена б/н]]*Таблица6254[[#This Row],[заказ б/н]]</f>
        <v>0</v>
      </c>
    </row>
    <row r="150" spans="1:10" x14ac:dyDescent="0.25">
      <c r="A150" s="214" t="s">
        <v>590</v>
      </c>
      <c r="B150" s="214" t="s">
        <v>644</v>
      </c>
      <c r="C150" s="214" t="s">
        <v>659</v>
      </c>
      <c r="D150" s="214" t="s">
        <v>660</v>
      </c>
      <c r="E150" s="215">
        <v>1434</v>
      </c>
      <c r="F150" s="215">
        <v>1648</v>
      </c>
      <c r="G150" s="212"/>
      <c r="H150" s="212"/>
      <c r="I150" s="213">
        <f>IF(Таблица6254[[#This Row],[цена наличные]]&lt;&gt;"-",Таблица6254[[#This Row],[цена наличные]]*Таблица6254[[#This Row],[Заказ наличные]],"")</f>
        <v>0</v>
      </c>
      <c r="J150" s="213">
        <f>Таблица6254[[#This Row],[Цена б/н]]*Таблица6254[[#This Row],[заказ б/н]]</f>
        <v>0</v>
      </c>
    </row>
    <row r="151" spans="1:10" x14ac:dyDescent="0.25">
      <c r="A151" s="214" t="s">
        <v>590</v>
      </c>
      <c r="B151" s="214" t="s">
        <v>644</v>
      </c>
      <c r="C151" s="214" t="s">
        <v>661</v>
      </c>
      <c r="D151" s="214" t="s">
        <v>662</v>
      </c>
      <c r="E151" s="215">
        <v>2333</v>
      </c>
      <c r="F151" s="215">
        <v>2681</v>
      </c>
      <c r="G151" s="212"/>
      <c r="H151" s="212"/>
      <c r="I151" s="213">
        <f>IF(Таблица6254[[#This Row],[цена наличные]]&lt;&gt;"-",Таблица6254[[#This Row],[цена наличные]]*Таблица6254[[#This Row],[Заказ наличные]],"")</f>
        <v>0</v>
      </c>
      <c r="J151" s="213">
        <f>Таблица6254[[#This Row],[Цена б/н]]*Таблица6254[[#This Row],[заказ б/н]]</f>
        <v>0</v>
      </c>
    </row>
    <row r="152" spans="1:10" x14ac:dyDescent="0.25">
      <c r="A152" s="214" t="s">
        <v>590</v>
      </c>
      <c r="B152" s="214" t="s">
        <v>644</v>
      </c>
      <c r="C152" s="214" t="s">
        <v>663</v>
      </c>
      <c r="D152" s="214" t="s">
        <v>664</v>
      </c>
      <c r="E152" s="215">
        <v>916</v>
      </c>
      <c r="F152" s="215">
        <v>1053</v>
      </c>
      <c r="G152" s="212"/>
      <c r="H152" s="212"/>
      <c r="I152" s="213">
        <f>IF(Таблица6254[[#This Row],[цена наличные]]&lt;&gt;"-",Таблица6254[[#This Row],[цена наличные]]*Таблица6254[[#This Row],[Заказ наличные]],"")</f>
        <v>0</v>
      </c>
      <c r="J152" s="213">
        <f>Таблица6254[[#This Row],[Цена б/н]]*Таблица6254[[#This Row],[заказ б/н]]</f>
        <v>0</v>
      </c>
    </row>
    <row r="153" spans="1:10" x14ac:dyDescent="0.25">
      <c r="A153" s="214" t="s">
        <v>590</v>
      </c>
      <c r="B153" s="214" t="s">
        <v>665</v>
      </c>
      <c r="C153" s="214" t="s">
        <v>666</v>
      </c>
      <c r="D153" s="214" t="s">
        <v>667</v>
      </c>
      <c r="E153" s="215">
        <v>106216</v>
      </c>
      <c r="F153" s="215">
        <v>122087</v>
      </c>
      <c r="G153" s="212"/>
      <c r="H153" s="212"/>
      <c r="I153" s="213">
        <f>IF(Таблица6254[[#This Row],[цена наличные]]&lt;&gt;"-",Таблица6254[[#This Row],[цена наличные]]*Таблица6254[[#This Row],[Заказ наличные]],"")</f>
        <v>0</v>
      </c>
      <c r="J153" s="213">
        <f>Таблица6254[[#This Row],[Цена б/н]]*Таблица6254[[#This Row],[заказ б/н]]</f>
        <v>0</v>
      </c>
    </row>
    <row r="154" spans="1:10" x14ac:dyDescent="0.25">
      <c r="A154" s="214" t="s">
        <v>590</v>
      </c>
      <c r="B154" s="214" t="s">
        <v>665</v>
      </c>
      <c r="C154" s="214" t="s">
        <v>668</v>
      </c>
      <c r="D154" s="214" t="s">
        <v>669</v>
      </c>
      <c r="E154" s="215">
        <v>94678</v>
      </c>
      <c r="F154" s="215">
        <v>108826</v>
      </c>
      <c r="G154" s="212"/>
      <c r="H154" s="212"/>
      <c r="I154" s="213">
        <f>IF(Таблица6254[[#This Row],[цена наличные]]&lt;&gt;"-",Таблица6254[[#This Row],[цена наличные]]*Таблица6254[[#This Row],[Заказ наличные]],"")</f>
        <v>0</v>
      </c>
      <c r="J154" s="213">
        <f>Таблица6254[[#This Row],[Цена б/н]]*Таблица6254[[#This Row],[заказ б/н]]</f>
        <v>0</v>
      </c>
    </row>
    <row r="155" spans="1:10" x14ac:dyDescent="0.25">
      <c r="A155" s="214" t="s">
        <v>590</v>
      </c>
      <c r="B155" s="214" t="s">
        <v>670</v>
      </c>
      <c r="C155" s="214" t="s">
        <v>671</v>
      </c>
      <c r="D155" s="214" t="s">
        <v>672</v>
      </c>
      <c r="E155" s="215">
        <v>5800</v>
      </c>
      <c r="F155" s="215">
        <v>6667</v>
      </c>
      <c r="G155" s="212"/>
      <c r="H155" s="212"/>
      <c r="I155" s="213">
        <f>IF(Таблица6254[[#This Row],[цена наличные]]&lt;&gt;"-",Таблица6254[[#This Row],[цена наличные]]*Таблица6254[[#This Row],[Заказ наличные]],"")</f>
        <v>0</v>
      </c>
      <c r="J155" s="213">
        <f>Таблица6254[[#This Row],[Цена б/н]]*Таблица6254[[#This Row],[заказ б/н]]</f>
        <v>0</v>
      </c>
    </row>
    <row r="156" spans="1:10" x14ac:dyDescent="0.25">
      <c r="A156" s="214" t="s">
        <v>590</v>
      </c>
      <c r="B156" s="214" t="s">
        <v>670</v>
      </c>
      <c r="C156" s="214" t="s">
        <v>673</v>
      </c>
      <c r="D156" s="214" t="s">
        <v>674</v>
      </c>
      <c r="E156" s="215">
        <v>4103</v>
      </c>
      <c r="F156" s="215">
        <v>4716</v>
      </c>
      <c r="G156" s="212"/>
      <c r="H156" s="212"/>
      <c r="I156" s="213">
        <f>IF(Таблица6254[[#This Row],[цена наличные]]&lt;&gt;"-",Таблица6254[[#This Row],[цена наличные]]*Таблица6254[[#This Row],[Заказ наличные]],"")</f>
        <v>0</v>
      </c>
      <c r="J156" s="213">
        <f>Таблица6254[[#This Row],[Цена б/н]]*Таблица6254[[#This Row],[заказ б/н]]</f>
        <v>0</v>
      </c>
    </row>
    <row r="157" spans="1:10" x14ac:dyDescent="0.25">
      <c r="A157" s="214" t="s">
        <v>590</v>
      </c>
      <c r="B157" s="214" t="s">
        <v>670</v>
      </c>
      <c r="C157" s="214" t="s">
        <v>11557</v>
      </c>
      <c r="D157" s="214" t="s">
        <v>11558</v>
      </c>
      <c r="E157" s="215">
        <v>3719</v>
      </c>
      <c r="F157" s="215">
        <v>4275</v>
      </c>
      <c r="G157" s="212"/>
      <c r="H157" s="212"/>
      <c r="I157" s="213">
        <f>IF(Таблица6254[[#This Row],[цена наличные]]&lt;&gt;"-",Таблица6254[[#This Row],[цена наличные]]*Таблица6254[[#This Row],[Заказ наличные]],"")</f>
        <v>0</v>
      </c>
      <c r="J157" s="213">
        <f>Таблица6254[[#This Row],[Цена б/н]]*Таблица6254[[#This Row],[заказ б/н]]</f>
        <v>0</v>
      </c>
    </row>
    <row r="158" spans="1:10" x14ac:dyDescent="0.25">
      <c r="A158" s="214" t="s">
        <v>590</v>
      </c>
      <c r="B158" s="214" t="s">
        <v>670</v>
      </c>
      <c r="C158" s="214" t="s">
        <v>675</v>
      </c>
      <c r="D158" s="214" t="s">
        <v>676</v>
      </c>
      <c r="E158" s="215">
        <v>44794</v>
      </c>
      <c r="F158" s="215">
        <v>51487</v>
      </c>
      <c r="G158" s="212"/>
      <c r="H158" s="212"/>
      <c r="I158" s="213">
        <f>IF(Таблица6254[[#This Row],[цена наличные]]&lt;&gt;"-",Таблица6254[[#This Row],[цена наличные]]*Таблица6254[[#This Row],[Заказ наличные]],"")</f>
        <v>0</v>
      </c>
      <c r="J158" s="213">
        <f>Таблица6254[[#This Row],[Цена б/н]]*Таблица6254[[#This Row],[заказ б/н]]</f>
        <v>0</v>
      </c>
    </row>
    <row r="159" spans="1:10" x14ac:dyDescent="0.25">
      <c r="A159" s="214" t="s">
        <v>590</v>
      </c>
      <c r="B159" s="214" t="s">
        <v>670</v>
      </c>
      <c r="C159" s="214" t="s">
        <v>677</v>
      </c>
      <c r="D159" s="214" t="s">
        <v>678</v>
      </c>
      <c r="E159" s="215">
        <v>4556</v>
      </c>
      <c r="F159" s="215">
        <v>5237</v>
      </c>
      <c r="G159" s="212"/>
      <c r="H159" s="212"/>
      <c r="I159" s="213">
        <f>IF(Таблица6254[[#This Row],[цена наличные]]&lt;&gt;"-",Таблица6254[[#This Row],[цена наличные]]*Таблица6254[[#This Row],[Заказ наличные]],"")</f>
        <v>0</v>
      </c>
      <c r="J159" s="213">
        <f>Таблица6254[[#This Row],[Цена б/н]]*Таблица6254[[#This Row],[заказ б/н]]</f>
        <v>0</v>
      </c>
    </row>
    <row r="160" spans="1:10" x14ac:dyDescent="0.25">
      <c r="A160" s="214" t="s">
        <v>590</v>
      </c>
      <c r="B160" s="214" t="s">
        <v>670</v>
      </c>
      <c r="C160" s="214" t="s">
        <v>11559</v>
      </c>
      <c r="D160" s="214" t="s">
        <v>9537</v>
      </c>
      <c r="E160" s="215">
        <v>3279</v>
      </c>
      <c r="F160" s="215">
        <v>3769</v>
      </c>
      <c r="G160" s="212"/>
      <c r="H160" s="212"/>
      <c r="I160" s="213">
        <f>IF(Таблица6254[[#This Row],[цена наличные]]&lt;&gt;"-",Таблица6254[[#This Row],[цена наличные]]*Таблица6254[[#This Row],[Заказ наличные]],"")</f>
        <v>0</v>
      </c>
      <c r="J160" s="213">
        <f>Таблица6254[[#This Row],[Цена б/н]]*Таблица6254[[#This Row],[заказ б/н]]</f>
        <v>0</v>
      </c>
    </row>
    <row r="161" spans="1:10" x14ac:dyDescent="0.25">
      <c r="A161" s="214" t="s">
        <v>590</v>
      </c>
      <c r="B161" s="214" t="s">
        <v>670</v>
      </c>
      <c r="C161" s="214" t="s">
        <v>679</v>
      </c>
      <c r="D161" s="214" t="s">
        <v>680</v>
      </c>
      <c r="E161" s="215">
        <v>3503</v>
      </c>
      <c r="F161" s="215">
        <v>4027</v>
      </c>
      <c r="G161" s="212"/>
      <c r="H161" s="212"/>
      <c r="I161" s="213">
        <f>IF(Таблица6254[[#This Row],[цена наличные]]&lt;&gt;"-",Таблица6254[[#This Row],[цена наличные]]*Таблица6254[[#This Row],[Заказ наличные]],"")</f>
        <v>0</v>
      </c>
      <c r="J161" s="213">
        <f>Таблица6254[[#This Row],[Цена б/н]]*Таблица6254[[#This Row],[заказ б/н]]</f>
        <v>0</v>
      </c>
    </row>
    <row r="162" spans="1:10" x14ac:dyDescent="0.25">
      <c r="A162" s="214" t="s">
        <v>590</v>
      </c>
      <c r="B162" s="214" t="s">
        <v>670</v>
      </c>
      <c r="C162" s="214" t="s">
        <v>11560</v>
      </c>
      <c r="D162" s="214" t="s">
        <v>8401</v>
      </c>
      <c r="E162" s="215">
        <v>3874</v>
      </c>
      <c r="F162" s="215">
        <v>4453</v>
      </c>
      <c r="G162" s="212"/>
      <c r="H162" s="212"/>
      <c r="I162" s="213">
        <f>IF(Таблица6254[[#This Row],[цена наличные]]&lt;&gt;"-",Таблица6254[[#This Row],[цена наличные]]*Таблица6254[[#This Row],[Заказ наличные]],"")</f>
        <v>0</v>
      </c>
      <c r="J162" s="213">
        <f>Таблица6254[[#This Row],[Цена б/н]]*Таблица6254[[#This Row],[заказ б/н]]</f>
        <v>0</v>
      </c>
    </row>
    <row r="163" spans="1:10" x14ac:dyDescent="0.25">
      <c r="A163" s="214" t="s">
        <v>590</v>
      </c>
      <c r="B163" s="214" t="s">
        <v>670</v>
      </c>
      <c r="C163" s="214" t="s">
        <v>681</v>
      </c>
      <c r="D163" s="214" t="s">
        <v>682</v>
      </c>
      <c r="E163" s="215">
        <v>6933</v>
      </c>
      <c r="F163" s="215">
        <v>7969</v>
      </c>
      <c r="G163" s="212"/>
      <c r="H163" s="212"/>
      <c r="I163" s="213">
        <f>IF(Таблица6254[[#This Row],[цена наличные]]&lt;&gt;"-",Таблица6254[[#This Row],[цена наличные]]*Таблица6254[[#This Row],[Заказ наличные]],"")</f>
        <v>0</v>
      </c>
      <c r="J163" s="213">
        <f>Таблица6254[[#This Row],[Цена б/н]]*Таблица6254[[#This Row],[заказ б/н]]</f>
        <v>0</v>
      </c>
    </row>
    <row r="164" spans="1:10" x14ac:dyDescent="0.25">
      <c r="A164" s="214" t="s">
        <v>590</v>
      </c>
      <c r="B164" s="214" t="s">
        <v>670</v>
      </c>
      <c r="C164" s="214" t="s">
        <v>683</v>
      </c>
      <c r="D164" s="214" t="s">
        <v>684</v>
      </c>
      <c r="E164" s="215">
        <v>4783</v>
      </c>
      <c r="F164" s="215">
        <v>5498</v>
      </c>
      <c r="G164" s="212"/>
      <c r="H164" s="212"/>
      <c r="I164" s="213">
        <f>IF(Таблица6254[[#This Row],[цена наличные]]&lt;&gt;"-",Таблица6254[[#This Row],[цена наличные]]*Таблица6254[[#This Row],[Заказ наличные]],"")</f>
        <v>0</v>
      </c>
      <c r="J164" s="213">
        <f>Таблица6254[[#This Row],[Цена б/н]]*Таблица6254[[#This Row],[заказ б/н]]</f>
        <v>0</v>
      </c>
    </row>
    <row r="165" spans="1:10" x14ac:dyDescent="0.25">
      <c r="A165" s="214" t="s">
        <v>590</v>
      </c>
      <c r="B165" s="214" t="s">
        <v>670</v>
      </c>
      <c r="C165" s="214" t="s">
        <v>685</v>
      </c>
      <c r="D165" s="214" t="s">
        <v>686</v>
      </c>
      <c r="E165" s="215">
        <v>1995</v>
      </c>
      <c r="F165" s="215">
        <v>2294</v>
      </c>
      <c r="G165" s="212"/>
      <c r="H165" s="212"/>
      <c r="I165" s="213">
        <f>IF(Таблица6254[[#This Row],[цена наличные]]&lt;&gt;"-",Таблица6254[[#This Row],[цена наличные]]*Таблица6254[[#This Row],[Заказ наличные]],"")</f>
        <v>0</v>
      </c>
      <c r="J165" s="213">
        <f>Таблица6254[[#This Row],[Цена б/н]]*Таблица6254[[#This Row],[заказ б/н]]</f>
        <v>0</v>
      </c>
    </row>
    <row r="166" spans="1:10" x14ac:dyDescent="0.25">
      <c r="A166" s="214" t="s">
        <v>590</v>
      </c>
      <c r="B166" s="214" t="s">
        <v>670</v>
      </c>
      <c r="C166" s="214" t="s">
        <v>687</v>
      </c>
      <c r="D166" s="214" t="s">
        <v>688</v>
      </c>
      <c r="E166" s="215">
        <v>4737</v>
      </c>
      <c r="F166" s="215">
        <v>5445</v>
      </c>
      <c r="G166" s="212"/>
      <c r="H166" s="212"/>
      <c r="I166" s="213">
        <f>IF(Таблица6254[[#This Row],[цена наличные]]&lt;&gt;"-",Таблица6254[[#This Row],[цена наличные]]*Таблица6254[[#This Row],[Заказ наличные]],"")</f>
        <v>0</v>
      </c>
      <c r="J166" s="213">
        <f>Таблица6254[[#This Row],[Цена б/н]]*Таблица6254[[#This Row],[заказ б/н]]</f>
        <v>0</v>
      </c>
    </row>
    <row r="167" spans="1:10" x14ac:dyDescent="0.25">
      <c r="A167" s="214" t="s">
        <v>590</v>
      </c>
      <c r="B167" s="214" t="s">
        <v>670</v>
      </c>
      <c r="C167" s="214" t="s">
        <v>689</v>
      </c>
      <c r="D167" s="214" t="s">
        <v>690</v>
      </c>
      <c r="E167" s="215">
        <v>1256</v>
      </c>
      <c r="F167" s="215">
        <v>1443</v>
      </c>
      <c r="G167" s="212"/>
      <c r="H167" s="212"/>
      <c r="I167" s="213">
        <f>IF(Таблица6254[[#This Row],[цена наличные]]&lt;&gt;"-",Таблица6254[[#This Row],[цена наличные]]*Таблица6254[[#This Row],[Заказ наличные]],"")</f>
        <v>0</v>
      </c>
      <c r="J167" s="213">
        <f>Таблица6254[[#This Row],[Цена б/н]]*Таблица6254[[#This Row],[заказ б/н]]</f>
        <v>0</v>
      </c>
    </row>
    <row r="168" spans="1:10" x14ac:dyDescent="0.25">
      <c r="A168" s="214" t="s">
        <v>590</v>
      </c>
      <c r="B168" s="214" t="s">
        <v>670</v>
      </c>
      <c r="C168" s="214" t="s">
        <v>10427</v>
      </c>
      <c r="D168" s="214" t="s">
        <v>10428</v>
      </c>
      <c r="E168" s="215">
        <v>1764</v>
      </c>
      <c r="F168" s="215">
        <v>2028</v>
      </c>
      <c r="G168" s="212"/>
      <c r="H168" s="212"/>
      <c r="I168" s="213">
        <f>IF(Таблица6254[[#This Row],[цена наличные]]&lt;&gt;"-",Таблица6254[[#This Row],[цена наличные]]*Таблица6254[[#This Row],[Заказ наличные]],"")</f>
        <v>0</v>
      </c>
      <c r="J168" s="213">
        <f>Таблица6254[[#This Row],[Цена б/н]]*Таблица6254[[#This Row],[заказ б/н]]</f>
        <v>0</v>
      </c>
    </row>
    <row r="169" spans="1:10" x14ac:dyDescent="0.25">
      <c r="A169" s="214" t="s">
        <v>590</v>
      </c>
      <c r="B169" s="214" t="s">
        <v>670</v>
      </c>
      <c r="C169" s="214" t="s">
        <v>691</v>
      </c>
      <c r="D169" s="214" t="s">
        <v>692</v>
      </c>
      <c r="E169" s="215">
        <v>6969</v>
      </c>
      <c r="F169" s="215">
        <v>8010</v>
      </c>
      <c r="G169" s="212"/>
      <c r="H169" s="212"/>
      <c r="I169" s="213">
        <f>IF(Таблица6254[[#This Row],[цена наличные]]&lt;&gt;"-",Таблица6254[[#This Row],[цена наличные]]*Таблица6254[[#This Row],[Заказ наличные]],"")</f>
        <v>0</v>
      </c>
      <c r="J169" s="213">
        <f>Таблица6254[[#This Row],[Цена б/н]]*Таблица6254[[#This Row],[заказ б/н]]</f>
        <v>0</v>
      </c>
    </row>
    <row r="170" spans="1:10" x14ac:dyDescent="0.25">
      <c r="A170" s="214" t="s">
        <v>590</v>
      </c>
      <c r="B170" s="214" t="s">
        <v>670</v>
      </c>
      <c r="C170" s="214" t="s">
        <v>693</v>
      </c>
      <c r="D170" s="214" t="s">
        <v>694</v>
      </c>
      <c r="E170" s="215">
        <v>4907</v>
      </c>
      <c r="F170" s="215">
        <v>5640</v>
      </c>
      <c r="G170" s="212"/>
      <c r="H170" s="212"/>
      <c r="I170" s="213">
        <f>IF(Таблица6254[[#This Row],[цена наличные]]&lt;&gt;"-",Таблица6254[[#This Row],[цена наличные]]*Таблица6254[[#This Row],[Заказ наличные]],"")</f>
        <v>0</v>
      </c>
      <c r="J170" s="213">
        <f>Таблица6254[[#This Row],[Цена б/н]]*Таблица6254[[#This Row],[заказ б/н]]</f>
        <v>0</v>
      </c>
    </row>
    <row r="171" spans="1:10" x14ac:dyDescent="0.25">
      <c r="A171" s="214" t="s">
        <v>590</v>
      </c>
      <c r="B171" s="214" t="s">
        <v>670</v>
      </c>
      <c r="C171" s="214" t="s">
        <v>10429</v>
      </c>
      <c r="D171" s="214" t="s">
        <v>10430</v>
      </c>
      <c r="E171" s="215">
        <v>7126</v>
      </c>
      <c r="F171" s="215">
        <v>8191</v>
      </c>
      <c r="G171" s="212"/>
      <c r="H171" s="212"/>
      <c r="I171" s="213">
        <f>IF(Таблица6254[[#This Row],[цена наличные]]&lt;&gt;"-",Таблица6254[[#This Row],[цена наличные]]*Таблица6254[[#This Row],[Заказ наличные]],"")</f>
        <v>0</v>
      </c>
      <c r="J171" s="213">
        <f>Таблица6254[[#This Row],[Цена б/н]]*Таблица6254[[#This Row],[заказ б/н]]</f>
        <v>0</v>
      </c>
    </row>
    <row r="172" spans="1:10" x14ac:dyDescent="0.25">
      <c r="A172" s="214" t="s">
        <v>590</v>
      </c>
      <c r="B172" s="214" t="s">
        <v>670</v>
      </c>
      <c r="C172" s="214" t="s">
        <v>14202</v>
      </c>
      <c r="D172" s="214" t="s">
        <v>14203</v>
      </c>
      <c r="E172" s="215">
        <v>9230</v>
      </c>
      <c r="F172" s="215">
        <v>10610</v>
      </c>
      <c r="G172" s="212"/>
      <c r="H172" s="212"/>
      <c r="I172" s="213">
        <f>IF(Таблица6254[[#This Row],[цена наличные]]&lt;&gt;"-",Таблица6254[[#This Row],[цена наличные]]*Таблица6254[[#This Row],[Заказ наличные]],"")</f>
        <v>0</v>
      </c>
      <c r="J172" s="213">
        <f>Таблица6254[[#This Row],[Цена б/н]]*Таблица6254[[#This Row],[заказ б/н]]</f>
        <v>0</v>
      </c>
    </row>
    <row r="173" spans="1:10" x14ac:dyDescent="0.25">
      <c r="A173" s="214" t="s">
        <v>590</v>
      </c>
      <c r="B173" s="214" t="s">
        <v>670</v>
      </c>
      <c r="C173" s="214" t="s">
        <v>695</v>
      </c>
      <c r="D173" s="214" t="s">
        <v>696</v>
      </c>
      <c r="E173" s="215">
        <v>7126</v>
      </c>
      <c r="F173" s="215">
        <v>8191</v>
      </c>
      <c r="G173" s="212"/>
      <c r="H173" s="212"/>
      <c r="I173" s="213">
        <f>IF(Таблица6254[[#This Row],[цена наличные]]&lt;&gt;"-",Таблица6254[[#This Row],[цена наличные]]*Таблица6254[[#This Row],[Заказ наличные]],"")</f>
        <v>0</v>
      </c>
      <c r="J173" s="213">
        <f>Таблица6254[[#This Row],[Цена б/н]]*Таблица6254[[#This Row],[заказ б/н]]</f>
        <v>0</v>
      </c>
    </row>
    <row r="174" spans="1:10" x14ac:dyDescent="0.25">
      <c r="A174" s="214" t="s">
        <v>590</v>
      </c>
      <c r="B174" s="214" t="s">
        <v>670</v>
      </c>
      <c r="C174" s="214" t="s">
        <v>10431</v>
      </c>
      <c r="D174" s="214" t="s">
        <v>10432</v>
      </c>
      <c r="E174" s="215">
        <v>7126</v>
      </c>
      <c r="F174" s="215">
        <v>8191</v>
      </c>
      <c r="G174" s="212"/>
      <c r="H174" s="212"/>
      <c r="I174" s="213">
        <f>IF(Таблица6254[[#This Row],[цена наличные]]&lt;&gt;"-",Таблица6254[[#This Row],[цена наличные]]*Таблица6254[[#This Row],[Заказ наличные]],"")</f>
        <v>0</v>
      </c>
      <c r="J174" s="213">
        <f>Таблица6254[[#This Row],[Цена б/н]]*Таблица6254[[#This Row],[заказ б/н]]</f>
        <v>0</v>
      </c>
    </row>
    <row r="175" spans="1:10" x14ac:dyDescent="0.25">
      <c r="A175" s="214" t="s">
        <v>590</v>
      </c>
      <c r="B175" s="214" t="s">
        <v>670</v>
      </c>
      <c r="C175" s="214" t="s">
        <v>697</v>
      </c>
      <c r="D175" s="214" t="s">
        <v>698</v>
      </c>
      <c r="E175" s="215">
        <v>7805</v>
      </c>
      <c r="F175" s="215">
        <v>8971</v>
      </c>
      <c r="G175" s="212"/>
      <c r="H175" s="212"/>
      <c r="I175" s="213">
        <f>IF(Таблица6254[[#This Row],[цена наличные]]&lt;&gt;"-",Таблица6254[[#This Row],[цена наличные]]*Таблица6254[[#This Row],[Заказ наличные]],"")</f>
        <v>0</v>
      </c>
      <c r="J175" s="213">
        <f>Таблица6254[[#This Row],[Цена б/н]]*Таблица6254[[#This Row],[заказ б/н]]</f>
        <v>0</v>
      </c>
    </row>
    <row r="176" spans="1:10" x14ac:dyDescent="0.25">
      <c r="A176" s="214" t="s">
        <v>590</v>
      </c>
      <c r="B176" s="214" t="s">
        <v>670</v>
      </c>
      <c r="C176" s="214" t="s">
        <v>10433</v>
      </c>
      <c r="D176" s="214" t="s">
        <v>10434</v>
      </c>
      <c r="E176" s="215">
        <v>12217</v>
      </c>
      <c r="F176" s="215">
        <v>14042</v>
      </c>
      <c r="G176" s="212"/>
      <c r="H176" s="212"/>
      <c r="I176" s="213">
        <f>IF(Таблица6254[[#This Row],[цена наличные]]&lt;&gt;"-",Таблица6254[[#This Row],[цена наличные]]*Таблица6254[[#This Row],[Заказ наличные]],"")</f>
        <v>0</v>
      </c>
      <c r="J176" s="213">
        <f>Таблица6254[[#This Row],[Цена б/н]]*Таблица6254[[#This Row],[заказ б/н]]</f>
        <v>0</v>
      </c>
    </row>
    <row r="177" spans="1:10" x14ac:dyDescent="0.25">
      <c r="A177" s="214" t="s">
        <v>590</v>
      </c>
      <c r="B177" s="214" t="s">
        <v>670</v>
      </c>
      <c r="C177" s="214" t="s">
        <v>10435</v>
      </c>
      <c r="D177" s="214" t="s">
        <v>10436</v>
      </c>
      <c r="E177" s="215">
        <v>13235</v>
      </c>
      <c r="F177" s="215">
        <v>15212</v>
      </c>
      <c r="G177" s="212"/>
      <c r="H177" s="212"/>
      <c r="I177" s="213">
        <f>IF(Таблица6254[[#This Row],[цена наличные]]&lt;&gt;"-",Таблица6254[[#This Row],[цена наличные]]*Таблица6254[[#This Row],[Заказ наличные]],"")</f>
        <v>0</v>
      </c>
      <c r="J177" s="213">
        <f>Таблица6254[[#This Row],[Цена б/н]]*Таблица6254[[#This Row],[заказ б/н]]</f>
        <v>0</v>
      </c>
    </row>
    <row r="178" spans="1:10" x14ac:dyDescent="0.25">
      <c r="A178" s="214" t="s">
        <v>590</v>
      </c>
      <c r="B178" s="214" t="s">
        <v>670</v>
      </c>
      <c r="C178" s="214" t="s">
        <v>699</v>
      </c>
      <c r="D178" s="214" t="s">
        <v>700</v>
      </c>
      <c r="E178" s="215">
        <v>2545</v>
      </c>
      <c r="F178" s="215">
        <v>2925</v>
      </c>
      <c r="G178" s="212"/>
      <c r="H178" s="212"/>
      <c r="I178" s="213">
        <f>IF(Таблица6254[[#This Row],[цена наличные]]&lt;&gt;"-",Таблица6254[[#This Row],[цена наличные]]*Таблица6254[[#This Row],[Заказ наличные]],"")</f>
        <v>0</v>
      </c>
      <c r="J178" s="213">
        <f>Таблица6254[[#This Row],[Цена б/н]]*Таблица6254[[#This Row],[заказ б/н]]</f>
        <v>0</v>
      </c>
    </row>
    <row r="179" spans="1:10" x14ac:dyDescent="0.25">
      <c r="A179" s="214" t="s">
        <v>590</v>
      </c>
      <c r="B179" s="214" t="s">
        <v>670</v>
      </c>
      <c r="C179" s="214" t="s">
        <v>701</v>
      </c>
      <c r="D179" s="214" t="s">
        <v>702</v>
      </c>
      <c r="E179" s="215">
        <v>2966</v>
      </c>
      <c r="F179" s="215">
        <v>3409</v>
      </c>
      <c r="G179" s="212"/>
      <c r="H179" s="212"/>
      <c r="I179" s="213">
        <f>IF(Таблица6254[[#This Row],[цена наличные]]&lt;&gt;"-",Таблица6254[[#This Row],[цена наличные]]*Таблица6254[[#This Row],[Заказ наличные]],"")</f>
        <v>0</v>
      </c>
      <c r="J179" s="213">
        <f>Таблица6254[[#This Row],[Цена б/н]]*Таблица6254[[#This Row],[заказ б/н]]</f>
        <v>0</v>
      </c>
    </row>
    <row r="180" spans="1:10" x14ac:dyDescent="0.25">
      <c r="A180" s="214" t="s">
        <v>590</v>
      </c>
      <c r="B180" s="214" t="s">
        <v>670</v>
      </c>
      <c r="C180" s="214" t="s">
        <v>10437</v>
      </c>
      <c r="D180" s="214" t="s">
        <v>10438</v>
      </c>
      <c r="E180" s="215">
        <v>2477</v>
      </c>
      <c r="F180" s="215">
        <v>2847</v>
      </c>
      <c r="G180" s="212"/>
      <c r="H180" s="212"/>
      <c r="I180" s="213">
        <f>IF(Таблица6254[[#This Row],[цена наличные]]&lt;&gt;"-",Таблица6254[[#This Row],[цена наличные]]*Таблица6254[[#This Row],[Заказ наличные]],"")</f>
        <v>0</v>
      </c>
      <c r="J180" s="213">
        <f>Таблица6254[[#This Row],[Цена б/н]]*Таблица6254[[#This Row],[заказ б/н]]</f>
        <v>0</v>
      </c>
    </row>
    <row r="181" spans="1:10" x14ac:dyDescent="0.25">
      <c r="A181" s="214" t="s">
        <v>590</v>
      </c>
      <c r="B181" s="214" t="s">
        <v>670</v>
      </c>
      <c r="C181" s="214" t="s">
        <v>703</v>
      </c>
      <c r="D181" s="214" t="s">
        <v>704</v>
      </c>
      <c r="E181" s="215">
        <v>3740</v>
      </c>
      <c r="F181" s="215">
        <v>4298</v>
      </c>
      <c r="G181" s="212"/>
      <c r="H181" s="212"/>
      <c r="I181" s="213">
        <f>IF(Таблица6254[[#This Row],[цена наличные]]&lt;&gt;"-",Таблица6254[[#This Row],[цена наличные]]*Таблица6254[[#This Row],[Заказ наличные]],"")</f>
        <v>0</v>
      </c>
      <c r="J181" s="213">
        <f>Таблица6254[[#This Row],[Цена б/н]]*Таблица6254[[#This Row],[заказ б/н]]</f>
        <v>0</v>
      </c>
    </row>
    <row r="182" spans="1:10" x14ac:dyDescent="0.25">
      <c r="A182" s="214" t="s">
        <v>590</v>
      </c>
      <c r="B182" s="214" t="s">
        <v>670</v>
      </c>
      <c r="C182" s="214" t="s">
        <v>10439</v>
      </c>
      <c r="D182" s="214" t="s">
        <v>10440</v>
      </c>
      <c r="E182" s="215">
        <v>3801</v>
      </c>
      <c r="F182" s="215">
        <v>4369</v>
      </c>
      <c r="G182" s="212"/>
      <c r="H182" s="212"/>
      <c r="I182" s="213">
        <f>IF(Таблица6254[[#This Row],[цена наличные]]&lt;&gt;"-",Таблица6254[[#This Row],[цена наличные]]*Таблица6254[[#This Row],[Заказ наличные]],"")</f>
        <v>0</v>
      </c>
      <c r="J182" s="213">
        <f>Таблица6254[[#This Row],[Цена б/н]]*Таблица6254[[#This Row],[заказ б/н]]</f>
        <v>0</v>
      </c>
    </row>
    <row r="183" spans="1:10" x14ac:dyDescent="0.25">
      <c r="A183" s="214" t="s">
        <v>590</v>
      </c>
      <c r="B183" s="214" t="s">
        <v>670</v>
      </c>
      <c r="C183" s="214" t="s">
        <v>11561</v>
      </c>
      <c r="D183" s="214" t="s">
        <v>11562</v>
      </c>
      <c r="E183" s="215">
        <v>3814</v>
      </c>
      <c r="F183" s="215">
        <v>4384</v>
      </c>
      <c r="G183" s="212"/>
      <c r="H183" s="212"/>
      <c r="I183" s="213">
        <f>IF(Таблица6254[[#This Row],[цена наличные]]&lt;&gt;"-",Таблица6254[[#This Row],[цена наличные]]*Таблица6254[[#This Row],[Заказ наличные]],"")</f>
        <v>0</v>
      </c>
      <c r="J183" s="213">
        <f>Таблица6254[[#This Row],[Цена б/н]]*Таблица6254[[#This Row],[заказ б/н]]</f>
        <v>0</v>
      </c>
    </row>
    <row r="184" spans="1:10" x14ac:dyDescent="0.25">
      <c r="A184" s="214" t="s">
        <v>590</v>
      </c>
      <c r="B184" s="214" t="s">
        <v>670</v>
      </c>
      <c r="C184" s="214" t="s">
        <v>10441</v>
      </c>
      <c r="D184" s="214" t="s">
        <v>10442</v>
      </c>
      <c r="E184" s="215">
        <v>3821</v>
      </c>
      <c r="F184" s="215">
        <v>4392</v>
      </c>
      <c r="G184" s="212"/>
      <c r="H184" s="212"/>
      <c r="I184" s="213">
        <f>IF(Таблица6254[[#This Row],[цена наличные]]&lt;&gt;"-",Таблица6254[[#This Row],[цена наличные]]*Таблица6254[[#This Row],[Заказ наличные]],"")</f>
        <v>0</v>
      </c>
      <c r="J184" s="213">
        <f>Таблица6254[[#This Row],[Цена б/н]]*Таблица6254[[#This Row],[заказ б/н]]</f>
        <v>0</v>
      </c>
    </row>
    <row r="185" spans="1:10" x14ac:dyDescent="0.25">
      <c r="A185" s="214" t="s">
        <v>590</v>
      </c>
      <c r="B185" s="214" t="s">
        <v>670</v>
      </c>
      <c r="C185" s="214" t="s">
        <v>11563</v>
      </c>
      <c r="D185" s="214" t="s">
        <v>11564</v>
      </c>
      <c r="E185" s="215">
        <v>5491</v>
      </c>
      <c r="F185" s="215">
        <v>6311</v>
      </c>
      <c r="G185" s="212"/>
      <c r="H185" s="212"/>
      <c r="I185" s="213">
        <f>IF(Таблица6254[[#This Row],[цена наличные]]&lt;&gt;"-",Таблица6254[[#This Row],[цена наличные]]*Таблица6254[[#This Row],[Заказ наличные]],"")</f>
        <v>0</v>
      </c>
      <c r="J185" s="213">
        <f>Таблица6254[[#This Row],[Цена б/н]]*Таблица6254[[#This Row],[заказ б/н]]</f>
        <v>0</v>
      </c>
    </row>
    <row r="186" spans="1:10" x14ac:dyDescent="0.25">
      <c r="A186" s="214" t="s">
        <v>590</v>
      </c>
      <c r="B186" s="214" t="s">
        <v>670</v>
      </c>
      <c r="C186" s="214" t="s">
        <v>705</v>
      </c>
      <c r="D186" s="214" t="s">
        <v>706</v>
      </c>
      <c r="E186" s="215">
        <v>3869</v>
      </c>
      <c r="F186" s="215">
        <v>4447</v>
      </c>
      <c r="G186" s="212"/>
      <c r="H186" s="212"/>
      <c r="I186" s="213">
        <f>IF(Таблица6254[[#This Row],[цена наличные]]&lt;&gt;"-",Таблица6254[[#This Row],[цена наличные]]*Таблица6254[[#This Row],[Заказ наличные]],"")</f>
        <v>0</v>
      </c>
      <c r="J186" s="213">
        <f>Таблица6254[[#This Row],[Цена б/н]]*Таблица6254[[#This Row],[заказ б/н]]</f>
        <v>0</v>
      </c>
    </row>
    <row r="187" spans="1:10" x14ac:dyDescent="0.25">
      <c r="A187" s="214" t="s">
        <v>590</v>
      </c>
      <c r="B187" s="214" t="s">
        <v>670</v>
      </c>
      <c r="C187" s="214" t="s">
        <v>707</v>
      </c>
      <c r="D187" s="214" t="s">
        <v>708</v>
      </c>
      <c r="E187" s="215">
        <v>4106</v>
      </c>
      <c r="F187" s="215">
        <v>4720</v>
      </c>
      <c r="G187" s="212"/>
      <c r="H187" s="212"/>
      <c r="I187" s="213">
        <f>IF(Таблица6254[[#This Row],[цена наличные]]&lt;&gt;"-",Таблица6254[[#This Row],[цена наличные]]*Таблица6254[[#This Row],[Заказ наличные]],"")</f>
        <v>0</v>
      </c>
      <c r="J187" s="213">
        <f>Таблица6254[[#This Row],[Цена б/н]]*Таблица6254[[#This Row],[заказ б/н]]</f>
        <v>0</v>
      </c>
    </row>
    <row r="188" spans="1:10" x14ac:dyDescent="0.25">
      <c r="A188" s="214" t="s">
        <v>590</v>
      </c>
      <c r="B188" s="214" t="s">
        <v>670</v>
      </c>
      <c r="C188" s="214" t="s">
        <v>709</v>
      </c>
      <c r="D188" s="214" t="s">
        <v>710</v>
      </c>
      <c r="E188" s="215">
        <v>3516</v>
      </c>
      <c r="F188" s="215">
        <v>4041</v>
      </c>
      <c r="G188" s="212"/>
      <c r="H188" s="212"/>
      <c r="I188" s="213">
        <f>IF(Таблица6254[[#This Row],[цена наличные]]&lt;&gt;"-",Таблица6254[[#This Row],[цена наличные]]*Таблица6254[[#This Row],[Заказ наличные]],"")</f>
        <v>0</v>
      </c>
      <c r="J188" s="213">
        <f>Таблица6254[[#This Row],[Цена б/н]]*Таблица6254[[#This Row],[заказ б/н]]</f>
        <v>0</v>
      </c>
    </row>
    <row r="189" spans="1:10" x14ac:dyDescent="0.25">
      <c r="A189" s="214" t="s">
        <v>590</v>
      </c>
      <c r="B189" s="214" t="s">
        <v>670</v>
      </c>
      <c r="C189" s="214" t="s">
        <v>711</v>
      </c>
      <c r="D189" s="214" t="s">
        <v>712</v>
      </c>
      <c r="E189" s="215">
        <v>6529</v>
      </c>
      <c r="F189" s="215">
        <v>7505</v>
      </c>
      <c r="G189" s="212"/>
      <c r="H189" s="212"/>
      <c r="I189" s="213">
        <f>IF(Таблица6254[[#This Row],[цена наличные]]&lt;&gt;"-",Таблица6254[[#This Row],[цена наличные]]*Таблица6254[[#This Row],[Заказ наличные]],"")</f>
        <v>0</v>
      </c>
      <c r="J189" s="213">
        <f>Таблица6254[[#This Row],[Цена б/н]]*Таблица6254[[#This Row],[заказ б/н]]</f>
        <v>0</v>
      </c>
    </row>
    <row r="190" spans="1:10" x14ac:dyDescent="0.25">
      <c r="A190" s="214" t="s">
        <v>590</v>
      </c>
      <c r="B190" s="214" t="s">
        <v>670</v>
      </c>
      <c r="C190" s="214" t="s">
        <v>11565</v>
      </c>
      <c r="D190" s="214" t="s">
        <v>11566</v>
      </c>
      <c r="E190" s="215">
        <v>6380</v>
      </c>
      <c r="F190" s="215">
        <v>7333</v>
      </c>
      <c r="G190" s="212"/>
      <c r="H190" s="212"/>
      <c r="I190" s="213">
        <f>IF(Таблица6254[[#This Row],[цена наличные]]&lt;&gt;"-",Таблица6254[[#This Row],[цена наличные]]*Таблица6254[[#This Row],[Заказ наличные]],"")</f>
        <v>0</v>
      </c>
      <c r="J190" s="213">
        <f>Таблица6254[[#This Row],[Цена б/н]]*Таблица6254[[#This Row],[заказ б/н]]</f>
        <v>0</v>
      </c>
    </row>
    <row r="191" spans="1:10" x14ac:dyDescent="0.25">
      <c r="A191" s="214" t="s">
        <v>590</v>
      </c>
      <c r="B191" s="214" t="s">
        <v>670</v>
      </c>
      <c r="C191" s="214" t="s">
        <v>713</v>
      </c>
      <c r="D191" s="214" t="s">
        <v>714</v>
      </c>
      <c r="E191" s="215">
        <v>5151</v>
      </c>
      <c r="F191" s="215">
        <v>5921</v>
      </c>
      <c r="G191" s="212"/>
      <c r="H191" s="212"/>
      <c r="I191" s="213">
        <f>IF(Таблица6254[[#This Row],[цена наличные]]&lt;&gt;"-",Таблица6254[[#This Row],[цена наличные]]*Таблица6254[[#This Row],[Заказ наличные]],"")</f>
        <v>0</v>
      </c>
      <c r="J191" s="213">
        <f>Таблица6254[[#This Row],[Цена б/н]]*Таблица6254[[#This Row],[заказ б/н]]</f>
        <v>0</v>
      </c>
    </row>
    <row r="192" spans="1:10" x14ac:dyDescent="0.25">
      <c r="A192" s="214" t="s">
        <v>590</v>
      </c>
      <c r="B192" s="214" t="s">
        <v>670</v>
      </c>
      <c r="C192" s="214" t="s">
        <v>11567</v>
      </c>
      <c r="D192" s="214" t="s">
        <v>11568</v>
      </c>
      <c r="E192" s="215">
        <v>4975</v>
      </c>
      <c r="F192" s="215">
        <v>5718</v>
      </c>
      <c r="G192" s="212"/>
      <c r="H192" s="212"/>
      <c r="I192" s="213">
        <f>IF(Таблица6254[[#This Row],[цена наличные]]&lt;&gt;"-",Таблица6254[[#This Row],[цена наличные]]*Таблица6254[[#This Row],[Заказ наличные]],"")</f>
        <v>0</v>
      </c>
      <c r="J192" s="213">
        <f>Таблица6254[[#This Row],[Цена б/н]]*Таблица6254[[#This Row],[заказ б/н]]</f>
        <v>0</v>
      </c>
    </row>
    <row r="193" spans="1:10" x14ac:dyDescent="0.25">
      <c r="A193" s="214" t="s">
        <v>590</v>
      </c>
      <c r="B193" s="214" t="s">
        <v>670</v>
      </c>
      <c r="C193" s="214" t="s">
        <v>11569</v>
      </c>
      <c r="D193" s="214" t="s">
        <v>11570</v>
      </c>
      <c r="E193" s="215">
        <v>4812</v>
      </c>
      <c r="F193" s="215">
        <v>5531</v>
      </c>
      <c r="G193" s="212"/>
      <c r="H193" s="212"/>
      <c r="I193" s="213">
        <f>IF(Таблица6254[[#This Row],[цена наличные]]&lt;&gt;"-",Таблица6254[[#This Row],[цена наличные]]*Таблица6254[[#This Row],[Заказ наличные]],"")</f>
        <v>0</v>
      </c>
      <c r="J193" s="213">
        <f>Таблица6254[[#This Row],[Цена б/н]]*Таблица6254[[#This Row],[заказ б/н]]</f>
        <v>0</v>
      </c>
    </row>
    <row r="194" spans="1:10" x14ac:dyDescent="0.25">
      <c r="A194" s="214" t="s">
        <v>590</v>
      </c>
      <c r="B194" s="214" t="s">
        <v>670</v>
      </c>
      <c r="C194" s="214" t="s">
        <v>10443</v>
      </c>
      <c r="D194" s="214" t="s">
        <v>10444</v>
      </c>
      <c r="E194" s="215">
        <v>7439</v>
      </c>
      <c r="F194" s="215">
        <v>8550</v>
      </c>
      <c r="G194" s="212"/>
      <c r="H194" s="212"/>
      <c r="I194" s="213">
        <f>IF(Таблица6254[[#This Row],[цена наличные]]&lt;&gt;"-",Таблица6254[[#This Row],[цена наличные]]*Таблица6254[[#This Row],[Заказ наличные]],"")</f>
        <v>0</v>
      </c>
      <c r="J194" s="213">
        <f>Таблица6254[[#This Row],[Цена б/н]]*Таблица6254[[#This Row],[заказ б/н]]</f>
        <v>0</v>
      </c>
    </row>
    <row r="195" spans="1:10" x14ac:dyDescent="0.25">
      <c r="A195" s="214" t="s">
        <v>590</v>
      </c>
      <c r="B195" s="214" t="s">
        <v>670</v>
      </c>
      <c r="C195" s="214" t="s">
        <v>715</v>
      </c>
      <c r="D195" s="214" t="s">
        <v>716</v>
      </c>
      <c r="E195" s="215">
        <v>5321</v>
      </c>
      <c r="F195" s="215">
        <v>6116</v>
      </c>
      <c r="G195" s="212"/>
      <c r="H195" s="212"/>
      <c r="I195" s="213">
        <f>IF(Таблица6254[[#This Row],[цена наличные]]&lt;&gt;"-",Таблица6254[[#This Row],[цена наличные]]*Таблица6254[[#This Row],[Заказ наличные]],"")</f>
        <v>0</v>
      </c>
      <c r="J195" s="213">
        <f>Таблица6254[[#This Row],[Цена б/н]]*Таблица6254[[#This Row],[заказ б/н]]</f>
        <v>0</v>
      </c>
    </row>
    <row r="196" spans="1:10" x14ac:dyDescent="0.25">
      <c r="A196" s="214" t="s">
        <v>590</v>
      </c>
      <c r="B196" s="214" t="s">
        <v>670</v>
      </c>
      <c r="C196" s="214" t="s">
        <v>717</v>
      </c>
      <c r="D196" s="214" t="s">
        <v>718</v>
      </c>
      <c r="E196" s="215">
        <v>2796</v>
      </c>
      <c r="F196" s="215">
        <v>3214</v>
      </c>
      <c r="G196" s="212"/>
      <c r="H196" s="212"/>
      <c r="I196" s="213">
        <f>IF(Таблица6254[[#This Row],[цена наличные]]&lt;&gt;"-",Таблица6254[[#This Row],[цена наличные]]*Таблица6254[[#This Row],[Заказ наличные]],"")</f>
        <v>0</v>
      </c>
      <c r="J196" s="213">
        <f>Таблица6254[[#This Row],[Цена б/н]]*Таблица6254[[#This Row],[заказ б/н]]</f>
        <v>0</v>
      </c>
    </row>
    <row r="197" spans="1:10" x14ac:dyDescent="0.25">
      <c r="A197" s="214" t="s">
        <v>590</v>
      </c>
      <c r="B197" s="214" t="s">
        <v>670</v>
      </c>
      <c r="C197" s="214" t="s">
        <v>719</v>
      </c>
      <c r="D197" s="214" t="s">
        <v>720</v>
      </c>
      <c r="E197" s="215">
        <v>7357</v>
      </c>
      <c r="F197" s="215">
        <v>8456</v>
      </c>
      <c r="G197" s="212"/>
      <c r="H197" s="212"/>
      <c r="I197" s="213">
        <f>IF(Таблица6254[[#This Row],[цена наличные]]&lt;&gt;"-",Таблица6254[[#This Row],[цена наличные]]*Таблица6254[[#This Row],[Заказ наличные]],"")</f>
        <v>0</v>
      </c>
      <c r="J197" s="213">
        <f>Таблица6254[[#This Row],[Цена б/н]]*Таблица6254[[#This Row],[заказ б/н]]</f>
        <v>0</v>
      </c>
    </row>
    <row r="198" spans="1:10" x14ac:dyDescent="0.25">
      <c r="A198" s="214" t="s">
        <v>590</v>
      </c>
      <c r="B198" s="214" t="s">
        <v>670</v>
      </c>
      <c r="C198" s="214" t="s">
        <v>721</v>
      </c>
      <c r="D198" s="214" t="s">
        <v>722</v>
      </c>
      <c r="E198" s="215">
        <v>6936</v>
      </c>
      <c r="F198" s="215">
        <v>7973</v>
      </c>
      <c r="G198" s="212"/>
      <c r="H198" s="212"/>
      <c r="I198" s="213">
        <f>IF(Таблица6254[[#This Row],[цена наличные]]&lt;&gt;"-",Таблица6254[[#This Row],[цена наличные]]*Таблица6254[[#This Row],[Заказ наличные]],"")</f>
        <v>0</v>
      </c>
      <c r="J198" s="213">
        <f>Таблица6254[[#This Row],[Цена б/н]]*Таблица6254[[#This Row],[заказ б/н]]</f>
        <v>0</v>
      </c>
    </row>
    <row r="199" spans="1:10" x14ac:dyDescent="0.25">
      <c r="A199" s="214" t="s">
        <v>590</v>
      </c>
      <c r="B199" s="214" t="s">
        <v>670</v>
      </c>
      <c r="C199" s="214" t="s">
        <v>723</v>
      </c>
      <c r="D199" s="214" t="s">
        <v>724</v>
      </c>
      <c r="E199" s="215">
        <v>1561</v>
      </c>
      <c r="F199" s="215">
        <v>1794</v>
      </c>
      <c r="G199" s="212"/>
      <c r="H199" s="212"/>
      <c r="I199" s="213">
        <f>IF(Таблица6254[[#This Row],[цена наличные]]&lt;&gt;"-",Таблица6254[[#This Row],[цена наличные]]*Таблица6254[[#This Row],[Заказ наличные]],"")</f>
        <v>0</v>
      </c>
      <c r="J199" s="213">
        <f>Таблица6254[[#This Row],[Цена б/н]]*Таблица6254[[#This Row],[заказ б/н]]</f>
        <v>0</v>
      </c>
    </row>
    <row r="200" spans="1:10" x14ac:dyDescent="0.25">
      <c r="A200" s="214" t="s">
        <v>590</v>
      </c>
      <c r="B200" s="214" t="s">
        <v>670</v>
      </c>
      <c r="C200" s="214" t="s">
        <v>725</v>
      </c>
      <c r="D200" s="214" t="s">
        <v>726</v>
      </c>
      <c r="E200" s="215">
        <v>1296</v>
      </c>
      <c r="F200" s="215">
        <v>1490</v>
      </c>
      <c r="G200" s="212"/>
      <c r="H200" s="212"/>
      <c r="I200" s="213">
        <f>IF(Таблица6254[[#This Row],[цена наличные]]&lt;&gt;"-",Таблица6254[[#This Row],[цена наличные]]*Таблица6254[[#This Row],[Заказ наличные]],"")</f>
        <v>0</v>
      </c>
      <c r="J200" s="213">
        <f>Таблица6254[[#This Row],[Цена б/н]]*Таблица6254[[#This Row],[заказ б/н]]</f>
        <v>0</v>
      </c>
    </row>
    <row r="201" spans="1:10" x14ac:dyDescent="0.25">
      <c r="A201" s="214" t="s">
        <v>590</v>
      </c>
      <c r="B201" s="214" t="s">
        <v>670</v>
      </c>
      <c r="C201" s="214" t="s">
        <v>727</v>
      </c>
      <c r="D201" s="214" t="s">
        <v>728</v>
      </c>
      <c r="E201" s="215">
        <v>1575</v>
      </c>
      <c r="F201" s="215">
        <v>1810</v>
      </c>
      <c r="G201" s="212"/>
      <c r="H201" s="212"/>
      <c r="I201" s="213">
        <f>IF(Таблица6254[[#This Row],[цена наличные]]&lt;&gt;"-",Таблица6254[[#This Row],[цена наличные]]*Таблица6254[[#This Row],[Заказ наличные]],"")</f>
        <v>0</v>
      </c>
      <c r="J201" s="213">
        <f>Таблица6254[[#This Row],[Цена б/н]]*Таблица6254[[#This Row],[заказ б/н]]</f>
        <v>0</v>
      </c>
    </row>
    <row r="202" spans="1:10" x14ac:dyDescent="0.25">
      <c r="A202" s="214" t="s">
        <v>590</v>
      </c>
      <c r="B202" s="214" t="s">
        <v>670</v>
      </c>
      <c r="C202" s="214" t="s">
        <v>729</v>
      </c>
      <c r="D202" s="214" t="s">
        <v>730</v>
      </c>
      <c r="E202" s="215">
        <v>1561</v>
      </c>
      <c r="F202" s="215">
        <v>1794</v>
      </c>
      <c r="G202" s="212"/>
      <c r="H202" s="212"/>
      <c r="I202" s="213">
        <f>IF(Таблица6254[[#This Row],[цена наличные]]&lt;&gt;"-",Таблица6254[[#This Row],[цена наличные]]*Таблица6254[[#This Row],[Заказ наличные]],"")</f>
        <v>0</v>
      </c>
      <c r="J202" s="213">
        <f>Таблица6254[[#This Row],[Цена б/н]]*Таблица6254[[#This Row],[заказ б/н]]</f>
        <v>0</v>
      </c>
    </row>
    <row r="203" spans="1:10" x14ac:dyDescent="0.25">
      <c r="A203" s="214" t="s">
        <v>590</v>
      </c>
      <c r="B203" s="214" t="s">
        <v>670</v>
      </c>
      <c r="C203" s="214" t="s">
        <v>731</v>
      </c>
      <c r="D203" s="214" t="s">
        <v>732</v>
      </c>
      <c r="E203" s="215">
        <v>2118</v>
      </c>
      <c r="F203" s="215">
        <v>2434</v>
      </c>
      <c r="G203" s="212"/>
      <c r="H203" s="212"/>
      <c r="I203" s="213">
        <f>IF(Таблица6254[[#This Row],[цена наличные]]&lt;&gt;"-",Таблица6254[[#This Row],[цена наличные]]*Таблица6254[[#This Row],[Заказ наличные]],"")</f>
        <v>0</v>
      </c>
      <c r="J203" s="213">
        <f>Таблица6254[[#This Row],[Цена б/н]]*Таблица6254[[#This Row],[заказ б/н]]</f>
        <v>0</v>
      </c>
    </row>
    <row r="204" spans="1:10" x14ac:dyDescent="0.25">
      <c r="A204" s="214" t="s">
        <v>590</v>
      </c>
      <c r="B204" s="214" t="s">
        <v>670</v>
      </c>
      <c r="C204" s="214" t="s">
        <v>733</v>
      </c>
      <c r="D204" s="214" t="s">
        <v>734</v>
      </c>
      <c r="E204" s="215">
        <v>2443</v>
      </c>
      <c r="F204" s="215">
        <v>2808</v>
      </c>
      <c r="G204" s="212"/>
      <c r="H204" s="212"/>
      <c r="I204" s="213">
        <f>IF(Таблица6254[[#This Row],[цена наличные]]&lt;&gt;"-",Таблица6254[[#This Row],[цена наличные]]*Таблица6254[[#This Row],[Заказ наличные]],"")</f>
        <v>0</v>
      </c>
      <c r="J204" s="213">
        <f>Таблица6254[[#This Row],[Цена б/н]]*Таблица6254[[#This Row],[заказ б/н]]</f>
        <v>0</v>
      </c>
    </row>
    <row r="205" spans="1:10" x14ac:dyDescent="0.25">
      <c r="A205" s="214" t="s">
        <v>590</v>
      </c>
      <c r="B205" s="214" t="s">
        <v>670</v>
      </c>
      <c r="C205" s="214" t="s">
        <v>735</v>
      </c>
      <c r="D205" s="214" t="s">
        <v>736</v>
      </c>
      <c r="E205" s="215">
        <v>1432</v>
      </c>
      <c r="F205" s="215">
        <v>1646</v>
      </c>
      <c r="G205" s="212"/>
      <c r="H205" s="212"/>
      <c r="I205" s="213">
        <f>IF(Таблица6254[[#This Row],[цена наличные]]&lt;&gt;"-",Таблица6254[[#This Row],[цена наличные]]*Таблица6254[[#This Row],[Заказ наличные]],"")</f>
        <v>0</v>
      </c>
      <c r="J205" s="213">
        <f>Таблица6254[[#This Row],[Цена б/н]]*Таблица6254[[#This Row],[заказ б/н]]</f>
        <v>0</v>
      </c>
    </row>
    <row r="206" spans="1:10" x14ac:dyDescent="0.25">
      <c r="A206" s="214" t="s">
        <v>590</v>
      </c>
      <c r="B206" s="214" t="s">
        <v>670</v>
      </c>
      <c r="C206" s="214" t="s">
        <v>737</v>
      </c>
      <c r="D206" s="214" t="s">
        <v>738</v>
      </c>
      <c r="E206" s="215">
        <v>1161</v>
      </c>
      <c r="F206" s="215">
        <v>1334</v>
      </c>
      <c r="G206" s="212"/>
      <c r="H206" s="212"/>
      <c r="I206" s="213">
        <f>IF(Таблица6254[[#This Row],[цена наличные]]&lt;&gt;"-",Таблица6254[[#This Row],[цена наличные]]*Таблица6254[[#This Row],[Заказ наличные]],"")</f>
        <v>0</v>
      </c>
      <c r="J206" s="213">
        <f>Таблица6254[[#This Row],[Цена б/н]]*Таблица6254[[#This Row],[заказ б/н]]</f>
        <v>0</v>
      </c>
    </row>
    <row r="207" spans="1:10" x14ac:dyDescent="0.25">
      <c r="A207" s="214" t="s">
        <v>590</v>
      </c>
      <c r="B207" s="214" t="s">
        <v>670</v>
      </c>
      <c r="C207" s="214" t="s">
        <v>739</v>
      </c>
      <c r="D207" s="214" t="s">
        <v>740</v>
      </c>
      <c r="E207" s="215">
        <v>1839</v>
      </c>
      <c r="F207" s="215">
        <v>2114</v>
      </c>
      <c r="G207" s="212"/>
      <c r="H207" s="212"/>
      <c r="I207" s="213">
        <f>IF(Таблица6254[[#This Row],[цена наличные]]&lt;&gt;"-",Таблица6254[[#This Row],[цена наличные]]*Таблица6254[[#This Row],[Заказ наличные]],"")</f>
        <v>0</v>
      </c>
      <c r="J207" s="213">
        <f>Таблица6254[[#This Row],[Цена б/н]]*Таблица6254[[#This Row],[заказ б/н]]</f>
        <v>0</v>
      </c>
    </row>
    <row r="208" spans="1:10" x14ac:dyDescent="0.25">
      <c r="A208" s="214" t="s">
        <v>590</v>
      </c>
      <c r="B208" s="214" t="s">
        <v>670</v>
      </c>
      <c r="C208" s="214" t="s">
        <v>741</v>
      </c>
      <c r="D208" s="214" t="s">
        <v>742</v>
      </c>
      <c r="E208" s="215">
        <v>1765</v>
      </c>
      <c r="F208" s="215">
        <v>2028</v>
      </c>
      <c r="G208" s="212"/>
      <c r="H208" s="212"/>
      <c r="I208" s="213">
        <f>IF(Таблица6254[[#This Row],[цена наличные]]&lt;&gt;"-",Таблица6254[[#This Row],[цена наличные]]*Таблица6254[[#This Row],[Заказ наличные]],"")</f>
        <v>0</v>
      </c>
      <c r="J208" s="213">
        <f>Таблица6254[[#This Row],[Цена б/н]]*Таблица6254[[#This Row],[заказ б/н]]</f>
        <v>0</v>
      </c>
    </row>
    <row r="209" spans="1:10" x14ac:dyDescent="0.25">
      <c r="A209" s="214" t="s">
        <v>590</v>
      </c>
      <c r="B209" s="214" t="s">
        <v>670</v>
      </c>
      <c r="C209" s="214" t="s">
        <v>743</v>
      </c>
      <c r="D209" s="214" t="s">
        <v>744</v>
      </c>
      <c r="E209" s="215">
        <v>4527</v>
      </c>
      <c r="F209" s="215">
        <v>5203</v>
      </c>
      <c r="G209" s="212"/>
      <c r="H209" s="212"/>
      <c r="I209" s="213">
        <f>IF(Таблица6254[[#This Row],[цена наличные]]&lt;&gt;"-",Таблица6254[[#This Row],[цена наличные]]*Таблица6254[[#This Row],[Заказ наличные]],"")</f>
        <v>0</v>
      </c>
      <c r="J209" s="213">
        <f>Таблица6254[[#This Row],[Цена б/н]]*Таблица6254[[#This Row],[заказ б/н]]</f>
        <v>0</v>
      </c>
    </row>
    <row r="210" spans="1:10" x14ac:dyDescent="0.25">
      <c r="A210" s="214" t="s">
        <v>590</v>
      </c>
      <c r="B210" s="214" t="s">
        <v>670</v>
      </c>
      <c r="C210" s="214" t="s">
        <v>745</v>
      </c>
      <c r="D210" s="214" t="s">
        <v>746</v>
      </c>
      <c r="E210" s="215">
        <v>5188</v>
      </c>
      <c r="F210" s="215">
        <v>5963</v>
      </c>
      <c r="G210" s="212"/>
      <c r="H210" s="212"/>
      <c r="I210" s="213">
        <f>IF(Таблица6254[[#This Row],[цена наличные]]&lt;&gt;"-",Таблица6254[[#This Row],[цена наличные]]*Таблица6254[[#This Row],[Заказ наличные]],"")</f>
        <v>0</v>
      </c>
      <c r="J210" s="213">
        <f>Таблица6254[[#This Row],[Цена б/н]]*Таблица6254[[#This Row],[заказ б/н]]</f>
        <v>0</v>
      </c>
    </row>
    <row r="211" spans="1:10" x14ac:dyDescent="0.25">
      <c r="A211" s="214" t="s">
        <v>590</v>
      </c>
      <c r="B211" s="214" t="s">
        <v>670</v>
      </c>
      <c r="C211" s="214" t="s">
        <v>747</v>
      </c>
      <c r="D211" s="214" t="s">
        <v>748</v>
      </c>
      <c r="E211" s="215">
        <v>3461</v>
      </c>
      <c r="F211" s="215">
        <v>3979</v>
      </c>
      <c r="G211" s="212"/>
      <c r="H211" s="212"/>
      <c r="I211" s="213">
        <f>IF(Таблица6254[[#This Row],[цена наличные]]&lt;&gt;"-",Таблица6254[[#This Row],[цена наличные]]*Таблица6254[[#This Row],[Заказ наличные]],"")</f>
        <v>0</v>
      </c>
      <c r="J211" s="213">
        <f>Таблица6254[[#This Row],[Цена б/н]]*Таблица6254[[#This Row],[заказ б/н]]</f>
        <v>0</v>
      </c>
    </row>
    <row r="212" spans="1:10" x14ac:dyDescent="0.25">
      <c r="A212" s="214" t="s">
        <v>590</v>
      </c>
      <c r="B212" s="214" t="s">
        <v>670</v>
      </c>
      <c r="C212" s="214" t="s">
        <v>749</v>
      </c>
      <c r="D212" s="214" t="s">
        <v>750</v>
      </c>
      <c r="E212" s="215">
        <v>3733</v>
      </c>
      <c r="F212" s="215">
        <v>4291</v>
      </c>
      <c r="G212" s="212"/>
      <c r="H212" s="212"/>
      <c r="I212" s="213">
        <f>IF(Таблица6254[[#This Row],[цена наличные]]&lt;&gt;"-",Таблица6254[[#This Row],[цена наличные]]*Таблица6254[[#This Row],[Заказ наличные]],"")</f>
        <v>0</v>
      </c>
      <c r="J212" s="213">
        <f>Таблица6254[[#This Row],[Цена б/н]]*Таблица6254[[#This Row],[заказ б/н]]</f>
        <v>0</v>
      </c>
    </row>
    <row r="213" spans="1:10" x14ac:dyDescent="0.25">
      <c r="A213" s="214" t="s">
        <v>590</v>
      </c>
      <c r="B213" s="214" t="s">
        <v>670</v>
      </c>
      <c r="C213" s="214" t="s">
        <v>751</v>
      </c>
      <c r="D213" s="214" t="s">
        <v>752</v>
      </c>
      <c r="E213" s="215">
        <v>4479</v>
      </c>
      <c r="F213" s="215">
        <v>5149</v>
      </c>
      <c r="G213" s="212"/>
      <c r="H213" s="212"/>
      <c r="I213" s="213">
        <f>IF(Таблица6254[[#This Row],[цена наличные]]&lt;&gt;"-",Таблица6254[[#This Row],[цена наличные]]*Таблица6254[[#This Row],[Заказ наличные]],"")</f>
        <v>0</v>
      </c>
      <c r="J213" s="213">
        <f>Таблица6254[[#This Row],[Цена б/н]]*Таблица6254[[#This Row],[заказ б/н]]</f>
        <v>0</v>
      </c>
    </row>
    <row r="214" spans="1:10" x14ac:dyDescent="0.25">
      <c r="A214" s="214" t="s">
        <v>590</v>
      </c>
      <c r="B214" s="214" t="s">
        <v>670</v>
      </c>
      <c r="C214" s="214" t="s">
        <v>753</v>
      </c>
      <c r="D214" s="214" t="s">
        <v>754</v>
      </c>
      <c r="E214" s="215">
        <v>3801</v>
      </c>
      <c r="F214" s="215">
        <v>4369</v>
      </c>
      <c r="G214" s="212"/>
      <c r="H214" s="212"/>
      <c r="I214" s="213">
        <f>IF(Таблица6254[[#This Row],[цена наличные]]&lt;&gt;"-",Таблица6254[[#This Row],[цена наличные]]*Таблица6254[[#This Row],[Заказ наличные]],"")</f>
        <v>0</v>
      </c>
      <c r="J214" s="213">
        <f>Таблица6254[[#This Row],[Цена б/н]]*Таблица6254[[#This Row],[заказ б/н]]</f>
        <v>0</v>
      </c>
    </row>
    <row r="215" spans="1:10" x14ac:dyDescent="0.25">
      <c r="A215" s="214" t="s">
        <v>590</v>
      </c>
      <c r="B215" s="214" t="s">
        <v>670</v>
      </c>
      <c r="C215" s="214" t="s">
        <v>755</v>
      </c>
      <c r="D215" s="214" t="s">
        <v>756</v>
      </c>
      <c r="E215" s="215">
        <v>5404</v>
      </c>
      <c r="F215" s="215">
        <v>6212</v>
      </c>
      <c r="G215" s="212"/>
      <c r="H215" s="212"/>
      <c r="I215" s="213">
        <f>IF(Таблица6254[[#This Row],[цена наличные]]&lt;&gt;"-",Таблица6254[[#This Row],[цена наличные]]*Таблица6254[[#This Row],[Заказ наличные]],"")</f>
        <v>0</v>
      </c>
      <c r="J215" s="213">
        <f>Таблица6254[[#This Row],[Цена б/н]]*Таблица6254[[#This Row],[заказ б/н]]</f>
        <v>0</v>
      </c>
    </row>
    <row r="216" spans="1:10" x14ac:dyDescent="0.25">
      <c r="A216" s="214" t="s">
        <v>590</v>
      </c>
      <c r="B216" s="214" t="s">
        <v>670</v>
      </c>
      <c r="C216" s="214" t="s">
        <v>757</v>
      </c>
      <c r="D216" s="214" t="s">
        <v>758</v>
      </c>
      <c r="E216" s="215">
        <v>903</v>
      </c>
      <c r="F216" s="215">
        <v>1038</v>
      </c>
      <c r="G216" s="212"/>
      <c r="H216" s="212"/>
      <c r="I216" s="213">
        <f>IF(Таблица6254[[#This Row],[цена наличные]]&lt;&gt;"-",Таблица6254[[#This Row],[цена наличные]]*Таблица6254[[#This Row],[Заказ наличные]],"")</f>
        <v>0</v>
      </c>
      <c r="J216" s="213">
        <f>Таблица6254[[#This Row],[Цена б/н]]*Таблица6254[[#This Row],[заказ б/н]]</f>
        <v>0</v>
      </c>
    </row>
    <row r="217" spans="1:10" x14ac:dyDescent="0.25">
      <c r="A217" s="214" t="s">
        <v>590</v>
      </c>
      <c r="B217" s="214" t="s">
        <v>670</v>
      </c>
      <c r="C217" s="214" t="s">
        <v>759</v>
      </c>
      <c r="D217" s="214" t="s">
        <v>760</v>
      </c>
      <c r="E217" s="215">
        <v>998</v>
      </c>
      <c r="F217" s="215">
        <v>1147</v>
      </c>
      <c r="G217" s="212"/>
      <c r="H217" s="212"/>
      <c r="I217" s="213">
        <f>IF(Таблица6254[[#This Row],[цена наличные]]&lt;&gt;"-",Таблица6254[[#This Row],[цена наличные]]*Таблица6254[[#This Row],[Заказ наличные]],"")</f>
        <v>0</v>
      </c>
      <c r="J217" s="213">
        <f>Таблица6254[[#This Row],[Цена б/н]]*Таблица6254[[#This Row],[заказ б/н]]</f>
        <v>0</v>
      </c>
    </row>
    <row r="218" spans="1:10" x14ac:dyDescent="0.25">
      <c r="A218" s="214" t="s">
        <v>590</v>
      </c>
      <c r="B218" s="214" t="s">
        <v>670</v>
      </c>
      <c r="C218" s="214" t="s">
        <v>761</v>
      </c>
      <c r="D218" s="214" t="s">
        <v>762</v>
      </c>
      <c r="E218" s="215">
        <v>1860</v>
      </c>
      <c r="F218" s="215">
        <v>2138</v>
      </c>
      <c r="G218" s="212"/>
      <c r="H218" s="212"/>
      <c r="I218" s="213">
        <f>IF(Таблица6254[[#This Row],[цена наличные]]&lt;&gt;"-",Таблица6254[[#This Row],[цена наличные]]*Таблица6254[[#This Row],[Заказ наличные]],"")</f>
        <v>0</v>
      </c>
      <c r="J218" s="213">
        <f>Таблица6254[[#This Row],[Цена б/н]]*Таблица6254[[#This Row],[заказ б/н]]</f>
        <v>0</v>
      </c>
    </row>
    <row r="219" spans="1:10" x14ac:dyDescent="0.25">
      <c r="A219" s="214" t="s">
        <v>590</v>
      </c>
      <c r="B219" s="214" t="s">
        <v>670</v>
      </c>
      <c r="C219" s="214" t="s">
        <v>763</v>
      </c>
      <c r="D219" s="214" t="s">
        <v>764</v>
      </c>
      <c r="E219" s="215">
        <v>2470</v>
      </c>
      <c r="F219" s="215">
        <v>2839</v>
      </c>
      <c r="G219" s="212"/>
      <c r="H219" s="212"/>
      <c r="I219" s="213">
        <f>IF(Таблица6254[[#This Row],[цена наличные]]&lt;&gt;"-",Таблица6254[[#This Row],[цена наличные]]*Таблица6254[[#This Row],[Заказ наличные]],"")</f>
        <v>0</v>
      </c>
      <c r="J219" s="213">
        <f>Таблица6254[[#This Row],[Цена б/н]]*Таблица6254[[#This Row],[заказ б/н]]</f>
        <v>0</v>
      </c>
    </row>
    <row r="220" spans="1:10" x14ac:dyDescent="0.25">
      <c r="A220" s="214" t="s">
        <v>590</v>
      </c>
      <c r="B220" s="214" t="s">
        <v>670</v>
      </c>
      <c r="C220" s="214" t="s">
        <v>765</v>
      </c>
      <c r="D220" s="214" t="s">
        <v>766</v>
      </c>
      <c r="E220" s="215">
        <v>1968</v>
      </c>
      <c r="F220" s="215">
        <v>2262</v>
      </c>
      <c r="G220" s="212"/>
      <c r="H220" s="212"/>
      <c r="I220" s="213">
        <f>IF(Таблица6254[[#This Row],[цена наличные]]&lt;&gt;"-",Таблица6254[[#This Row],[цена наличные]]*Таблица6254[[#This Row],[Заказ наличные]],"")</f>
        <v>0</v>
      </c>
      <c r="J220" s="213">
        <f>Таблица6254[[#This Row],[Цена б/н]]*Таблица6254[[#This Row],[заказ б/н]]</f>
        <v>0</v>
      </c>
    </row>
    <row r="221" spans="1:10" x14ac:dyDescent="0.25">
      <c r="A221" s="214" t="s">
        <v>590</v>
      </c>
      <c r="B221" s="214" t="s">
        <v>670</v>
      </c>
      <c r="C221" s="214" t="s">
        <v>767</v>
      </c>
      <c r="D221" s="214" t="s">
        <v>768</v>
      </c>
      <c r="E221" s="215">
        <v>2480</v>
      </c>
      <c r="F221" s="215">
        <v>2851</v>
      </c>
      <c r="G221" s="212"/>
      <c r="H221" s="212"/>
      <c r="I221" s="213">
        <f>IF(Таблица6254[[#This Row],[цена наличные]]&lt;&gt;"-",Таблица6254[[#This Row],[цена наличные]]*Таблица6254[[#This Row],[Заказ наличные]],"")</f>
        <v>0</v>
      </c>
      <c r="J221" s="213">
        <f>Таблица6254[[#This Row],[Цена б/н]]*Таблица6254[[#This Row],[заказ б/н]]</f>
        <v>0</v>
      </c>
    </row>
    <row r="222" spans="1:10" x14ac:dyDescent="0.25">
      <c r="A222" s="214" t="s">
        <v>590</v>
      </c>
      <c r="B222" s="214" t="s">
        <v>670</v>
      </c>
      <c r="C222" s="214" t="s">
        <v>769</v>
      </c>
      <c r="D222" s="214" t="s">
        <v>770</v>
      </c>
      <c r="E222" s="215">
        <v>2470</v>
      </c>
      <c r="F222" s="215">
        <v>2840</v>
      </c>
      <c r="G222" s="212"/>
      <c r="H222" s="212"/>
      <c r="I222" s="213">
        <f>IF(Таблица6254[[#This Row],[цена наличные]]&lt;&gt;"-",Таблица6254[[#This Row],[цена наличные]]*Таблица6254[[#This Row],[Заказ наличные]],"")</f>
        <v>0</v>
      </c>
      <c r="J222" s="213">
        <f>Таблица6254[[#This Row],[Цена б/н]]*Таблица6254[[#This Row],[заказ б/н]]</f>
        <v>0</v>
      </c>
    </row>
    <row r="223" spans="1:10" x14ac:dyDescent="0.25">
      <c r="A223" s="214" t="s">
        <v>590</v>
      </c>
      <c r="B223" s="214" t="s">
        <v>670</v>
      </c>
      <c r="C223" s="214" t="s">
        <v>771</v>
      </c>
      <c r="D223" s="214" t="s">
        <v>772</v>
      </c>
      <c r="E223" s="215">
        <v>3190</v>
      </c>
      <c r="F223" s="215">
        <v>3667</v>
      </c>
      <c r="G223" s="212"/>
      <c r="H223" s="212"/>
      <c r="I223" s="213">
        <f>IF(Таблица6254[[#This Row],[цена наличные]]&lt;&gt;"-",Таблица6254[[#This Row],[цена наличные]]*Таблица6254[[#This Row],[Заказ наличные]],"")</f>
        <v>0</v>
      </c>
      <c r="J223" s="213">
        <f>Таблица6254[[#This Row],[Цена б/н]]*Таблица6254[[#This Row],[заказ б/н]]</f>
        <v>0</v>
      </c>
    </row>
    <row r="224" spans="1:10" x14ac:dyDescent="0.25">
      <c r="A224" s="214" t="s">
        <v>590</v>
      </c>
      <c r="B224" s="214" t="s">
        <v>670</v>
      </c>
      <c r="C224" s="214" t="s">
        <v>773</v>
      </c>
      <c r="D224" s="214" t="s">
        <v>774</v>
      </c>
      <c r="E224" s="215">
        <v>44115</v>
      </c>
      <c r="F224" s="215">
        <v>50707</v>
      </c>
      <c r="G224" s="212"/>
      <c r="H224" s="212"/>
      <c r="I224" s="213">
        <f>IF(Таблица6254[[#This Row],[цена наличные]]&lt;&gt;"-",Таблица6254[[#This Row],[цена наличные]]*Таблица6254[[#This Row],[Заказ наличные]],"")</f>
        <v>0</v>
      </c>
      <c r="J224" s="213">
        <f>Таблица6254[[#This Row],[Цена б/н]]*Таблица6254[[#This Row],[заказ б/н]]</f>
        <v>0</v>
      </c>
    </row>
    <row r="225" spans="1:10" x14ac:dyDescent="0.25">
      <c r="A225" s="214" t="s">
        <v>590</v>
      </c>
      <c r="B225" s="214" t="s">
        <v>670</v>
      </c>
      <c r="C225" s="214" t="s">
        <v>775</v>
      </c>
      <c r="D225" s="214" t="s">
        <v>776</v>
      </c>
      <c r="E225" s="215">
        <v>46830</v>
      </c>
      <c r="F225" s="215">
        <v>53828</v>
      </c>
      <c r="G225" s="212"/>
      <c r="H225" s="212"/>
      <c r="I225" s="213">
        <f>IF(Таблица6254[[#This Row],[цена наличные]]&lt;&gt;"-",Таблица6254[[#This Row],[цена наличные]]*Таблица6254[[#This Row],[Заказ наличные]],"")</f>
        <v>0</v>
      </c>
      <c r="J225" s="213">
        <f>Таблица6254[[#This Row],[Цена б/н]]*Таблица6254[[#This Row],[заказ б/н]]</f>
        <v>0</v>
      </c>
    </row>
    <row r="226" spans="1:10" x14ac:dyDescent="0.25">
      <c r="A226" s="214" t="s">
        <v>590</v>
      </c>
      <c r="B226" s="214" t="s">
        <v>670</v>
      </c>
      <c r="C226" s="214" t="s">
        <v>777</v>
      </c>
      <c r="D226" s="214" t="s">
        <v>778</v>
      </c>
      <c r="E226" s="215">
        <v>11198</v>
      </c>
      <c r="F226" s="215">
        <v>12872</v>
      </c>
      <c r="G226" s="212"/>
      <c r="H226" s="212"/>
      <c r="I226" s="213">
        <f>IF(Таблица6254[[#This Row],[цена наличные]]&lt;&gt;"-",Таблица6254[[#This Row],[цена наличные]]*Таблица6254[[#This Row],[Заказ наличные]],"")</f>
        <v>0</v>
      </c>
      <c r="J226" s="213">
        <f>Таблица6254[[#This Row],[Цена б/н]]*Таблица6254[[#This Row],[заказ б/н]]</f>
        <v>0</v>
      </c>
    </row>
    <row r="227" spans="1:10" x14ac:dyDescent="0.25">
      <c r="A227" s="214" t="s">
        <v>590</v>
      </c>
      <c r="B227" s="214" t="s">
        <v>670</v>
      </c>
      <c r="C227" s="214" t="s">
        <v>779</v>
      </c>
      <c r="D227" s="214" t="s">
        <v>780</v>
      </c>
      <c r="E227" s="215">
        <v>11198</v>
      </c>
      <c r="F227" s="215">
        <v>12872</v>
      </c>
      <c r="G227" s="212"/>
      <c r="H227" s="212"/>
      <c r="I227" s="213">
        <f>IF(Таблица6254[[#This Row],[цена наличные]]&lt;&gt;"-",Таблица6254[[#This Row],[цена наличные]]*Таблица6254[[#This Row],[Заказ наличные]],"")</f>
        <v>0</v>
      </c>
      <c r="J227" s="213">
        <f>Таблица6254[[#This Row],[Цена б/н]]*Таблица6254[[#This Row],[заказ б/н]]</f>
        <v>0</v>
      </c>
    </row>
    <row r="228" spans="1:10" x14ac:dyDescent="0.25">
      <c r="A228" s="214" t="s">
        <v>590</v>
      </c>
      <c r="B228" s="214" t="s">
        <v>670</v>
      </c>
      <c r="C228" s="214" t="s">
        <v>781</v>
      </c>
      <c r="D228" s="214" t="s">
        <v>782</v>
      </c>
      <c r="E228" s="215">
        <v>14931</v>
      </c>
      <c r="F228" s="215">
        <v>17162</v>
      </c>
      <c r="G228" s="212"/>
      <c r="H228" s="212"/>
      <c r="I228" s="213">
        <f>IF(Таблица6254[[#This Row],[цена наличные]]&lt;&gt;"-",Таблица6254[[#This Row],[цена наличные]]*Таблица6254[[#This Row],[Заказ наличные]],"")</f>
        <v>0</v>
      </c>
      <c r="J228" s="213">
        <f>Таблица6254[[#This Row],[Цена б/н]]*Таблица6254[[#This Row],[заказ б/н]]</f>
        <v>0</v>
      </c>
    </row>
    <row r="229" spans="1:10" x14ac:dyDescent="0.25">
      <c r="A229" s="214" t="s">
        <v>590</v>
      </c>
      <c r="B229" s="214" t="s">
        <v>670</v>
      </c>
      <c r="C229" s="214" t="s">
        <v>783</v>
      </c>
      <c r="D229" s="214" t="s">
        <v>784</v>
      </c>
      <c r="E229" s="215">
        <v>33935</v>
      </c>
      <c r="F229" s="215">
        <v>39006</v>
      </c>
      <c r="G229" s="212"/>
      <c r="H229" s="212"/>
      <c r="I229" s="213">
        <f>IF(Таблица6254[[#This Row],[цена наличные]]&lt;&gt;"-",Таблица6254[[#This Row],[цена наличные]]*Таблица6254[[#This Row],[Заказ наличные]],"")</f>
        <v>0</v>
      </c>
      <c r="J229" s="213">
        <f>Таблица6254[[#This Row],[Цена б/н]]*Таблица6254[[#This Row],[заказ б/н]]</f>
        <v>0</v>
      </c>
    </row>
    <row r="230" spans="1:10" x14ac:dyDescent="0.25">
      <c r="A230" s="214" t="s">
        <v>590</v>
      </c>
      <c r="B230" s="214" t="s">
        <v>670</v>
      </c>
      <c r="C230" s="214" t="s">
        <v>10445</v>
      </c>
      <c r="D230" s="214" t="s">
        <v>10446</v>
      </c>
      <c r="E230" s="215">
        <v>23076</v>
      </c>
      <c r="F230" s="215">
        <v>26524</v>
      </c>
      <c r="G230" s="212"/>
      <c r="H230" s="212"/>
      <c r="I230" s="213">
        <f>IF(Таблица6254[[#This Row],[цена наличные]]&lt;&gt;"-",Таблица6254[[#This Row],[цена наличные]]*Таблица6254[[#This Row],[Заказ наличные]],"")</f>
        <v>0</v>
      </c>
      <c r="J230" s="213">
        <f>Таблица6254[[#This Row],[Цена б/н]]*Таблица6254[[#This Row],[заказ б/н]]</f>
        <v>0</v>
      </c>
    </row>
    <row r="231" spans="1:10" x14ac:dyDescent="0.25">
      <c r="A231" s="214" t="s">
        <v>590</v>
      </c>
      <c r="B231" s="214" t="s">
        <v>670</v>
      </c>
      <c r="C231" s="214" t="s">
        <v>785</v>
      </c>
      <c r="D231" s="214" t="s">
        <v>786</v>
      </c>
      <c r="E231" s="215">
        <v>23415</v>
      </c>
      <c r="F231" s="215">
        <v>26914</v>
      </c>
      <c r="G231" s="212"/>
      <c r="H231" s="212"/>
      <c r="I231" s="213">
        <f>IF(Таблица6254[[#This Row],[цена наличные]]&lt;&gt;"-",Таблица6254[[#This Row],[цена наличные]]*Таблица6254[[#This Row],[Заказ наличные]],"")</f>
        <v>0</v>
      </c>
      <c r="J231" s="213">
        <f>Таблица6254[[#This Row],[Цена б/н]]*Таблица6254[[#This Row],[заказ б/н]]</f>
        <v>0</v>
      </c>
    </row>
    <row r="232" spans="1:10" x14ac:dyDescent="0.25">
      <c r="A232" s="214" t="s">
        <v>590</v>
      </c>
      <c r="B232" s="214" t="s">
        <v>670</v>
      </c>
      <c r="C232" s="214" t="s">
        <v>787</v>
      </c>
      <c r="D232" s="214" t="s">
        <v>788</v>
      </c>
      <c r="E232" s="215">
        <v>23415</v>
      </c>
      <c r="F232" s="215">
        <v>26914</v>
      </c>
      <c r="G232" s="212"/>
      <c r="H232" s="212"/>
      <c r="I232" s="213">
        <f>IF(Таблица6254[[#This Row],[цена наличные]]&lt;&gt;"-",Таблица6254[[#This Row],[цена наличные]]*Таблица6254[[#This Row],[Заказ наличные]],"")</f>
        <v>0</v>
      </c>
      <c r="J232" s="213">
        <f>Таблица6254[[#This Row],[Цена б/н]]*Таблица6254[[#This Row],[заказ б/н]]</f>
        <v>0</v>
      </c>
    </row>
    <row r="233" spans="1:10" x14ac:dyDescent="0.25">
      <c r="A233" s="214" t="s">
        <v>590</v>
      </c>
      <c r="B233" s="214" t="s">
        <v>670</v>
      </c>
      <c r="C233" s="214" t="s">
        <v>789</v>
      </c>
      <c r="D233" s="214" t="s">
        <v>790</v>
      </c>
      <c r="E233" s="215">
        <v>3869</v>
      </c>
      <c r="F233" s="215">
        <v>4447</v>
      </c>
      <c r="G233" s="212"/>
      <c r="H233" s="212"/>
      <c r="I233" s="213">
        <f>IF(Таблица6254[[#This Row],[цена наличные]]&lt;&gt;"-",Таблица6254[[#This Row],[цена наличные]]*Таблица6254[[#This Row],[Заказ наличные]],"")</f>
        <v>0</v>
      </c>
      <c r="J233" s="213">
        <f>Таблица6254[[#This Row],[Цена б/н]]*Таблица6254[[#This Row],[заказ б/н]]</f>
        <v>0</v>
      </c>
    </row>
    <row r="234" spans="1:10" x14ac:dyDescent="0.25">
      <c r="A234" s="214" t="s">
        <v>590</v>
      </c>
      <c r="B234" s="214" t="s">
        <v>670</v>
      </c>
      <c r="C234" s="214" t="s">
        <v>791</v>
      </c>
      <c r="D234" s="214" t="s">
        <v>792</v>
      </c>
      <c r="E234" s="215">
        <v>4292</v>
      </c>
      <c r="F234" s="215">
        <v>4933</v>
      </c>
      <c r="G234" s="212"/>
      <c r="H234" s="212"/>
      <c r="I234" s="213">
        <f>IF(Таблица6254[[#This Row],[цена наличные]]&lt;&gt;"-",Таблица6254[[#This Row],[цена наличные]]*Таблица6254[[#This Row],[Заказ наличные]],"")</f>
        <v>0</v>
      </c>
      <c r="J234" s="213">
        <f>Таблица6254[[#This Row],[Цена б/н]]*Таблица6254[[#This Row],[заказ б/н]]</f>
        <v>0</v>
      </c>
    </row>
    <row r="235" spans="1:10" x14ac:dyDescent="0.25">
      <c r="A235" s="214" t="s">
        <v>590</v>
      </c>
      <c r="B235" s="214" t="s">
        <v>793</v>
      </c>
      <c r="C235" s="214" t="s">
        <v>794</v>
      </c>
      <c r="D235" s="214" t="s">
        <v>795</v>
      </c>
      <c r="E235" s="215">
        <v>10599</v>
      </c>
      <c r="F235" s="215">
        <v>12182</v>
      </c>
      <c r="G235" s="212"/>
      <c r="H235" s="212"/>
      <c r="I235" s="213">
        <f>IF(Таблица6254[[#This Row],[цена наличные]]&lt;&gt;"-",Таблица6254[[#This Row],[цена наличные]]*Таблица6254[[#This Row],[Заказ наличные]],"")</f>
        <v>0</v>
      </c>
      <c r="J235" s="213">
        <f>Таблица6254[[#This Row],[Цена б/н]]*Таблица6254[[#This Row],[заказ б/н]]</f>
        <v>0</v>
      </c>
    </row>
    <row r="236" spans="1:10" x14ac:dyDescent="0.25">
      <c r="A236" s="214" t="s">
        <v>590</v>
      </c>
      <c r="B236" s="214" t="s">
        <v>793</v>
      </c>
      <c r="C236" s="214" t="s">
        <v>12712</v>
      </c>
      <c r="D236" s="214" t="s">
        <v>12713</v>
      </c>
      <c r="E236" s="215">
        <v>5421</v>
      </c>
      <c r="F236" s="215">
        <v>6232</v>
      </c>
      <c r="G236" s="212"/>
      <c r="H236" s="212"/>
      <c r="I236" s="213">
        <f>IF(Таблица6254[[#This Row],[цена наличные]]&lt;&gt;"-",Таблица6254[[#This Row],[цена наличные]]*Таблица6254[[#This Row],[Заказ наличные]],"")</f>
        <v>0</v>
      </c>
      <c r="J236" s="213">
        <f>Таблица6254[[#This Row],[Цена б/н]]*Таблица6254[[#This Row],[заказ б/н]]</f>
        <v>0</v>
      </c>
    </row>
    <row r="237" spans="1:10" x14ac:dyDescent="0.25">
      <c r="A237" s="214" t="s">
        <v>590</v>
      </c>
      <c r="B237" s="214" t="s">
        <v>793</v>
      </c>
      <c r="C237" s="214" t="s">
        <v>796</v>
      </c>
      <c r="D237" s="214" t="s">
        <v>797</v>
      </c>
      <c r="E237" s="215">
        <v>5421</v>
      </c>
      <c r="F237" s="215">
        <v>6232</v>
      </c>
      <c r="G237" s="212"/>
      <c r="H237" s="212"/>
      <c r="I237" s="213">
        <f>IF(Таблица6254[[#This Row],[цена наличные]]&lt;&gt;"-",Таблица6254[[#This Row],[цена наличные]]*Таблица6254[[#This Row],[Заказ наличные]],"")</f>
        <v>0</v>
      </c>
      <c r="J237" s="213">
        <f>Таблица6254[[#This Row],[Цена б/н]]*Таблица6254[[#This Row],[заказ б/н]]</f>
        <v>0</v>
      </c>
    </row>
    <row r="238" spans="1:10" x14ac:dyDescent="0.25">
      <c r="A238" s="214" t="s">
        <v>590</v>
      </c>
      <c r="B238" s="214" t="s">
        <v>793</v>
      </c>
      <c r="C238" s="214" t="s">
        <v>796</v>
      </c>
      <c r="D238" s="214" t="s">
        <v>12714</v>
      </c>
      <c r="E238" s="215">
        <v>5421</v>
      </c>
      <c r="F238" s="215">
        <v>6232</v>
      </c>
      <c r="G238" s="212"/>
      <c r="H238" s="212"/>
      <c r="I238" s="213">
        <f>IF(Таблица6254[[#This Row],[цена наличные]]&lt;&gt;"-",Таблица6254[[#This Row],[цена наличные]]*Таблица6254[[#This Row],[Заказ наличные]],"")</f>
        <v>0</v>
      </c>
      <c r="J238" s="213">
        <f>Таблица6254[[#This Row],[Цена б/н]]*Таблица6254[[#This Row],[заказ б/н]]</f>
        <v>0</v>
      </c>
    </row>
    <row r="239" spans="1:10" x14ac:dyDescent="0.25">
      <c r="A239" s="214" t="s">
        <v>590</v>
      </c>
      <c r="B239" s="214" t="s">
        <v>793</v>
      </c>
      <c r="C239" s="214" t="s">
        <v>9488</v>
      </c>
      <c r="D239" s="214" t="s">
        <v>9489</v>
      </c>
      <c r="E239" s="215">
        <v>2785</v>
      </c>
      <c r="F239" s="215">
        <v>3201</v>
      </c>
      <c r="G239" s="212"/>
      <c r="H239" s="212"/>
      <c r="I239" s="213">
        <f>IF(Таблица6254[[#This Row],[цена наличные]]&lt;&gt;"-",Таблица6254[[#This Row],[цена наличные]]*Таблица6254[[#This Row],[Заказ наличные]],"")</f>
        <v>0</v>
      </c>
      <c r="J239" s="213">
        <f>Таблица6254[[#This Row],[Цена б/н]]*Таблица6254[[#This Row],[заказ б/н]]</f>
        <v>0</v>
      </c>
    </row>
    <row r="240" spans="1:10" x14ac:dyDescent="0.25">
      <c r="A240" s="214" t="s">
        <v>590</v>
      </c>
      <c r="B240" s="214" t="s">
        <v>793</v>
      </c>
      <c r="C240" s="214" t="s">
        <v>9490</v>
      </c>
      <c r="D240" s="214" t="s">
        <v>9491</v>
      </c>
      <c r="E240" s="215">
        <v>6188</v>
      </c>
      <c r="F240" s="215">
        <v>7113</v>
      </c>
      <c r="G240" s="212"/>
      <c r="H240" s="212"/>
      <c r="I240" s="213">
        <f>IF(Таблица6254[[#This Row],[цена наличные]]&lt;&gt;"-",Таблица6254[[#This Row],[цена наличные]]*Таблица6254[[#This Row],[Заказ наличные]],"")</f>
        <v>0</v>
      </c>
      <c r="J240" s="213">
        <f>Таблица6254[[#This Row],[Цена б/н]]*Таблица6254[[#This Row],[заказ б/н]]</f>
        <v>0</v>
      </c>
    </row>
    <row r="241" spans="1:10" x14ac:dyDescent="0.25">
      <c r="A241" s="214" t="s">
        <v>590</v>
      </c>
      <c r="B241" s="214" t="s">
        <v>793</v>
      </c>
      <c r="C241" s="214" t="s">
        <v>798</v>
      </c>
      <c r="D241" s="214" t="s">
        <v>799</v>
      </c>
      <c r="E241" s="215">
        <v>8212</v>
      </c>
      <c r="F241" s="215">
        <v>9439</v>
      </c>
      <c r="G241" s="212"/>
      <c r="H241" s="212"/>
      <c r="I241" s="213">
        <f>IF(Таблица6254[[#This Row],[цена наличные]]&lt;&gt;"-",Таблица6254[[#This Row],[цена наличные]]*Таблица6254[[#This Row],[Заказ наличные]],"")</f>
        <v>0</v>
      </c>
      <c r="J241" s="213">
        <f>Таблица6254[[#This Row],[Цена б/н]]*Таблица6254[[#This Row],[заказ б/н]]</f>
        <v>0</v>
      </c>
    </row>
    <row r="242" spans="1:10" x14ac:dyDescent="0.25">
      <c r="A242" s="214" t="s">
        <v>590</v>
      </c>
      <c r="B242" s="214" t="s">
        <v>793</v>
      </c>
      <c r="C242" s="214" t="s">
        <v>798</v>
      </c>
      <c r="D242" s="214" t="s">
        <v>800</v>
      </c>
      <c r="E242" s="215">
        <v>8212</v>
      </c>
      <c r="F242" s="215">
        <v>9439</v>
      </c>
      <c r="G242" s="212"/>
      <c r="H242" s="212"/>
      <c r="I242" s="213">
        <f>IF(Таблица6254[[#This Row],[цена наличные]]&lt;&gt;"-",Таблица6254[[#This Row],[цена наличные]]*Таблица6254[[#This Row],[Заказ наличные]],"")</f>
        <v>0</v>
      </c>
      <c r="J242" s="213">
        <f>Таблица6254[[#This Row],[Цена б/н]]*Таблица6254[[#This Row],[заказ б/н]]</f>
        <v>0</v>
      </c>
    </row>
    <row r="243" spans="1:10" x14ac:dyDescent="0.25">
      <c r="A243" s="214" t="s">
        <v>590</v>
      </c>
      <c r="B243" s="214" t="s">
        <v>793</v>
      </c>
      <c r="C243" s="214" t="s">
        <v>801</v>
      </c>
      <c r="D243" s="214" t="s">
        <v>802</v>
      </c>
      <c r="E243" s="215">
        <v>4842</v>
      </c>
      <c r="F243" s="215">
        <v>5565</v>
      </c>
      <c r="G243" s="212"/>
      <c r="H243" s="212"/>
      <c r="I243" s="213">
        <f>IF(Таблица6254[[#This Row],[цена наличные]]&lt;&gt;"-",Таблица6254[[#This Row],[цена наличные]]*Таблица6254[[#This Row],[Заказ наличные]],"")</f>
        <v>0</v>
      </c>
      <c r="J243" s="213">
        <f>Таблица6254[[#This Row],[Цена б/н]]*Таблица6254[[#This Row],[заказ б/н]]</f>
        <v>0</v>
      </c>
    </row>
    <row r="244" spans="1:10" x14ac:dyDescent="0.25">
      <c r="A244" s="214" t="s">
        <v>590</v>
      </c>
      <c r="B244" s="214" t="s">
        <v>793</v>
      </c>
      <c r="C244" s="214" t="s">
        <v>801</v>
      </c>
      <c r="D244" s="214" t="s">
        <v>803</v>
      </c>
      <c r="E244" s="215">
        <v>4842</v>
      </c>
      <c r="F244" s="215">
        <v>5565</v>
      </c>
      <c r="G244" s="212"/>
      <c r="H244" s="212"/>
      <c r="I244" s="213">
        <f>IF(Таблица6254[[#This Row],[цена наличные]]&lt;&gt;"-",Таблица6254[[#This Row],[цена наличные]]*Таблица6254[[#This Row],[Заказ наличные]],"")</f>
        <v>0</v>
      </c>
      <c r="J244" s="213">
        <f>Таблица6254[[#This Row],[Цена б/н]]*Таблица6254[[#This Row],[заказ б/н]]</f>
        <v>0</v>
      </c>
    </row>
    <row r="245" spans="1:10" x14ac:dyDescent="0.25">
      <c r="A245" s="214" t="s">
        <v>590</v>
      </c>
      <c r="B245" s="214" t="s">
        <v>793</v>
      </c>
      <c r="C245" s="214" t="s">
        <v>804</v>
      </c>
      <c r="D245" s="214" t="s">
        <v>14204</v>
      </c>
      <c r="E245" s="215">
        <v>2601</v>
      </c>
      <c r="F245" s="215">
        <v>2989</v>
      </c>
      <c r="G245" s="212"/>
      <c r="H245" s="212"/>
      <c r="I245" s="213">
        <f>IF(Таблица6254[[#This Row],[цена наличные]]&lt;&gt;"-",Таблица6254[[#This Row],[цена наличные]]*Таблица6254[[#This Row],[Заказ наличные]],"")</f>
        <v>0</v>
      </c>
      <c r="J245" s="213">
        <f>Таблица6254[[#This Row],[Цена б/н]]*Таблица6254[[#This Row],[заказ б/н]]</f>
        <v>0</v>
      </c>
    </row>
    <row r="246" spans="1:10" x14ac:dyDescent="0.25">
      <c r="A246" s="214" t="s">
        <v>590</v>
      </c>
      <c r="B246" s="214" t="s">
        <v>793</v>
      </c>
      <c r="C246" s="214">
        <v>55038660</v>
      </c>
      <c r="D246" s="214" t="s">
        <v>11298</v>
      </c>
      <c r="E246" s="215">
        <v>12017</v>
      </c>
      <c r="F246" s="215">
        <v>13813</v>
      </c>
      <c r="G246" s="212"/>
      <c r="H246" s="212"/>
      <c r="I246" s="213">
        <f>IF(Таблица6254[[#This Row],[цена наличные]]&lt;&gt;"-",Таблица6254[[#This Row],[цена наличные]]*Таблица6254[[#This Row],[Заказ наличные]],"")</f>
        <v>0</v>
      </c>
      <c r="J246" s="213">
        <f>Таблица6254[[#This Row],[Цена б/н]]*Таблица6254[[#This Row],[заказ б/н]]</f>
        <v>0</v>
      </c>
    </row>
    <row r="247" spans="1:10" x14ac:dyDescent="0.25">
      <c r="A247" s="214" t="s">
        <v>590</v>
      </c>
      <c r="B247" s="214" t="s">
        <v>793</v>
      </c>
      <c r="C247" s="214">
        <v>55038661</v>
      </c>
      <c r="D247" s="214" t="s">
        <v>11299</v>
      </c>
      <c r="E247" s="215">
        <v>12017</v>
      </c>
      <c r="F247" s="215">
        <v>13813</v>
      </c>
      <c r="G247" s="212"/>
      <c r="H247" s="212"/>
      <c r="I247" s="213">
        <f>IF(Таблица6254[[#This Row],[цена наличные]]&lt;&gt;"-",Таблица6254[[#This Row],[цена наличные]]*Таблица6254[[#This Row],[Заказ наличные]],"")</f>
        <v>0</v>
      </c>
      <c r="J247" s="213">
        <f>Таблица6254[[#This Row],[Цена б/н]]*Таблица6254[[#This Row],[заказ б/н]]</f>
        <v>0</v>
      </c>
    </row>
    <row r="248" spans="1:10" x14ac:dyDescent="0.25">
      <c r="A248" s="214" t="s">
        <v>590</v>
      </c>
      <c r="B248" s="214" t="s">
        <v>793</v>
      </c>
      <c r="C248" s="214">
        <v>55038662</v>
      </c>
      <c r="D248" s="214" t="s">
        <v>11300</v>
      </c>
      <c r="E248" s="215">
        <v>12017</v>
      </c>
      <c r="F248" s="215">
        <v>13813</v>
      </c>
      <c r="G248" s="212"/>
      <c r="H248" s="212"/>
      <c r="I248" s="213">
        <f>IF(Таблица6254[[#This Row],[цена наличные]]&lt;&gt;"-",Таблица6254[[#This Row],[цена наличные]]*Таблица6254[[#This Row],[Заказ наличные]],"")</f>
        <v>0</v>
      </c>
      <c r="J248" s="213">
        <f>Таблица6254[[#This Row],[Цена б/н]]*Таблица6254[[#This Row],[заказ б/н]]</f>
        <v>0</v>
      </c>
    </row>
    <row r="249" spans="1:10" x14ac:dyDescent="0.25">
      <c r="A249" s="214" t="s">
        <v>590</v>
      </c>
      <c r="B249" s="214" t="s">
        <v>793</v>
      </c>
      <c r="C249" s="214">
        <v>55038979</v>
      </c>
      <c r="D249" s="214" t="s">
        <v>11301</v>
      </c>
      <c r="E249" s="215">
        <v>12017</v>
      </c>
      <c r="F249" s="215">
        <v>13813</v>
      </c>
      <c r="G249" s="212"/>
      <c r="H249" s="212"/>
      <c r="I249" s="213">
        <f>IF(Таблица6254[[#This Row],[цена наличные]]&lt;&gt;"-",Таблица6254[[#This Row],[цена наличные]]*Таблица6254[[#This Row],[Заказ наличные]],"")</f>
        <v>0</v>
      </c>
      <c r="J249" s="213">
        <f>Таблица6254[[#This Row],[Цена б/н]]*Таблица6254[[#This Row],[заказ б/н]]</f>
        <v>0</v>
      </c>
    </row>
    <row r="250" spans="1:10" x14ac:dyDescent="0.25">
      <c r="A250" s="214" t="s">
        <v>590</v>
      </c>
      <c r="B250" s="214" t="s">
        <v>793</v>
      </c>
      <c r="C250" s="214" t="s">
        <v>805</v>
      </c>
      <c r="D250" s="214" t="s">
        <v>806</v>
      </c>
      <c r="E250" s="215">
        <v>1957</v>
      </c>
      <c r="F250" s="215">
        <v>2249</v>
      </c>
      <c r="G250" s="212"/>
      <c r="H250" s="212"/>
      <c r="I250" s="213">
        <f>IF(Таблица6254[[#This Row],[цена наличные]]&lt;&gt;"-",Таблица6254[[#This Row],[цена наличные]]*Таблица6254[[#This Row],[Заказ наличные]],"")</f>
        <v>0</v>
      </c>
      <c r="J250" s="213">
        <f>Таблица6254[[#This Row],[Цена б/н]]*Таблица6254[[#This Row],[заказ б/н]]</f>
        <v>0</v>
      </c>
    </row>
    <row r="251" spans="1:10" x14ac:dyDescent="0.25">
      <c r="A251" s="214" t="s">
        <v>590</v>
      </c>
      <c r="B251" s="214" t="s">
        <v>793</v>
      </c>
      <c r="C251" s="214" t="s">
        <v>807</v>
      </c>
      <c r="D251" s="214" t="s">
        <v>808</v>
      </c>
      <c r="E251" s="215">
        <v>3435</v>
      </c>
      <c r="F251" s="215">
        <v>3948</v>
      </c>
      <c r="G251" s="212"/>
      <c r="H251" s="212"/>
      <c r="I251" s="213">
        <f>IF(Таблица6254[[#This Row],[цена наличные]]&lt;&gt;"-",Таблица6254[[#This Row],[цена наличные]]*Таблица6254[[#This Row],[Заказ наличные]],"")</f>
        <v>0</v>
      </c>
      <c r="J251" s="213">
        <f>Таблица6254[[#This Row],[Цена б/н]]*Таблица6254[[#This Row],[заказ б/н]]</f>
        <v>0</v>
      </c>
    </row>
    <row r="252" spans="1:10" x14ac:dyDescent="0.25">
      <c r="A252" s="214" t="s">
        <v>590</v>
      </c>
      <c r="B252" s="214" t="s">
        <v>793</v>
      </c>
      <c r="C252" s="214" t="s">
        <v>809</v>
      </c>
      <c r="D252" s="214" t="s">
        <v>810</v>
      </c>
      <c r="E252" s="215">
        <v>3100</v>
      </c>
      <c r="F252" s="215">
        <v>3564</v>
      </c>
      <c r="G252" s="212"/>
      <c r="H252" s="212"/>
      <c r="I252" s="213">
        <f>IF(Таблица6254[[#This Row],[цена наличные]]&lt;&gt;"-",Таблица6254[[#This Row],[цена наличные]]*Таблица6254[[#This Row],[Заказ наличные]],"")</f>
        <v>0</v>
      </c>
      <c r="J252" s="213">
        <f>Таблица6254[[#This Row],[Цена б/н]]*Таблица6254[[#This Row],[заказ б/н]]</f>
        <v>0</v>
      </c>
    </row>
    <row r="253" spans="1:10" x14ac:dyDescent="0.25">
      <c r="A253" s="214" t="s">
        <v>590</v>
      </c>
      <c r="B253" s="214" t="s">
        <v>793</v>
      </c>
      <c r="C253" s="214" t="s">
        <v>811</v>
      </c>
      <c r="D253" s="214" t="s">
        <v>812</v>
      </c>
      <c r="E253" s="215">
        <v>16967</v>
      </c>
      <c r="F253" s="215">
        <v>19503</v>
      </c>
      <c r="G253" s="212"/>
      <c r="H253" s="212"/>
      <c r="I253" s="213">
        <f>IF(Таблица6254[[#This Row],[цена наличные]]&lt;&gt;"-",Таблица6254[[#This Row],[цена наличные]]*Таблица6254[[#This Row],[Заказ наличные]],"")</f>
        <v>0</v>
      </c>
      <c r="J253" s="213">
        <f>Таблица6254[[#This Row],[Цена б/н]]*Таблица6254[[#This Row],[заказ б/н]]</f>
        <v>0</v>
      </c>
    </row>
    <row r="254" spans="1:10" x14ac:dyDescent="0.25">
      <c r="A254" s="214" t="s">
        <v>590</v>
      </c>
      <c r="B254" s="214" t="s">
        <v>793</v>
      </c>
      <c r="C254" s="214" t="s">
        <v>811</v>
      </c>
      <c r="D254" s="214" t="s">
        <v>813</v>
      </c>
      <c r="E254" s="215">
        <v>14931</v>
      </c>
      <c r="F254" s="215">
        <v>17162</v>
      </c>
      <c r="G254" s="212"/>
      <c r="H254" s="212"/>
      <c r="I254" s="213">
        <f>IF(Таблица6254[[#This Row],[цена наличные]]&lt;&gt;"-",Таблица6254[[#This Row],[цена наличные]]*Таблица6254[[#This Row],[Заказ наличные]],"")</f>
        <v>0</v>
      </c>
      <c r="J254" s="213">
        <f>Таблица6254[[#This Row],[Цена б/н]]*Таблица6254[[#This Row],[заказ б/н]]</f>
        <v>0</v>
      </c>
    </row>
    <row r="255" spans="1:10" x14ac:dyDescent="0.25">
      <c r="A255" s="214" t="s">
        <v>590</v>
      </c>
      <c r="B255" s="214" t="s">
        <v>793</v>
      </c>
      <c r="C255" s="214" t="s">
        <v>814</v>
      </c>
      <c r="D255" s="214" t="s">
        <v>815</v>
      </c>
      <c r="E255" s="215">
        <v>4751</v>
      </c>
      <c r="F255" s="215">
        <v>5461</v>
      </c>
      <c r="G255" s="212"/>
      <c r="H255" s="212"/>
      <c r="I255" s="213">
        <f>IF(Таблица6254[[#This Row],[цена наличные]]&lt;&gt;"-",Таблица6254[[#This Row],[цена наличные]]*Таблица6254[[#This Row],[Заказ наличные]],"")</f>
        <v>0</v>
      </c>
      <c r="J255" s="213">
        <f>Таблица6254[[#This Row],[Цена б/н]]*Таблица6254[[#This Row],[заказ б/н]]</f>
        <v>0</v>
      </c>
    </row>
    <row r="256" spans="1:10" x14ac:dyDescent="0.25">
      <c r="A256" s="214" t="s">
        <v>590</v>
      </c>
      <c r="B256" s="214" t="s">
        <v>793</v>
      </c>
      <c r="C256" s="214" t="s">
        <v>814</v>
      </c>
      <c r="D256" s="214" t="s">
        <v>816</v>
      </c>
      <c r="E256" s="215">
        <v>4751</v>
      </c>
      <c r="F256" s="215">
        <v>5461</v>
      </c>
      <c r="G256" s="212"/>
      <c r="H256" s="212"/>
      <c r="I256" s="213">
        <f>IF(Таблица6254[[#This Row],[цена наличные]]&lt;&gt;"-",Таблица6254[[#This Row],[цена наличные]]*Таблица6254[[#This Row],[Заказ наличные]],"")</f>
        <v>0</v>
      </c>
      <c r="J256" s="213">
        <f>Таблица6254[[#This Row],[Цена б/н]]*Таблица6254[[#This Row],[заказ б/н]]</f>
        <v>0</v>
      </c>
    </row>
    <row r="257" spans="1:10" x14ac:dyDescent="0.25">
      <c r="A257" s="214" t="s">
        <v>590</v>
      </c>
      <c r="B257" s="214" t="s">
        <v>793</v>
      </c>
      <c r="C257" s="214" t="s">
        <v>817</v>
      </c>
      <c r="D257" s="214" t="s">
        <v>818</v>
      </c>
      <c r="E257" s="215">
        <v>4050</v>
      </c>
      <c r="F257" s="215">
        <v>4656</v>
      </c>
      <c r="G257" s="212"/>
      <c r="H257" s="212"/>
      <c r="I257" s="213">
        <f>IF(Таблица6254[[#This Row],[цена наличные]]&lt;&gt;"-",Таблица6254[[#This Row],[цена наличные]]*Таблица6254[[#This Row],[Заказ наличные]],"")</f>
        <v>0</v>
      </c>
      <c r="J257" s="213">
        <f>Таблица6254[[#This Row],[Цена б/н]]*Таблица6254[[#This Row],[заказ б/н]]</f>
        <v>0</v>
      </c>
    </row>
    <row r="258" spans="1:10" x14ac:dyDescent="0.25">
      <c r="A258" s="214" t="s">
        <v>590</v>
      </c>
      <c r="B258" s="214" t="s">
        <v>793</v>
      </c>
      <c r="C258" s="214" t="s">
        <v>819</v>
      </c>
      <c r="D258" s="214" t="s">
        <v>820</v>
      </c>
      <c r="E258" s="215">
        <v>2375</v>
      </c>
      <c r="F258" s="215">
        <v>2730</v>
      </c>
      <c r="G258" s="212"/>
      <c r="H258" s="212"/>
      <c r="I258" s="213">
        <f>IF(Таблица6254[[#This Row],[цена наличные]]&lt;&gt;"-",Таблица6254[[#This Row],[цена наличные]]*Таблица6254[[#This Row],[Заказ наличные]],"")</f>
        <v>0</v>
      </c>
      <c r="J258" s="213">
        <f>Таблица6254[[#This Row],[Цена б/н]]*Таблица6254[[#This Row],[заказ б/н]]</f>
        <v>0</v>
      </c>
    </row>
    <row r="259" spans="1:10" x14ac:dyDescent="0.25">
      <c r="A259" s="214" t="s">
        <v>590</v>
      </c>
      <c r="B259" s="214" t="s">
        <v>793</v>
      </c>
      <c r="C259" s="214" t="s">
        <v>819</v>
      </c>
      <c r="D259" s="214" t="s">
        <v>821</v>
      </c>
      <c r="E259" s="215">
        <v>2375</v>
      </c>
      <c r="F259" s="215">
        <v>2730</v>
      </c>
      <c r="G259" s="212"/>
      <c r="H259" s="212"/>
      <c r="I259" s="213">
        <f>IF(Таблица6254[[#This Row],[цена наличные]]&lt;&gt;"-",Таблица6254[[#This Row],[цена наличные]]*Таблица6254[[#This Row],[Заказ наличные]],"")</f>
        <v>0</v>
      </c>
      <c r="J259" s="213">
        <f>Таблица6254[[#This Row],[Цена б/н]]*Таблица6254[[#This Row],[заказ б/н]]</f>
        <v>0</v>
      </c>
    </row>
    <row r="260" spans="1:10" x14ac:dyDescent="0.25">
      <c r="A260" s="214" t="s">
        <v>590</v>
      </c>
      <c r="B260" s="214" t="s">
        <v>793</v>
      </c>
      <c r="C260" s="214" t="s">
        <v>822</v>
      </c>
      <c r="D260" s="214" t="s">
        <v>823</v>
      </c>
      <c r="E260" s="215">
        <v>1000</v>
      </c>
      <c r="F260" s="215">
        <v>1150</v>
      </c>
      <c r="G260" s="212"/>
      <c r="H260" s="212"/>
      <c r="I260" s="213">
        <f>IF(Таблица6254[[#This Row],[цена наличные]]&lt;&gt;"-",Таблица6254[[#This Row],[цена наличные]]*Таблица6254[[#This Row],[Заказ наличные]],"")</f>
        <v>0</v>
      </c>
      <c r="J260" s="213">
        <f>Таблица6254[[#This Row],[Цена б/н]]*Таблица6254[[#This Row],[заказ б/н]]</f>
        <v>0</v>
      </c>
    </row>
    <row r="261" spans="1:10" x14ac:dyDescent="0.25">
      <c r="A261" s="214" t="s">
        <v>590</v>
      </c>
      <c r="B261" s="214" t="s">
        <v>793</v>
      </c>
      <c r="C261" s="214" t="s">
        <v>824</v>
      </c>
      <c r="D261" s="214" t="s">
        <v>825</v>
      </c>
      <c r="E261" s="215">
        <v>10159</v>
      </c>
      <c r="F261" s="215">
        <v>11677</v>
      </c>
      <c r="G261" s="212"/>
      <c r="H261" s="212"/>
      <c r="I261" s="213">
        <f>IF(Таблица6254[[#This Row],[цена наличные]]&lt;&gt;"-",Таблица6254[[#This Row],[цена наличные]]*Таблица6254[[#This Row],[Заказ наличные]],"")</f>
        <v>0</v>
      </c>
      <c r="J261" s="213">
        <f>Таблица6254[[#This Row],[Цена б/н]]*Таблица6254[[#This Row],[заказ б/н]]</f>
        <v>0</v>
      </c>
    </row>
    <row r="262" spans="1:10" x14ac:dyDescent="0.25">
      <c r="A262" s="214" t="s">
        <v>590</v>
      </c>
      <c r="B262" s="214" t="s">
        <v>793</v>
      </c>
      <c r="C262" s="214" t="s">
        <v>826</v>
      </c>
      <c r="D262" s="214" t="s">
        <v>827</v>
      </c>
      <c r="E262" s="215">
        <v>4679</v>
      </c>
      <c r="F262" s="215">
        <v>5378</v>
      </c>
      <c r="G262" s="212"/>
      <c r="H262" s="212"/>
      <c r="I262" s="213">
        <f>IF(Таблица6254[[#This Row],[цена наличные]]&lt;&gt;"-",Таблица6254[[#This Row],[цена наличные]]*Таблица6254[[#This Row],[Заказ наличные]],"")</f>
        <v>0</v>
      </c>
      <c r="J262" s="213">
        <f>Таблица6254[[#This Row],[Цена б/н]]*Таблица6254[[#This Row],[заказ б/н]]</f>
        <v>0</v>
      </c>
    </row>
    <row r="263" spans="1:10" x14ac:dyDescent="0.25">
      <c r="A263" s="214" t="s">
        <v>590</v>
      </c>
      <c r="B263" s="214" t="s">
        <v>793</v>
      </c>
      <c r="C263" s="214" t="s">
        <v>828</v>
      </c>
      <c r="D263" s="214" t="s">
        <v>829</v>
      </c>
      <c r="E263" s="215">
        <v>4679</v>
      </c>
      <c r="F263" s="215">
        <v>5378</v>
      </c>
      <c r="G263" s="212"/>
      <c r="H263" s="212"/>
      <c r="I263" s="213">
        <f>IF(Таблица6254[[#This Row],[цена наличные]]&lt;&gt;"-",Таблица6254[[#This Row],[цена наличные]]*Таблица6254[[#This Row],[Заказ наличные]],"")</f>
        <v>0</v>
      </c>
      <c r="J263" s="213">
        <f>Таблица6254[[#This Row],[Цена б/н]]*Таблица6254[[#This Row],[заказ б/н]]</f>
        <v>0</v>
      </c>
    </row>
    <row r="264" spans="1:10" x14ac:dyDescent="0.25">
      <c r="A264" s="214" t="s">
        <v>590</v>
      </c>
      <c r="B264" s="214" t="s">
        <v>793</v>
      </c>
      <c r="C264" s="214" t="s">
        <v>11571</v>
      </c>
      <c r="D264" s="214" t="s">
        <v>11572</v>
      </c>
      <c r="E264" s="215">
        <v>1241</v>
      </c>
      <c r="F264" s="215">
        <v>1426</v>
      </c>
      <c r="G264" s="212"/>
      <c r="H264" s="212"/>
      <c r="I264" s="213">
        <f>IF(Таблица6254[[#This Row],[цена наличные]]&lt;&gt;"-",Таблица6254[[#This Row],[цена наличные]]*Таблица6254[[#This Row],[Заказ наличные]],"")</f>
        <v>0</v>
      </c>
      <c r="J264" s="213">
        <f>Таблица6254[[#This Row],[Цена б/н]]*Таблица6254[[#This Row],[заказ б/н]]</f>
        <v>0</v>
      </c>
    </row>
    <row r="265" spans="1:10" x14ac:dyDescent="0.25">
      <c r="A265" s="214" t="s">
        <v>590</v>
      </c>
      <c r="B265" s="214" t="s">
        <v>793</v>
      </c>
      <c r="C265" s="214" t="s">
        <v>8188</v>
      </c>
      <c r="D265" s="214" t="s">
        <v>11573</v>
      </c>
      <c r="E265" s="215">
        <v>1241</v>
      </c>
      <c r="F265" s="215">
        <v>1426</v>
      </c>
      <c r="G265" s="212"/>
      <c r="H265" s="212"/>
      <c r="I265" s="213">
        <f>IF(Таблица6254[[#This Row],[цена наличные]]&lt;&gt;"-",Таблица6254[[#This Row],[цена наличные]]*Таблица6254[[#This Row],[Заказ наличные]],"")</f>
        <v>0</v>
      </c>
      <c r="J265" s="213">
        <f>Таблица6254[[#This Row],[Цена б/н]]*Таблица6254[[#This Row],[заказ б/н]]</f>
        <v>0</v>
      </c>
    </row>
    <row r="266" spans="1:10" x14ac:dyDescent="0.25">
      <c r="A266" s="214" t="s">
        <v>590</v>
      </c>
      <c r="B266" s="214" t="s">
        <v>793</v>
      </c>
      <c r="C266" s="214" t="s">
        <v>8190</v>
      </c>
      <c r="D266" s="214" t="s">
        <v>11574</v>
      </c>
      <c r="E266" s="215">
        <v>1241</v>
      </c>
      <c r="F266" s="215">
        <v>1426</v>
      </c>
      <c r="G266" s="212"/>
      <c r="H266" s="212"/>
      <c r="I266" s="213">
        <f>IF(Таблица6254[[#This Row],[цена наличные]]&lt;&gt;"-",Таблица6254[[#This Row],[цена наличные]]*Таблица6254[[#This Row],[Заказ наличные]],"")</f>
        <v>0</v>
      </c>
      <c r="J266" s="213">
        <f>Таблица6254[[#This Row],[Цена б/н]]*Таблица6254[[#This Row],[заказ б/н]]</f>
        <v>0</v>
      </c>
    </row>
    <row r="267" spans="1:10" x14ac:dyDescent="0.25">
      <c r="A267" s="214" t="s">
        <v>590</v>
      </c>
      <c r="B267" s="214" t="s">
        <v>793</v>
      </c>
      <c r="C267" s="214" t="s">
        <v>831</v>
      </c>
      <c r="D267" s="214" t="s">
        <v>832</v>
      </c>
      <c r="E267" s="215">
        <v>1615</v>
      </c>
      <c r="F267" s="215">
        <v>1856</v>
      </c>
      <c r="G267" s="212"/>
      <c r="H267" s="212"/>
      <c r="I267" s="213">
        <f>IF(Таблица6254[[#This Row],[цена наличные]]&lt;&gt;"-",Таблица6254[[#This Row],[цена наличные]]*Таблица6254[[#This Row],[Заказ наличные]],"")</f>
        <v>0</v>
      </c>
      <c r="J267" s="213">
        <f>Таблица6254[[#This Row],[Цена б/н]]*Таблица6254[[#This Row],[заказ б/н]]</f>
        <v>0</v>
      </c>
    </row>
    <row r="268" spans="1:10" x14ac:dyDescent="0.25">
      <c r="A268" s="214" t="s">
        <v>590</v>
      </c>
      <c r="B268" s="214" t="s">
        <v>793</v>
      </c>
      <c r="C268" s="214" t="s">
        <v>833</v>
      </c>
      <c r="D268" s="214" t="s">
        <v>834</v>
      </c>
      <c r="E268" s="215">
        <v>1615</v>
      </c>
      <c r="F268" s="215">
        <v>1856</v>
      </c>
      <c r="G268" s="212"/>
      <c r="H268" s="212"/>
      <c r="I268" s="213">
        <f>IF(Таблица6254[[#This Row],[цена наличные]]&lt;&gt;"-",Таблица6254[[#This Row],[цена наличные]]*Таблица6254[[#This Row],[Заказ наличные]],"")</f>
        <v>0</v>
      </c>
      <c r="J268" s="213">
        <f>Таблица6254[[#This Row],[Цена б/н]]*Таблица6254[[#This Row],[заказ б/н]]</f>
        <v>0</v>
      </c>
    </row>
    <row r="269" spans="1:10" x14ac:dyDescent="0.25">
      <c r="A269" s="214" t="s">
        <v>590</v>
      </c>
      <c r="B269" s="214" t="s">
        <v>793</v>
      </c>
      <c r="C269" s="214" t="s">
        <v>8191</v>
      </c>
      <c r="D269" s="214" t="s">
        <v>9492</v>
      </c>
      <c r="E269" s="215">
        <v>1615</v>
      </c>
      <c r="F269" s="215">
        <v>1856</v>
      </c>
      <c r="G269" s="212"/>
      <c r="H269" s="212"/>
      <c r="I269" s="213">
        <f>IF(Таблица6254[[#This Row],[цена наличные]]&lt;&gt;"-",Таблица6254[[#This Row],[цена наличные]]*Таблица6254[[#This Row],[Заказ наличные]],"")</f>
        <v>0</v>
      </c>
      <c r="J269" s="213">
        <f>Таблица6254[[#This Row],[Цена б/н]]*Таблица6254[[#This Row],[заказ б/н]]</f>
        <v>0</v>
      </c>
    </row>
    <row r="270" spans="1:10" x14ac:dyDescent="0.25">
      <c r="A270" s="214" t="s">
        <v>590</v>
      </c>
      <c r="B270" s="214" t="s">
        <v>793</v>
      </c>
      <c r="C270" s="214" t="s">
        <v>11575</v>
      </c>
      <c r="D270" s="214" t="s">
        <v>11576</v>
      </c>
      <c r="E270" s="215">
        <v>2838</v>
      </c>
      <c r="F270" s="215">
        <v>3262</v>
      </c>
      <c r="G270" s="212"/>
      <c r="H270" s="212"/>
      <c r="I270" s="213">
        <f>IF(Таблица6254[[#This Row],[цена наличные]]&lt;&gt;"-",Таблица6254[[#This Row],[цена наличные]]*Таблица6254[[#This Row],[Заказ наличные]],"")</f>
        <v>0</v>
      </c>
      <c r="J270" s="213">
        <f>Таблица6254[[#This Row],[Цена б/н]]*Таблица6254[[#This Row],[заказ б/н]]</f>
        <v>0</v>
      </c>
    </row>
    <row r="271" spans="1:10" x14ac:dyDescent="0.25">
      <c r="A271" s="214" t="s">
        <v>590</v>
      </c>
      <c r="B271" s="214" t="s">
        <v>793</v>
      </c>
      <c r="C271" s="214" t="s">
        <v>835</v>
      </c>
      <c r="D271" s="214" t="s">
        <v>836</v>
      </c>
      <c r="E271" s="215">
        <v>13911</v>
      </c>
      <c r="F271" s="215">
        <v>15990</v>
      </c>
      <c r="G271" s="212"/>
      <c r="H271" s="212"/>
      <c r="I271" s="213">
        <f>IF(Таблица6254[[#This Row],[цена наличные]]&lt;&gt;"-",Таблица6254[[#This Row],[цена наличные]]*Таблица6254[[#This Row],[Заказ наличные]],"")</f>
        <v>0</v>
      </c>
      <c r="J271" s="213">
        <f>Таблица6254[[#This Row],[Цена б/н]]*Таблица6254[[#This Row],[заказ б/н]]</f>
        <v>0</v>
      </c>
    </row>
    <row r="272" spans="1:10" x14ac:dyDescent="0.25">
      <c r="A272" s="214" t="s">
        <v>590</v>
      </c>
      <c r="B272" s="214" t="s">
        <v>793</v>
      </c>
      <c r="C272" s="214">
        <v>6941764451001</v>
      </c>
      <c r="D272" s="214" t="s">
        <v>837</v>
      </c>
      <c r="E272" s="215">
        <v>4406</v>
      </c>
      <c r="F272" s="215">
        <v>5064</v>
      </c>
      <c r="G272" s="212"/>
      <c r="H272" s="212"/>
      <c r="I272" s="213">
        <f>IF(Таблица6254[[#This Row],[цена наличные]]&lt;&gt;"-",Таблица6254[[#This Row],[цена наличные]]*Таблица6254[[#This Row],[Заказ наличные]],"")</f>
        <v>0</v>
      </c>
      <c r="J272" s="213">
        <f>Таблица6254[[#This Row],[Цена б/н]]*Таблица6254[[#This Row],[заказ б/н]]</f>
        <v>0</v>
      </c>
    </row>
    <row r="273" spans="1:10" x14ac:dyDescent="0.25">
      <c r="A273" s="214" t="s">
        <v>590</v>
      </c>
      <c r="B273" s="214" t="s">
        <v>793</v>
      </c>
      <c r="C273" s="214" t="s">
        <v>838</v>
      </c>
      <c r="D273" s="214" t="s">
        <v>839</v>
      </c>
      <c r="E273" s="215">
        <v>6169</v>
      </c>
      <c r="F273" s="215">
        <v>7091</v>
      </c>
      <c r="G273" s="212"/>
      <c r="H273" s="212"/>
      <c r="I273" s="213">
        <f>IF(Таблица6254[[#This Row],[цена наличные]]&lt;&gt;"-",Таблица6254[[#This Row],[цена наличные]]*Таблица6254[[#This Row],[Заказ наличные]],"")</f>
        <v>0</v>
      </c>
      <c r="J273" s="213">
        <f>Таблица6254[[#This Row],[Цена б/н]]*Таблица6254[[#This Row],[заказ б/н]]</f>
        <v>0</v>
      </c>
    </row>
    <row r="274" spans="1:10" x14ac:dyDescent="0.25">
      <c r="A274" s="214" t="s">
        <v>590</v>
      </c>
      <c r="B274" s="214" t="s">
        <v>793</v>
      </c>
      <c r="C274" s="214" t="s">
        <v>840</v>
      </c>
      <c r="D274" s="214" t="s">
        <v>841</v>
      </c>
      <c r="E274" s="215">
        <v>6169</v>
      </c>
      <c r="F274" s="215">
        <v>7091</v>
      </c>
      <c r="G274" s="212"/>
      <c r="H274" s="212"/>
      <c r="I274" s="213">
        <f>IF(Таблица6254[[#This Row],[цена наличные]]&lt;&gt;"-",Таблица6254[[#This Row],[цена наличные]]*Таблица6254[[#This Row],[Заказ наличные]],"")</f>
        <v>0</v>
      </c>
      <c r="J274" s="213">
        <f>Таблица6254[[#This Row],[Цена б/н]]*Таблица6254[[#This Row],[заказ б/н]]</f>
        <v>0</v>
      </c>
    </row>
    <row r="275" spans="1:10" x14ac:dyDescent="0.25">
      <c r="A275" s="214" t="s">
        <v>590</v>
      </c>
      <c r="B275" s="214" t="s">
        <v>793</v>
      </c>
      <c r="C275" s="214" t="s">
        <v>842</v>
      </c>
      <c r="D275" s="214" t="s">
        <v>843</v>
      </c>
      <c r="E275" s="215">
        <v>1387</v>
      </c>
      <c r="F275" s="215">
        <v>1594</v>
      </c>
      <c r="G275" s="212"/>
      <c r="H275" s="212"/>
      <c r="I275" s="213">
        <f>IF(Таблица6254[[#This Row],[цена наличные]]&lt;&gt;"-",Таблица6254[[#This Row],[цена наличные]]*Таблица6254[[#This Row],[Заказ наличные]],"")</f>
        <v>0</v>
      </c>
      <c r="J275" s="213">
        <f>Таблица6254[[#This Row],[Цена б/н]]*Таблица6254[[#This Row],[заказ б/н]]</f>
        <v>0</v>
      </c>
    </row>
    <row r="276" spans="1:10" x14ac:dyDescent="0.25">
      <c r="A276" s="214" t="s">
        <v>590</v>
      </c>
      <c r="B276" s="214" t="s">
        <v>793</v>
      </c>
      <c r="C276" s="214" t="s">
        <v>844</v>
      </c>
      <c r="D276" s="214" t="s">
        <v>845</v>
      </c>
      <c r="E276" s="215">
        <v>2202</v>
      </c>
      <c r="F276" s="215">
        <v>2531</v>
      </c>
      <c r="G276" s="212"/>
      <c r="H276" s="212"/>
      <c r="I276" s="213">
        <f>IF(Таблица6254[[#This Row],[цена наличные]]&lt;&gt;"-",Таблица6254[[#This Row],[цена наличные]]*Таблица6254[[#This Row],[Заказ наличные]],"")</f>
        <v>0</v>
      </c>
      <c r="J276" s="213">
        <f>Таблица6254[[#This Row],[Цена б/н]]*Таблица6254[[#This Row],[заказ б/н]]</f>
        <v>0</v>
      </c>
    </row>
    <row r="277" spans="1:10" x14ac:dyDescent="0.25">
      <c r="A277" s="214" t="s">
        <v>590</v>
      </c>
      <c r="B277" s="214" t="s">
        <v>793</v>
      </c>
      <c r="C277" s="214" t="s">
        <v>846</v>
      </c>
      <c r="D277" s="214" t="s">
        <v>847</v>
      </c>
      <c r="E277" s="215">
        <v>2855</v>
      </c>
      <c r="F277" s="215">
        <v>3282</v>
      </c>
      <c r="G277" s="212"/>
      <c r="H277" s="212"/>
      <c r="I277" s="213">
        <f>IF(Таблица6254[[#This Row],[цена наличные]]&lt;&gt;"-",Таблица6254[[#This Row],[цена наличные]]*Таблица6254[[#This Row],[Заказ наличные]],"")</f>
        <v>0</v>
      </c>
      <c r="J277" s="213">
        <f>Таблица6254[[#This Row],[Цена б/н]]*Таблица6254[[#This Row],[заказ б/н]]</f>
        <v>0</v>
      </c>
    </row>
    <row r="278" spans="1:10" x14ac:dyDescent="0.25">
      <c r="A278" s="214" t="s">
        <v>590</v>
      </c>
      <c r="B278" s="214" t="s">
        <v>793</v>
      </c>
      <c r="C278" s="214" t="s">
        <v>848</v>
      </c>
      <c r="D278" s="214" t="s">
        <v>849</v>
      </c>
      <c r="E278" s="215">
        <v>2855</v>
      </c>
      <c r="F278" s="215">
        <v>3282</v>
      </c>
      <c r="G278" s="212"/>
      <c r="H278" s="212"/>
      <c r="I278" s="213">
        <f>IF(Таблица6254[[#This Row],[цена наличные]]&lt;&gt;"-",Таблица6254[[#This Row],[цена наличные]]*Таблица6254[[#This Row],[Заказ наличные]],"")</f>
        <v>0</v>
      </c>
      <c r="J278" s="213">
        <f>Таблица6254[[#This Row],[Цена б/н]]*Таблица6254[[#This Row],[заказ б/н]]</f>
        <v>0</v>
      </c>
    </row>
    <row r="279" spans="1:10" x14ac:dyDescent="0.25">
      <c r="A279" s="214" t="s">
        <v>590</v>
      </c>
      <c r="B279" s="214" t="s">
        <v>793</v>
      </c>
      <c r="C279" s="214" t="s">
        <v>850</v>
      </c>
      <c r="D279" s="214" t="s">
        <v>851</v>
      </c>
      <c r="E279" s="215">
        <v>144</v>
      </c>
      <c r="F279" s="215">
        <v>165</v>
      </c>
      <c r="G279" s="212"/>
      <c r="H279" s="212"/>
      <c r="I279" s="213">
        <f>IF(Таблица6254[[#This Row],[цена наличные]]&lt;&gt;"-",Таблица6254[[#This Row],[цена наличные]]*Таблица6254[[#This Row],[Заказ наличные]],"")</f>
        <v>0</v>
      </c>
      <c r="J279" s="213">
        <f>Таблица6254[[#This Row],[Цена б/н]]*Таблица6254[[#This Row],[заказ б/н]]</f>
        <v>0</v>
      </c>
    </row>
    <row r="280" spans="1:10" x14ac:dyDescent="0.25">
      <c r="A280" s="214" t="s">
        <v>590</v>
      </c>
      <c r="B280" s="214" t="s">
        <v>793</v>
      </c>
      <c r="C280" s="214" t="s">
        <v>852</v>
      </c>
      <c r="D280" s="214" t="s">
        <v>853</v>
      </c>
      <c r="E280" s="215">
        <v>4166</v>
      </c>
      <c r="F280" s="215">
        <v>4788</v>
      </c>
      <c r="G280" s="212"/>
      <c r="H280" s="212"/>
      <c r="I280" s="213">
        <f>IF(Таблица6254[[#This Row],[цена наличные]]&lt;&gt;"-",Таблица6254[[#This Row],[цена наличные]]*Таблица6254[[#This Row],[Заказ наличные]],"")</f>
        <v>0</v>
      </c>
      <c r="J280" s="213">
        <f>Таблица6254[[#This Row],[Цена б/н]]*Таблица6254[[#This Row],[заказ б/н]]</f>
        <v>0</v>
      </c>
    </row>
    <row r="281" spans="1:10" x14ac:dyDescent="0.25">
      <c r="A281" s="214" t="s">
        <v>590</v>
      </c>
      <c r="B281" s="214" t="s">
        <v>793</v>
      </c>
      <c r="C281" s="214" t="s">
        <v>854</v>
      </c>
      <c r="D281" s="214" t="s">
        <v>855</v>
      </c>
      <c r="E281" s="215">
        <v>3393</v>
      </c>
      <c r="F281" s="215">
        <v>3901</v>
      </c>
      <c r="G281" s="212"/>
      <c r="H281" s="212"/>
      <c r="I281" s="213">
        <f>IF(Таблица6254[[#This Row],[цена наличные]]&lt;&gt;"-",Таблица6254[[#This Row],[цена наличные]]*Таблица6254[[#This Row],[Заказ наличные]],"")</f>
        <v>0</v>
      </c>
      <c r="J281" s="213">
        <f>Таблица6254[[#This Row],[Цена б/н]]*Таблица6254[[#This Row],[заказ б/н]]</f>
        <v>0</v>
      </c>
    </row>
    <row r="282" spans="1:10" x14ac:dyDescent="0.25">
      <c r="A282" s="214" t="s">
        <v>590</v>
      </c>
      <c r="B282" s="214" t="s">
        <v>793</v>
      </c>
      <c r="C282" s="214" t="s">
        <v>854</v>
      </c>
      <c r="D282" s="214" t="s">
        <v>856</v>
      </c>
      <c r="E282" s="215">
        <v>3393</v>
      </c>
      <c r="F282" s="215">
        <v>3901</v>
      </c>
      <c r="G282" s="212"/>
      <c r="H282" s="212"/>
      <c r="I282" s="213">
        <f>IF(Таблица6254[[#This Row],[цена наличные]]&lt;&gt;"-",Таблица6254[[#This Row],[цена наличные]]*Таблица6254[[#This Row],[Заказ наличные]],"")</f>
        <v>0</v>
      </c>
      <c r="J282" s="213">
        <f>Таблица6254[[#This Row],[Цена б/н]]*Таблица6254[[#This Row],[заказ б/н]]</f>
        <v>0</v>
      </c>
    </row>
    <row r="283" spans="1:10" x14ac:dyDescent="0.25">
      <c r="A283" s="214" t="s">
        <v>590</v>
      </c>
      <c r="B283" s="214" t="s">
        <v>793</v>
      </c>
      <c r="C283" s="214" t="s">
        <v>854</v>
      </c>
      <c r="D283" s="214" t="s">
        <v>857</v>
      </c>
      <c r="E283" s="215">
        <v>3393</v>
      </c>
      <c r="F283" s="215">
        <v>3901</v>
      </c>
      <c r="G283" s="212"/>
      <c r="H283" s="212"/>
      <c r="I283" s="213">
        <f>IF(Таблица6254[[#This Row],[цена наличные]]&lt;&gt;"-",Таблица6254[[#This Row],[цена наличные]]*Таблица6254[[#This Row],[Заказ наличные]],"")</f>
        <v>0</v>
      </c>
      <c r="J283" s="213">
        <f>Таблица6254[[#This Row],[Цена б/н]]*Таблица6254[[#This Row],[заказ б/н]]</f>
        <v>0</v>
      </c>
    </row>
    <row r="284" spans="1:10" x14ac:dyDescent="0.25">
      <c r="A284" s="214" t="s">
        <v>590</v>
      </c>
      <c r="B284" s="214" t="s">
        <v>793</v>
      </c>
      <c r="C284" s="214" t="s">
        <v>858</v>
      </c>
      <c r="D284" s="214" t="s">
        <v>859</v>
      </c>
      <c r="E284" s="215">
        <v>6787</v>
      </c>
      <c r="F284" s="215">
        <v>7801</v>
      </c>
      <c r="G284" s="212"/>
      <c r="H284" s="212"/>
      <c r="I284" s="213">
        <f>IF(Таблица6254[[#This Row],[цена наличные]]&lt;&gt;"-",Таблица6254[[#This Row],[цена наличные]]*Таблица6254[[#This Row],[Заказ наличные]],"")</f>
        <v>0</v>
      </c>
      <c r="J284" s="213">
        <f>Таблица6254[[#This Row],[Цена б/н]]*Таблица6254[[#This Row],[заказ б/н]]</f>
        <v>0</v>
      </c>
    </row>
    <row r="285" spans="1:10" x14ac:dyDescent="0.25">
      <c r="A285" s="214" t="s">
        <v>590</v>
      </c>
      <c r="B285" s="214" t="s">
        <v>793</v>
      </c>
      <c r="C285" s="214" t="s">
        <v>860</v>
      </c>
      <c r="D285" s="214" t="s">
        <v>861</v>
      </c>
      <c r="E285" s="215">
        <v>6787</v>
      </c>
      <c r="F285" s="215">
        <v>7801</v>
      </c>
      <c r="G285" s="212"/>
      <c r="H285" s="212"/>
      <c r="I285" s="213">
        <f>IF(Таблица6254[[#This Row],[цена наличные]]&lt;&gt;"-",Таблица6254[[#This Row],[цена наличные]]*Таблица6254[[#This Row],[Заказ наличные]],"")</f>
        <v>0</v>
      </c>
      <c r="J285" s="213">
        <f>Таблица6254[[#This Row],[Цена б/н]]*Таблица6254[[#This Row],[заказ б/н]]</f>
        <v>0</v>
      </c>
    </row>
    <row r="286" spans="1:10" x14ac:dyDescent="0.25">
      <c r="A286" s="214" t="s">
        <v>590</v>
      </c>
      <c r="B286" s="214" t="s">
        <v>793</v>
      </c>
      <c r="C286" s="214" t="s">
        <v>862</v>
      </c>
      <c r="D286" s="214" t="s">
        <v>863</v>
      </c>
      <c r="E286" s="215">
        <v>6787</v>
      </c>
      <c r="F286" s="215">
        <v>7801</v>
      </c>
      <c r="G286" s="212"/>
      <c r="H286" s="212"/>
      <c r="I286" s="213">
        <f>IF(Таблица6254[[#This Row],[цена наличные]]&lt;&gt;"-",Таблица6254[[#This Row],[цена наличные]]*Таблица6254[[#This Row],[Заказ наличные]],"")</f>
        <v>0</v>
      </c>
      <c r="J286" s="213">
        <f>Таблица6254[[#This Row],[Цена б/н]]*Таблица6254[[#This Row],[заказ б/н]]</f>
        <v>0</v>
      </c>
    </row>
    <row r="287" spans="1:10" x14ac:dyDescent="0.25">
      <c r="A287" s="214" t="s">
        <v>590</v>
      </c>
      <c r="B287" s="214" t="s">
        <v>793</v>
      </c>
      <c r="C287" s="214" t="s">
        <v>864</v>
      </c>
      <c r="D287" s="214" t="s">
        <v>865</v>
      </c>
      <c r="E287" s="215">
        <v>228</v>
      </c>
      <c r="F287" s="215">
        <v>262</v>
      </c>
      <c r="G287" s="212"/>
      <c r="H287" s="212"/>
      <c r="I287" s="213">
        <f>IF(Таблица6254[[#This Row],[цена наличные]]&lt;&gt;"-",Таблица6254[[#This Row],[цена наличные]]*Таблица6254[[#This Row],[Заказ наличные]],"")</f>
        <v>0</v>
      </c>
      <c r="J287" s="213">
        <f>Таблица6254[[#This Row],[Цена б/н]]*Таблица6254[[#This Row],[заказ б/н]]</f>
        <v>0</v>
      </c>
    </row>
    <row r="288" spans="1:10" x14ac:dyDescent="0.25">
      <c r="A288" s="214" t="s">
        <v>590</v>
      </c>
      <c r="B288" s="214" t="s">
        <v>793</v>
      </c>
      <c r="C288" s="214" t="s">
        <v>866</v>
      </c>
      <c r="D288" s="214" t="s">
        <v>867</v>
      </c>
      <c r="E288" s="215">
        <v>504</v>
      </c>
      <c r="F288" s="215">
        <v>579</v>
      </c>
      <c r="G288" s="212"/>
      <c r="H288" s="212"/>
      <c r="I288" s="213">
        <f>IF(Таблица6254[[#This Row],[цена наличные]]&lt;&gt;"-",Таблица6254[[#This Row],[цена наличные]]*Таблица6254[[#This Row],[Заказ наличные]],"")</f>
        <v>0</v>
      </c>
      <c r="J288" s="213">
        <f>Таблица6254[[#This Row],[Цена б/н]]*Таблица6254[[#This Row],[заказ б/н]]</f>
        <v>0</v>
      </c>
    </row>
    <row r="289" spans="1:10" x14ac:dyDescent="0.25">
      <c r="A289" s="214" t="s">
        <v>590</v>
      </c>
      <c r="B289" s="214" t="s">
        <v>793</v>
      </c>
      <c r="C289" s="214" t="s">
        <v>868</v>
      </c>
      <c r="D289" s="214" t="s">
        <v>869</v>
      </c>
      <c r="E289" s="215">
        <v>1725</v>
      </c>
      <c r="F289" s="215">
        <v>1983</v>
      </c>
      <c r="G289" s="212"/>
      <c r="H289" s="212"/>
      <c r="I289" s="213">
        <f>IF(Таблица6254[[#This Row],[цена наличные]]&lt;&gt;"-",Таблица6254[[#This Row],[цена наличные]]*Таблица6254[[#This Row],[Заказ наличные]],"")</f>
        <v>0</v>
      </c>
      <c r="J289" s="213">
        <f>Таблица6254[[#This Row],[Цена б/н]]*Таблица6254[[#This Row],[заказ б/н]]</f>
        <v>0</v>
      </c>
    </row>
    <row r="290" spans="1:10" x14ac:dyDescent="0.25">
      <c r="A290" s="214" t="s">
        <v>590</v>
      </c>
      <c r="B290" s="214" t="s">
        <v>870</v>
      </c>
      <c r="C290" s="214" t="s">
        <v>8465</v>
      </c>
      <c r="D290" s="214" t="s">
        <v>10099</v>
      </c>
      <c r="E290" s="215">
        <v>2051</v>
      </c>
      <c r="F290" s="215">
        <v>2357</v>
      </c>
      <c r="G290" s="212"/>
      <c r="H290" s="212"/>
      <c r="I290" s="213">
        <f>IF(Таблица6254[[#This Row],[цена наличные]]&lt;&gt;"-",Таблица6254[[#This Row],[цена наличные]]*Таблица6254[[#This Row],[Заказ наличные]],"")</f>
        <v>0</v>
      </c>
      <c r="J290" s="213">
        <f>Таблица6254[[#This Row],[Цена б/н]]*Таблица6254[[#This Row],[заказ б/н]]</f>
        <v>0</v>
      </c>
    </row>
    <row r="291" spans="1:10" x14ac:dyDescent="0.25">
      <c r="A291" s="214" t="s">
        <v>590</v>
      </c>
      <c r="B291" s="214" t="s">
        <v>870</v>
      </c>
      <c r="C291" s="214" t="s">
        <v>871</v>
      </c>
      <c r="D291" s="214" t="s">
        <v>872</v>
      </c>
      <c r="E291" s="215">
        <v>1756</v>
      </c>
      <c r="F291" s="215">
        <v>2019</v>
      </c>
      <c r="G291" s="212"/>
      <c r="H291" s="212"/>
      <c r="I291" s="213">
        <f>IF(Таблица6254[[#This Row],[цена наличные]]&lt;&gt;"-",Таблица6254[[#This Row],[цена наличные]]*Таблица6254[[#This Row],[Заказ наличные]],"")</f>
        <v>0</v>
      </c>
      <c r="J291" s="213">
        <f>Таблица6254[[#This Row],[Цена б/н]]*Таблица6254[[#This Row],[заказ б/н]]</f>
        <v>0</v>
      </c>
    </row>
    <row r="292" spans="1:10" x14ac:dyDescent="0.25">
      <c r="A292" s="214" t="s">
        <v>590</v>
      </c>
      <c r="B292" s="214" t="s">
        <v>870</v>
      </c>
      <c r="C292" s="214" t="s">
        <v>8469</v>
      </c>
      <c r="D292" s="214" t="s">
        <v>10100</v>
      </c>
      <c r="E292" s="215">
        <v>1380</v>
      </c>
      <c r="F292" s="215">
        <v>1586</v>
      </c>
      <c r="G292" s="212"/>
      <c r="H292" s="212"/>
      <c r="I292" s="213">
        <f>IF(Таблица6254[[#This Row],[цена наличные]]&lt;&gt;"-",Таблица6254[[#This Row],[цена наличные]]*Таблица6254[[#This Row],[Заказ наличные]],"")</f>
        <v>0</v>
      </c>
      <c r="J292" s="213">
        <f>Таблица6254[[#This Row],[Цена б/н]]*Таблица6254[[#This Row],[заказ б/н]]</f>
        <v>0</v>
      </c>
    </row>
    <row r="293" spans="1:10" x14ac:dyDescent="0.25">
      <c r="A293" s="214" t="s">
        <v>590</v>
      </c>
      <c r="B293" s="214" t="s">
        <v>870</v>
      </c>
      <c r="C293" s="214" t="s">
        <v>8471</v>
      </c>
      <c r="D293" s="214" t="s">
        <v>10101</v>
      </c>
      <c r="E293" s="215">
        <v>1084</v>
      </c>
      <c r="F293" s="215">
        <v>1246</v>
      </c>
      <c r="G293" s="212"/>
      <c r="H293" s="212"/>
      <c r="I293" s="213">
        <f>IF(Таблица6254[[#This Row],[цена наличные]]&lt;&gt;"-",Таблица6254[[#This Row],[цена наличные]]*Таблица6254[[#This Row],[Заказ наличные]],"")</f>
        <v>0</v>
      </c>
      <c r="J293" s="213">
        <f>Таблица6254[[#This Row],[Цена б/н]]*Таблица6254[[#This Row],[заказ б/н]]</f>
        <v>0</v>
      </c>
    </row>
    <row r="294" spans="1:10" x14ac:dyDescent="0.25">
      <c r="A294" s="214" t="s">
        <v>590</v>
      </c>
      <c r="B294" s="214" t="s">
        <v>870</v>
      </c>
      <c r="C294" s="214" t="s">
        <v>873</v>
      </c>
      <c r="D294" s="214" t="s">
        <v>874</v>
      </c>
      <c r="E294" s="215">
        <v>6522</v>
      </c>
      <c r="F294" s="215">
        <v>7497</v>
      </c>
      <c r="G294" s="212"/>
      <c r="H294" s="212"/>
      <c r="I294" s="213">
        <f>IF(Таблица6254[[#This Row],[цена наличные]]&lt;&gt;"-",Таблица6254[[#This Row],[цена наличные]]*Таблица6254[[#This Row],[Заказ наличные]],"")</f>
        <v>0</v>
      </c>
      <c r="J294" s="213">
        <f>Таблица6254[[#This Row],[Цена б/н]]*Таблица6254[[#This Row],[заказ б/н]]</f>
        <v>0</v>
      </c>
    </row>
    <row r="295" spans="1:10" x14ac:dyDescent="0.25">
      <c r="A295" s="214" t="s">
        <v>590</v>
      </c>
      <c r="B295" s="214" t="s">
        <v>870</v>
      </c>
      <c r="C295" s="214" t="s">
        <v>875</v>
      </c>
      <c r="D295" s="214" t="s">
        <v>876</v>
      </c>
      <c r="E295" s="215">
        <v>4871</v>
      </c>
      <c r="F295" s="215">
        <v>5599</v>
      </c>
      <c r="G295" s="212"/>
      <c r="H295" s="212"/>
      <c r="I295" s="213">
        <f>IF(Таблица6254[[#This Row],[цена наличные]]&lt;&gt;"-",Таблица6254[[#This Row],[цена наличные]]*Таблица6254[[#This Row],[Заказ наличные]],"")</f>
        <v>0</v>
      </c>
      <c r="J295" s="213">
        <f>Таблица6254[[#This Row],[Цена б/н]]*Таблица6254[[#This Row],[заказ б/н]]</f>
        <v>0</v>
      </c>
    </row>
    <row r="296" spans="1:10" x14ac:dyDescent="0.25">
      <c r="A296" s="214" t="s">
        <v>590</v>
      </c>
      <c r="B296" s="214" t="s">
        <v>870</v>
      </c>
      <c r="C296" s="214" t="s">
        <v>877</v>
      </c>
      <c r="D296" s="214" t="s">
        <v>878</v>
      </c>
      <c r="E296" s="215">
        <v>4088</v>
      </c>
      <c r="F296" s="215">
        <v>4699</v>
      </c>
      <c r="G296" s="212"/>
      <c r="H296" s="212"/>
      <c r="I296" s="213">
        <f>IF(Таблица6254[[#This Row],[цена наличные]]&lt;&gt;"-",Таблица6254[[#This Row],[цена наличные]]*Таблица6254[[#This Row],[Заказ наличные]],"")</f>
        <v>0</v>
      </c>
      <c r="J296" s="213">
        <f>Таблица6254[[#This Row],[Цена б/н]]*Таблица6254[[#This Row],[заказ б/н]]</f>
        <v>0</v>
      </c>
    </row>
    <row r="297" spans="1:10" x14ac:dyDescent="0.25">
      <c r="A297" s="214" t="s">
        <v>590</v>
      </c>
      <c r="B297" s="214" t="s">
        <v>870</v>
      </c>
      <c r="C297" s="214" t="s">
        <v>879</v>
      </c>
      <c r="D297" s="214" t="s">
        <v>880</v>
      </c>
      <c r="E297" s="215">
        <v>4278</v>
      </c>
      <c r="F297" s="215">
        <v>4917</v>
      </c>
      <c r="G297" s="212"/>
      <c r="H297" s="212"/>
      <c r="I297" s="213">
        <f>IF(Таблица6254[[#This Row],[цена наличные]]&lt;&gt;"-",Таблица6254[[#This Row],[цена наличные]]*Таблица6254[[#This Row],[Заказ наличные]],"")</f>
        <v>0</v>
      </c>
      <c r="J297" s="213">
        <f>Таблица6254[[#This Row],[Цена б/н]]*Таблица6254[[#This Row],[заказ б/н]]</f>
        <v>0</v>
      </c>
    </row>
    <row r="298" spans="1:10" x14ac:dyDescent="0.25">
      <c r="A298" s="214" t="s">
        <v>590</v>
      </c>
      <c r="B298" s="214" t="s">
        <v>870</v>
      </c>
      <c r="C298" s="214" t="s">
        <v>8475</v>
      </c>
      <c r="D298" s="214" t="s">
        <v>14205</v>
      </c>
      <c r="E298" s="215">
        <v>1756</v>
      </c>
      <c r="F298" s="215">
        <v>2019</v>
      </c>
      <c r="G298" s="212"/>
      <c r="H298" s="212"/>
      <c r="I298" s="213">
        <f>IF(Таблица6254[[#This Row],[цена наличные]]&lt;&gt;"-",Таблица6254[[#This Row],[цена наличные]]*Таблица6254[[#This Row],[Заказ наличные]],"")</f>
        <v>0</v>
      </c>
      <c r="J298" s="213">
        <f>Таблица6254[[#This Row],[Цена б/н]]*Таблица6254[[#This Row],[заказ б/н]]</f>
        <v>0</v>
      </c>
    </row>
    <row r="299" spans="1:10" x14ac:dyDescent="0.25">
      <c r="A299" s="214" t="s">
        <v>590</v>
      </c>
      <c r="B299" s="214" t="s">
        <v>881</v>
      </c>
      <c r="C299" s="214" t="s">
        <v>882</v>
      </c>
      <c r="D299" s="214" t="s">
        <v>883</v>
      </c>
      <c r="E299" s="215">
        <v>7900</v>
      </c>
      <c r="F299" s="215">
        <v>9080</v>
      </c>
      <c r="G299" s="212"/>
      <c r="H299" s="212"/>
      <c r="I299" s="213">
        <f>IF(Таблица6254[[#This Row],[цена наличные]]&lt;&gt;"-",Таблица6254[[#This Row],[цена наличные]]*Таблица6254[[#This Row],[Заказ наличные]],"")</f>
        <v>0</v>
      </c>
      <c r="J299" s="213">
        <f>Таблица6254[[#This Row],[Цена б/н]]*Таблица6254[[#This Row],[заказ б/н]]</f>
        <v>0</v>
      </c>
    </row>
    <row r="300" spans="1:10" x14ac:dyDescent="0.25">
      <c r="A300" s="214" t="s">
        <v>590</v>
      </c>
      <c r="B300" s="214" t="s">
        <v>884</v>
      </c>
      <c r="C300" s="214" t="s">
        <v>10447</v>
      </c>
      <c r="D300" s="214" t="s">
        <v>10448</v>
      </c>
      <c r="E300" s="215">
        <v>7800</v>
      </c>
      <c r="F300" s="215">
        <v>8966</v>
      </c>
      <c r="G300" s="212"/>
      <c r="H300" s="212"/>
      <c r="I300" s="213">
        <f>IF(Таблица6254[[#This Row],[цена наличные]]&lt;&gt;"-",Таблица6254[[#This Row],[цена наличные]]*Таблица6254[[#This Row],[Заказ наличные]],"")</f>
        <v>0</v>
      </c>
      <c r="J300" s="213">
        <f>Таблица6254[[#This Row],[Цена б/н]]*Таблица6254[[#This Row],[заказ б/н]]</f>
        <v>0</v>
      </c>
    </row>
    <row r="301" spans="1:10" x14ac:dyDescent="0.25">
      <c r="A301" s="214" t="s">
        <v>590</v>
      </c>
      <c r="B301" s="214" t="s">
        <v>884</v>
      </c>
      <c r="C301" s="214" t="s">
        <v>885</v>
      </c>
      <c r="D301" s="214" t="s">
        <v>886</v>
      </c>
      <c r="E301" s="215">
        <v>350</v>
      </c>
      <c r="F301" s="215">
        <v>402</v>
      </c>
      <c r="G301" s="212"/>
      <c r="H301" s="212"/>
      <c r="I301" s="213">
        <f>IF(Таблица6254[[#This Row],[цена наличные]]&lt;&gt;"-",Таблица6254[[#This Row],[цена наличные]]*Таблица6254[[#This Row],[Заказ наличные]],"")</f>
        <v>0</v>
      </c>
      <c r="J301" s="213">
        <f>Таблица6254[[#This Row],[Цена б/н]]*Таблица6254[[#This Row],[заказ б/н]]</f>
        <v>0</v>
      </c>
    </row>
    <row r="302" spans="1:10" x14ac:dyDescent="0.25">
      <c r="A302" s="214" t="s">
        <v>590</v>
      </c>
      <c r="B302" s="214" t="s">
        <v>884</v>
      </c>
      <c r="C302" s="214" t="s">
        <v>887</v>
      </c>
      <c r="D302" s="214" t="s">
        <v>888</v>
      </c>
      <c r="E302" s="215">
        <v>345</v>
      </c>
      <c r="F302" s="215">
        <v>397</v>
      </c>
      <c r="G302" s="212"/>
      <c r="H302" s="212"/>
      <c r="I302" s="213">
        <f>IF(Таблица6254[[#This Row],[цена наличные]]&lt;&gt;"-",Таблица6254[[#This Row],[цена наличные]]*Таблица6254[[#This Row],[Заказ наличные]],"")</f>
        <v>0</v>
      </c>
      <c r="J302" s="213">
        <f>Таблица6254[[#This Row],[Цена б/н]]*Таблица6254[[#This Row],[заказ б/н]]</f>
        <v>0</v>
      </c>
    </row>
    <row r="303" spans="1:10" x14ac:dyDescent="0.25">
      <c r="A303" s="214" t="s">
        <v>590</v>
      </c>
      <c r="B303" s="214" t="s">
        <v>884</v>
      </c>
      <c r="C303" s="214" t="s">
        <v>889</v>
      </c>
      <c r="D303" s="214" t="s">
        <v>890</v>
      </c>
      <c r="E303" s="215">
        <v>197</v>
      </c>
      <c r="F303" s="215">
        <v>226</v>
      </c>
      <c r="G303" s="212"/>
      <c r="H303" s="212"/>
      <c r="I303" s="213">
        <f>IF(Таблица6254[[#This Row],[цена наличные]]&lt;&gt;"-",Таблица6254[[#This Row],[цена наличные]]*Таблица6254[[#This Row],[Заказ наличные]],"")</f>
        <v>0</v>
      </c>
      <c r="J303" s="213">
        <f>Таблица6254[[#This Row],[Цена б/н]]*Таблица6254[[#This Row],[заказ б/н]]</f>
        <v>0</v>
      </c>
    </row>
    <row r="304" spans="1:10" x14ac:dyDescent="0.25">
      <c r="A304" s="214" t="s">
        <v>590</v>
      </c>
      <c r="B304" s="214" t="s">
        <v>884</v>
      </c>
      <c r="C304" s="214" t="s">
        <v>891</v>
      </c>
      <c r="D304" s="214" t="s">
        <v>892</v>
      </c>
      <c r="E304" s="215">
        <v>345</v>
      </c>
      <c r="F304" s="215">
        <v>397</v>
      </c>
      <c r="G304" s="212"/>
      <c r="H304" s="212"/>
      <c r="I304" s="213">
        <f>IF(Таблица6254[[#This Row],[цена наличные]]&lt;&gt;"-",Таблица6254[[#This Row],[цена наличные]]*Таблица6254[[#This Row],[Заказ наличные]],"")</f>
        <v>0</v>
      </c>
      <c r="J304" s="213">
        <f>Таблица6254[[#This Row],[Цена б/н]]*Таблица6254[[#This Row],[заказ б/н]]</f>
        <v>0</v>
      </c>
    </row>
    <row r="305" spans="1:10" x14ac:dyDescent="0.25">
      <c r="A305" s="214" t="s">
        <v>590</v>
      </c>
      <c r="B305" s="214" t="s">
        <v>884</v>
      </c>
      <c r="C305" s="214" t="s">
        <v>893</v>
      </c>
      <c r="D305" s="214" t="s">
        <v>894</v>
      </c>
      <c r="E305" s="215">
        <v>345</v>
      </c>
      <c r="F305" s="215">
        <v>397</v>
      </c>
      <c r="G305" s="212"/>
      <c r="H305" s="212"/>
      <c r="I305" s="213">
        <f>IF(Таблица6254[[#This Row],[цена наличные]]&lt;&gt;"-",Таблица6254[[#This Row],[цена наличные]]*Таблица6254[[#This Row],[Заказ наличные]],"")</f>
        <v>0</v>
      </c>
      <c r="J305" s="213">
        <f>Таблица6254[[#This Row],[Цена б/н]]*Таблица6254[[#This Row],[заказ б/н]]</f>
        <v>0</v>
      </c>
    </row>
    <row r="306" spans="1:10" x14ac:dyDescent="0.25">
      <c r="A306" s="214" t="s">
        <v>590</v>
      </c>
      <c r="B306" s="214" t="s">
        <v>884</v>
      </c>
      <c r="C306" s="214" t="s">
        <v>895</v>
      </c>
      <c r="D306" s="214" t="s">
        <v>896</v>
      </c>
      <c r="E306" s="215">
        <v>345</v>
      </c>
      <c r="F306" s="215">
        <v>397</v>
      </c>
      <c r="G306" s="212"/>
      <c r="H306" s="212"/>
      <c r="I306" s="213">
        <f>IF(Таблица6254[[#This Row],[цена наличные]]&lt;&gt;"-",Таблица6254[[#This Row],[цена наличные]]*Таблица6254[[#This Row],[Заказ наличные]],"")</f>
        <v>0</v>
      </c>
      <c r="J306" s="213">
        <f>Таблица6254[[#This Row],[Цена б/н]]*Таблица6254[[#This Row],[заказ б/н]]</f>
        <v>0</v>
      </c>
    </row>
    <row r="307" spans="1:10" x14ac:dyDescent="0.25">
      <c r="A307" s="214" t="s">
        <v>590</v>
      </c>
      <c r="B307" s="214" t="s">
        <v>897</v>
      </c>
      <c r="C307" s="214" t="s">
        <v>898</v>
      </c>
      <c r="D307" s="214" t="s">
        <v>899</v>
      </c>
      <c r="E307" s="215">
        <v>852</v>
      </c>
      <c r="F307" s="215">
        <v>979</v>
      </c>
      <c r="G307" s="212"/>
      <c r="H307" s="212"/>
      <c r="I307" s="213">
        <f>IF(Таблица6254[[#This Row],[цена наличные]]&lt;&gt;"-",Таблица6254[[#This Row],[цена наличные]]*Таблица6254[[#This Row],[Заказ наличные]],"")</f>
        <v>0</v>
      </c>
      <c r="J307" s="213">
        <f>Таблица6254[[#This Row],[Цена б/н]]*Таблица6254[[#This Row],[заказ б/н]]</f>
        <v>0</v>
      </c>
    </row>
    <row r="308" spans="1:10" x14ac:dyDescent="0.25">
      <c r="A308" s="214" t="s">
        <v>590</v>
      </c>
      <c r="B308" s="214" t="s">
        <v>897</v>
      </c>
      <c r="C308" s="214" t="s">
        <v>900</v>
      </c>
      <c r="D308" s="214" t="s">
        <v>901</v>
      </c>
      <c r="E308" s="215">
        <v>11402</v>
      </c>
      <c r="F308" s="215">
        <v>13106</v>
      </c>
      <c r="G308" s="212"/>
      <c r="H308" s="212"/>
      <c r="I308" s="213">
        <f>IF(Таблица6254[[#This Row],[цена наличные]]&lt;&gt;"-",Таблица6254[[#This Row],[цена наличные]]*Таблица6254[[#This Row],[Заказ наличные]],"")</f>
        <v>0</v>
      </c>
      <c r="J308" s="213">
        <f>Таблица6254[[#This Row],[Цена б/н]]*Таблица6254[[#This Row],[заказ б/н]]</f>
        <v>0</v>
      </c>
    </row>
    <row r="309" spans="1:10" x14ac:dyDescent="0.25">
      <c r="A309" s="214" t="s">
        <v>590</v>
      </c>
      <c r="B309" s="214" t="s">
        <v>902</v>
      </c>
      <c r="C309" s="214" t="s">
        <v>903</v>
      </c>
      <c r="D309" s="214" t="s">
        <v>904</v>
      </c>
      <c r="E309" s="215">
        <v>1480</v>
      </c>
      <c r="F309" s="215">
        <v>1701</v>
      </c>
      <c r="G309" s="212"/>
      <c r="H309" s="212"/>
      <c r="I309" s="213">
        <f>IF(Таблица6254[[#This Row],[цена наличные]]&lt;&gt;"-",Таблица6254[[#This Row],[цена наличные]]*Таблица6254[[#This Row],[Заказ наличные]],"")</f>
        <v>0</v>
      </c>
      <c r="J309" s="213">
        <f>Таблица6254[[#This Row],[Цена б/н]]*Таблица6254[[#This Row],[заказ б/н]]</f>
        <v>0</v>
      </c>
    </row>
    <row r="310" spans="1:10" x14ac:dyDescent="0.25">
      <c r="A310" s="214" t="s">
        <v>590</v>
      </c>
      <c r="B310" s="214" t="s">
        <v>902</v>
      </c>
      <c r="C310" s="214" t="s">
        <v>903</v>
      </c>
      <c r="D310" s="214" t="s">
        <v>905</v>
      </c>
      <c r="E310" s="215">
        <v>1480</v>
      </c>
      <c r="F310" s="215">
        <v>1701</v>
      </c>
      <c r="G310" s="212"/>
      <c r="H310" s="212"/>
      <c r="I310" s="213">
        <f>IF(Таблица6254[[#This Row],[цена наличные]]&lt;&gt;"-",Таблица6254[[#This Row],[цена наличные]]*Таблица6254[[#This Row],[Заказ наличные]],"")</f>
        <v>0</v>
      </c>
      <c r="J310" s="213">
        <f>Таблица6254[[#This Row],[Цена б/н]]*Таблица6254[[#This Row],[заказ б/н]]</f>
        <v>0</v>
      </c>
    </row>
    <row r="311" spans="1:10" x14ac:dyDescent="0.25">
      <c r="A311" s="214" t="s">
        <v>590</v>
      </c>
      <c r="B311" s="214" t="s">
        <v>902</v>
      </c>
      <c r="C311" s="214" t="s">
        <v>906</v>
      </c>
      <c r="D311" s="214" t="s">
        <v>907</v>
      </c>
      <c r="E311" s="215">
        <v>3858</v>
      </c>
      <c r="F311" s="215">
        <v>4435</v>
      </c>
      <c r="G311" s="212"/>
      <c r="H311" s="212"/>
      <c r="I311" s="213">
        <f>IF(Таблица6254[[#This Row],[цена наличные]]&lt;&gt;"-",Таблица6254[[#This Row],[цена наличные]]*Таблица6254[[#This Row],[Заказ наличные]],"")</f>
        <v>0</v>
      </c>
      <c r="J311" s="213">
        <f>Таблица6254[[#This Row],[Цена б/н]]*Таблица6254[[#This Row],[заказ б/н]]</f>
        <v>0</v>
      </c>
    </row>
    <row r="312" spans="1:10" x14ac:dyDescent="0.25">
      <c r="A312" s="214" t="s">
        <v>590</v>
      </c>
      <c r="B312" s="214" t="s">
        <v>902</v>
      </c>
      <c r="C312" s="214" t="s">
        <v>908</v>
      </c>
      <c r="D312" s="214" t="s">
        <v>909</v>
      </c>
      <c r="E312" s="215">
        <v>2224</v>
      </c>
      <c r="F312" s="215">
        <v>2556</v>
      </c>
      <c r="G312" s="212"/>
      <c r="H312" s="212"/>
      <c r="I312" s="213">
        <f>IF(Таблица6254[[#This Row],[цена наличные]]&lt;&gt;"-",Таблица6254[[#This Row],[цена наличные]]*Таблица6254[[#This Row],[Заказ наличные]],"")</f>
        <v>0</v>
      </c>
      <c r="J312" s="213">
        <f>Таблица6254[[#This Row],[Цена б/н]]*Таблица6254[[#This Row],[заказ б/н]]</f>
        <v>0</v>
      </c>
    </row>
    <row r="313" spans="1:10" x14ac:dyDescent="0.25">
      <c r="A313" s="214" t="s">
        <v>590</v>
      </c>
      <c r="B313" s="214" t="s">
        <v>902</v>
      </c>
      <c r="C313" s="214" t="s">
        <v>910</v>
      </c>
      <c r="D313" s="214" t="s">
        <v>911</v>
      </c>
      <c r="E313" s="215">
        <v>7590</v>
      </c>
      <c r="F313" s="215">
        <v>8724</v>
      </c>
      <c r="G313" s="212"/>
      <c r="H313" s="212"/>
      <c r="I313" s="213">
        <f>IF(Таблица6254[[#This Row],[цена наличные]]&lt;&gt;"-",Таблица6254[[#This Row],[цена наличные]]*Таблица6254[[#This Row],[Заказ наличные]],"")</f>
        <v>0</v>
      </c>
      <c r="J313" s="213">
        <f>Таблица6254[[#This Row],[Цена б/н]]*Таблица6254[[#This Row],[заказ б/н]]</f>
        <v>0</v>
      </c>
    </row>
    <row r="314" spans="1:10" x14ac:dyDescent="0.25">
      <c r="A314" s="214" t="s">
        <v>590</v>
      </c>
      <c r="B314" s="214" t="s">
        <v>902</v>
      </c>
      <c r="C314" s="214" t="s">
        <v>912</v>
      </c>
      <c r="D314" s="214" t="s">
        <v>913</v>
      </c>
      <c r="E314" s="215">
        <v>1133</v>
      </c>
      <c r="F314" s="215">
        <v>1303</v>
      </c>
      <c r="G314" s="212"/>
      <c r="H314" s="212"/>
      <c r="I314" s="213">
        <f>IF(Таблица6254[[#This Row],[цена наличные]]&lt;&gt;"-",Таблица6254[[#This Row],[цена наличные]]*Таблица6254[[#This Row],[Заказ наличные]],"")</f>
        <v>0</v>
      </c>
      <c r="J314" s="213">
        <f>Таблица6254[[#This Row],[Цена б/н]]*Таблица6254[[#This Row],[заказ б/н]]</f>
        <v>0</v>
      </c>
    </row>
    <row r="315" spans="1:10" x14ac:dyDescent="0.25">
      <c r="A315" s="214" t="s">
        <v>590</v>
      </c>
      <c r="B315" s="214" t="s">
        <v>914</v>
      </c>
      <c r="C315" s="214" t="s">
        <v>915</v>
      </c>
      <c r="D315" s="214" t="s">
        <v>916</v>
      </c>
      <c r="E315" s="215">
        <v>3557</v>
      </c>
      <c r="F315" s="215">
        <v>4089</v>
      </c>
      <c r="G315" s="212"/>
      <c r="H315" s="212"/>
      <c r="I315" s="213">
        <f>IF(Таблица6254[[#This Row],[цена наличные]]&lt;&gt;"-",Таблица6254[[#This Row],[цена наличные]]*Таблица6254[[#This Row],[Заказ наличные]],"")</f>
        <v>0</v>
      </c>
      <c r="J315" s="213">
        <f>Таблица6254[[#This Row],[Цена б/н]]*Таблица6254[[#This Row],[заказ б/н]]</f>
        <v>0</v>
      </c>
    </row>
    <row r="316" spans="1:10" x14ac:dyDescent="0.25">
      <c r="A316" s="214" t="s">
        <v>590</v>
      </c>
      <c r="B316" s="214" t="s">
        <v>914</v>
      </c>
      <c r="C316" s="214" t="s">
        <v>917</v>
      </c>
      <c r="D316" s="214" t="s">
        <v>918</v>
      </c>
      <c r="E316" s="215">
        <v>1385</v>
      </c>
      <c r="F316" s="215">
        <v>1591</v>
      </c>
      <c r="G316" s="212"/>
      <c r="H316" s="212"/>
      <c r="I316" s="213">
        <f>IF(Таблица6254[[#This Row],[цена наличные]]&lt;&gt;"-",Таблица6254[[#This Row],[цена наличные]]*Таблица6254[[#This Row],[Заказ наличные]],"")</f>
        <v>0</v>
      </c>
      <c r="J316" s="213">
        <f>Таблица6254[[#This Row],[Цена б/н]]*Таблица6254[[#This Row],[заказ б/н]]</f>
        <v>0</v>
      </c>
    </row>
    <row r="317" spans="1:10" x14ac:dyDescent="0.25">
      <c r="A317" s="214" t="s">
        <v>590</v>
      </c>
      <c r="B317" s="214" t="s">
        <v>914</v>
      </c>
      <c r="C317" s="214" t="s">
        <v>919</v>
      </c>
      <c r="D317" s="214" t="s">
        <v>920</v>
      </c>
      <c r="E317" s="215">
        <v>2752</v>
      </c>
      <c r="F317" s="215">
        <v>3163</v>
      </c>
      <c r="G317" s="212"/>
      <c r="H317" s="212"/>
      <c r="I317" s="213">
        <f>IF(Таблица6254[[#This Row],[цена наличные]]&lt;&gt;"-",Таблица6254[[#This Row],[цена наличные]]*Таблица6254[[#This Row],[Заказ наличные]],"")</f>
        <v>0</v>
      </c>
      <c r="J317" s="213">
        <f>Таблица6254[[#This Row],[Цена б/н]]*Таблица6254[[#This Row],[заказ б/н]]</f>
        <v>0</v>
      </c>
    </row>
    <row r="318" spans="1:10" x14ac:dyDescent="0.25">
      <c r="A318" s="214" t="s">
        <v>590</v>
      </c>
      <c r="B318" s="214" t="s">
        <v>921</v>
      </c>
      <c r="C318" s="214" t="s">
        <v>922</v>
      </c>
      <c r="D318" s="214" t="s">
        <v>923</v>
      </c>
      <c r="E318" s="215">
        <v>40050</v>
      </c>
      <c r="F318" s="215">
        <v>46034</v>
      </c>
      <c r="G318" s="212"/>
      <c r="H318" s="212"/>
      <c r="I318" s="213">
        <f>IF(Таблица6254[[#This Row],[цена наличные]]&lt;&gt;"-",Таблица6254[[#This Row],[цена наличные]]*Таблица6254[[#This Row],[Заказ наличные]],"")</f>
        <v>0</v>
      </c>
      <c r="J318" s="213">
        <f>Таблица6254[[#This Row],[Цена б/н]]*Таблица6254[[#This Row],[заказ б/н]]</f>
        <v>0</v>
      </c>
    </row>
    <row r="319" spans="1:10" x14ac:dyDescent="0.25">
      <c r="A319" s="214" t="s">
        <v>590</v>
      </c>
      <c r="B319" s="214" t="s">
        <v>924</v>
      </c>
      <c r="C319" s="214" t="s">
        <v>925</v>
      </c>
      <c r="D319" s="214" t="s">
        <v>926</v>
      </c>
      <c r="E319" s="215">
        <v>28443</v>
      </c>
      <c r="F319" s="215">
        <v>32693</v>
      </c>
      <c r="G319" s="212"/>
      <c r="H319" s="212"/>
      <c r="I319" s="213">
        <f>IF(Таблица6254[[#This Row],[цена наличные]]&lt;&gt;"-",Таблица6254[[#This Row],[цена наличные]]*Таблица6254[[#This Row],[Заказ наличные]],"")</f>
        <v>0</v>
      </c>
      <c r="J319" s="213">
        <f>Таблица6254[[#This Row],[Цена б/н]]*Таблица6254[[#This Row],[заказ б/н]]</f>
        <v>0</v>
      </c>
    </row>
    <row r="320" spans="1:10" x14ac:dyDescent="0.25">
      <c r="A320" s="214" t="s">
        <v>590</v>
      </c>
      <c r="B320" s="214" t="s">
        <v>924</v>
      </c>
      <c r="C320" s="214" t="s">
        <v>927</v>
      </c>
      <c r="D320" s="214" t="s">
        <v>928</v>
      </c>
      <c r="E320" s="215">
        <v>12489</v>
      </c>
      <c r="F320" s="215">
        <v>14356</v>
      </c>
      <c r="G320" s="212"/>
      <c r="H320" s="212"/>
      <c r="I320" s="213">
        <f>IF(Таблица6254[[#This Row],[цена наличные]]&lt;&gt;"-",Таблица6254[[#This Row],[цена наличные]]*Таблица6254[[#This Row],[Заказ наличные]],"")</f>
        <v>0</v>
      </c>
      <c r="J320" s="213">
        <f>Таблица6254[[#This Row],[Цена б/н]]*Таблица6254[[#This Row],[заказ б/н]]</f>
        <v>0</v>
      </c>
    </row>
    <row r="321" spans="1:10" x14ac:dyDescent="0.25">
      <c r="A321" s="214" t="s">
        <v>590</v>
      </c>
      <c r="B321" s="214" t="s">
        <v>924</v>
      </c>
      <c r="C321" s="214" t="s">
        <v>929</v>
      </c>
      <c r="D321" s="214" t="s">
        <v>930</v>
      </c>
      <c r="E321" s="215">
        <v>8659</v>
      </c>
      <c r="F321" s="215">
        <v>9953</v>
      </c>
      <c r="G321" s="212"/>
      <c r="H321" s="212"/>
      <c r="I321" s="213">
        <f>IF(Таблица6254[[#This Row],[цена наличные]]&lt;&gt;"-",Таблица6254[[#This Row],[цена наличные]]*Таблица6254[[#This Row],[Заказ наличные]],"")</f>
        <v>0</v>
      </c>
      <c r="J321" s="213">
        <f>Таблица6254[[#This Row],[Цена б/н]]*Таблица6254[[#This Row],[заказ б/н]]</f>
        <v>0</v>
      </c>
    </row>
    <row r="322" spans="1:10" x14ac:dyDescent="0.25">
      <c r="A322" s="214" t="s">
        <v>590</v>
      </c>
      <c r="B322" s="214" t="s">
        <v>924</v>
      </c>
      <c r="C322" s="214" t="s">
        <v>929</v>
      </c>
      <c r="D322" s="214" t="s">
        <v>931</v>
      </c>
      <c r="E322" s="215">
        <v>8659</v>
      </c>
      <c r="F322" s="215">
        <v>9953</v>
      </c>
      <c r="G322" s="212"/>
      <c r="H322" s="212"/>
      <c r="I322" s="213">
        <f>IF(Таблица6254[[#This Row],[цена наличные]]&lt;&gt;"-",Таблица6254[[#This Row],[цена наличные]]*Таблица6254[[#This Row],[Заказ наличные]],"")</f>
        <v>0</v>
      </c>
      <c r="J322" s="213">
        <f>Таблица6254[[#This Row],[Цена б/н]]*Таблица6254[[#This Row],[заказ б/н]]</f>
        <v>0</v>
      </c>
    </row>
    <row r="323" spans="1:10" x14ac:dyDescent="0.25">
      <c r="A323" s="214" t="s">
        <v>590</v>
      </c>
      <c r="B323" s="214" t="s">
        <v>924</v>
      </c>
      <c r="C323" s="214" t="s">
        <v>932</v>
      </c>
      <c r="D323" s="214" t="s">
        <v>933</v>
      </c>
      <c r="E323" s="215">
        <v>14525</v>
      </c>
      <c r="F323" s="215">
        <v>16696</v>
      </c>
      <c r="G323" s="212"/>
      <c r="H323" s="212"/>
      <c r="I323" s="213">
        <f>IF(Таблица6254[[#This Row],[цена наличные]]&lt;&gt;"-",Таблица6254[[#This Row],[цена наличные]]*Таблица6254[[#This Row],[Заказ наличные]],"")</f>
        <v>0</v>
      </c>
      <c r="J323" s="213">
        <f>Таблица6254[[#This Row],[Цена б/н]]*Таблица6254[[#This Row],[заказ б/н]]</f>
        <v>0</v>
      </c>
    </row>
    <row r="324" spans="1:10" x14ac:dyDescent="0.25">
      <c r="A324" s="214" t="s">
        <v>590</v>
      </c>
      <c r="B324" s="214" t="s">
        <v>924</v>
      </c>
      <c r="C324" s="214" t="s">
        <v>934</v>
      </c>
      <c r="D324" s="214" t="s">
        <v>935</v>
      </c>
      <c r="E324" s="215">
        <v>19926</v>
      </c>
      <c r="F324" s="215">
        <v>22903</v>
      </c>
      <c r="G324" s="212"/>
      <c r="H324" s="212"/>
      <c r="I324" s="213">
        <f>IF(Таблица6254[[#This Row],[цена наличные]]&lt;&gt;"-",Таблица6254[[#This Row],[цена наличные]]*Таблица6254[[#This Row],[Заказ наличные]],"")</f>
        <v>0</v>
      </c>
      <c r="J324" s="213">
        <f>Таблица6254[[#This Row],[Цена б/н]]*Таблица6254[[#This Row],[заказ б/н]]</f>
        <v>0</v>
      </c>
    </row>
    <row r="325" spans="1:10" x14ac:dyDescent="0.25">
      <c r="A325" s="214" t="s">
        <v>590</v>
      </c>
      <c r="B325" s="214" t="s">
        <v>924</v>
      </c>
      <c r="C325" s="214" t="s">
        <v>934</v>
      </c>
      <c r="D325" s="214" t="s">
        <v>936</v>
      </c>
      <c r="E325" s="215">
        <v>27639</v>
      </c>
      <c r="F325" s="215">
        <v>31768</v>
      </c>
      <c r="G325" s="212"/>
      <c r="H325" s="212"/>
      <c r="I325" s="213">
        <f>IF(Таблица6254[[#This Row],[цена наличные]]&lt;&gt;"-",Таблица6254[[#This Row],[цена наличные]]*Таблица6254[[#This Row],[Заказ наличные]],"")</f>
        <v>0</v>
      </c>
      <c r="J325" s="213">
        <f>Таблица6254[[#This Row],[Цена б/н]]*Таблица6254[[#This Row],[заказ б/н]]</f>
        <v>0</v>
      </c>
    </row>
    <row r="326" spans="1:10" x14ac:dyDescent="0.25">
      <c r="A326" s="214" t="s">
        <v>590</v>
      </c>
      <c r="B326" s="214" t="s">
        <v>924</v>
      </c>
      <c r="C326" s="214" t="s">
        <v>934</v>
      </c>
      <c r="D326" s="214" t="s">
        <v>937</v>
      </c>
      <c r="E326" s="215">
        <v>19926</v>
      </c>
      <c r="F326" s="215">
        <v>22903</v>
      </c>
      <c r="G326" s="212"/>
      <c r="H326" s="212"/>
      <c r="I326" s="213">
        <f>IF(Таблица6254[[#This Row],[цена наличные]]&lt;&gt;"-",Таблица6254[[#This Row],[цена наличные]]*Таблица6254[[#This Row],[Заказ наличные]],"")</f>
        <v>0</v>
      </c>
      <c r="J326" s="213">
        <f>Таблица6254[[#This Row],[Цена б/н]]*Таблица6254[[#This Row],[заказ б/н]]</f>
        <v>0</v>
      </c>
    </row>
    <row r="327" spans="1:10" x14ac:dyDescent="0.25">
      <c r="A327" s="214" t="s">
        <v>590</v>
      </c>
      <c r="B327" s="214" t="s">
        <v>924</v>
      </c>
      <c r="C327" s="214" t="s">
        <v>938</v>
      </c>
      <c r="D327" s="214" t="s">
        <v>939</v>
      </c>
      <c r="E327" s="215">
        <v>14525</v>
      </c>
      <c r="F327" s="215">
        <v>16696</v>
      </c>
      <c r="G327" s="212"/>
      <c r="H327" s="212"/>
      <c r="I327" s="213">
        <f>IF(Таблица6254[[#This Row],[цена наличные]]&lt;&gt;"-",Таблица6254[[#This Row],[цена наличные]]*Таблица6254[[#This Row],[Заказ наличные]],"")</f>
        <v>0</v>
      </c>
      <c r="J327" s="213">
        <f>Таблица6254[[#This Row],[Цена б/н]]*Таблица6254[[#This Row],[заказ б/н]]</f>
        <v>0</v>
      </c>
    </row>
    <row r="328" spans="1:10" x14ac:dyDescent="0.25">
      <c r="A328" s="214" t="s">
        <v>590</v>
      </c>
      <c r="B328" s="214" t="s">
        <v>924</v>
      </c>
      <c r="C328" s="214" t="s">
        <v>938</v>
      </c>
      <c r="D328" s="214" t="s">
        <v>12715</v>
      </c>
      <c r="E328" s="215">
        <v>14525</v>
      </c>
      <c r="F328" s="215">
        <v>16696</v>
      </c>
      <c r="G328" s="212"/>
      <c r="H328" s="212"/>
      <c r="I328" s="213">
        <f>IF(Таблица6254[[#This Row],[цена наличные]]&lt;&gt;"-",Таблица6254[[#This Row],[цена наличные]]*Таблица6254[[#This Row],[Заказ наличные]],"")</f>
        <v>0</v>
      </c>
      <c r="J328" s="213">
        <f>Таблица6254[[#This Row],[Цена б/н]]*Таблица6254[[#This Row],[заказ б/н]]</f>
        <v>0</v>
      </c>
    </row>
    <row r="329" spans="1:10" x14ac:dyDescent="0.25">
      <c r="A329" s="214" t="s">
        <v>590</v>
      </c>
      <c r="B329" s="214" t="s">
        <v>924</v>
      </c>
      <c r="C329" s="214" t="s">
        <v>940</v>
      </c>
      <c r="D329" s="214" t="s">
        <v>941</v>
      </c>
      <c r="E329" s="215">
        <v>61706</v>
      </c>
      <c r="F329" s="215">
        <v>70926</v>
      </c>
      <c r="G329" s="212"/>
      <c r="H329" s="212"/>
      <c r="I329" s="213">
        <f>IF(Таблица6254[[#This Row],[цена наличные]]&lt;&gt;"-",Таблица6254[[#This Row],[цена наличные]]*Таблица6254[[#This Row],[Заказ наличные]],"")</f>
        <v>0</v>
      </c>
      <c r="J329" s="213">
        <f>Таблица6254[[#This Row],[Цена б/н]]*Таблица6254[[#This Row],[заказ б/н]]</f>
        <v>0</v>
      </c>
    </row>
    <row r="330" spans="1:10" x14ac:dyDescent="0.25">
      <c r="A330" s="214" t="s">
        <v>590</v>
      </c>
      <c r="B330" s="214" t="s">
        <v>924</v>
      </c>
      <c r="C330" s="214" t="s">
        <v>940</v>
      </c>
      <c r="D330" s="214" t="s">
        <v>942</v>
      </c>
      <c r="E330" s="215">
        <v>50137</v>
      </c>
      <c r="F330" s="215">
        <v>57628</v>
      </c>
      <c r="G330" s="212"/>
      <c r="H330" s="212"/>
      <c r="I330" s="213">
        <f>IF(Таблица6254[[#This Row],[цена наличные]]&lt;&gt;"-",Таблица6254[[#This Row],[цена наличные]]*Таблица6254[[#This Row],[Заказ наличные]],"")</f>
        <v>0</v>
      </c>
      <c r="J330" s="213">
        <f>Таблица6254[[#This Row],[Цена б/н]]*Таблица6254[[#This Row],[заказ б/н]]</f>
        <v>0</v>
      </c>
    </row>
    <row r="331" spans="1:10" x14ac:dyDescent="0.25">
      <c r="A331" s="214" t="s">
        <v>590</v>
      </c>
      <c r="B331" s="214" t="s">
        <v>924</v>
      </c>
      <c r="C331" s="214" t="s">
        <v>9493</v>
      </c>
      <c r="D331" s="214" t="s">
        <v>9494</v>
      </c>
      <c r="E331" s="215">
        <v>23093</v>
      </c>
      <c r="F331" s="215">
        <v>26543</v>
      </c>
      <c r="G331" s="212"/>
      <c r="H331" s="212"/>
      <c r="I331" s="213">
        <f>IF(Таблица6254[[#This Row],[цена наличные]]&lt;&gt;"-",Таблица6254[[#This Row],[цена наличные]]*Таблица6254[[#This Row],[Заказ наличные]],"")</f>
        <v>0</v>
      </c>
      <c r="J331" s="213">
        <f>Таблица6254[[#This Row],[Цена б/н]]*Таблица6254[[#This Row],[заказ б/н]]</f>
        <v>0</v>
      </c>
    </row>
    <row r="332" spans="1:10" x14ac:dyDescent="0.25">
      <c r="A332" s="214" t="s">
        <v>590</v>
      </c>
      <c r="B332" s="214" t="s">
        <v>924</v>
      </c>
      <c r="C332" s="214" t="s">
        <v>9493</v>
      </c>
      <c r="D332" s="214" t="s">
        <v>9495</v>
      </c>
      <c r="E332" s="215">
        <v>23093</v>
      </c>
      <c r="F332" s="215">
        <v>26543</v>
      </c>
      <c r="G332" s="212"/>
      <c r="H332" s="212"/>
      <c r="I332" s="213">
        <f>IF(Таблица6254[[#This Row],[цена наличные]]&lt;&gt;"-",Таблица6254[[#This Row],[цена наличные]]*Таблица6254[[#This Row],[Заказ наличные]],"")</f>
        <v>0</v>
      </c>
      <c r="J332" s="213">
        <f>Таблица6254[[#This Row],[Цена б/н]]*Таблица6254[[#This Row],[заказ б/н]]</f>
        <v>0</v>
      </c>
    </row>
    <row r="333" spans="1:10" x14ac:dyDescent="0.25">
      <c r="A333" s="214" t="s">
        <v>590</v>
      </c>
      <c r="B333" s="214" t="s">
        <v>924</v>
      </c>
      <c r="C333" s="214" t="s">
        <v>9493</v>
      </c>
      <c r="D333" s="214" t="s">
        <v>9496</v>
      </c>
      <c r="E333" s="215">
        <v>23093</v>
      </c>
      <c r="F333" s="215">
        <v>26543</v>
      </c>
      <c r="G333" s="212"/>
      <c r="H333" s="212"/>
      <c r="I333" s="213">
        <f>IF(Таблица6254[[#This Row],[цена наличные]]&lt;&gt;"-",Таблица6254[[#This Row],[цена наличные]]*Таблица6254[[#This Row],[Заказ наличные]],"")</f>
        <v>0</v>
      </c>
      <c r="J333" s="213">
        <f>Таблица6254[[#This Row],[Цена б/н]]*Таблица6254[[#This Row],[заказ б/н]]</f>
        <v>0</v>
      </c>
    </row>
    <row r="334" spans="1:10" x14ac:dyDescent="0.25">
      <c r="A334" s="214" t="s">
        <v>590</v>
      </c>
      <c r="B334" s="214" t="s">
        <v>924</v>
      </c>
      <c r="C334" s="214" t="s">
        <v>943</v>
      </c>
      <c r="D334" s="214" t="s">
        <v>944</v>
      </c>
      <c r="E334" s="215">
        <v>2392</v>
      </c>
      <c r="F334" s="215">
        <v>2749</v>
      </c>
      <c r="G334" s="212"/>
      <c r="H334" s="212"/>
      <c r="I334" s="213">
        <f>IF(Таблица6254[[#This Row],[цена наличные]]&lt;&gt;"-",Таблица6254[[#This Row],[цена наличные]]*Таблица6254[[#This Row],[Заказ наличные]],"")</f>
        <v>0</v>
      </c>
      <c r="J334" s="213">
        <f>Таблица6254[[#This Row],[Цена б/н]]*Таблица6254[[#This Row],[заказ б/н]]</f>
        <v>0</v>
      </c>
    </row>
    <row r="335" spans="1:10" x14ac:dyDescent="0.25">
      <c r="A335" s="214" t="s">
        <v>590</v>
      </c>
      <c r="B335" s="214" t="s">
        <v>924</v>
      </c>
      <c r="C335" s="214" t="s">
        <v>945</v>
      </c>
      <c r="D335" s="214" t="s">
        <v>946</v>
      </c>
      <c r="E335" s="215">
        <v>4406</v>
      </c>
      <c r="F335" s="215">
        <v>5064</v>
      </c>
      <c r="G335" s="212"/>
      <c r="H335" s="212"/>
      <c r="I335" s="213">
        <f>IF(Таблица6254[[#This Row],[цена наличные]]&lt;&gt;"-",Таблица6254[[#This Row],[цена наличные]]*Таблица6254[[#This Row],[Заказ наличные]],"")</f>
        <v>0</v>
      </c>
      <c r="J335" s="213">
        <f>Таблица6254[[#This Row],[Цена б/н]]*Таблица6254[[#This Row],[заказ б/н]]</f>
        <v>0</v>
      </c>
    </row>
    <row r="336" spans="1:10" x14ac:dyDescent="0.25">
      <c r="A336" s="214" t="s">
        <v>590</v>
      </c>
      <c r="B336" s="214" t="s">
        <v>924</v>
      </c>
      <c r="C336" s="214" t="s">
        <v>947</v>
      </c>
      <c r="D336" s="214" t="s">
        <v>948</v>
      </c>
      <c r="E336" s="215">
        <v>4406</v>
      </c>
      <c r="F336" s="215">
        <v>5064</v>
      </c>
      <c r="G336" s="212"/>
      <c r="H336" s="212"/>
      <c r="I336" s="213">
        <f>IF(Таблица6254[[#This Row],[цена наличные]]&lt;&gt;"-",Таблица6254[[#This Row],[цена наличные]]*Таблица6254[[#This Row],[Заказ наличные]],"")</f>
        <v>0</v>
      </c>
      <c r="J336" s="213">
        <f>Таблица6254[[#This Row],[Цена б/н]]*Таблица6254[[#This Row],[заказ б/н]]</f>
        <v>0</v>
      </c>
    </row>
    <row r="337" spans="1:10" x14ac:dyDescent="0.25">
      <c r="A337" s="214" t="s">
        <v>590</v>
      </c>
      <c r="B337" s="214" t="s">
        <v>924</v>
      </c>
      <c r="C337" s="214" t="s">
        <v>9497</v>
      </c>
      <c r="D337" s="214" t="s">
        <v>9498</v>
      </c>
      <c r="E337" s="215">
        <v>3183</v>
      </c>
      <c r="F337" s="215">
        <v>3659</v>
      </c>
      <c r="G337" s="212"/>
      <c r="H337" s="212"/>
      <c r="I337" s="213">
        <f>IF(Таблица6254[[#This Row],[цена наличные]]&lt;&gt;"-",Таблица6254[[#This Row],[цена наличные]]*Таблица6254[[#This Row],[Заказ наличные]],"")</f>
        <v>0</v>
      </c>
      <c r="J337" s="213">
        <f>Таблица6254[[#This Row],[Цена б/н]]*Таблица6254[[#This Row],[заказ б/н]]</f>
        <v>0</v>
      </c>
    </row>
    <row r="338" spans="1:10" x14ac:dyDescent="0.25">
      <c r="A338" s="214" t="s">
        <v>590</v>
      </c>
      <c r="B338" s="214" t="s">
        <v>924</v>
      </c>
      <c r="C338" s="214" t="s">
        <v>9497</v>
      </c>
      <c r="D338" s="214" t="s">
        <v>9499</v>
      </c>
      <c r="E338" s="215">
        <v>3183</v>
      </c>
      <c r="F338" s="215">
        <v>3659</v>
      </c>
      <c r="G338" s="212"/>
      <c r="H338" s="212"/>
      <c r="I338" s="213">
        <f>IF(Таблица6254[[#This Row],[цена наличные]]&lt;&gt;"-",Таблица6254[[#This Row],[цена наличные]]*Таблица6254[[#This Row],[Заказ наличные]],"")</f>
        <v>0</v>
      </c>
      <c r="J338" s="213">
        <f>Таблица6254[[#This Row],[Цена б/н]]*Таблица6254[[#This Row],[заказ б/н]]</f>
        <v>0</v>
      </c>
    </row>
    <row r="339" spans="1:10" x14ac:dyDescent="0.25">
      <c r="A339" s="214" t="s">
        <v>590</v>
      </c>
      <c r="B339" s="214" t="s">
        <v>924</v>
      </c>
      <c r="C339" s="214" t="s">
        <v>9497</v>
      </c>
      <c r="D339" s="214" t="s">
        <v>9500</v>
      </c>
      <c r="E339" s="215">
        <v>2783</v>
      </c>
      <c r="F339" s="215">
        <v>3199</v>
      </c>
      <c r="G339" s="212"/>
      <c r="H339" s="212"/>
      <c r="I339" s="213">
        <f>IF(Таблица6254[[#This Row],[цена наличные]]&lt;&gt;"-",Таблица6254[[#This Row],[цена наличные]]*Таблица6254[[#This Row],[Заказ наличные]],"")</f>
        <v>0</v>
      </c>
      <c r="J339" s="213">
        <f>Таблица6254[[#This Row],[Цена б/н]]*Таблица6254[[#This Row],[заказ б/н]]</f>
        <v>0</v>
      </c>
    </row>
    <row r="340" spans="1:10" x14ac:dyDescent="0.25">
      <c r="A340" s="214" t="s">
        <v>590</v>
      </c>
      <c r="B340" s="214" t="s">
        <v>924</v>
      </c>
      <c r="C340" s="214" t="s">
        <v>9497</v>
      </c>
      <c r="D340" s="214" t="s">
        <v>9501</v>
      </c>
      <c r="E340" s="215">
        <v>2783</v>
      </c>
      <c r="F340" s="215">
        <v>3199</v>
      </c>
      <c r="G340" s="212"/>
      <c r="H340" s="212"/>
      <c r="I340" s="213">
        <f>IF(Таблица6254[[#This Row],[цена наличные]]&lt;&gt;"-",Таблица6254[[#This Row],[цена наличные]]*Таблица6254[[#This Row],[Заказ наличные]],"")</f>
        <v>0</v>
      </c>
      <c r="J340" s="213">
        <f>Таблица6254[[#This Row],[Цена б/н]]*Таблица6254[[#This Row],[заказ б/н]]</f>
        <v>0</v>
      </c>
    </row>
    <row r="341" spans="1:10" x14ac:dyDescent="0.25">
      <c r="A341" s="214" t="s">
        <v>590</v>
      </c>
      <c r="B341" s="214" t="s">
        <v>924</v>
      </c>
      <c r="C341" s="214" t="s">
        <v>949</v>
      </c>
      <c r="D341" s="214" t="s">
        <v>950</v>
      </c>
      <c r="E341" s="215">
        <v>3041</v>
      </c>
      <c r="F341" s="215">
        <v>3496</v>
      </c>
      <c r="G341" s="212"/>
      <c r="H341" s="212"/>
      <c r="I341" s="213">
        <f>IF(Таблица6254[[#This Row],[цена наличные]]&lt;&gt;"-",Таблица6254[[#This Row],[цена наличные]]*Таблица6254[[#This Row],[Заказ наличные]],"")</f>
        <v>0</v>
      </c>
      <c r="J341" s="213">
        <f>Таблица6254[[#This Row],[Цена б/н]]*Таблица6254[[#This Row],[заказ б/н]]</f>
        <v>0</v>
      </c>
    </row>
    <row r="342" spans="1:10" x14ac:dyDescent="0.25">
      <c r="A342" s="214" t="s">
        <v>590</v>
      </c>
      <c r="B342" s="214" t="s">
        <v>924</v>
      </c>
      <c r="C342" s="214" t="s">
        <v>951</v>
      </c>
      <c r="D342" s="214" t="s">
        <v>952</v>
      </c>
      <c r="E342" s="215">
        <v>3041</v>
      </c>
      <c r="F342" s="215">
        <v>3496</v>
      </c>
      <c r="G342" s="212"/>
      <c r="H342" s="212"/>
      <c r="I342" s="213">
        <f>IF(Таблица6254[[#This Row],[цена наличные]]&lt;&gt;"-",Таблица6254[[#This Row],[цена наличные]]*Таблица6254[[#This Row],[Заказ наличные]],"")</f>
        <v>0</v>
      </c>
      <c r="J342" s="213">
        <f>Таблица6254[[#This Row],[Цена б/н]]*Таблица6254[[#This Row],[заказ б/н]]</f>
        <v>0</v>
      </c>
    </row>
    <row r="343" spans="1:10" x14ac:dyDescent="0.25">
      <c r="A343" s="214" t="s">
        <v>590</v>
      </c>
      <c r="B343" s="214" t="s">
        <v>924</v>
      </c>
      <c r="C343" s="214" t="s">
        <v>953</v>
      </c>
      <c r="D343" s="214" t="s">
        <v>954</v>
      </c>
      <c r="E343" s="215">
        <v>4221</v>
      </c>
      <c r="F343" s="215">
        <v>4852</v>
      </c>
      <c r="G343" s="212"/>
      <c r="H343" s="212"/>
      <c r="I343" s="213">
        <f>IF(Таблица6254[[#This Row],[цена наличные]]&lt;&gt;"-",Таблица6254[[#This Row],[цена наличные]]*Таблица6254[[#This Row],[Заказ наличные]],"")</f>
        <v>0</v>
      </c>
      <c r="J343" s="213">
        <f>Таблица6254[[#This Row],[Цена б/н]]*Таблица6254[[#This Row],[заказ б/н]]</f>
        <v>0</v>
      </c>
    </row>
    <row r="344" spans="1:10" x14ac:dyDescent="0.25">
      <c r="A344" s="214" t="s">
        <v>590</v>
      </c>
      <c r="B344" s="214" t="s">
        <v>924</v>
      </c>
      <c r="C344" s="214" t="s">
        <v>955</v>
      </c>
      <c r="D344" s="214" t="s">
        <v>956</v>
      </c>
      <c r="E344" s="215">
        <v>5281</v>
      </c>
      <c r="F344" s="215">
        <v>6070</v>
      </c>
      <c r="G344" s="212"/>
      <c r="H344" s="212"/>
      <c r="I344" s="213">
        <f>IF(Таблица6254[[#This Row],[цена наличные]]&lt;&gt;"-",Таблица6254[[#This Row],[цена наличные]]*Таблица6254[[#This Row],[Заказ наличные]],"")</f>
        <v>0</v>
      </c>
      <c r="J344" s="213">
        <f>Таблица6254[[#This Row],[Цена б/н]]*Таблица6254[[#This Row],[заказ б/н]]</f>
        <v>0</v>
      </c>
    </row>
    <row r="345" spans="1:10" x14ac:dyDescent="0.25">
      <c r="A345" s="214" t="s">
        <v>590</v>
      </c>
      <c r="B345" s="214" t="s">
        <v>924</v>
      </c>
      <c r="C345" s="214" t="s">
        <v>957</v>
      </c>
      <c r="D345" s="214" t="s">
        <v>958</v>
      </c>
      <c r="E345" s="215">
        <v>3041</v>
      </c>
      <c r="F345" s="215">
        <v>3496</v>
      </c>
      <c r="G345" s="212"/>
      <c r="H345" s="212"/>
      <c r="I345" s="213">
        <f>IF(Таблица6254[[#This Row],[цена наличные]]&lt;&gt;"-",Таблица6254[[#This Row],[цена наличные]]*Таблица6254[[#This Row],[Заказ наличные]],"")</f>
        <v>0</v>
      </c>
      <c r="J345" s="213">
        <f>Таблица6254[[#This Row],[Цена б/н]]*Таблица6254[[#This Row],[заказ б/н]]</f>
        <v>0</v>
      </c>
    </row>
    <row r="346" spans="1:10" x14ac:dyDescent="0.25">
      <c r="A346" s="214" t="s">
        <v>590</v>
      </c>
      <c r="B346" s="476" t="s">
        <v>924</v>
      </c>
      <c r="C346" s="477"/>
      <c r="D346" s="214" t="s">
        <v>959</v>
      </c>
      <c r="E346" s="215">
        <v>828</v>
      </c>
      <c r="F346" s="215">
        <v>952</v>
      </c>
      <c r="G346" s="212"/>
      <c r="H346" s="212"/>
      <c r="I346" s="213">
        <f>IF(Таблица6254[[#This Row],[цена наличные]]&lt;&gt;"-",Таблица6254[[#This Row],[цена наличные]]*Таблица6254[[#This Row],[Заказ наличные]],"")</f>
        <v>0</v>
      </c>
      <c r="J346" s="213">
        <f>Таблица6254[[#This Row],[Цена б/н]]*Таблица6254[[#This Row],[заказ б/н]]</f>
        <v>0</v>
      </c>
    </row>
    <row r="347" spans="1:10" x14ac:dyDescent="0.25">
      <c r="A347" s="214" t="s">
        <v>590</v>
      </c>
      <c r="B347" s="214" t="s">
        <v>960</v>
      </c>
      <c r="C347" s="214" t="s">
        <v>961</v>
      </c>
      <c r="D347" s="214" t="s">
        <v>14206</v>
      </c>
      <c r="E347" s="215">
        <v>305</v>
      </c>
      <c r="F347" s="215">
        <v>351</v>
      </c>
      <c r="G347" s="212"/>
      <c r="H347" s="212"/>
      <c r="I347" s="213">
        <f>IF(Таблица6254[[#This Row],[цена наличные]]&lt;&gt;"-",Таблица6254[[#This Row],[цена наличные]]*Таблица6254[[#This Row],[Заказ наличные]],"")</f>
        <v>0</v>
      </c>
      <c r="J347" s="213">
        <f>Таблица6254[[#This Row],[Цена б/н]]*Таблица6254[[#This Row],[заказ б/н]]</f>
        <v>0</v>
      </c>
    </row>
    <row r="348" spans="1:10" x14ac:dyDescent="0.25">
      <c r="A348" s="214" t="s">
        <v>590</v>
      </c>
      <c r="B348" s="214" t="s">
        <v>960</v>
      </c>
      <c r="C348" s="214" t="s">
        <v>962</v>
      </c>
      <c r="D348" s="214" t="s">
        <v>14207</v>
      </c>
      <c r="E348" s="215">
        <v>543</v>
      </c>
      <c r="F348" s="215">
        <v>624</v>
      </c>
      <c r="G348" s="212"/>
      <c r="H348" s="212"/>
      <c r="I348" s="213">
        <f>IF(Таблица6254[[#This Row],[цена наличные]]&lt;&gt;"-",Таблица6254[[#This Row],[цена наличные]]*Таблица6254[[#This Row],[Заказ наличные]],"")</f>
        <v>0</v>
      </c>
      <c r="J348" s="213">
        <f>Таблица6254[[#This Row],[Цена б/н]]*Таблица6254[[#This Row],[заказ б/н]]</f>
        <v>0</v>
      </c>
    </row>
    <row r="349" spans="1:10" x14ac:dyDescent="0.25">
      <c r="A349" s="214" t="s">
        <v>590</v>
      </c>
      <c r="B349" s="214" t="s">
        <v>960</v>
      </c>
      <c r="C349" s="214" t="s">
        <v>8563</v>
      </c>
      <c r="D349" s="214" t="s">
        <v>8564</v>
      </c>
      <c r="E349" s="215">
        <v>1000</v>
      </c>
      <c r="F349" s="215">
        <v>1150</v>
      </c>
      <c r="G349" s="212"/>
      <c r="H349" s="212"/>
      <c r="I349" s="213">
        <f>IF(Таблица6254[[#This Row],[цена наличные]]&lt;&gt;"-",Таблица6254[[#This Row],[цена наличные]]*Таблица6254[[#This Row],[Заказ наличные]],"")</f>
        <v>0</v>
      </c>
      <c r="J349" s="213">
        <f>Таблица6254[[#This Row],[Цена б/н]]*Таблица6254[[#This Row],[заказ б/н]]</f>
        <v>0</v>
      </c>
    </row>
    <row r="350" spans="1:10" x14ac:dyDescent="0.25">
      <c r="A350" s="214" t="s">
        <v>590</v>
      </c>
      <c r="B350" s="214" t="s">
        <v>960</v>
      </c>
      <c r="C350" s="214" t="s">
        <v>963</v>
      </c>
      <c r="D350" s="214" t="s">
        <v>964</v>
      </c>
      <c r="E350" s="215">
        <v>493</v>
      </c>
      <c r="F350" s="215">
        <v>566</v>
      </c>
      <c r="G350" s="212"/>
      <c r="H350" s="212"/>
      <c r="I350" s="213">
        <f>IF(Таблица6254[[#This Row],[цена наличные]]&lt;&gt;"-",Таблица6254[[#This Row],[цена наличные]]*Таблица6254[[#This Row],[Заказ наличные]],"")</f>
        <v>0</v>
      </c>
      <c r="J350" s="213">
        <f>Таблица6254[[#This Row],[Цена б/н]]*Таблица6254[[#This Row],[заказ б/н]]</f>
        <v>0</v>
      </c>
    </row>
    <row r="351" spans="1:10" x14ac:dyDescent="0.25">
      <c r="A351" s="214" t="s">
        <v>590</v>
      </c>
      <c r="B351" s="476" t="s">
        <v>960</v>
      </c>
      <c r="C351" s="477" t="s">
        <v>965</v>
      </c>
      <c r="D351" s="214" t="s">
        <v>14208</v>
      </c>
      <c r="E351" s="215">
        <v>535</v>
      </c>
      <c r="F351" s="215">
        <v>615</v>
      </c>
      <c r="G351" s="212"/>
      <c r="H351" s="212"/>
      <c r="I351" s="213">
        <f>IF(Таблица6254[[#This Row],[цена наличные]]&lt;&gt;"-",Таблица6254[[#This Row],[цена наличные]]*Таблица6254[[#This Row],[Заказ наличные]],"")</f>
        <v>0</v>
      </c>
      <c r="J351" s="213">
        <f>Таблица6254[[#This Row],[Цена б/н]]*Таблица6254[[#This Row],[заказ б/н]]</f>
        <v>0</v>
      </c>
    </row>
    <row r="352" spans="1:10" x14ac:dyDescent="0.25">
      <c r="A352" s="214" t="s">
        <v>590</v>
      </c>
      <c r="B352" s="214" t="s">
        <v>960</v>
      </c>
      <c r="C352" s="214" t="s">
        <v>966</v>
      </c>
      <c r="D352" s="214" t="s">
        <v>967</v>
      </c>
      <c r="E352" s="215">
        <v>1277</v>
      </c>
      <c r="F352" s="215">
        <v>1467</v>
      </c>
      <c r="G352" s="212"/>
      <c r="H352" s="212"/>
      <c r="I352" s="213">
        <f>IF(Таблица6254[[#This Row],[цена наличные]]&lt;&gt;"-",Таблица6254[[#This Row],[цена наличные]]*Таблица6254[[#This Row],[Заказ наличные]],"")</f>
        <v>0</v>
      </c>
      <c r="J352" s="213">
        <f>Таблица6254[[#This Row],[Цена б/н]]*Таблица6254[[#This Row],[заказ б/н]]</f>
        <v>0</v>
      </c>
    </row>
    <row r="353" spans="1:10" x14ac:dyDescent="0.25">
      <c r="A353" s="214" t="s">
        <v>590</v>
      </c>
      <c r="B353" s="214" t="s">
        <v>960</v>
      </c>
      <c r="C353" s="214" t="s">
        <v>8451</v>
      </c>
      <c r="D353" s="214" t="s">
        <v>14209</v>
      </c>
      <c r="E353" s="215">
        <v>3189</v>
      </c>
      <c r="F353" s="215">
        <v>3666</v>
      </c>
      <c r="G353" s="212"/>
      <c r="H353" s="212"/>
      <c r="I353" s="213">
        <f>IF(Таблица6254[[#This Row],[цена наличные]]&lt;&gt;"-",Таблица6254[[#This Row],[цена наличные]]*Таблица6254[[#This Row],[Заказ наличные]],"")</f>
        <v>0</v>
      </c>
      <c r="J353" s="213">
        <f>Таблица6254[[#This Row],[Цена б/н]]*Таблица6254[[#This Row],[заказ б/н]]</f>
        <v>0</v>
      </c>
    </row>
    <row r="354" spans="1:10" x14ac:dyDescent="0.25">
      <c r="A354" s="214" t="s">
        <v>590</v>
      </c>
      <c r="B354" s="214" t="s">
        <v>960</v>
      </c>
      <c r="C354" s="214" t="s">
        <v>968</v>
      </c>
      <c r="D354" s="214" t="s">
        <v>8545</v>
      </c>
      <c r="E354" s="215">
        <v>16379</v>
      </c>
      <c r="F354" s="215">
        <v>18826</v>
      </c>
      <c r="G354" s="212"/>
      <c r="H354" s="212"/>
      <c r="I354" s="213">
        <f>IF(Таблица6254[[#This Row],[цена наличные]]&lt;&gt;"-",Таблица6254[[#This Row],[цена наличные]]*Таблица6254[[#This Row],[Заказ наличные]],"")</f>
        <v>0</v>
      </c>
      <c r="J354" s="213">
        <f>Таблица6254[[#This Row],[Цена б/н]]*Таблица6254[[#This Row],[заказ б/н]]</f>
        <v>0</v>
      </c>
    </row>
    <row r="355" spans="1:10" x14ac:dyDescent="0.25">
      <c r="A355" s="214" t="s">
        <v>590</v>
      </c>
      <c r="B355" s="214" t="s">
        <v>960</v>
      </c>
      <c r="C355" s="214" t="s">
        <v>969</v>
      </c>
      <c r="D355" s="214" t="s">
        <v>970</v>
      </c>
      <c r="E355" s="215">
        <v>11787</v>
      </c>
      <c r="F355" s="215">
        <v>13548</v>
      </c>
      <c r="G355" s="212"/>
      <c r="H355" s="212"/>
      <c r="I355" s="213">
        <f>IF(Таблица6254[[#This Row],[цена наличные]]&lt;&gt;"-",Таблица6254[[#This Row],[цена наличные]]*Таблица6254[[#This Row],[Заказ наличные]],"")</f>
        <v>0</v>
      </c>
      <c r="J355" s="213">
        <f>Таблица6254[[#This Row],[Цена б/н]]*Таблица6254[[#This Row],[заказ б/н]]</f>
        <v>0</v>
      </c>
    </row>
    <row r="356" spans="1:10" x14ac:dyDescent="0.25">
      <c r="A356" s="214" t="s">
        <v>590</v>
      </c>
      <c r="B356" s="214" t="s">
        <v>960</v>
      </c>
      <c r="C356" s="214" t="s">
        <v>971</v>
      </c>
      <c r="D356" s="214" t="s">
        <v>972</v>
      </c>
      <c r="E356" s="215">
        <v>5037</v>
      </c>
      <c r="F356" s="215">
        <v>5790</v>
      </c>
      <c r="G356" s="212"/>
      <c r="H356" s="212"/>
      <c r="I356" s="213">
        <f>IF(Таблица6254[[#This Row],[цена наличные]]&lt;&gt;"-",Таблица6254[[#This Row],[цена наличные]]*Таблица6254[[#This Row],[Заказ наличные]],"")</f>
        <v>0</v>
      </c>
      <c r="J356" s="213">
        <f>Таблица6254[[#This Row],[Цена б/н]]*Таблица6254[[#This Row],[заказ б/н]]</f>
        <v>0</v>
      </c>
    </row>
    <row r="357" spans="1:10" x14ac:dyDescent="0.25">
      <c r="A357" s="214" t="s">
        <v>590</v>
      </c>
      <c r="B357" s="214" t="s">
        <v>960</v>
      </c>
      <c r="C357" s="214" t="s">
        <v>973</v>
      </c>
      <c r="D357" s="214" t="s">
        <v>974</v>
      </c>
      <c r="E357" s="215">
        <v>3605</v>
      </c>
      <c r="F357" s="215">
        <v>4144</v>
      </c>
      <c r="G357" s="212"/>
      <c r="H357" s="212"/>
      <c r="I357" s="213">
        <f>IF(Таблица6254[[#This Row],[цена наличные]]&lt;&gt;"-",Таблица6254[[#This Row],[цена наличные]]*Таблица6254[[#This Row],[Заказ наличные]],"")</f>
        <v>0</v>
      </c>
      <c r="J357" s="213">
        <f>Таблица6254[[#This Row],[Цена б/н]]*Таблица6254[[#This Row],[заказ б/н]]</f>
        <v>0</v>
      </c>
    </row>
    <row r="358" spans="1:10" x14ac:dyDescent="0.25">
      <c r="A358" s="214" t="s">
        <v>590</v>
      </c>
      <c r="B358" s="214" t="s">
        <v>960</v>
      </c>
      <c r="C358" s="214" t="s">
        <v>8445</v>
      </c>
      <c r="D358" s="214" t="s">
        <v>8446</v>
      </c>
      <c r="E358" s="215">
        <v>7946</v>
      </c>
      <c r="F358" s="215">
        <v>9134</v>
      </c>
      <c r="G358" s="212"/>
      <c r="H358" s="212"/>
      <c r="I358" s="213">
        <f>IF(Таблица6254[[#This Row],[цена наличные]]&lt;&gt;"-",Таблица6254[[#This Row],[цена наличные]]*Таблица6254[[#This Row],[Заказ наличные]],"")</f>
        <v>0</v>
      </c>
      <c r="J358" s="213">
        <f>Таблица6254[[#This Row],[Цена б/н]]*Таблица6254[[#This Row],[заказ б/н]]</f>
        <v>0</v>
      </c>
    </row>
    <row r="359" spans="1:10" x14ac:dyDescent="0.25">
      <c r="A359" s="214" t="s">
        <v>590</v>
      </c>
      <c r="B359" s="214" t="s">
        <v>960</v>
      </c>
      <c r="C359" s="214" t="s">
        <v>975</v>
      </c>
      <c r="D359" s="214" t="s">
        <v>14210</v>
      </c>
      <c r="E359" s="215">
        <v>3687</v>
      </c>
      <c r="F359" s="215">
        <v>4238</v>
      </c>
      <c r="G359" s="212"/>
      <c r="H359" s="212"/>
      <c r="I359" s="213">
        <f>IF(Таблица6254[[#This Row],[цена наличные]]&lt;&gt;"-",Таблица6254[[#This Row],[цена наличные]]*Таблица6254[[#This Row],[Заказ наличные]],"")</f>
        <v>0</v>
      </c>
      <c r="J359" s="213">
        <f>Таблица6254[[#This Row],[Цена б/н]]*Таблица6254[[#This Row],[заказ б/н]]</f>
        <v>0</v>
      </c>
    </row>
    <row r="360" spans="1:10" x14ac:dyDescent="0.25">
      <c r="A360" s="214" t="s">
        <v>590</v>
      </c>
      <c r="B360" s="214" t="s">
        <v>960</v>
      </c>
      <c r="C360" s="214" t="s">
        <v>8456</v>
      </c>
      <c r="D360" s="214" t="s">
        <v>14211</v>
      </c>
      <c r="E360" s="215">
        <v>966</v>
      </c>
      <c r="F360" s="215">
        <v>1110</v>
      </c>
      <c r="G360" s="212"/>
      <c r="H360" s="212"/>
      <c r="I360" s="213">
        <f>IF(Таблица6254[[#This Row],[цена наличные]]&lt;&gt;"-",Таблица6254[[#This Row],[цена наличные]]*Таблица6254[[#This Row],[Заказ наличные]],"")</f>
        <v>0</v>
      </c>
      <c r="J360" s="213">
        <f>Таблица6254[[#This Row],[Цена б/н]]*Таблица6254[[#This Row],[заказ б/н]]</f>
        <v>0</v>
      </c>
    </row>
    <row r="361" spans="1:10" x14ac:dyDescent="0.25">
      <c r="A361" s="214" t="s">
        <v>590</v>
      </c>
      <c r="B361" s="214" t="s">
        <v>960</v>
      </c>
      <c r="C361" s="214" t="s">
        <v>976</v>
      </c>
      <c r="D361" s="214" t="s">
        <v>977</v>
      </c>
      <c r="E361" s="215">
        <v>9706</v>
      </c>
      <c r="F361" s="215">
        <v>11156</v>
      </c>
      <c r="G361" s="212"/>
      <c r="H361" s="212"/>
      <c r="I361" s="213">
        <f>IF(Таблица6254[[#This Row],[цена наличные]]&lt;&gt;"-",Таблица6254[[#This Row],[цена наличные]]*Таблица6254[[#This Row],[Заказ наличные]],"")</f>
        <v>0</v>
      </c>
      <c r="J361" s="213">
        <f>Таблица6254[[#This Row],[Цена б/н]]*Таблица6254[[#This Row],[заказ б/н]]</f>
        <v>0</v>
      </c>
    </row>
    <row r="362" spans="1:10" x14ac:dyDescent="0.25">
      <c r="A362" s="214" t="s">
        <v>590</v>
      </c>
      <c r="B362" s="214" t="s">
        <v>960</v>
      </c>
      <c r="C362" s="214" t="s">
        <v>978</v>
      </c>
      <c r="D362" s="214" t="s">
        <v>979</v>
      </c>
      <c r="E362" s="215">
        <v>6762</v>
      </c>
      <c r="F362" s="215">
        <v>7772</v>
      </c>
      <c r="G362" s="212"/>
      <c r="H362" s="212"/>
      <c r="I362" s="213">
        <f>IF(Таблица6254[[#This Row],[цена наличные]]&lt;&gt;"-",Таблица6254[[#This Row],[цена наличные]]*Таблица6254[[#This Row],[Заказ наличные]],"")</f>
        <v>0</v>
      </c>
      <c r="J362" s="213">
        <f>Таблица6254[[#This Row],[Цена б/н]]*Таблица6254[[#This Row],[заказ б/н]]</f>
        <v>0</v>
      </c>
    </row>
    <row r="363" spans="1:10" x14ac:dyDescent="0.25">
      <c r="A363" s="214" t="s">
        <v>590</v>
      </c>
      <c r="B363" s="214" t="s">
        <v>960</v>
      </c>
      <c r="C363" s="214" t="s">
        <v>980</v>
      </c>
      <c r="D363" s="214" t="s">
        <v>981</v>
      </c>
      <c r="E363" s="215">
        <v>6944</v>
      </c>
      <c r="F363" s="215">
        <v>7981</v>
      </c>
      <c r="G363" s="212"/>
      <c r="H363" s="212"/>
      <c r="I363" s="213">
        <f>IF(Таблица6254[[#This Row],[цена наличные]]&lt;&gt;"-",Таблица6254[[#This Row],[цена наличные]]*Таблица6254[[#This Row],[Заказ наличные]],"")</f>
        <v>0</v>
      </c>
      <c r="J363" s="213">
        <f>Таблица6254[[#This Row],[Цена б/н]]*Таблица6254[[#This Row],[заказ б/н]]</f>
        <v>0</v>
      </c>
    </row>
    <row r="364" spans="1:10" x14ac:dyDescent="0.25">
      <c r="A364" s="214" t="s">
        <v>590</v>
      </c>
      <c r="B364" s="214" t="s">
        <v>960</v>
      </c>
      <c r="C364" s="214" t="s">
        <v>8501</v>
      </c>
      <c r="D364" s="214" t="s">
        <v>8502</v>
      </c>
      <c r="E364" s="215">
        <v>11969</v>
      </c>
      <c r="F364" s="215">
        <v>13758</v>
      </c>
      <c r="G364" s="212"/>
      <c r="H364" s="212"/>
      <c r="I364" s="213">
        <f>IF(Таблица6254[[#This Row],[цена наличные]]&lt;&gt;"-",Таблица6254[[#This Row],[цена наличные]]*Таблица6254[[#This Row],[Заказ наличные]],"")</f>
        <v>0</v>
      </c>
      <c r="J364" s="213">
        <f>Таблица6254[[#This Row],[Цена б/н]]*Таблица6254[[#This Row],[заказ б/н]]</f>
        <v>0</v>
      </c>
    </row>
    <row r="365" spans="1:10" x14ac:dyDescent="0.25">
      <c r="A365" s="214" t="s">
        <v>590</v>
      </c>
      <c r="B365" s="214" t="s">
        <v>960</v>
      </c>
      <c r="C365" s="214" t="s">
        <v>982</v>
      </c>
      <c r="D365" s="214" t="s">
        <v>983</v>
      </c>
      <c r="E365" s="215">
        <v>1803</v>
      </c>
      <c r="F365" s="215">
        <v>2072</v>
      </c>
      <c r="G365" s="212"/>
      <c r="H365" s="212"/>
      <c r="I365" s="213">
        <f>IF(Таблица6254[[#This Row],[цена наличные]]&lt;&gt;"-",Таблица6254[[#This Row],[цена наличные]]*Таблица6254[[#This Row],[Заказ наличные]],"")</f>
        <v>0</v>
      </c>
      <c r="J365" s="213">
        <f>Таблица6254[[#This Row],[Цена б/н]]*Таблица6254[[#This Row],[заказ б/н]]</f>
        <v>0</v>
      </c>
    </row>
    <row r="366" spans="1:10" x14ac:dyDescent="0.25">
      <c r="A366" s="214" t="s">
        <v>590</v>
      </c>
      <c r="B366" s="214" t="s">
        <v>960</v>
      </c>
      <c r="C366" s="214" t="s">
        <v>984</v>
      </c>
      <c r="D366" s="214" t="s">
        <v>985</v>
      </c>
      <c r="E366" s="215">
        <v>1300</v>
      </c>
      <c r="F366" s="215">
        <v>1494</v>
      </c>
      <c r="G366" s="212"/>
      <c r="H366" s="212"/>
      <c r="I366" s="213">
        <f>IF(Таблица6254[[#This Row],[цена наличные]]&lt;&gt;"-",Таблица6254[[#This Row],[цена наличные]]*Таблица6254[[#This Row],[Заказ наличные]],"")</f>
        <v>0</v>
      </c>
      <c r="J366" s="213">
        <f>Таблица6254[[#This Row],[Цена б/н]]*Таблица6254[[#This Row],[заказ б/н]]</f>
        <v>0</v>
      </c>
    </row>
    <row r="367" spans="1:10" x14ac:dyDescent="0.25">
      <c r="A367" s="214" t="s">
        <v>590</v>
      </c>
      <c r="B367" s="214" t="s">
        <v>960</v>
      </c>
      <c r="C367" s="214" t="s">
        <v>986</v>
      </c>
      <c r="D367" s="214" t="s">
        <v>14212</v>
      </c>
      <c r="E367" s="215">
        <v>6155</v>
      </c>
      <c r="F367" s="215">
        <v>7075</v>
      </c>
      <c r="G367" s="212"/>
      <c r="H367" s="212"/>
      <c r="I367" s="213">
        <f>IF(Таблица6254[[#This Row],[цена наличные]]&lt;&gt;"-",Таблица6254[[#This Row],[цена наличные]]*Таблица6254[[#This Row],[Заказ наличные]],"")</f>
        <v>0</v>
      </c>
      <c r="J367" s="213">
        <f>Таблица6254[[#This Row],[Цена б/н]]*Таблица6254[[#This Row],[заказ б/н]]</f>
        <v>0</v>
      </c>
    </row>
    <row r="368" spans="1:10" x14ac:dyDescent="0.25">
      <c r="A368" s="214" t="s">
        <v>590</v>
      </c>
      <c r="B368" s="214" t="s">
        <v>960</v>
      </c>
      <c r="C368" s="214" t="s">
        <v>987</v>
      </c>
      <c r="D368" s="214" t="s">
        <v>988</v>
      </c>
      <c r="E368" s="215">
        <v>10723</v>
      </c>
      <c r="F368" s="215">
        <v>12326</v>
      </c>
      <c r="G368" s="212"/>
      <c r="H368" s="212"/>
      <c r="I368" s="213">
        <f>IF(Таблица6254[[#This Row],[цена наличные]]&lt;&gt;"-",Таблица6254[[#This Row],[цена наличные]]*Таблица6254[[#This Row],[Заказ наличные]],"")</f>
        <v>0</v>
      </c>
      <c r="J368" s="213">
        <f>Таблица6254[[#This Row],[Цена б/н]]*Таблица6254[[#This Row],[заказ б/н]]</f>
        <v>0</v>
      </c>
    </row>
    <row r="369" spans="1:10" x14ac:dyDescent="0.25">
      <c r="A369" s="214" t="s">
        <v>590</v>
      </c>
      <c r="B369" s="214" t="s">
        <v>960</v>
      </c>
      <c r="C369" s="214" t="s">
        <v>989</v>
      </c>
      <c r="D369" s="214" t="s">
        <v>990</v>
      </c>
      <c r="E369" s="215">
        <v>7194</v>
      </c>
      <c r="F369" s="215">
        <v>8269</v>
      </c>
      <c r="G369" s="212"/>
      <c r="H369" s="212"/>
      <c r="I369" s="213">
        <f>IF(Таблица6254[[#This Row],[цена наличные]]&lt;&gt;"-",Таблица6254[[#This Row],[цена наличные]]*Таблица6254[[#This Row],[Заказ наличные]],"")</f>
        <v>0</v>
      </c>
      <c r="J369" s="213">
        <f>Таблица6254[[#This Row],[Цена б/н]]*Таблица6254[[#This Row],[заказ б/н]]</f>
        <v>0</v>
      </c>
    </row>
    <row r="370" spans="1:10" x14ac:dyDescent="0.25">
      <c r="A370" s="214" t="s">
        <v>590</v>
      </c>
      <c r="B370" s="214" t="s">
        <v>960</v>
      </c>
      <c r="C370" s="214" t="s">
        <v>991</v>
      </c>
      <c r="D370" s="214" t="s">
        <v>992</v>
      </c>
      <c r="E370" s="215">
        <v>5104</v>
      </c>
      <c r="F370" s="215">
        <v>5867</v>
      </c>
      <c r="G370" s="212"/>
      <c r="H370" s="212"/>
      <c r="I370" s="213">
        <f>IF(Таблица6254[[#This Row],[цена наличные]]&lt;&gt;"-",Таблица6254[[#This Row],[цена наличные]]*Таблица6254[[#This Row],[Заказ наличные]],"")</f>
        <v>0</v>
      </c>
      <c r="J370" s="213">
        <f>Таблица6254[[#This Row],[Цена б/н]]*Таблица6254[[#This Row],[заказ б/н]]</f>
        <v>0</v>
      </c>
    </row>
    <row r="371" spans="1:10" x14ac:dyDescent="0.25">
      <c r="A371" s="214" t="s">
        <v>590</v>
      </c>
      <c r="B371" s="214" t="s">
        <v>960</v>
      </c>
      <c r="C371" s="214" t="s">
        <v>993</v>
      </c>
      <c r="D371" s="214" t="s">
        <v>14213</v>
      </c>
      <c r="E371" s="215">
        <v>9502</v>
      </c>
      <c r="F371" s="215">
        <v>10922</v>
      </c>
      <c r="G371" s="212"/>
      <c r="H371" s="212"/>
      <c r="I371" s="213">
        <f>IF(Таблица6254[[#This Row],[цена наличные]]&lt;&gt;"-",Таблица6254[[#This Row],[цена наличные]]*Таблица6254[[#This Row],[Заказ наличные]],"")</f>
        <v>0</v>
      </c>
      <c r="J371" s="213">
        <f>Таблица6254[[#This Row],[Цена б/н]]*Таблица6254[[#This Row],[заказ б/н]]</f>
        <v>0</v>
      </c>
    </row>
    <row r="372" spans="1:10" x14ac:dyDescent="0.25">
      <c r="A372" s="214" t="s">
        <v>590</v>
      </c>
      <c r="B372" s="214" t="s">
        <v>960</v>
      </c>
      <c r="C372" s="214" t="s">
        <v>994</v>
      </c>
      <c r="D372" s="214" t="s">
        <v>995</v>
      </c>
      <c r="E372" s="215">
        <v>529</v>
      </c>
      <c r="F372" s="215">
        <v>608</v>
      </c>
      <c r="G372" s="212"/>
      <c r="H372" s="212"/>
      <c r="I372" s="213">
        <f>IF(Таблица6254[[#This Row],[цена наличные]]&lt;&gt;"-",Таблица6254[[#This Row],[цена наличные]]*Таблица6254[[#This Row],[Заказ наличные]],"")</f>
        <v>0</v>
      </c>
      <c r="J372" s="213">
        <f>Таблица6254[[#This Row],[Цена б/н]]*Таблица6254[[#This Row],[заказ б/н]]</f>
        <v>0</v>
      </c>
    </row>
    <row r="373" spans="1:10" x14ac:dyDescent="0.25">
      <c r="A373" s="214" t="s">
        <v>590</v>
      </c>
      <c r="B373" s="214" t="s">
        <v>960</v>
      </c>
      <c r="C373" s="214" t="s">
        <v>996</v>
      </c>
      <c r="D373" s="214" t="s">
        <v>997</v>
      </c>
      <c r="E373" s="215">
        <v>3307</v>
      </c>
      <c r="F373" s="215">
        <v>3801</v>
      </c>
      <c r="G373" s="212"/>
      <c r="H373" s="212"/>
      <c r="I373" s="213">
        <f>IF(Таблица6254[[#This Row],[цена наличные]]&lt;&gt;"-",Таблица6254[[#This Row],[цена наличные]]*Таблица6254[[#This Row],[Заказ наличные]],"")</f>
        <v>0</v>
      </c>
      <c r="J373" s="213">
        <f>Таблица6254[[#This Row],[Цена б/н]]*Таблица6254[[#This Row],[заказ б/н]]</f>
        <v>0</v>
      </c>
    </row>
    <row r="374" spans="1:10" x14ac:dyDescent="0.25">
      <c r="A374" s="214" t="s">
        <v>590</v>
      </c>
      <c r="B374" s="214" t="s">
        <v>960</v>
      </c>
      <c r="C374" s="214" t="s">
        <v>998</v>
      </c>
      <c r="D374" s="214" t="s">
        <v>14214</v>
      </c>
      <c r="E374" s="215">
        <v>4631</v>
      </c>
      <c r="F374" s="215">
        <v>5323</v>
      </c>
      <c r="G374" s="212"/>
      <c r="H374" s="212"/>
      <c r="I374" s="213">
        <f>IF(Таблица6254[[#This Row],[цена наличные]]&lt;&gt;"-",Таблица6254[[#This Row],[цена наличные]]*Таблица6254[[#This Row],[Заказ наличные]],"")</f>
        <v>0</v>
      </c>
      <c r="J374" s="213">
        <f>Таблица6254[[#This Row],[Цена б/н]]*Таблица6254[[#This Row],[заказ б/н]]</f>
        <v>0</v>
      </c>
    </row>
    <row r="375" spans="1:10" x14ac:dyDescent="0.25">
      <c r="A375" s="214" t="s">
        <v>590</v>
      </c>
      <c r="B375" s="214" t="s">
        <v>960</v>
      </c>
      <c r="C375" s="214" t="s">
        <v>999</v>
      </c>
      <c r="D375" s="214" t="s">
        <v>1000</v>
      </c>
      <c r="E375" s="215">
        <v>7050</v>
      </c>
      <c r="F375" s="215">
        <v>8103</v>
      </c>
      <c r="G375" s="212"/>
      <c r="H375" s="212"/>
      <c r="I375" s="213">
        <f>IF(Таблица6254[[#This Row],[цена наличные]]&lt;&gt;"-",Таблица6254[[#This Row],[цена наличные]]*Таблица6254[[#This Row],[Заказ наличные]],"")</f>
        <v>0</v>
      </c>
      <c r="J375" s="213">
        <f>Таблица6254[[#This Row],[Цена б/н]]*Таблица6254[[#This Row],[заказ б/н]]</f>
        <v>0</v>
      </c>
    </row>
    <row r="376" spans="1:10" x14ac:dyDescent="0.25">
      <c r="A376" s="214" t="s">
        <v>590</v>
      </c>
      <c r="B376" s="214" t="s">
        <v>960</v>
      </c>
      <c r="C376" s="214" t="s">
        <v>1001</v>
      </c>
      <c r="D376" s="214" t="s">
        <v>1002</v>
      </c>
      <c r="E376" s="215">
        <v>12805</v>
      </c>
      <c r="F376" s="215">
        <v>14718</v>
      </c>
      <c r="G376" s="212"/>
      <c r="H376" s="212"/>
      <c r="I376" s="213">
        <f>IF(Таблица6254[[#This Row],[цена наличные]]&lt;&gt;"-",Таблица6254[[#This Row],[цена наличные]]*Таблица6254[[#This Row],[Заказ наличные]],"")</f>
        <v>0</v>
      </c>
      <c r="J376" s="213">
        <f>Таблица6254[[#This Row],[Цена б/н]]*Таблица6254[[#This Row],[заказ б/н]]</f>
        <v>0</v>
      </c>
    </row>
    <row r="377" spans="1:10" x14ac:dyDescent="0.25">
      <c r="A377" s="214" t="s">
        <v>590</v>
      </c>
      <c r="B377" s="214" t="s">
        <v>960</v>
      </c>
      <c r="C377" s="214" t="s">
        <v>1003</v>
      </c>
      <c r="D377" s="214" t="s">
        <v>1004</v>
      </c>
      <c r="E377" s="215">
        <v>7050</v>
      </c>
      <c r="F377" s="215">
        <v>8103</v>
      </c>
      <c r="G377" s="212"/>
      <c r="H377" s="212"/>
      <c r="I377" s="213">
        <f>IF(Таблица6254[[#This Row],[цена наличные]]&lt;&gt;"-",Таблица6254[[#This Row],[цена наличные]]*Таблица6254[[#This Row],[Заказ наличные]],"")</f>
        <v>0</v>
      </c>
      <c r="J377" s="213">
        <f>Таблица6254[[#This Row],[Цена б/н]]*Таблица6254[[#This Row],[заказ б/н]]</f>
        <v>0</v>
      </c>
    </row>
    <row r="378" spans="1:10" x14ac:dyDescent="0.25">
      <c r="A378" s="214" t="s">
        <v>590</v>
      </c>
      <c r="B378" s="214" t="s">
        <v>960</v>
      </c>
      <c r="C378" s="214" t="s">
        <v>1005</v>
      </c>
      <c r="D378" s="214" t="s">
        <v>1006</v>
      </c>
      <c r="E378" s="215">
        <v>12805</v>
      </c>
      <c r="F378" s="215">
        <v>14718</v>
      </c>
      <c r="G378" s="212"/>
      <c r="H378" s="212"/>
      <c r="I378" s="213">
        <f>IF(Таблица6254[[#This Row],[цена наличные]]&lt;&gt;"-",Таблица6254[[#This Row],[цена наличные]]*Таблица6254[[#This Row],[Заказ наличные]],"")</f>
        <v>0</v>
      </c>
      <c r="J378" s="213">
        <f>Таблица6254[[#This Row],[Цена б/н]]*Таблица6254[[#This Row],[заказ б/н]]</f>
        <v>0</v>
      </c>
    </row>
    <row r="379" spans="1:10" x14ac:dyDescent="0.25">
      <c r="A379" s="214" t="s">
        <v>590</v>
      </c>
      <c r="B379" s="214" t="s">
        <v>960</v>
      </c>
      <c r="C379" s="214" t="s">
        <v>1007</v>
      </c>
      <c r="D379" s="214" t="s">
        <v>1008</v>
      </c>
      <c r="E379" s="215">
        <v>2277</v>
      </c>
      <c r="F379" s="215">
        <v>2617</v>
      </c>
      <c r="G379" s="212"/>
      <c r="H379" s="212"/>
      <c r="I379" s="213">
        <f>IF(Таблица6254[[#This Row],[цена наличные]]&lt;&gt;"-",Таблица6254[[#This Row],[цена наличные]]*Таблица6254[[#This Row],[Заказ наличные]],"")</f>
        <v>0</v>
      </c>
      <c r="J379" s="213">
        <f>Таблица6254[[#This Row],[Цена б/н]]*Таблица6254[[#This Row],[заказ б/н]]</f>
        <v>0</v>
      </c>
    </row>
    <row r="380" spans="1:10" x14ac:dyDescent="0.25">
      <c r="A380" s="214" t="s">
        <v>590</v>
      </c>
      <c r="B380" s="214" t="s">
        <v>960</v>
      </c>
      <c r="C380" s="214" t="s">
        <v>1009</v>
      </c>
      <c r="D380" s="214" t="s">
        <v>1010</v>
      </c>
      <c r="E380" s="215">
        <v>1675</v>
      </c>
      <c r="F380" s="215">
        <v>1925</v>
      </c>
      <c r="G380" s="212"/>
      <c r="H380" s="212"/>
      <c r="I380" s="213">
        <f>IF(Таблица6254[[#This Row],[цена наличные]]&lt;&gt;"-",Таблица6254[[#This Row],[цена наличные]]*Таблица6254[[#This Row],[Заказ наличные]],"")</f>
        <v>0</v>
      </c>
      <c r="J380" s="213">
        <f>Таблица6254[[#This Row],[Цена б/н]]*Таблица6254[[#This Row],[заказ б/н]]</f>
        <v>0</v>
      </c>
    </row>
    <row r="381" spans="1:10" x14ac:dyDescent="0.25">
      <c r="A381" s="214" t="s">
        <v>590</v>
      </c>
      <c r="B381" s="214" t="s">
        <v>960</v>
      </c>
      <c r="C381" s="214" t="s">
        <v>1011</v>
      </c>
      <c r="D381" s="214" t="s">
        <v>1012</v>
      </c>
      <c r="E381" s="215">
        <v>1725</v>
      </c>
      <c r="F381" s="215">
        <v>1983</v>
      </c>
      <c r="G381" s="212"/>
      <c r="H381" s="212"/>
      <c r="I381" s="213">
        <f>IF(Таблица6254[[#This Row],[цена наличные]]&lt;&gt;"-",Таблица6254[[#This Row],[цена наличные]]*Таблица6254[[#This Row],[Заказ наличные]],"")</f>
        <v>0</v>
      </c>
      <c r="J381" s="213">
        <f>Таблица6254[[#This Row],[Цена б/н]]*Таблица6254[[#This Row],[заказ б/н]]</f>
        <v>0</v>
      </c>
    </row>
    <row r="382" spans="1:10" x14ac:dyDescent="0.25">
      <c r="A382" s="214" t="s">
        <v>590</v>
      </c>
      <c r="B382" s="214" t="s">
        <v>960</v>
      </c>
      <c r="C382" s="214" t="s">
        <v>1013</v>
      </c>
      <c r="D382" s="214" t="s">
        <v>1014</v>
      </c>
      <c r="E382" s="215">
        <v>1707</v>
      </c>
      <c r="F382" s="215">
        <v>1962</v>
      </c>
      <c r="G382" s="212"/>
      <c r="H382" s="212"/>
      <c r="I382" s="213">
        <f>IF(Таблица6254[[#This Row],[цена наличные]]&lt;&gt;"-",Таблица6254[[#This Row],[цена наличные]]*Таблица6254[[#This Row],[Заказ наличные]],"")</f>
        <v>0</v>
      </c>
      <c r="J382" s="213">
        <f>Таблица6254[[#This Row],[Цена б/н]]*Таблица6254[[#This Row],[заказ б/н]]</f>
        <v>0</v>
      </c>
    </row>
    <row r="383" spans="1:10" x14ac:dyDescent="0.25">
      <c r="A383" s="214" t="s">
        <v>590</v>
      </c>
      <c r="B383" s="214" t="s">
        <v>960</v>
      </c>
      <c r="C383" s="214" t="s">
        <v>1015</v>
      </c>
      <c r="D383" s="214" t="s">
        <v>1016</v>
      </c>
      <c r="E383" s="215">
        <v>7882</v>
      </c>
      <c r="F383" s="215">
        <v>9059</v>
      </c>
      <c r="G383" s="212"/>
      <c r="H383" s="212"/>
      <c r="I383" s="213">
        <f>IF(Таблица6254[[#This Row],[цена наличные]]&lt;&gt;"-",Таблица6254[[#This Row],[цена наличные]]*Таблица6254[[#This Row],[Заказ наличные]],"")</f>
        <v>0</v>
      </c>
      <c r="J383" s="213">
        <f>Таблица6254[[#This Row],[Цена б/н]]*Таблица6254[[#This Row],[заказ б/н]]</f>
        <v>0</v>
      </c>
    </row>
    <row r="384" spans="1:10" x14ac:dyDescent="0.25">
      <c r="A384" s="214" t="s">
        <v>590</v>
      </c>
      <c r="B384" s="214" t="s">
        <v>960</v>
      </c>
      <c r="C384" s="214" t="s">
        <v>1017</v>
      </c>
      <c r="D384" s="214" t="s">
        <v>1018</v>
      </c>
      <c r="E384" s="215">
        <v>7882</v>
      </c>
      <c r="F384" s="215">
        <v>9059</v>
      </c>
      <c r="G384" s="212"/>
      <c r="H384" s="212"/>
      <c r="I384" s="213">
        <f>IF(Таблица6254[[#This Row],[цена наличные]]&lt;&gt;"-",Таблица6254[[#This Row],[цена наличные]]*Таблица6254[[#This Row],[Заказ наличные]],"")</f>
        <v>0</v>
      </c>
      <c r="J384" s="213">
        <f>Таблица6254[[#This Row],[Цена б/н]]*Таблица6254[[#This Row],[заказ б/н]]</f>
        <v>0</v>
      </c>
    </row>
    <row r="385" spans="1:10" x14ac:dyDescent="0.25">
      <c r="A385" s="214" t="s">
        <v>590</v>
      </c>
      <c r="B385" s="214" t="s">
        <v>960</v>
      </c>
      <c r="C385" s="214" t="s">
        <v>1019</v>
      </c>
      <c r="D385" s="214" t="s">
        <v>1020</v>
      </c>
      <c r="E385" s="215">
        <v>10510</v>
      </c>
      <c r="F385" s="215">
        <v>12080</v>
      </c>
      <c r="G385" s="212"/>
      <c r="H385" s="212"/>
      <c r="I385" s="213">
        <f>IF(Таблица6254[[#This Row],[цена наличные]]&lt;&gt;"-",Таблица6254[[#This Row],[цена наличные]]*Таблица6254[[#This Row],[Заказ наличные]],"")</f>
        <v>0</v>
      </c>
      <c r="J385" s="213">
        <f>Таблица6254[[#This Row],[Цена б/н]]*Таблица6254[[#This Row],[заказ б/н]]</f>
        <v>0</v>
      </c>
    </row>
    <row r="386" spans="1:10" x14ac:dyDescent="0.25">
      <c r="A386" s="214" t="s">
        <v>590</v>
      </c>
      <c r="B386" s="214" t="s">
        <v>960</v>
      </c>
      <c r="C386" s="214" t="s">
        <v>1021</v>
      </c>
      <c r="D386" s="214" t="s">
        <v>1022</v>
      </c>
      <c r="E386" s="215">
        <v>10704</v>
      </c>
      <c r="F386" s="215">
        <v>12304</v>
      </c>
      <c r="G386" s="212"/>
      <c r="H386" s="212"/>
      <c r="I386" s="213">
        <f>IF(Таблица6254[[#This Row],[цена наличные]]&lt;&gt;"-",Таблица6254[[#This Row],[цена наличные]]*Таблица6254[[#This Row],[Заказ наличные]],"")</f>
        <v>0</v>
      </c>
      <c r="J386" s="213">
        <f>Таблица6254[[#This Row],[Цена б/н]]*Таблица6254[[#This Row],[заказ б/н]]</f>
        <v>0</v>
      </c>
    </row>
    <row r="387" spans="1:10" x14ac:dyDescent="0.25">
      <c r="A387" s="214" t="s">
        <v>590</v>
      </c>
      <c r="B387" s="214" t="s">
        <v>960</v>
      </c>
      <c r="C387" s="214" t="s">
        <v>1023</v>
      </c>
      <c r="D387" s="214" t="s">
        <v>1024</v>
      </c>
      <c r="E387" s="215">
        <v>11190</v>
      </c>
      <c r="F387" s="215">
        <v>12862</v>
      </c>
      <c r="G387" s="212"/>
      <c r="H387" s="212"/>
      <c r="I387" s="213">
        <f>IF(Таблица6254[[#This Row],[цена наличные]]&lt;&gt;"-",Таблица6254[[#This Row],[цена наличные]]*Таблица6254[[#This Row],[Заказ наличные]],"")</f>
        <v>0</v>
      </c>
      <c r="J387" s="213">
        <f>Таблица6254[[#This Row],[Цена б/н]]*Таблица6254[[#This Row],[заказ б/н]]</f>
        <v>0</v>
      </c>
    </row>
    <row r="388" spans="1:10" x14ac:dyDescent="0.25">
      <c r="A388" s="214" t="s">
        <v>590</v>
      </c>
      <c r="B388" s="214" t="s">
        <v>960</v>
      </c>
      <c r="C388" s="214" t="s">
        <v>1025</v>
      </c>
      <c r="D388" s="214" t="s">
        <v>1026</v>
      </c>
      <c r="E388" s="215">
        <v>11190</v>
      </c>
      <c r="F388" s="215">
        <v>12862</v>
      </c>
      <c r="G388" s="212"/>
      <c r="H388" s="212"/>
      <c r="I388" s="213">
        <f>IF(Таблица6254[[#This Row],[цена наличные]]&lt;&gt;"-",Таблица6254[[#This Row],[цена наличные]]*Таблица6254[[#This Row],[Заказ наличные]],"")</f>
        <v>0</v>
      </c>
      <c r="J388" s="213">
        <f>Таблица6254[[#This Row],[Цена б/н]]*Таблица6254[[#This Row],[заказ б/н]]</f>
        <v>0</v>
      </c>
    </row>
    <row r="389" spans="1:10" x14ac:dyDescent="0.25">
      <c r="A389" s="214" t="s">
        <v>590</v>
      </c>
      <c r="B389" s="214" t="s">
        <v>960</v>
      </c>
      <c r="C389" s="214" t="s">
        <v>12716</v>
      </c>
      <c r="D389" s="214" t="s">
        <v>12717</v>
      </c>
      <c r="E389" s="215">
        <v>13234</v>
      </c>
      <c r="F389" s="215">
        <v>15211</v>
      </c>
      <c r="G389" s="212"/>
      <c r="H389" s="212"/>
      <c r="I389" s="213">
        <f>IF(Таблица6254[[#This Row],[цена наличные]]&lt;&gt;"-",Таблица6254[[#This Row],[цена наличные]]*Таблица6254[[#This Row],[Заказ наличные]],"")</f>
        <v>0</v>
      </c>
      <c r="J389" s="213">
        <f>Таблица6254[[#This Row],[Цена б/н]]*Таблица6254[[#This Row],[заказ б/н]]</f>
        <v>0</v>
      </c>
    </row>
    <row r="390" spans="1:10" x14ac:dyDescent="0.25">
      <c r="A390" s="214" t="s">
        <v>590</v>
      </c>
      <c r="B390" s="214" t="s">
        <v>960</v>
      </c>
      <c r="C390" s="214" t="s">
        <v>12718</v>
      </c>
      <c r="D390" s="214" t="s">
        <v>12719</v>
      </c>
      <c r="E390" s="215">
        <v>13234</v>
      </c>
      <c r="F390" s="215">
        <v>15211</v>
      </c>
      <c r="G390" s="212"/>
      <c r="H390" s="212"/>
      <c r="I390" s="213">
        <f>IF(Таблица6254[[#This Row],[цена наличные]]&lt;&gt;"-",Таблица6254[[#This Row],[цена наличные]]*Таблица6254[[#This Row],[Заказ наличные]],"")</f>
        <v>0</v>
      </c>
      <c r="J390" s="213">
        <f>Таблица6254[[#This Row],[Цена б/н]]*Таблица6254[[#This Row],[заказ б/н]]</f>
        <v>0</v>
      </c>
    </row>
    <row r="391" spans="1:10" x14ac:dyDescent="0.25">
      <c r="A391" s="214" t="s">
        <v>590</v>
      </c>
      <c r="B391" s="214" t="s">
        <v>960</v>
      </c>
      <c r="C391" s="214" t="s">
        <v>12720</v>
      </c>
      <c r="D391" s="214" t="s">
        <v>12721</v>
      </c>
      <c r="E391" s="215">
        <v>13234</v>
      </c>
      <c r="F391" s="215">
        <v>15211</v>
      </c>
      <c r="G391" s="212"/>
      <c r="H391" s="212"/>
      <c r="I391" s="213">
        <f>IF(Таблица6254[[#This Row],[цена наличные]]&lt;&gt;"-",Таблица6254[[#This Row],[цена наличные]]*Таблица6254[[#This Row],[Заказ наличные]],"")</f>
        <v>0</v>
      </c>
      <c r="J391" s="213">
        <f>Таблица6254[[#This Row],[Цена б/н]]*Таблица6254[[#This Row],[заказ б/н]]</f>
        <v>0</v>
      </c>
    </row>
    <row r="392" spans="1:10" x14ac:dyDescent="0.25">
      <c r="A392" s="214" t="s">
        <v>590</v>
      </c>
      <c r="B392" s="214" t="s">
        <v>960</v>
      </c>
      <c r="C392" s="214" t="s">
        <v>1027</v>
      </c>
      <c r="D392" s="214" t="s">
        <v>1028</v>
      </c>
      <c r="E392" s="215">
        <v>10315</v>
      </c>
      <c r="F392" s="215">
        <v>11856</v>
      </c>
      <c r="G392" s="212"/>
      <c r="H392" s="212"/>
      <c r="I392" s="213">
        <f>IF(Таблица6254[[#This Row],[цена наличные]]&lt;&gt;"-",Таблица6254[[#This Row],[цена наличные]]*Таблица6254[[#This Row],[Заказ наличные]],"")</f>
        <v>0</v>
      </c>
      <c r="J392" s="213">
        <f>Таблица6254[[#This Row],[Цена б/н]]*Таблица6254[[#This Row],[заказ б/н]]</f>
        <v>0</v>
      </c>
    </row>
    <row r="393" spans="1:10" x14ac:dyDescent="0.25">
      <c r="A393" s="214" t="s">
        <v>590</v>
      </c>
      <c r="B393" s="214" t="s">
        <v>960</v>
      </c>
      <c r="C393" s="214" t="s">
        <v>1029</v>
      </c>
      <c r="D393" s="214" t="s">
        <v>1030</v>
      </c>
      <c r="E393" s="215">
        <v>10315</v>
      </c>
      <c r="F393" s="215">
        <v>11856</v>
      </c>
      <c r="G393" s="212"/>
      <c r="H393" s="212"/>
      <c r="I393" s="213">
        <f>IF(Таблица6254[[#This Row],[цена наличные]]&lt;&gt;"-",Таблица6254[[#This Row],[цена наличные]]*Таблица6254[[#This Row],[Заказ наличные]],"")</f>
        <v>0</v>
      </c>
      <c r="J393" s="213">
        <f>Таблица6254[[#This Row],[Цена б/н]]*Таблица6254[[#This Row],[заказ б/н]]</f>
        <v>0</v>
      </c>
    </row>
    <row r="394" spans="1:10" x14ac:dyDescent="0.25">
      <c r="A394" s="214" t="s">
        <v>590</v>
      </c>
      <c r="B394" s="214" t="s">
        <v>960</v>
      </c>
      <c r="C394" s="214" t="s">
        <v>1031</v>
      </c>
      <c r="D394" s="214" t="s">
        <v>1032</v>
      </c>
      <c r="E394" s="215">
        <v>10315</v>
      </c>
      <c r="F394" s="215">
        <v>11856</v>
      </c>
      <c r="G394" s="212"/>
      <c r="H394" s="212"/>
      <c r="I394" s="213">
        <f>IF(Таблица6254[[#This Row],[цена наличные]]&lt;&gt;"-",Таблица6254[[#This Row],[цена наличные]]*Таблица6254[[#This Row],[Заказ наличные]],"")</f>
        <v>0</v>
      </c>
      <c r="J394" s="213">
        <f>Таблица6254[[#This Row],[Цена б/н]]*Таблица6254[[#This Row],[заказ б/н]]</f>
        <v>0</v>
      </c>
    </row>
    <row r="395" spans="1:10" x14ac:dyDescent="0.25">
      <c r="A395" s="214" t="s">
        <v>1033</v>
      </c>
      <c r="B395" s="476" t="s">
        <v>1034</v>
      </c>
      <c r="C395" s="477"/>
      <c r="D395" s="214" t="s">
        <v>1035</v>
      </c>
      <c r="E395" s="215">
        <v>6624</v>
      </c>
      <c r="F395" s="215">
        <v>7614</v>
      </c>
      <c r="G395" s="212"/>
      <c r="H395" s="212"/>
      <c r="I395" s="213">
        <f>IF(Таблица6254[[#This Row],[цена наличные]]&lt;&gt;"-",Таблица6254[[#This Row],[цена наличные]]*Таблица6254[[#This Row],[Заказ наличные]],"")</f>
        <v>0</v>
      </c>
      <c r="J395" s="213">
        <f>Таблица6254[[#This Row],[Цена б/н]]*Таблица6254[[#This Row],[заказ б/н]]</f>
        <v>0</v>
      </c>
    </row>
    <row r="396" spans="1:10" x14ac:dyDescent="0.25">
      <c r="A396" s="214" t="s">
        <v>1033</v>
      </c>
      <c r="B396" s="214" t="s">
        <v>1034</v>
      </c>
      <c r="C396" s="214" t="s">
        <v>1036</v>
      </c>
      <c r="D396" s="214" t="s">
        <v>1037</v>
      </c>
      <c r="E396" s="215">
        <v>2898</v>
      </c>
      <c r="F396" s="215">
        <v>3331</v>
      </c>
      <c r="G396" s="212"/>
      <c r="H396" s="212"/>
      <c r="I396" s="213">
        <f>IF(Таблица6254[[#This Row],[цена наличные]]&lt;&gt;"-",Таблица6254[[#This Row],[цена наличные]]*Таблица6254[[#This Row],[Заказ наличные]],"")</f>
        <v>0</v>
      </c>
      <c r="J396" s="213">
        <f>Таблица6254[[#This Row],[Цена б/н]]*Таблица6254[[#This Row],[заказ б/н]]</f>
        <v>0</v>
      </c>
    </row>
    <row r="397" spans="1:10" x14ac:dyDescent="0.25">
      <c r="A397" s="214" t="s">
        <v>1033</v>
      </c>
      <c r="B397" s="476" t="s">
        <v>1034</v>
      </c>
      <c r="C397" s="477"/>
      <c r="D397" s="214" t="s">
        <v>1038</v>
      </c>
      <c r="E397" s="215">
        <v>8280</v>
      </c>
      <c r="F397" s="215">
        <v>9517</v>
      </c>
      <c r="G397" s="212"/>
      <c r="H397" s="212"/>
      <c r="I397" s="213">
        <f>IF(Таблица6254[[#This Row],[цена наличные]]&lt;&gt;"-",Таблица6254[[#This Row],[цена наличные]]*Таблица6254[[#This Row],[Заказ наличные]],"")</f>
        <v>0</v>
      </c>
      <c r="J397" s="213">
        <f>Таблица6254[[#This Row],[Цена б/н]]*Таблица6254[[#This Row],[заказ б/н]]</f>
        <v>0</v>
      </c>
    </row>
    <row r="398" spans="1:10" x14ac:dyDescent="0.25">
      <c r="A398" s="214" t="s">
        <v>1033</v>
      </c>
      <c r="B398" s="476" t="s">
        <v>1034</v>
      </c>
      <c r="C398" s="477"/>
      <c r="D398" s="214" t="s">
        <v>1039</v>
      </c>
      <c r="E398" s="215">
        <v>7245</v>
      </c>
      <c r="F398" s="215">
        <v>8328</v>
      </c>
      <c r="G398" s="212"/>
      <c r="H398" s="212"/>
      <c r="I398" s="213">
        <f>IF(Таблица6254[[#This Row],[цена наличные]]&lt;&gt;"-",Таблица6254[[#This Row],[цена наличные]]*Таблица6254[[#This Row],[Заказ наличные]],"")</f>
        <v>0</v>
      </c>
      <c r="J398" s="213">
        <f>Таблица6254[[#This Row],[Цена б/н]]*Таблица6254[[#This Row],[заказ б/н]]</f>
        <v>0</v>
      </c>
    </row>
    <row r="399" spans="1:10" x14ac:dyDescent="0.25">
      <c r="A399" s="214" t="s">
        <v>1033</v>
      </c>
      <c r="B399" s="476" t="s">
        <v>1034</v>
      </c>
      <c r="C399" s="477" t="s">
        <v>1040</v>
      </c>
      <c r="D399" s="214" t="s">
        <v>1041</v>
      </c>
      <c r="E399" s="215">
        <v>9591</v>
      </c>
      <c r="F399" s="215">
        <v>11025</v>
      </c>
      <c r="G399" s="212"/>
      <c r="H399" s="212"/>
      <c r="I399" s="213">
        <f>IF(Таблица6254[[#This Row],[цена наличные]]&lt;&gt;"-",Таблица6254[[#This Row],[цена наличные]]*Таблица6254[[#This Row],[Заказ наличные]],"")</f>
        <v>0</v>
      </c>
      <c r="J399" s="213">
        <f>Таблица6254[[#This Row],[Цена б/н]]*Таблица6254[[#This Row],[заказ б/н]]</f>
        <v>0</v>
      </c>
    </row>
    <row r="400" spans="1:10" x14ac:dyDescent="0.25">
      <c r="A400" s="214" t="s">
        <v>1033</v>
      </c>
      <c r="B400" s="476" t="s">
        <v>1034</v>
      </c>
      <c r="C400" s="477"/>
      <c r="D400" s="214" t="s">
        <v>1042</v>
      </c>
      <c r="E400" s="215">
        <v>7521</v>
      </c>
      <c r="F400" s="215">
        <v>8645</v>
      </c>
      <c r="G400" s="212"/>
      <c r="H400" s="212"/>
      <c r="I400" s="213">
        <f>IF(Таблица6254[[#This Row],[цена наличные]]&lt;&gt;"-",Таблица6254[[#This Row],[цена наличные]]*Таблица6254[[#This Row],[Заказ наличные]],"")</f>
        <v>0</v>
      </c>
      <c r="J400" s="213">
        <f>Таблица6254[[#This Row],[Цена б/н]]*Таблица6254[[#This Row],[заказ б/н]]</f>
        <v>0</v>
      </c>
    </row>
    <row r="401" spans="1:10" x14ac:dyDescent="0.25">
      <c r="A401" s="214" t="s">
        <v>1033</v>
      </c>
      <c r="B401" s="476" t="s">
        <v>1043</v>
      </c>
      <c r="C401" s="477" t="s">
        <v>1044</v>
      </c>
      <c r="D401" s="214" t="s">
        <v>1045</v>
      </c>
      <c r="E401" s="215">
        <v>35</v>
      </c>
      <c r="F401" s="215">
        <v>40</v>
      </c>
      <c r="G401" s="212"/>
      <c r="H401" s="212"/>
      <c r="I401" s="213">
        <f>IF(Таблица6254[[#This Row],[цена наличные]]&lt;&gt;"-",Таблица6254[[#This Row],[цена наличные]]*Таблица6254[[#This Row],[Заказ наличные]],"")</f>
        <v>0</v>
      </c>
      <c r="J401" s="213">
        <f>Таблица6254[[#This Row],[Цена б/н]]*Таблица6254[[#This Row],[заказ б/н]]</f>
        <v>0</v>
      </c>
    </row>
    <row r="402" spans="1:10" x14ac:dyDescent="0.25">
      <c r="A402" s="214" t="s">
        <v>1033</v>
      </c>
      <c r="B402" s="476" t="s">
        <v>1043</v>
      </c>
      <c r="C402" s="477" t="s">
        <v>1046</v>
      </c>
      <c r="D402" s="214" t="s">
        <v>1047</v>
      </c>
      <c r="E402" s="215">
        <v>6900</v>
      </c>
      <c r="F402" s="215">
        <v>7931</v>
      </c>
      <c r="G402" s="212"/>
      <c r="H402" s="212"/>
      <c r="I402" s="213">
        <f>IF(Таблица6254[[#This Row],[цена наличные]]&lt;&gt;"-",Таблица6254[[#This Row],[цена наличные]]*Таблица6254[[#This Row],[Заказ наличные]],"")</f>
        <v>0</v>
      </c>
      <c r="J402" s="213">
        <f>Таблица6254[[#This Row],[Цена б/н]]*Таблица6254[[#This Row],[заказ б/н]]</f>
        <v>0</v>
      </c>
    </row>
    <row r="403" spans="1:10" x14ac:dyDescent="0.25">
      <c r="A403" s="214" t="s">
        <v>1033</v>
      </c>
      <c r="B403" s="214" t="s">
        <v>1043</v>
      </c>
      <c r="C403" s="214" t="s">
        <v>1048</v>
      </c>
      <c r="D403" s="214" t="s">
        <v>1049</v>
      </c>
      <c r="E403" s="215">
        <v>950</v>
      </c>
      <c r="F403" s="215">
        <v>1092</v>
      </c>
      <c r="G403" s="212"/>
      <c r="H403" s="212"/>
      <c r="I403" s="213">
        <f>IF(Таблица6254[[#This Row],[цена наличные]]&lt;&gt;"-",Таблица6254[[#This Row],[цена наличные]]*Таблица6254[[#This Row],[Заказ наличные]],"")</f>
        <v>0</v>
      </c>
      <c r="J403" s="213">
        <f>Таблица6254[[#This Row],[Цена б/н]]*Таблица6254[[#This Row],[заказ б/н]]</f>
        <v>0</v>
      </c>
    </row>
    <row r="404" spans="1:10" x14ac:dyDescent="0.25">
      <c r="A404" s="214" t="s">
        <v>1033</v>
      </c>
      <c r="B404" s="476" t="s">
        <v>1043</v>
      </c>
      <c r="C404" s="477" t="s">
        <v>1050</v>
      </c>
      <c r="D404" s="214" t="s">
        <v>1051</v>
      </c>
      <c r="E404" s="215">
        <v>6279</v>
      </c>
      <c r="F404" s="215">
        <v>7218</v>
      </c>
      <c r="G404" s="212"/>
      <c r="H404" s="212"/>
      <c r="I404" s="213">
        <f>IF(Таблица6254[[#This Row],[цена наличные]]&lt;&gt;"-",Таблица6254[[#This Row],[цена наличные]]*Таблица6254[[#This Row],[Заказ наличные]],"")</f>
        <v>0</v>
      </c>
      <c r="J404" s="213">
        <f>Таблица6254[[#This Row],[Цена б/н]]*Таблица6254[[#This Row],[заказ б/н]]</f>
        <v>0</v>
      </c>
    </row>
    <row r="405" spans="1:10" x14ac:dyDescent="0.25">
      <c r="A405" s="214" t="s">
        <v>1033</v>
      </c>
      <c r="B405" s="214" t="s">
        <v>1043</v>
      </c>
      <c r="C405" s="214" t="s">
        <v>1052</v>
      </c>
      <c r="D405" s="214" t="s">
        <v>1053</v>
      </c>
      <c r="E405" s="215">
        <v>3393</v>
      </c>
      <c r="F405" s="215">
        <v>3901</v>
      </c>
      <c r="G405" s="212"/>
      <c r="H405" s="212"/>
      <c r="I405" s="213">
        <f>IF(Таблица6254[[#This Row],[цена наличные]]&lt;&gt;"-",Таблица6254[[#This Row],[цена наличные]]*Таблица6254[[#This Row],[Заказ наличные]],"")</f>
        <v>0</v>
      </c>
      <c r="J405" s="213">
        <f>Таблица6254[[#This Row],[Цена б/н]]*Таблица6254[[#This Row],[заказ б/н]]</f>
        <v>0</v>
      </c>
    </row>
    <row r="406" spans="1:10" x14ac:dyDescent="0.25">
      <c r="A406" s="214" t="s">
        <v>1033</v>
      </c>
      <c r="B406" s="214" t="s">
        <v>1043</v>
      </c>
      <c r="C406" s="214" t="s">
        <v>1054</v>
      </c>
      <c r="D406" s="214" t="s">
        <v>1055</v>
      </c>
      <c r="E406" s="215">
        <v>346</v>
      </c>
      <c r="F406" s="215">
        <v>398</v>
      </c>
      <c r="G406" s="212"/>
      <c r="H406" s="212"/>
      <c r="I406" s="213">
        <f>IF(Таблица6254[[#This Row],[цена наличные]]&lt;&gt;"-",Таблица6254[[#This Row],[цена наличные]]*Таблица6254[[#This Row],[Заказ наличные]],"")</f>
        <v>0</v>
      </c>
      <c r="J406" s="213">
        <f>Таблица6254[[#This Row],[Цена б/н]]*Таблица6254[[#This Row],[заказ б/н]]</f>
        <v>0</v>
      </c>
    </row>
    <row r="407" spans="1:10" x14ac:dyDescent="0.25">
      <c r="A407" s="214" t="s">
        <v>1033</v>
      </c>
      <c r="B407" s="214" t="s">
        <v>1043</v>
      </c>
      <c r="C407" s="214" t="s">
        <v>1056</v>
      </c>
      <c r="D407" s="214" t="s">
        <v>1057</v>
      </c>
      <c r="E407" s="215">
        <v>104</v>
      </c>
      <c r="F407" s="215">
        <v>119</v>
      </c>
      <c r="G407" s="212"/>
      <c r="H407" s="212"/>
      <c r="I407" s="213">
        <f>IF(Таблица6254[[#This Row],[цена наличные]]&lt;&gt;"-",Таблица6254[[#This Row],[цена наличные]]*Таблица6254[[#This Row],[Заказ наличные]],"")</f>
        <v>0</v>
      </c>
      <c r="J407" s="213">
        <f>Таблица6254[[#This Row],[Цена б/н]]*Таблица6254[[#This Row],[заказ б/н]]</f>
        <v>0</v>
      </c>
    </row>
    <row r="408" spans="1:10" x14ac:dyDescent="0.25">
      <c r="A408" s="214" t="s">
        <v>1033</v>
      </c>
      <c r="B408" s="214" t="s">
        <v>1043</v>
      </c>
      <c r="C408" s="214" t="s">
        <v>1058</v>
      </c>
      <c r="D408" s="214" t="s">
        <v>1059</v>
      </c>
      <c r="E408" s="215">
        <v>414</v>
      </c>
      <c r="F408" s="215">
        <v>476</v>
      </c>
      <c r="G408" s="212"/>
      <c r="H408" s="212"/>
      <c r="I408" s="213">
        <f>IF(Таблица6254[[#This Row],[цена наличные]]&lt;&gt;"-",Таблица6254[[#This Row],[цена наличные]]*Таблица6254[[#This Row],[Заказ наличные]],"")</f>
        <v>0</v>
      </c>
      <c r="J408" s="213">
        <f>Таблица6254[[#This Row],[Цена б/н]]*Таблица6254[[#This Row],[заказ б/н]]</f>
        <v>0</v>
      </c>
    </row>
    <row r="409" spans="1:10" x14ac:dyDescent="0.25">
      <c r="A409" s="214" t="s">
        <v>1033</v>
      </c>
      <c r="B409" s="214" t="s">
        <v>1043</v>
      </c>
      <c r="C409" s="214" t="s">
        <v>1060</v>
      </c>
      <c r="D409" s="214" t="s">
        <v>1061</v>
      </c>
      <c r="E409" s="215">
        <v>414</v>
      </c>
      <c r="F409" s="215">
        <v>476</v>
      </c>
      <c r="G409" s="212"/>
      <c r="H409" s="212"/>
      <c r="I409" s="213">
        <f>IF(Таблица6254[[#This Row],[цена наличные]]&lt;&gt;"-",Таблица6254[[#This Row],[цена наличные]]*Таблица6254[[#This Row],[Заказ наличные]],"")</f>
        <v>0</v>
      </c>
      <c r="J409" s="213">
        <f>Таблица6254[[#This Row],[Цена б/н]]*Таблица6254[[#This Row],[заказ б/н]]</f>
        <v>0</v>
      </c>
    </row>
    <row r="410" spans="1:10" x14ac:dyDescent="0.25">
      <c r="A410" s="214" t="s">
        <v>1033</v>
      </c>
      <c r="B410" s="214" t="s">
        <v>1043</v>
      </c>
      <c r="C410" s="214" t="s">
        <v>1062</v>
      </c>
      <c r="D410" s="214" t="s">
        <v>1063</v>
      </c>
      <c r="E410" s="215">
        <v>3036</v>
      </c>
      <c r="F410" s="215">
        <v>3489</v>
      </c>
      <c r="G410" s="212"/>
      <c r="H410" s="212"/>
      <c r="I410" s="213">
        <f>IF(Таблица6254[[#This Row],[цена наличные]]&lt;&gt;"-",Таблица6254[[#This Row],[цена наличные]]*Таблица6254[[#This Row],[Заказ наличные]],"")</f>
        <v>0</v>
      </c>
      <c r="J410" s="213">
        <f>Таблица6254[[#This Row],[Цена б/н]]*Таблица6254[[#This Row],[заказ б/н]]</f>
        <v>0</v>
      </c>
    </row>
    <row r="411" spans="1:10" x14ac:dyDescent="0.25">
      <c r="A411" s="214" t="s">
        <v>1033</v>
      </c>
      <c r="B411" s="214" t="s">
        <v>1043</v>
      </c>
      <c r="C411" s="214" t="s">
        <v>1064</v>
      </c>
      <c r="D411" s="214" t="s">
        <v>14215</v>
      </c>
      <c r="E411" s="215">
        <v>69</v>
      </c>
      <c r="F411" s="215">
        <v>80</v>
      </c>
      <c r="G411" s="212"/>
      <c r="H411" s="212"/>
      <c r="I411" s="213">
        <f>IF(Таблица6254[[#This Row],[цена наличные]]&lt;&gt;"-",Таблица6254[[#This Row],[цена наличные]]*Таблица6254[[#This Row],[Заказ наличные]],"")</f>
        <v>0</v>
      </c>
      <c r="J411" s="213">
        <f>Таблица6254[[#This Row],[Цена б/н]]*Таблица6254[[#This Row],[заказ б/н]]</f>
        <v>0</v>
      </c>
    </row>
    <row r="412" spans="1:10" x14ac:dyDescent="0.25">
      <c r="A412" s="214" t="s">
        <v>1033</v>
      </c>
      <c r="B412" s="214" t="s">
        <v>1043</v>
      </c>
      <c r="C412" s="214" t="s">
        <v>1065</v>
      </c>
      <c r="D412" s="214" t="s">
        <v>1066</v>
      </c>
      <c r="E412" s="215">
        <v>621</v>
      </c>
      <c r="F412" s="215">
        <v>714</v>
      </c>
      <c r="G412" s="212"/>
      <c r="H412" s="212"/>
      <c r="I412" s="213">
        <f>IF(Таблица6254[[#This Row],[цена наличные]]&lt;&gt;"-",Таблица6254[[#This Row],[цена наличные]]*Таблица6254[[#This Row],[Заказ наличные]],"")</f>
        <v>0</v>
      </c>
      <c r="J412" s="213">
        <f>Таблица6254[[#This Row],[Цена б/н]]*Таблица6254[[#This Row],[заказ б/н]]</f>
        <v>0</v>
      </c>
    </row>
    <row r="413" spans="1:10" x14ac:dyDescent="0.25">
      <c r="A413" s="214" t="s">
        <v>1033</v>
      </c>
      <c r="B413" s="214" t="s">
        <v>1043</v>
      </c>
      <c r="C413" s="214" t="s">
        <v>1067</v>
      </c>
      <c r="D413" s="214" t="s">
        <v>1068</v>
      </c>
      <c r="E413" s="215">
        <v>14</v>
      </c>
      <c r="F413" s="215">
        <v>16</v>
      </c>
      <c r="G413" s="212"/>
      <c r="H413" s="212"/>
      <c r="I413" s="213">
        <f>IF(Таблица6254[[#This Row],[цена наличные]]&lt;&gt;"-",Таблица6254[[#This Row],[цена наличные]]*Таблица6254[[#This Row],[Заказ наличные]],"")</f>
        <v>0</v>
      </c>
      <c r="J413" s="213">
        <f>Таблица6254[[#This Row],[Цена б/н]]*Таблица6254[[#This Row],[заказ б/н]]</f>
        <v>0</v>
      </c>
    </row>
    <row r="414" spans="1:10" x14ac:dyDescent="0.25">
      <c r="A414" s="214" t="s">
        <v>1033</v>
      </c>
      <c r="B414" s="476" t="s">
        <v>1043</v>
      </c>
      <c r="C414" s="477"/>
      <c r="D414" s="214" t="s">
        <v>1069</v>
      </c>
      <c r="E414" s="215">
        <v>207</v>
      </c>
      <c r="F414" s="215">
        <v>238</v>
      </c>
      <c r="G414" s="212"/>
      <c r="H414" s="212"/>
      <c r="I414" s="213">
        <f>IF(Таблица6254[[#This Row],[цена наличные]]&lt;&gt;"-",Таблица6254[[#This Row],[цена наличные]]*Таблица6254[[#This Row],[Заказ наличные]],"")</f>
        <v>0</v>
      </c>
      <c r="J414" s="213">
        <f>Таблица6254[[#This Row],[Цена б/н]]*Таблица6254[[#This Row],[заказ б/н]]</f>
        <v>0</v>
      </c>
    </row>
    <row r="415" spans="1:10" x14ac:dyDescent="0.25">
      <c r="A415" s="214" t="s">
        <v>1033</v>
      </c>
      <c r="B415" s="214" t="s">
        <v>1070</v>
      </c>
      <c r="C415" s="214" t="s">
        <v>1071</v>
      </c>
      <c r="D415" s="214" t="s">
        <v>1072</v>
      </c>
      <c r="E415" s="215">
        <v>22906</v>
      </c>
      <c r="F415" s="215">
        <v>26329</v>
      </c>
      <c r="G415" s="212"/>
      <c r="H415" s="212"/>
      <c r="I415" s="213">
        <f>IF(Таблица6254[[#This Row],[цена наличные]]&lt;&gt;"-",Таблица6254[[#This Row],[цена наличные]]*Таблица6254[[#This Row],[Заказ наличные]],"")</f>
        <v>0</v>
      </c>
      <c r="J415" s="213">
        <f>Таблица6254[[#This Row],[Цена б/н]]*Таблица6254[[#This Row],[заказ б/н]]</f>
        <v>0</v>
      </c>
    </row>
    <row r="416" spans="1:10" x14ac:dyDescent="0.25">
      <c r="A416" s="214" t="s">
        <v>1033</v>
      </c>
      <c r="B416" s="214" t="s">
        <v>1070</v>
      </c>
      <c r="C416" s="214" t="s">
        <v>9905</v>
      </c>
      <c r="D416" s="214" t="s">
        <v>9850</v>
      </c>
      <c r="E416" s="215">
        <v>12759</v>
      </c>
      <c r="F416" s="215">
        <v>14666</v>
      </c>
      <c r="G416" s="212"/>
      <c r="H416" s="212"/>
      <c r="I416" s="213">
        <f>IF(Таблица6254[[#This Row],[цена наличные]]&lt;&gt;"-",Таблица6254[[#This Row],[цена наличные]]*Таблица6254[[#This Row],[Заказ наличные]],"")</f>
        <v>0</v>
      </c>
      <c r="J416" s="213">
        <f>Таблица6254[[#This Row],[Цена б/н]]*Таблица6254[[#This Row],[заказ б/н]]</f>
        <v>0</v>
      </c>
    </row>
    <row r="417" spans="1:10" x14ac:dyDescent="0.25">
      <c r="A417" s="214" t="s">
        <v>1033</v>
      </c>
      <c r="B417" s="214" t="s">
        <v>1070</v>
      </c>
      <c r="C417" s="214" t="s">
        <v>1073</v>
      </c>
      <c r="D417" s="214" t="s">
        <v>1074</v>
      </c>
      <c r="E417" s="215">
        <v>10927</v>
      </c>
      <c r="F417" s="215">
        <v>12560</v>
      </c>
      <c r="G417" s="212"/>
      <c r="H417" s="212"/>
      <c r="I417" s="213">
        <f>IF(Таблица6254[[#This Row],[цена наличные]]&lt;&gt;"-",Таблица6254[[#This Row],[цена наличные]]*Таблица6254[[#This Row],[Заказ наличные]],"")</f>
        <v>0</v>
      </c>
      <c r="J417" s="213">
        <f>Таблица6254[[#This Row],[Цена б/н]]*Таблица6254[[#This Row],[заказ б/н]]</f>
        <v>0</v>
      </c>
    </row>
    <row r="418" spans="1:10" x14ac:dyDescent="0.25">
      <c r="A418" s="214" t="s">
        <v>1033</v>
      </c>
      <c r="B418" s="214" t="s">
        <v>1070</v>
      </c>
      <c r="C418" s="214" t="s">
        <v>1075</v>
      </c>
      <c r="D418" s="214" t="s">
        <v>1076</v>
      </c>
      <c r="E418" s="215">
        <v>23754</v>
      </c>
      <c r="F418" s="215">
        <v>27304</v>
      </c>
      <c r="G418" s="212"/>
      <c r="H418" s="212"/>
      <c r="I418" s="213">
        <f>IF(Таблица6254[[#This Row],[цена наличные]]&lt;&gt;"-",Таблица6254[[#This Row],[цена наличные]]*Таблица6254[[#This Row],[Заказ наличные]],"")</f>
        <v>0</v>
      </c>
      <c r="J418" s="213">
        <f>Таблица6254[[#This Row],[Цена б/н]]*Таблица6254[[#This Row],[заказ б/н]]</f>
        <v>0</v>
      </c>
    </row>
    <row r="419" spans="1:10" x14ac:dyDescent="0.25">
      <c r="A419" s="214" t="s">
        <v>1033</v>
      </c>
      <c r="B419" s="214" t="s">
        <v>1070</v>
      </c>
      <c r="C419" s="214" t="s">
        <v>1077</v>
      </c>
      <c r="D419" s="214" t="s">
        <v>1078</v>
      </c>
      <c r="E419" s="215">
        <v>21379</v>
      </c>
      <c r="F419" s="215">
        <v>24574</v>
      </c>
      <c r="G419" s="212"/>
      <c r="H419" s="212"/>
      <c r="I419" s="213">
        <f>IF(Таблица6254[[#This Row],[цена наличные]]&lt;&gt;"-",Таблица6254[[#This Row],[цена наличные]]*Таблица6254[[#This Row],[Заказ наличные]],"")</f>
        <v>0</v>
      </c>
      <c r="J419" s="213">
        <f>Таблица6254[[#This Row],[Цена б/н]]*Таблица6254[[#This Row],[заказ б/н]]</f>
        <v>0</v>
      </c>
    </row>
    <row r="420" spans="1:10" x14ac:dyDescent="0.25">
      <c r="A420" s="214" t="s">
        <v>1033</v>
      </c>
      <c r="B420" s="476" t="s">
        <v>1070</v>
      </c>
      <c r="C420" s="477" t="s">
        <v>1079</v>
      </c>
      <c r="D420" s="214" t="s">
        <v>1080</v>
      </c>
      <c r="E420" s="215">
        <v>17985</v>
      </c>
      <c r="F420" s="215">
        <v>20673</v>
      </c>
      <c r="G420" s="212"/>
      <c r="H420" s="212"/>
      <c r="I420" s="213">
        <f>IF(Таблица6254[[#This Row],[цена наличные]]&lt;&gt;"-",Таблица6254[[#This Row],[цена наличные]]*Таблица6254[[#This Row],[Заказ наличные]],"")</f>
        <v>0</v>
      </c>
      <c r="J420" s="213">
        <f>Таблица6254[[#This Row],[Цена б/н]]*Таблица6254[[#This Row],[заказ б/н]]</f>
        <v>0</v>
      </c>
    </row>
    <row r="421" spans="1:10" x14ac:dyDescent="0.25">
      <c r="A421" s="214" t="s">
        <v>1033</v>
      </c>
      <c r="B421" s="214" t="s">
        <v>1070</v>
      </c>
      <c r="C421" s="214" t="s">
        <v>1081</v>
      </c>
      <c r="D421" s="214" t="s">
        <v>1082</v>
      </c>
      <c r="E421" s="215">
        <v>15949</v>
      </c>
      <c r="F421" s="215">
        <v>18333</v>
      </c>
      <c r="G421" s="212"/>
      <c r="H421" s="212"/>
      <c r="I421" s="213">
        <f>IF(Таблица6254[[#This Row],[цена наличные]]&lt;&gt;"-",Таблица6254[[#This Row],[цена наличные]]*Таблица6254[[#This Row],[Заказ наличные]],"")</f>
        <v>0</v>
      </c>
      <c r="J421" s="213">
        <f>Таблица6254[[#This Row],[Цена б/н]]*Таблица6254[[#This Row],[заказ б/н]]</f>
        <v>0</v>
      </c>
    </row>
    <row r="422" spans="1:10" x14ac:dyDescent="0.25">
      <c r="A422" s="214" t="s">
        <v>1033</v>
      </c>
      <c r="B422" s="214" t="s">
        <v>1070</v>
      </c>
      <c r="C422" s="214" t="s">
        <v>1083</v>
      </c>
      <c r="D422" s="214" t="s">
        <v>1084</v>
      </c>
      <c r="E422" s="215">
        <v>16492</v>
      </c>
      <c r="F422" s="215">
        <v>18957</v>
      </c>
      <c r="G422" s="212"/>
      <c r="H422" s="212"/>
      <c r="I422" s="213">
        <f>IF(Таблица6254[[#This Row],[цена наличные]]&lt;&gt;"-",Таблица6254[[#This Row],[цена наличные]]*Таблица6254[[#This Row],[Заказ наличные]],"")</f>
        <v>0</v>
      </c>
      <c r="J422" s="213">
        <f>Таблица6254[[#This Row],[Цена б/н]]*Таблица6254[[#This Row],[заказ б/н]]</f>
        <v>0</v>
      </c>
    </row>
    <row r="423" spans="1:10" x14ac:dyDescent="0.25">
      <c r="A423" s="214" t="s">
        <v>1033</v>
      </c>
      <c r="B423" s="214" t="s">
        <v>1070</v>
      </c>
      <c r="C423" s="214" t="s">
        <v>1085</v>
      </c>
      <c r="D423" s="214" t="s">
        <v>1086</v>
      </c>
      <c r="E423" s="215">
        <v>35496</v>
      </c>
      <c r="F423" s="215">
        <v>40800</v>
      </c>
      <c r="G423" s="212"/>
      <c r="H423" s="212"/>
      <c r="I423" s="213">
        <f>IF(Таблица6254[[#This Row],[цена наличные]]&lt;&gt;"-",Таблица6254[[#This Row],[цена наличные]]*Таблица6254[[#This Row],[Заказ наличные]],"")</f>
        <v>0</v>
      </c>
      <c r="J423" s="213">
        <f>Таблица6254[[#This Row],[Цена б/н]]*Таблица6254[[#This Row],[заказ б/н]]</f>
        <v>0</v>
      </c>
    </row>
    <row r="424" spans="1:10" x14ac:dyDescent="0.25">
      <c r="A424" s="214" t="s">
        <v>1033</v>
      </c>
      <c r="B424" s="214" t="s">
        <v>1070</v>
      </c>
      <c r="C424" s="214" t="s">
        <v>1087</v>
      </c>
      <c r="D424" s="214" t="s">
        <v>1088</v>
      </c>
      <c r="E424" s="215">
        <v>21718</v>
      </c>
      <c r="F424" s="215">
        <v>24964</v>
      </c>
      <c r="G424" s="212"/>
      <c r="H424" s="212"/>
      <c r="I424" s="213">
        <f>IF(Таблица6254[[#This Row],[цена наличные]]&lt;&gt;"-",Таблица6254[[#This Row],[цена наличные]]*Таблица6254[[#This Row],[Заказ наличные]],"")</f>
        <v>0</v>
      </c>
      <c r="J424" s="213">
        <f>Таблица6254[[#This Row],[Цена б/н]]*Таблица6254[[#This Row],[заказ б/н]]</f>
        <v>0</v>
      </c>
    </row>
    <row r="425" spans="1:10" x14ac:dyDescent="0.25">
      <c r="A425" s="214" t="s">
        <v>1033</v>
      </c>
      <c r="B425" s="214" t="s">
        <v>1070</v>
      </c>
      <c r="C425" s="214" t="s">
        <v>1089</v>
      </c>
      <c r="D425" s="214" t="s">
        <v>1090</v>
      </c>
      <c r="E425" s="215">
        <v>9637</v>
      </c>
      <c r="F425" s="215">
        <v>11078</v>
      </c>
      <c r="G425" s="212"/>
      <c r="H425" s="212"/>
      <c r="I425" s="213">
        <f>IF(Таблица6254[[#This Row],[цена наличные]]&lt;&gt;"-",Таблица6254[[#This Row],[цена наличные]]*Таблица6254[[#This Row],[Заказ наличные]],"")</f>
        <v>0</v>
      </c>
      <c r="J425" s="213">
        <f>Таблица6254[[#This Row],[Цена б/н]]*Таблица6254[[#This Row],[заказ б/н]]</f>
        <v>0</v>
      </c>
    </row>
    <row r="426" spans="1:10" x14ac:dyDescent="0.25">
      <c r="A426" s="214" t="s">
        <v>1033</v>
      </c>
      <c r="B426" s="214" t="s">
        <v>1070</v>
      </c>
      <c r="C426" s="214" t="s">
        <v>1091</v>
      </c>
      <c r="D426" s="214" t="s">
        <v>1092</v>
      </c>
      <c r="E426" s="215">
        <v>7343</v>
      </c>
      <c r="F426" s="215">
        <v>8441</v>
      </c>
      <c r="G426" s="212"/>
      <c r="H426" s="212"/>
      <c r="I426" s="213">
        <f>IF(Таблица6254[[#This Row],[цена наличные]]&lt;&gt;"-",Таблица6254[[#This Row],[цена наличные]]*Таблица6254[[#This Row],[Заказ наличные]],"")</f>
        <v>0</v>
      </c>
      <c r="J426" s="213">
        <f>Таблица6254[[#This Row],[Цена б/н]]*Таблица6254[[#This Row],[заказ б/н]]</f>
        <v>0</v>
      </c>
    </row>
    <row r="427" spans="1:10" x14ac:dyDescent="0.25">
      <c r="A427" s="214" t="s">
        <v>1033</v>
      </c>
      <c r="B427" s="214" t="s">
        <v>1070</v>
      </c>
      <c r="C427" s="214" t="s">
        <v>1093</v>
      </c>
      <c r="D427" s="214" t="s">
        <v>1094</v>
      </c>
      <c r="E427" s="215">
        <v>14253</v>
      </c>
      <c r="F427" s="215">
        <v>16382</v>
      </c>
      <c r="G427" s="212"/>
      <c r="H427" s="212"/>
      <c r="I427" s="213">
        <f>IF(Таблица6254[[#This Row],[цена наличные]]&lt;&gt;"-",Таблица6254[[#This Row],[цена наличные]]*Таблица6254[[#This Row],[Заказ наличные]],"")</f>
        <v>0</v>
      </c>
      <c r="J427" s="213">
        <f>Таблица6254[[#This Row],[Цена б/н]]*Таблица6254[[#This Row],[заказ б/н]]</f>
        <v>0</v>
      </c>
    </row>
    <row r="428" spans="1:10" x14ac:dyDescent="0.25">
      <c r="A428" s="214" t="s">
        <v>1033</v>
      </c>
      <c r="B428" s="214" t="s">
        <v>1070</v>
      </c>
      <c r="C428" s="214" t="s">
        <v>1095</v>
      </c>
      <c r="D428" s="214" t="s">
        <v>1096</v>
      </c>
      <c r="E428" s="215">
        <v>15271</v>
      </c>
      <c r="F428" s="215">
        <v>17553</v>
      </c>
      <c r="G428" s="212"/>
      <c r="H428" s="212"/>
      <c r="I428" s="213">
        <f>IF(Таблица6254[[#This Row],[цена наличные]]&lt;&gt;"-",Таблица6254[[#This Row],[цена наличные]]*Таблица6254[[#This Row],[Заказ наличные]],"")</f>
        <v>0</v>
      </c>
      <c r="J428" s="213">
        <f>Таблица6254[[#This Row],[Цена б/н]]*Таблица6254[[#This Row],[заказ б/н]]</f>
        <v>0</v>
      </c>
    </row>
    <row r="429" spans="1:10" x14ac:dyDescent="0.25">
      <c r="A429" s="214" t="s">
        <v>1033</v>
      </c>
      <c r="B429" s="214" t="s">
        <v>1070</v>
      </c>
      <c r="C429" s="214" t="s">
        <v>1097</v>
      </c>
      <c r="D429" s="214" t="s">
        <v>1098</v>
      </c>
      <c r="E429" s="215">
        <v>5313</v>
      </c>
      <c r="F429" s="215">
        <v>6107</v>
      </c>
      <c r="G429" s="212"/>
      <c r="H429" s="212"/>
      <c r="I429" s="213">
        <f>IF(Таблица6254[[#This Row],[цена наличные]]&lt;&gt;"-",Таблица6254[[#This Row],[цена наличные]]*Таблица6254[[#This Row],[Заказ наличные]],"")</f>
        <v>0</v>
      </c>
      <c r="J429" s="213">
        <f>Таблица6254[[#This Row],[Цена б/н]]*Таблица6254[[#This Row],[заказ б/н]]</f>
        <v>0</v>
      </c>
    </row>
    <row r="430" spans="1:10" x14ac:dyDescent="0.25">
      <c r="A430" s="214" t="s">
        <v>1033</v>
      </c>
      <c r="B430" s="214" t="s">
        <v>1070</v>
      </c>
      <c r="C430" s="214" t="s">
        <v>1099</v>
      </c>
      <c r="D430" s="214" t="s">
        <v>1100</v>
      </c>
      <c r="E430" s="215">
        <v>3036</v>
      </c>
      <c r="F430" s="215">
        <v>3489</v>
      </c>
      <c r="G430" s="212"/>
      <c r="H430" s="212"/>
      <c r="I430" s="213">
        <f>IF(Таблица6254[[#This Row],[цена наличные]]&lt;&gt;"-",Таблица6254[[#This Row],[цена наличные]]*Таблица6254[[#This Row],[Заказ наличные]],"")</f>
        <v>0</v>
      </c>
      <c r="J430" s="213">
        <f>Таблица6254[[#This Row],[Цена б/н]]*Таблица6254[[#This Row],[заказ б/н]]</f>
        <v>0</v>
      </c>
    </row>
    <row r="431" spans="1:10" x14ac:dyDescent="0.25">
      <c r="A431" s="214" t="s">
        <v>1033</v>
      </c>
      <c r="B431" s="214" t="s">
        <v>1070</v>
      </c>
      <c r="C431" s="214" t="s">
        <v>1101</v>
      </c>
      <c r="D431" s="214" t="s">
        <v>1102</v>
      </c>
      <c r="E431" s="215">
        <v>8349</v>
      </c>
      <c r="F431" s="215">
        <v>9597</v>
      </c>
      <c r="G431" s="212"/>
      <c r="H431" s="212"/>
      <c r="I431" s="213">
        <f>IF(Таблица6254[[#This Row],[цена наличные]]&lt;&gt;"-",Таблица6254[[#This Row],[цена наличные]]*Таблица6254[[#This Row],[Заказ наличные]],"")</f>
        <v>0</v>
      </c>
      <c r="J431" s="213">
        <f>Таблица6254[[#This Row],[Цена б/н]]*Таблица6254[[#This Row],[заказ б/н]]</f>
        <v>0</v>
      </c>
    </row>
    <row r="432" spans="1:10" x14ac:dyDescent="0.25">
      <c r="A432" s="214" t="s">
        <v>1033</v>
      </c>
      <c r="B432" s="214" t="s">
        <v>1070</v>
      </c>
      <c r="C432" s="214" t="s">
        <v>1103</v>
      </c>
      <c r="D432" s="214" t="s">
        <v>1104</v>
      </c>
      <c r="E432" s="215">
        <v>14253</v>
      </c>
      <c r="F432" s="215">
        <v>16382</v>
      </c>
      <c r="G432" s="212"/>
      <c r="H432" s="212"/>
      <c r="I432" s="213">
        <f>IF(Таблица6254[[#This Row],[цена наличные]]&lt;&gt;"-",Таблица6254[[#This Row],[цена наличные]]*Таблица6254[[#This Row],[Заказ наличные]],"")</f>
        <v>0</v>
      </c>
      <c r="J432" s="213">
        <f>Таблица6254[[#This Row],[Цена б/н]]*Таблица6254[[#This Row],[заказ б/н]]</f>
        <v>0</v>
      </c>
    </row>
    <row r="433" spans="1:10" x14ac:dyDescent="0.25">
      <c r="A433" s="214" t="s">
        <v>1033</v>
      </c>
      <c r="B433" s="214" t="s">
        <v>1070</v>
      </c>
      <c r="C433" s="214" t="s">
        <v>10102</v>
      </c>
      <c r="D433" s="214" t="s">
        <v>10103</v>
      </c>
      <c r="E433" s="215">
        <v>14931</v>
      </c>
      <c r="F433" s="215">
        <v>17162</v>
      </c>
      <c r="G433" s="212"/>
      <c r="H433" s="212"/>
      <c r="I433" s="213">
        <f>IF(Таблица6254[[#This Row],[цена наличные]]&lt;&gt;"-",Таблица6254[[#This Row],[цена наличные]]*Таблица6254[[#This Row],[Заказ наличные]],"")</f>
        <v>0</v>
      </c>
      <c r="J433" s="213">
        <f>Таблица6254[[#This Row],[Цена б/н]]*Таблица6254[[#This Row],[заказ б/н]]</f>
        <v>0</v>
      </c>
    </row>
    <row r="434" spans="1:10" x14ac:dyDescent="0.25">
      <c r="A434" s="214" t="s">
        <v>1033</v>
      </c>
      <c r="B434" s="214" t="s">
        <v>1070</v>
      </c>
      <c r="C434" s="214" t="s">
        <v>10104</v>
      </c>
      <c r="D434" s="214" t="s">
        <v>10105</v>
      </c>
      <c r="E434" s="215">
        <v>12895</v>
      </c>
      <c r="F434" s="215">
        <v>14822</v>
      </c>
      <c r="G434" s="212"/>
      <c r="H434" s="212"/>
      <c r="I434" s="213">
        <f>IF(Таблица6254[[#This Row],[цена наличные]]&lt;&gt;"-",Таблица6254[[#This Row],[цена наличные]]*Таблица6254[[#This Row],[Заказ наличные]],"")</f>
        <v>0</v>
      </c>
      <c r="J434" s="213">
        <f>Таблица6254[[#This Row],[Цена б/н]]*Таблица6254[[#This Row],[заказ б/н]]</f>
        <v>0</v>
      </c>
    </row>
    <row r="435" spans="1:10" x14ac:dyDescent="0.25">
      <c r="A435" s="214" t="s">
        <v>1033</v>
      </c>
      <c r="B435" s="214" t="s">
        <v>1070</v>
      </c>
      <c r="C435" s="214" t="s">
        <v>10106</v>
      </c>
      <c r="D435" s="214" t="s">
        <v>10107</v>
      </c>
      <c r="E435" s="215">
        <v>13235</v>
      </c>
      <c r="F435" s="215">
        <v>15212</v>
      </c>
      <c r="G435" s="212"/>
      <c r="H435" s="212"/>
      <c r="I435" s="213">
        <f>IF(Таблица6254[[#This Row],[цена наличные]]&lt;&gt;"-",Таблица6254[[#This Row],[цена наличные]]*Таблица6254[[#This Row],[Заказ наличные]],"")</f>
        <v>0</v>
      </c>
      <c r="J435" s="213">
        <f>Таблица6254[[#This Row],[Цена б/н]]*Таблица6254[[#This Row],[заказ б/н]]</f>
        <v>0</v>
      </c>
    </row>
    <row r="436" spans="1:10" x14ac:dyDescent="0.25">
      <c r="A436" s="214" t="s">
        <v>1033</v>
      </c>
      <c r="B436" s="214" t="s">
        <v>1070</v>
      </c>
      <c r="C436" s="214" t="s">
        <v>1105</v>
      </c>
      <c r="D436" s="214" t="s">
        <v>1106</v>
      </c>
      <c r="E436" s="215">
        <v>25451</v>
      </c>
      <c r="F436" s="215">
        <v>29254</v>
      </c>
      <c r="G436" s="212"/>
      <c r="H436" s="212"/>
      <c r="I436" s="213">
        <f>IF(Таблица6254[[#This Row],[цена наличные]]&lt;&gt;"-",Таблица6254[[#This Row],[цена наличные]]*Таблица6254[[#This Row],[Заказ наличные]],"")</f>
        <v>0</v>
      </c>
      <c r="J436" s="213">
        <f>Таблица6254[[#This Row],[Цена б/н]]*Таблица6254[[#This Row],[заказ б/н]]</f>
        <v>0</v>
      </c>
    </row>
    <row r="437" spans="1:10" x14ac:dyDescent="0.25">
      <c r="A437" s="214" t="s">
        <v>1033</v>
      </c>
      <c r="B437" s="214" t="s">
        <v>1070</v>
      </c>
      <c r="C437" s="214" t="s">
        <v>1107</v>
      </c>
      <c r="D437" s="214" t="s">
        <v>1108</v>
      </c>
      <c r="E437" s="215">
        <v>17918</v>
      </c>
      <c r="F437" s="215">
        <v>20595</v>
      </c>
      <c r="G437" s="212"/>
      <c r="H437" s="212"/>
      <c r="I437" s="213">
        <f>IF(Таблица6254[[#This Row],[цена наличные]]&lt;&gt;"-",Таблица6254[[#This Row],[цена наличные]]*Таблица6254[[#This Row],[Заказ наличные]],"")</f>
        <v>0</v>
      </c>
      <c r="J437" s="213">
        <f>Таблица6254[[#This Row],[Цена б/н]]*Таблица6254[[#This Row],[заказ б/н]]</f>
        <v>0</v>
      </c>
    </row>
    <row r="438" spans="1:10" x14ac:dyDescent="0.25">
      <c r="A438" s="214" t="s">
        <v>1033</v>
      </c>
      <c r="B438" s="214" t="s">
        <v>1070</v>
      </c>
      <c r="C438" s="214" t="s">
        <v>1109</v>
      </c>
      <c r="D438" s="214" t="s">
        <v>1110</v>
      </c>
      <c r="E438" s="215">
        <v>24433</v>
      </c>
      <c r="F438" s="215">
        <v>28084</v>
      </c>
      <c r="G438" s="212"/>
      <c r="H438" s="212"/>
      <c r="I438" s="213">
        <f>IF(Таблица6254[[#This Row],[цена наличные]]&lt;&gt;"-",Таблица6254[[#This Row],[цена наличные]]*Таблица6254[[#This Row],[Заказ наличные]],"")</f>
        <v>0</v>
      </c>
      <c r="J438" s="213">
        <f>Таблица6254[[#This Row],[Цена б/н]]*Таблица6254[[#This Row],[заказ б/н]]</f>
        <v>0</v>
      </c>
    </row>
    <row r="439" spans="1:10" x14ac:dyDescent="0.25">
      <c r="A439" s="214" t="s">
        <v>1033</v>
      </c>
      <c r="B439" s="214" t="s">
        <v>1070</v>
      </c>
      <c r="C439" s="214" t="s">
        <v>1111</v>
      </c>
      <c r="D439" s="214" t="s">
        <v>1112</v>
      </c>
      <c r="E439" s="215">
        <v>12556</v>
      </c>
      <c r="F439" s="215">
        <v>14432</v>
      </c>
      <c r="G439" s="212"/>
      <c r="H439" s="212"/>
      <c r="I439" s="213">
        <f>IF(Таблица6254[[#This Row],[цена наличные]]&lt;&gt;"-",Таблица6254[[#This Row],[цена наличные]]*Таблица6254[[#This Row],[Заказ наличные]],"")</f>
        <v>0</v>
      </c>
      <c r="J439" s="213">
        <f>Таблица6254[[#This Row],[Цена б/н]]*Таблица6254[[#This Row],[заказ б/н]]</f>
        <v>0</v>
      </c>
    </row>
    <row r="440" spans="1:10" x14ac:dyDescent="0.25">
      <c r="A440" s="214" t="s">
        <v>1033</v>
      </c>
      <c r="B440" s="214" t="s">
        <v>1070</v>
      </c>
      <c r="C440" s="214" t="s">
        <v>1113</v>
      </c>
      <c r="D440" s="214" t="s">
        <v>1114</v>
      </c>
      <c r="E440" s="215">
        <v>9162</v>
      </c>
      <c r="F440" s="215">
        <v>10532</v>
      </c>
      <c r="G440" s="212"/>
      <c r="H440" s="212"/>
      <c r="I440" s="213">
        <f>IF(Таблица6254[[#This Row],[цена наличные]]&lt;&gt;"-",Таблица6254[[#This Row],[цена наличные]]*Таблица6254[[#This Row],[Заказ наличные]],"")</f>
        <v>0</v>
      </c>
      <c r="J440" s="213">
        <f>Таблица6254[[#This Row],[Цена б/н]]*Таблица6254[[#This Row],[заказ б/н]]</f>
        <v>0</v>
      </c>
    </row>
    <row r="441" spans="1:10" x14ac:dyDescent="0.25">
      <c r="A441" s="214" t="s">
        <v>1033</v>
      </c>
      <c r="B441" s="214" t="s">
        <v>1070</v>
      </c>
      <c r="C441" s="214" t="s">
        <v>1115</v>
      </c>
      <c r="D441" s="214" t="s">
        <v>1116</v>
      </c>
      <c r="E441" s="215">
        <v>10520</v>
      </c>
      <c r="F441" s="215">
        <v>12092</v>
      </c>
      <c r="G441" s="212"/>
      <c r="H441" s="212"/>
      <c r="I441" s="213">
        <f>IF(Таблица6254[[#This Row],[цена наличные]]&lt;&gt;"-",Таблица6254[[#This Row],[цена наличные]]*Таблица6254[[#This Row],[Заказ наличные]],"")</f>
        <v>0</v>
      </c>
      <c r="J441" s="213">
        <f>Таблица6254[[#This Row],[Цена б/н]]*Таблица6254[[#This Row],[заказ б/н]]</f>
        <v>0</v>
      </c>
    </row>
    <row r="442" spans="1:10" x14ac:dyDescent="0.25">
      <c r="A442" s="214" t="s">
        <v>1033</v>
      </c>
      <c r="B442" s="214" t="s">
        <v>1070</v>
      </c>
      <c r="C442" s="214" t="s">
        <v>1117</v>
      </c>
      <c r="D442" s="214" t="s">
        <v>1118</v>
      </c>
      <c r="E442" s="215">
        <v>3638</v>
      </c>
      <c r="F442" s="215">
        <v>4181</v>
      </c>
      <c r="G442" s="212"/>
      <c r="H442" s="212"/>
      <c r="I442" s="213">
        <f>IF(Таблица6254[[#This Row],[цена наличные]]&lt;&gt;"-",Таблица6254[[#This Row],[цена наличные]]*Таблица6254[[#This Row],[Заказ наличные]],"")</f>
        <v>0</v>
      </c>
      <c r="J442" s="213">
        <f>Таблица6254[[#This Row],[Цена б/н]]*Таблица6254[[#This Row],[заказ б/н]]</f>
        <v>0</v>
      </c>
    </row>
    <row r="443" spans="1:10" x14ac:dyDescent="0.25">
      <c r="A443" s="214" t="s">
        <v>1033</v>
      </c>
      <c r="B443" s="214" t="s">
        <v>1070</v>
      </c>
      <c r="C443" s="214" t="s">
        <v>1119</v>
      </c>
      <c r="D443" s="214" t="s">
        <v>1120</v>
      </c>
      <c r="E443" s="215">
        <v>11868</v>
      </c>
      <c r="F443" s="215">
        <v>13642</v>
      </c>
      <c r="G443" s="212"/>
      <c r="H443" s="212"/>
      <c r="I443" s="213">
        <f>IF(Таблица6254[[#This Row],[цена наличные]]&lt;&gt;"-",Таблица6254[[#This Row],[цена наличные]]*Таблица6254[[#This Row],[Заказ наличные]],"")</f>
        <v>0</v>
      </c>
      <c r="J443" s="213">
        <f>Таблица6254[[#This Row],[Цена б/н]]*Таблица6254[[#This Row],[заказ б/н]]</f>
        <v>0</v>
      </c>
    </row>
    <row r="444" spans="1:10" x14ac:dyDescent="0.25">
      <c r="A444" s="214" t="s">
        <v>1033</v>
      </c>
      <c r="B444" s="214" t="s">
        <v>1070</v>
      </c>
      <c r="C444" s="214" t="s">
        <v>1121</v>
      </c>
      <c r="D444" s="214" t="s">
        <v>1122</v>
      </c>
      <c r="E444" s="215">
        <v>8619</v>
      </c>
      <c r="F444" s="215">
        <v>9907</v>
      </c>
      <c r="G444" s="212"/>
      <c r="H444" s="212"/>
      <c r="I444" s="213">
        <f>IF(Таблица6254[[#This Row],[цена наличные]]&lt;&gt;"-",Таблица6254[[#This Row],[цена наличные]]*Таблица6254[[#This Row],[Заказ наличные]],"")</f>
        <v>0</v>
      </c>
      <c r="J444" s="213">
        <f>Таблица6254[[#This Row],[Цена б/н]]*Таблица6254[[#This Row],[заказ б/н]]</f>
        <v>0</v>
      </c>
    </row>
    <row r="445" spans="1:10" x14ac:dyDescent="0.25">
      <c r="A445" s="214" t="s">
        <v>1033</v>
      </c>
      <c r="B445" s="214" t="s">
        <v>1070</v>
      </c>
      <c r="C445" s="214" t="s">
        <v>1123</v>
      </c>
      <c r="D445" s="214" t="s">
        <v>1124</v>
      </c>
      <c r="E445" s="215">
        <v>9841</v>
      </c>
      <c r="F445" s="215">
        <v>11312</v>
      </c>
      <c r="G445" s="212"/>
      <c r="H445" s="212"/>
      <c r="I445" s="213">
        <f>IF(Таблица6254[[#This Row],[цена наличные]]&lt;&gt;"-",Таблица6254[[#This Row],[цена наличные]]*Таблица6254[[#This Row],[Заказ наличные]],"")</f>
        <v>0</v>
      </c>
      <c r="J445" s="213">
        <f>Таблица6254[[#This Row],[Цена б/н]]*Таблица6254[[#This Row],[заказ б/н]]</f>
        <v>0</v>
      </c>
    </row>
    <row r="446" spans="1:10" x14ac:dyDescent="0.25">
      <c r="A446" s="214" t="s">
        <v>1033</v>
      </c>
      <c r="B446" s="214" t="s">
        <v>1070</v>
      </c>
      <c r="C446" s="214" t="s">
        <v>1125</v>
      </c>
      <c r="D446" s="214" t="s">
        <v>1126</v>
      </c>
      <c r="E446" s="215">
        <v>8382</v>
      </c>
      <c r="F446" s="215">
        <v>9634</v>
      </c>
      <c r="G446" s="212"/>
      <c r="H446" s="212"/>
      <c r="I446" s="213">
        <f>IF(Таблица6254[[#This Row],[цена наличные]]&lt;&gt;"-",Таблица6254[[#This Row],[цена наличные]]*Таблица6254[[#This Row],[Заказ наличные]],"")</f>
        <v>0</v>
      </c>
      <c r="J446" s="213">
        <f>Таблица6254[[#This Row],[Цена б/н]]*Таблица6254[[#This Row],[заказ б/н]]</f>
        <v>0</v>
      </c>
    </row>
    <row r="447" spans="1:10" x14ac:dyDescent="0.25">
      <c r="A447" s="214" t="s">
        <v>1033</v>
      </c>
      <c r="B447" s="214" t="s">
        <v>1070</v>
      </c>
      <c r="C447" s="214" t="s">
        <v>1127</v>
      </c>
      <c r="D447" s="214" t="s">
        <v>1128</v>
      </c>
      <c r="E447" s="215">
        <v>9366</v>
      </c>
      <c r="F447" s="215">
        <v>10766</v>
      </c>
      <c r="G447" s="212"/>
      <c r="H447" s="212"/>
      <c r="I447" s="213">
        <f>IF(Таблица6254[[#This Row],[цена наличные]]&lt;&gt;"-",Таблица6254[[#This Row],[цена наличные]]*Таблица6254[[#This Row],[Заказ наличные]],"")</f>
        <v>0</v>
      </c>
      <c r="J447" s="213">
        <f>Таблица6254[[#This Row],[Цена б/н]]*Таблица6254[[#This Row],[заказ б/н]]</f>
        <v>0</v>
      </c>
    </row>
    <row r="448" spans="1:10" x14ac:dyDescent="0.25">
      <c r="A448" s="214" t="s">
        <v>1033</v>
      </c>
      <c r="B448" s="214" t="s">
        <v>1070</v>
      </c>
      <c r="C448" s="214" t="s">
        <v>1129</v>
      </c>
      <c r="D448" s="214" t="s">
        <v>1130</v>
      </c>
      <c r="E448" s="215">
        <v>13506</v>
      </c>
      <c r="F448" s="215">
        <v>15524</v>
      </c>
      <c r="G448" s="212"/>
      <c r="H448" s="212"/>
      <c r="I448" s="213">
        <f>IF(Таблица6254[[#This Row],[цена наличные]]&lt;&gt;"-",Таблица6254[[#This Row],[цена наличные]]*Таблица6254[[#This Row],[Заказ наличные]],"")</f>
        <v>0</v>
      </c>
      <c r="J448" s="213">
        <f>Таблица6254[[#This Row],[Цена б/н]]*Таблица6254[[#This Row],[заказ б/н]]</f>
        <v>0</v>
      </c>
    </row>
    <row r="449" spans="1:10" x14ac:dyDescent="0.25">
      <c r="A449" s="214" t="s">
        <v>1033</v>
      </c>
      <c r="B449" s="214" t="s">
        <v>1070</v>
      </c>
      <c r="C449" s="214" t="s">
        <v>1131</v>
      </c>
      <c r="D449" s="214" t="s">
        <v>1132</v>
      </c>
      <c r="E449" s="215">
        <v>9841</v>
      </c>
      <c r="F449" s="215">
        <v>11312</v>
      </c>
      <c r="G449" s="212"/>
      <c r="H449" s="212"/>
      <c r="I449" s="213">
        <f>IF(Таблица6254[[#This Row],[цена наличные]]&lt;&gt;"-",Таблица6254[[#This Row],[цена наличные]]*Таблица6254[[#This Row],[Заказ наличные]],"")</f>
        <v>0</v>
      </c>
      <c r="J449" s="213">
        <f>Таблица6254[[#This Row],[Цена б/н]]*Таблица6254[[#This Row],[заказ б/н]]</f>
        <v>0</v>
      </c>
    </row>
    <row r="450" spans="1:10" x14ac:dyDescent="0.25">
      <c r="A450" s="214" t="s">
        <v>1033</v>
      </c>
      <c r="B450" s="214" t="s">
        <v>1070</v>
      </c>
      <c r="C450" s="214" t="s">
        <v>1133</v>
      </c>
      <c r="D450" s="214" t="s">
        <v>1134</v>
      </c>
      <c r="E450" s="215">
        <v>15067</v>
      </c>
      <c r="F450" s="215">
        <v>17318</v>
      </c>
      <c r="G450" s="212"/>
      <c r="H450" s="212"/>
      <c r="I450" s="213">
        <f>IF(Таблица6254[[#This Row],[цена наличные]]&lt;&gt;"-",Таблица6254[[#This Row],[цена наличные]]*Таблица6254[[#This Row],[Заказ наличные]],"")</f>
        <v>0</v>
      </c>
      <c r="J450" s="213">
        <f>Таблица6254[[#This Row],[Цена б/н]]*Таблица6254[[#This Row],[заказ б/н]]</f>
        <v>0</v>
      </c>
    </row>
    <row r="451" spans="1:10" x14ac:dyDescent="0.25">
      <c r="A451" s="214" t="s">
        <v>1033</v>
      </c>
      <c r="B451" s="214" t="s">
        <v>1070</v>
      </c>
      <c r="C451" s="214" t="s">
        <v>1135</v>
      </c>
      <c r="D451" s="214" t="s">
        <v>1136</v>
      </c>
      <c r="E451" s="215">
        <v>12556</v>
      </c>
      <c r="F451" s="215">
        <v>14432</v>
      </c>
      <c r="G451" s="212"/>
      <c r="H451" s="212"/>
      <c r="I451" s="213">
        <f>IF(Таблица6254[[#This Row],[цена наличные]]&lt;&gt;"-",Таблица6254[[#This Row],[цена наличные]]*Таблица6254[[#This Row],[Заказ наличные]],"")</f>
        <v>0</v>
      </c>
      <c r="J451" s="213">
        <f>Таблица6254[[#This Row],[Цена б/н]]*Таблица6254[[#This Row],[заказ б/н]]</f>
        <v>0</v>
      </c>
    </row>
    <row r="452" spans="1:10" x14ac:dyDescent="0.25">
      <c r="A452" s="214" t="s">
        <v>1033</v>
      </c>
      <c r="B452" s="214" t="s">
        <v>1070</v>
      </c>
      <c r="C452" s="214" t="s">
        <v>1137</v>
      </c>
      <c r="D452" s="214" t="s">
        <v>1138</v>
      </c>
      <c r="E452" s="215">
        <v>12759</v>
      </c>
      <c r="F452" s="215">
        <v>14666</v>
      </c>
      <c r="G452" s="212"/>
      <c r="H452" s="212"/>
      <c r="I452" s="213">
        <f>IF(Таблица6254[[#This Row],[цена наличные]]&lt;&gt;"-",Таблица6254[[#This Row],[цена наличные]]*Таблица6254[[#This Row],[Заказ наличные]],"")</f>
        <v>0</v>
      </c>
      <c r="J452" s="213">
        <f>Таблица6254[[#This Row],[Цена б/н]]*Таблица6254[[#This Row],[заказ б/н]]</f>
        <v>0</v>
      </c>
    </row>
    <row r="453" spans="1:10" x14ac:dyDescent="0.25">
      <c r="A453" s="214" t="s">
        <v>1033</v>
      </c>
      <c r="B453" s="214" t="s">
        <v>1070</v>
      </c>
      <c r="C453" s="214" t="s">
        <v>1139</v>
      </c>
      <c r="D453" s="214" t="s">
        <v>1140</v>
      </c>
      <c r="E453" s="215">
        <v>44115</v>
      </c>
      <c r="F453" s="215">
        <v>50707</v>
      </c>
      <c r="G453" s="212"/>
      <c r="H453" s="212"/>
      <c r="I453" s="213">
        <f>IF(Таблица6254[[#This Row],[цена наличные]]&lt;&gt;"-",Таблица6254[[#This Row],[цена наличные]]*Таблица6254[[#This Row],[Заказ наличные]],"")</f>
        <v>0</v>
      </c>
      <c r="J453" s="213">
        <f>Таблица6254[[#This Row],[Цена б/н]]*Таблица6254[[#This Row],[заказ б/н]]</f>
        <v>0</v>
      </c>
    </row>
    <row r="454" spans="1:10" x14ac:dyDescent="0.25">
      <c r="A454" s="214" t="s">
        <v>1033</v>
      </c>
      <c r="B454" s="214" t="s">
        <v>1070</v>
      </c>
      <c r="C454" s="214" t="s">
        <v>1141</v>
      </c>
      <c r="D454" s="214" t="s">
        <v>1142</v>
      </c>
      <c r="E454" s="215">
        <v>27945</v>
      </c>
      <c r="F454" s="215">
        <v>32121</v>
      </c>
      <c r="G454" s="212"/>
      <c r="H454" s="212"/>
      <c r="I454" s="213">
        <f>IF(Таблица6254[[#This Row],[цена наличные]]&lt;&gt;"-",Таблица6254[[#This Row],[цена наличные]]*Таблица6254[[#This Row],[Заказ наличные]],"")</f>
        <v>0</v>
      </c>
      <c r="J454" s="213">
        <f>Таблица6254[[#This Row],[Цена б/н]]*Таблица6254[[#This Row],[заказ б/н]]</f>
        <v>0</v>
      </c>
    </row>
    <row r="455" spans="1:10" x14ac:dyDescent="0.25">
      <c r="A455" s="214" t="s">
        <v>1033</v>
      </c>
      <c r="B455" s="214" t="s">
        <v>1070</v>
      </c>
      <c r="C455" s="214" t="s">
        <v>1143</v>
      </c>
      <c r="D455" s="214" t="s">
        <v>1144</v>
      </c>
      <c r="E455" s="215">
        <v>39675</v>
      </c>
      <c r="F455" s="215">
        <v>45604</v>
      </c>
      <c r="G455" s="212"/>
      <c r="H455" s="212"/>
      <c r="I455" s="213">
        <f>IF(Таблица6254[[#This Row],[цена наличные]]&lt;&gt;"-",Таблица6254[[#This Row],[цена наличные]]*Таблица6254[[#This Row],[Заказ наличные]],"")</f>
        <v>0</v>
      </c>
      <c r="J455" s="213">
        <f>Таблица6254[[#This Row],[Цена б/н]]*Таблица6254[[#This Row],[заказ б/н]]</f>
        <v>0</v>
      </c>
    </row>
    <row r="456" spans="1:10" x14ac:dyDescent="0.25">
      <c r="A456" s="214" t="s">
        <v>1033</v>
      </c>
      <c r="B456" s="214" t="s">
        <v>1070</v>
      </c>
      <c r="C456" s="214" t="s">
        <v>1145</v>
      </c>
      <c r="D456" s="214" t="s">
        <v>1146</v>
      </c>
      <c r="E456" s="215">
        <v>29184</v>
      </c>
      <c r="F456" s="215">
        <v>33545</v>
      </c>
      <c r="G456" s="212"/>
      <c r="H456" s="212"/>
      <c r="I456" s="213">
        <f>IF(Таблица6254[[#This Row],[цена наличные]]&lt;&gt;"-",Таблица6254[[#This Row],[цена наличные]]*Таблица6254[[#This Row],[Заказ наличные]],"")</f>
        <v>0</v>
      </c>
      <c r="J456" s="213">
        <f>Таблица6254[[#This Row],[Цена б/н]]*Таблица6254[[#This Row],[заказ б/н]]</f>
        <v>0</v>
      </c>
    </row>
    <row r="457" spans="1:10" x14ac:dyDescent="0.25">
      <c r="A457" s="214" t="s">
        <v>1033</v>
      </c>
      <c r="B457" s="214" t="s">
        <v>1070</v>
      </c>
      <c r="C457" s="214" t="s">
        <v>1147</v>
      </c>
      <c r="D457" s="214" t="s">
        <v>1148</v>
      </c>
      <c r="E457" s="215">
        <v>17307</v>
      </c>
      <c r="F457" s="215">
        <v>19893</v>
      </c>
      <c r="G457" s="212"/>
      <c r="H457" s="212"/>
      <c r="I457" s="213">
        <f>IF(Таблица6254[[#This Row],[цена наличные]]&lt;&gt;"-",Таблица6254[[#This Row],[цена наличные]]*Таблица6254[[#This Row],[Заказ наличные]],"")</f>
        <v>0</v>
      </c>
      <c r="J457" s="213">
        <f>Таблица6254[[#This Row],[Цена б/н]]*Таблица6254[[#This Row],[заказ б/н]]</f>
        <v>0</v>
      </c>
    </row>
    <row r="458" spans="1:10" x14ac:dyDescent="0.25">
      <c r="A458" s="214" t="s">
        <v>1033</v>
      </c>
      <c r="B458" s="214" t="s">
        <v>1070</v>
      </c>
      <c r="C458" s="214" t="s">
        <v>1149</v>
      </c>
      <c r="D458" s="214" t="s">
        <v>1150</v>
      </c>
      <c r="E458" s="215">
        <v>19546</v>
      </c>
      <c r="F458" s="215">
        <v>22467</v>
      </c>
      <c r="G458" s="212"/>
      <c r="H458" s="212"/>
      <c r="I458" s="213">
        <f>IF(Таблица6254[[#This Row],[цена наличные]]&lt;&gt;"-",Таблица6254[[#This Row],[цена наличные]]*Таблица6254[[#This Row],[Заказ наличные]],"")</f>
        <v>0</v>
      </c>
      <c r="J458" s="213">
        <f>Таблица6254[[#This Row],[Цена б/н]]*Таблица6254[[#This Row],[заказ б/н]]</f>
        <v>0</v>
      </c>
    </row>
    <row r="459" spans="1:10" x14ac:dyDescent="0.25">
      <c r="A459" s="214" t="s">
        <v>1033</v>
      </c>
      <c r="B459" s="214" t="s">
        <v>1070</v>
      </c>
      <c r="C459" s="214" t="s">
        <v>1151</v>
      </c>
      <c r="D459" s="214" t="s">
        <v>1152</v>
      </c>
      <c r="E459" s="215">
        <v>31220</v>
      </c>
      <c r="F459" s="215">
        <v>35885</v>
      </c>
      <c r="G459" s="212"/>
      <c r="H459" s="212"/>
      <c r="I459" s="213">
        <f>IF(Таблица6254[[#This Row],[цена наличные]]&lt;&gt;"-",Таблица6254[[#This Row],[цена наличные]]*Таблица6254[[#This Row],[Заказ наличные]],"")</f>
        <v>0</v>
      </c>
      <c r="J459" s="213">
        <f>Таблица6254[[#This Row],[Цена б/н]]*Таблица6254[[#This Row],[заказ б/н]]</f>
        <v>0</v>
      </c>
    </row>
    <row r="460" spans="1:10" x14ac:dyDescent="0.25">
      <c r="A460" s="214" t="s">
        <v>1033</v>
      </c>
      <c r="B460" s="214" t="s">
        <v>1070</v>
      </c>
      <c r="C460" s="214" t="s">
        <v>1153</v>
      </c>
      <c r="D460" s="214" t="s">
        <v>1154</v>
      </c>
      <c r="E460" s="215">
        <v>24772</v>
      </c>
      <c r="F460" s="215">
        <v>28474</v>
      </c>
      <c r="G460" s="212"/>
      <c r="H460" s="212"/>
      <c r="I460" s="213">
        <f>IF(Таблица6254[[#This Row],[цена наличные]]&lt;&gt;"-",Таблица6254[[#This Row],[цена наличные]]*Таблица6254[[#This Row],[Заказ наличные]],"")</f>
        <v>0</v>
      </c>
      <c r="J460" s="213">
        <f>Таблица6254[[#This Row],[Цена б/н]]*Таблица6254[[#This Row],[заказ б/н]]</f>
        <v>0</v>
      </c>
    </row>
    <row r="461" spans="1:10" x14ac:dyDescent="0.25">
      <c r="A461" s="214" t="s">
        <v>1033</v>
      </c>
      <c r="B461" s="214" t="s">
        <v>1070</v>
      </c>
      <c r="C461" s="214" t="s">
        <v>1155</v>
      </c>
      <c r="D461" s="214" t="s">
        <v>1156</v>
      </c>
      <c r="E461" s="215">
        <v>32917</v>
      </c>
      <c r="F461" s="215">
        <v>37835</v>
      </c>
      <c r="G461" s="212"/>
      <c r="H461" s="212"/>
      <c r="I461" s="213">
        <f>IF(Таблица6254[[#This Row],[цена наличные]]&lt;&gt;"-",Таблица6254[[#This Row],[цена наличные]]*Таблица6254[[#This Row],[Заказ наличные]],"")</f>
        <v>0</v>
      </c>
      <c r="J461" s="213">
        <f>Таблица6254[[#This Row],[Цена б/н]]*Таблица6254[[#This Row],[заказ б/н]]</f>
        <v>0</v>
      </c>
    </row>
    <row r="462" spans="1:10" x14ac:dyDescent="0.25">
      <c r="A462" s="214" t="s">
        <v>1033</v>
      </c>
      <c r="B462" s="214" t="s">
        <v>1070</v>
      </c>
      <c r="C462" s="214" t="s">
        <v>1157</v>
      </c>
      <c r="D462" s="214" t="s">
        <v>1158</v>
      </c>
      <c r="E462" s="215">
        <v>11131</v>
      </c>
      <c r="F462" s="215">
        <v>12794</v>
      </c>
      <c r="G462" s="212"/>
      <c r="H462" s="212"/>
      <c r="I462" s="213">
        <f>IF(Таблица6254[[#This Row],[цена наличные]]&lt;&gt;"-",Таблица6254[[#This Row],[цена наличные]]*Таблица6254[[#This Row],[Заказ наличные]],"")</f>
        <v>0</v>
      </c>
      <c r="J462" s="213">
        <f>Таблица6254[[#This Row],[Цена б/н]]*Таблица6254[[#This Row],[заказ б/н]]</f>
        <v>0</v>
      </c>
    </row>
    <row r="463" spans="1:10" x14ac:dyDescent="0.25">
      <c r="A463" s="214" t="s">
        <v>1033</v>
      </c>
      <c r="B463" s="214" t="s">
        <v>1070</v>
      </c>
      <c r="C463" s="214" t="s">
        <v>10449</v>
      </c>
      <c r="D463" s="214" t="s">
        <v>10450</v>
      </c>
      <c r="E463" s="215">
        <v>690</v>
      </c>
      <c r="F463" s="215">
        <v>793</v>
      </c>
      <c r="G463" s="212"/>
      <c r="H463" s="212"/>
      <c r="I463" s="213">
        <f>IF(Таблица6254[[#This Row],[цена наличные]]&lt;&gt;"-",Таблица6254[[#This Row],[цена наличные]]*Таблица6254[[#This Row],[Заказ наличные]],"")</f>
        <v>0</v>
      </c>
      <c r="J463" s="213">
        <f>Таблица6254[[#This Row],[Цена б/н]]*Таблица6254[[#This Row],[заказ б/н]]</f>
        <v>0</v>
      </c>
    </row>
    <row r="464" spans="1:10" x14ac:dyDescent="0.25">
      <c r="A464" s="214" t="s">
        <v>1033</v>
      </c>
      <c r="B464" s="214" t="s">
        <v>1070</v>
      </c>
      <c r="C464" s="214" t="s">
        <v>1159</v>
      </c>
      <c r="D464" s="214" t="s">
        <v>1160</v>
      </c>
      <c r="E464" s="215">
        <v>828</v>
      </c>
      <c r="F464" s="215">
        <v>952</v>
      </c>
      <c r="G464" s="212"/>
      <c r="H464" s="212"/>
      <c r="I464" s="213">
        <f>IF(Таблица6254[[#This Row],[цена наличные]]&lt;&gt;"-",Таблица6254[[#This Row],[цена наличные]]*Таблица6254[[#This Row],[Заказ наличные]],"")</f>
        <v>0</v>
      </c>
      <c r="J464" s="213">
        <f>Таблица6254[[#This Row],[Цена б/н]]*Таблица6254[[#This Row],[заказ б/н]]</f>
        <v>0</v>
      </c>
    </row>
    <row r="465" spans="1:10" x14ac:dyDescent="0.25">
      <c r="A465" s="214" t="s">
        <v>1033</v>
      </c>
      <c r="B465" s="214" t="s">
        <v>1070</v>
      </c>
      <c r="C465" s="214" t="s">
        <v>10451</v>
      </c>
      <c r="D465" s="214" t="s">
        <v>10452</v>
      </c>
      <c r="E465" s="215">
        <v>690</v>
      </c>
      <c r="F465" s="215">
        <v>793</v>
      </c>
      <c r="G465" s="212"/>
      <c r="H465" s="212"/>
      <c r="I465" s="213">
        <f>IF(Таблица6254[[#This Row],[цена наличные]]&lt;&gt;"-",Таблица6254[[#This Row],[цена наличные]]*Таблица6254[[#This Row],[Заказ наличные]],"")</f>
        <v>0</v>
      </c>
      <c r="J465" s="213">
        <f>Таблица6254[[#This Row],[Цена б/н]]*Таблица6254[[#This Row],[заказ б/н]]</f>
        <v>0</v>
      </c>
    </row>
    <row r="466" spans="1:10" x14ac:dyDescent="0.25">
      <c r="A466" s="214" t="s">
        <v>1033</v>
      </c>
      <c r="B466" s="214" t="s">
        <v>1070</v>
      </c>
      <c r="C466" s="214" t="s">
        <v>1161</v>
      </c>
      <c r="D466" s="214" t="s">
        <v>1162</v>
      </c>
      <c r="E466" s="215">
        <v>1968</v>
      </c>
      <c r="F466" s="215">
        <v>2262</v>
      </c>
      <c r="G466" s="212"/>
      <c r="H466" s="212"/>
      <c r="I466" s="213">
        <f>IF(Таблица6254[[#This Row],[цена наличные]]&lt;&gt;"-",Таблица6254[[#This Row],[цена наличные]]*Таблица6254[[#This Row],[Заказ наличные]],"")</f>
        <v>0</v>
      </c>
      <c r="J466" s="213">
        <f>Таблица6254[[#This Row],[Цена б/н]]*Таблица6254[[#This Row],[заказ б/н]]</f>
        <v>0</v>
      </c>
    </row>
    <row r="467" spans="1:10" x14ac:dyDescent="0.25">
      <c r="A467" s="214" t="s">
        <v>1033</v>
      </c>
      <c r="B467" s="214" t="s">
        <v>1070</v>
      </c>
      <c r="C467" s="214" t="s">
        <v>1163</v>
      </c>
      <c r="D467" s="214" t="s">
        <v>1164</v>
      </c>
      <c r="E467" s="215">
        <v>2409</v>
      </c>
      <c r="F467" s="215">
        <v>2769</v>
      </c>
      <c r="G467" s="212"/>
      <c r="H467" s="212"/>
      <c r="I467" s="213">
        <f>IF(Таблица6254[[#This Row],[цена наличные]]&lt;&gt;"-",Таблица6254[[#This Row],[цена наличные]]*Таблица6254[[#This Row],[Заказ наличные]],"")</f>
        <v>0</v>
      </c>
      <c r="J467" s="213">
        <f>Таблица6254[[#This Row],[Цена б/н]]*Таблица6254[[#This Row],[заказ б/н]]</f>
        <v>0</v>
      </c>
    </row>
    <row r="468" spans="1:10" x14ac:dyDescent="0.25">
      <c r="A468" s="214" t="s">
        <v>1033</v>
      </c>
      <c r="B468" s="214" t="s">
        <v>1070</v>
      </c>
      <c r="C468" s="214" t="s">
        <v>1165</v>
      </c>
      <c r="D468" s="214" t="s">
        <v>1166</v>
      </c>
      <c r="E468" s="215">
        <v>3461</v>
      </c>
      <c r="F468" s="215">
        <v>3979</v>
      </c>
      <c r="G468" s="212"/>
      <c r="H468" s="212"/>
      <c r="I468" s="213">
        <f>IF(Таблица6254[[#This Row],[цена наличные]]&lt;&gt;"-",Таблица6254[[#This Row],[цена наличные]]*Таблица6254[[#This Row],[Заказ наличные]],"")</f>
        <v>0</v>
      </c>
      <c r="J468" s="213">
        <f>Таблица6254[[#This Row],[Цена б/н]]*Таблица6254[[#This Row],[заказ б/н]]</f>
        <v>0</v>
      </c>
    </row>
    <row r="469" spans="1:10" x14ac:dyDescent="0.25">
      <c r="A469" s="214" t="s">
        <v>1033</v>
      </c>
      <c r="B469" s="214" t="s">
        <v>1070</v>
      </c>
      <c r="C469" s="214" t="s">
        <v>1167</v>
      </c>
      <c r="D469" s="214" t="s">
        <v>1168</v>
      </c>
      <c r="E469" s="215">
        <v>2647</v>
      </c>
      <c r="F469" s="215">
        <v>3042</v>
      </c>
      <c r="G469" s="212"/>
      <c r="H469" s="212"/>
      <c r="I469" s="213">
        <f>IF(Таблица6254[[#This Row],[цена наличные]]&lt;&gt;"-",Таблица6254[[#This Row],[цена наличные]]*Таблица6254[[#This Row],[Заказ наличные]],"")</f>
        <v>0</v>
      </c>
      <c r="J469" s="213">
        <f>Таблица6254[[#This Row],[Цена б/н]]*Таблица6254[[#This Row],[заказ б/н]]</f>
        <v>0</v>
      </c>
    </row>
    <row r="470" spans="1:10" x14ac:dyDescent="0.25">
      <c r="A470" s="214" t="s">
        <v>1033</v>
      </c>
      <c r="B470" s="214" t="s">
        <v>1070</v>
      </c>
      <c r="C470" s="214" t="s">
        <v>1169</v>
      </c>
      <c r="D470" s="214" t="s">
        <v>1170</v>
      </c>
      <c r="E470" s="215">
        <v>2308</v>
      </c>
      <c r="F470" s="215">
        <v>2652</v>
      </c>
      <c r="G470" s="212"/>
      <c r="H470" s="212"/>
      <c r="I470" s="213">
        <f>IF(Таблица6254[[#This Row],[цена наличные]]&lt;&gt;"-",Таблица6254[[#This Row],[цена наличные]]*Таблица6254[[#This Row],[Заказ наличные]],"")</f>
        <v>0</v>
      </c>
      <c r="J470" s="213">
        <f>Таблица6254[[#This Row],[Цена б/н]]*Таблица6254[[#This Row],[заказ б/н]]</f>
        <v>0</v>
      </c>
    </row>
    <row r="471" spans="1:10" x14ac:dyDescent="0.25">
      <c r="A471" s="214" t="s">
        <v>1033</v>
      </c>
      <c r="B471" s="214" t="s">
        <v>1070</v>
      </c>
      <c r="C471" s="214" t="s">
        <v>1171</v>
      </c>
      <c r="D471" s="214" t="s">
        <v>1172</v>
      </c>
      <c r="E471" s="215">
        <v>1656</v>
      </c>
      <c r="F471" s="215">
        <v>1903</v>
      </c>
      <c r="G471" s="212"/>
      <c r="H471" s="212"/>
      <c r="I471" s="213">
        <f>IF(Таблица6254[[#This Row],[цена наличные]]&lt;&gt;"-",Таблица6254[[#This Row],[цена наличные]]*Таблица6254[[#This Row],[Заказ наличные]],"")</f>
        <v>0</v>
      </c>
      <c r="J471" s="213">
        <f>Таблица6254[[#This Row],[Цена б/н]]*Таблица6254[[#This Row],[заказ б/н]]</f>
        <v>0</v>
      </c>
    </row>
    <row r="472" spans="1:10" x14ac:dyDescent="0.25">
      <c r="A472" s="214" t="s">
        <v>1033</v>
      </c>
      <c r="B472" s="214" t="s">
        <v>1070</v>
      </c>
      <c r="C472" s="214" t="s">
        <v>11577</v>
      </c>
      <c r="D472" s="214" t="s">
        <v>11578</v>
      </c>
      <c r="E472" s="215">
        <v>1035</v>
      </c>
      <c r="F472" s="215">
        <v>1190</v>
      </c>
      <c r="G472" s="212"/>
      <c r="H472" s="212"/>
      <c r="I472" s="213">
        <f>IF(Таблица6254[[#This Row],[цена наличные]]&lt;&gt;"-",Таблица6254[[#This Row],[цена наличные]]*Таблица6254[[#This Row],[Заказ наличные]],"")</f>
        <v>0</v>
      </c>
      <c r="J472" s="213">
        <f>Таблица6254[[#This Row],[Цена б/н]]*Таблица6254[[#This Row],[заказ б/н]]</f>
        <v>0</v>
      </c>
    </row>
    <row r="473" spans="1:10" x14ac:dyDescent="0.25">
      <c r="A473" s="214" t="s">
        <v>1033</v>
      </c>
      <c r="B473" s="214" t="s">
        <v>1070</v>
      </c>
      <c r="C473" s="214" t="s">
        <v>10453</v>
      </c>
      <c r="D473" s="214" t="s">
        <v>10454</v>
      </c>
      <c r="E473" s="215">
        <v>828</v>
      </c>
      <c r="F473" s="215">
        <v>952</v>
      </c>
      <c r="G473" s="212"/>
      <c r="H473" s="212"/>
      <c r="I473" s="213">
        <f>IF(Таблица6254[[#This Row],[цена наличные]]&lt;&gt;"-",Таблица6254[[#This Row],[цена наличные]]*Таблица6254[[#This Row],[Заказ наличные]],"")</f>
        <v>0</v>
      </c>
      <c r="J473" s="213">
        <f>Таблица6254[[#This Row],[Цена б/н]]*Таблица6254[[#This Row],[заказ б/н]]</f>
        <v>0</v>
      </c>
    </row>
    <row r="474" spans="1:10" x14ac:dyDescent="0.25">
      <c r="A474" s="214" t="s">
        <v>1033</v>
      </c>
      <c r="B474" s="214" t="s">
        <v>1070</v>
      </c>
      <c r="C474" s="214" t="s">
        <v>11579</v>
      </c>
      <c r="D474" s="214" t="s">
        <v>11580</v>
      </c>
      <c r="E474" s="215">
        <v>950</v>
      </c>
      <c r="F474" s="215">
        <v>1092</v>
      </c>
      <c r="G474" s="212"/>
      <c r="H474" s="212"/>
      <c r="I474" s="213">
        <f>IF(Таблица6254[[#This Row],[цена наличные]]&lt;&gt;"-",Таблица6254[[#This Row],[цена наличные]]*Таблица6254[[#This Row],[Заказ наличные]],"")</f>
        <v>0</v>
      </c>
      <c r="J474" s="213">
        <f>Таблица6254[[#This Row],[Цена б/н]]*Таблица6254[[#This Row],[заказ б/н]]</f>
        <v>0</v>
      </c>
    </row>
    <row r="475" spans="1:10" x14ac:dyDescent="0.25">
      <c r="A475" s="214" t="s">
        <v>1033</v>
      </c>
      <c r="B475" s="214" t="s">
        <v>1070</v>
      </c>
      <c r="C475" s="214" t="s">
        <v>1173</v>
      </c>
      <c r="D475" s="214" t="s">
        <v>1174</v>
      </c>
      <c r="E475" s="215">
        <v>1076</v>
      </c>
      <c r="F475" s="215">
        <v>1237</v>
      </c>
      <c r="G475" s="212"/>
      <c r="H475" s="212"/>
      <c r="I475" s="213">
        <f>IF(Таблица6254[[#This Row],[цена наличные]]&lt;&gt;"-",Таблица6254[[#This Row],[цена наличные]]*Таблица6254[[#This Row],[Заказ наличные]],"")</f>
        <v>0</v>
      </c>
      <c r="J475" s="213">
        <f>Таблица6254[[#This Row],[Цена б/н]]*Таблица6254[[#This Row],[заказ б/н]]</f>
        <v>0</v>
      </c>
    </row>
    <row r="476" spans="1:10" x14ac:dyDescent="0.25">
      <c r="A476" s="214" t="s">
        <v>1033</v>
      </c>
      <c r="B476" s="214" t="s">
        <v>1070</v>
      </c>
      <c r="C476" s="214" t="s">
        <v>1175</v>
      </c>
      <c r="D476" s="214" t="s">
        <v>1176</v>
      </c>
      <c r="E476" s="215">
        <v>842</v>
      </c>
      <c r="F476" s="215">
        <v>967</v>
      </c>
      <c r="G476" s="212"/>
      <c r="H476" s="212"/>
      <c r="I476" s="213">
        <f>IF(Таблица6254[[#This Row],[цена наличные]]&lt;&gt;"-",Таблица6254[[#This Row],[цена наличные]]*Таблица6254[[#This Row],[Заказ наличные]],"")</f>
        <v>0</v>
      </c>
      <c r="J476" s="213">
        <f>Таблица6254[[#This Row],[Цена б/н]]*Таблица6254[[#This Row],[заказ б/н]]</f>
        <v>0</v>
      </c>
    </row>
    <row r="477" spans="1:10" x14ac:dyDescent="0.25">
      <c r="A477" s="214" t="s">
        <v>1033</v>
      </c>
      <c r="B477" s="214" t="s">
        <v>1070</v>
      </c>
      <c r="C477" s="214" t="s">
        <v>1177</v>
      </c>
      <c r="D477" s="214" t="s">
        <v>1178</v>
      </c>
      <c r="E477" s="215">
        <v>1104</v>
      </c>
      <c r="F477" s="215">
        <v>1269</v>
      </c>
      <c r="G477" s="212"/>
      <c r="H477" s="212"/>
      <c r="I477" s="213">
        <f>IF(Таблица6254[[#This Row],[цена наличные]]&lt;&gt;"-",Таблица6254[[#This Row],[цена наличные]]*Таблица6254[[#This Row],[Заказ наличные]],"")</f>
        <v>0</v>
      </c>
      <c r="J477" s="213">
        <f>Таблица6254[[#This Row],[Цена б/н]]*Таблица6254[[#This Row],[заказ б/н]]</f>
        <v>0</v>
      </c>
    </row>
    <row r="478" spans="1:10" x14ac:dyDescent="0.25">
      <c r="A478" s="214" t="s">
        <v>1033</v>
      </c>
      <c r="B478" s="214" t="s">
        <v>1070</v>
      </c>
      <c r="C478" s="214" t="s">
        <v>10455</v>
      </c>
      <c r="D478" s="214" t="s">
        <v>10456</v>
      </c>
      <c r="E478" s="215">
        <v>2208</v>
      </c>
      <c r="F478" s="215">
        <v>2538</v>
      </c>
      <c r="G478" s="212"/>
      <c r="H478" s="212"/>
      <c r="I478" s="213">
        <f>IF(Таблица6254[[#This Row],[цена наличные]]&lt;&gt;"-",Таблица6254[[#This Row],[цена наличные]]*Таблица6254[[#This Row],[Заказ наличные]],"")</f>
        <v>0</v>
      </c>
      <c r="J478" s="213">
        <f>Таблица6254[[#This Row],[Цена б/н]]*Таблица6254[[#This Row],[заказ б/н]]</f>
        <v>0</v>
      </c>
    </row>
    <row r="479" spans="1:10" x14ac:dyDescent="0.25">
      <c r="A479" s="214" t="s">
        <v>1033</v>
      </c>
      <c r="B479" s="214" t="s">
        <v>1070</v>
      </c>
      <c r="C479" s="214" t="s">
        <v>10457</v>
      </c>
      <c r="D479" s="214" t="s">
        <v>10458</v>
      </c>
      <c r="E479" s="215">
        <v>2415</v>
      </c>
      <c r="F479" s="215">
        <v>2776</v>
      </c>
      <c r="G479" s="212"/>
      <c r="H479" s="212"/>
      <c r="I479" s="213">
        <f>IF(Таблица6254[[#This Row],[цена наличные]]&lt;&gt;"-",Таблица6254[[#This Row],[цена наличные]]*Таблица6254[[#This Row],[Заказ наличные]],"")</f>
        <v>0</v>
      </c>
      <c r="J479" s="213">
        <f>Таблица6254[[#This Row],[Цена б/н]]*Таблица6254[[#This Row],[заказ б/н]]</f>
        <v>0</v>
      </c>
    </row>
    <row r="480" spans="1:10" x14ac:dyDescent="0.25">
      <c r="A480" s="214" t="s">
        <v>1033</v>
      </c>
      <c r="B480" s="214" t="s">
        <v>1070</v>
      </c>
      <c r="C480" s="214" t="s">
        <v>10459</v>
      </c>
      <c r="D480" s="214" t="s">
        <v>10460</v>
      </c>
      <c r="E480" s="215">
        <v>1173</v>
      </c>
      <c r="F480" s="215">
        <v>1348</v>
      </c>
      <c r="G480" s="212"/>
      <c r="H480" s="212"/>
      <c r="I480" s="213">
        <f>IF(Таблица6254[[#This Row],[цена наличные]]&lt;&gt;"-",Таблица6254[[#This Row],[цена наличные]]*Таблица6254[[#This Row],[Заказ наличные]],"")</f>
        <v>0</v>
      </c>
      <c r="J480" s="213">
        <f>Таблица6254[[#This Row],[Цена б/н]]*Таблица6254[[#This Row],[заказ б/н]]</f>
        <v>0</v>
      </c>
    </row>
    <row r="481" spans="1:10" x14ac:dyDescent="0.25">
      <c r="A481" s="214" t="s">
        <v>1033</v>
      </c>
      <c r="B481" s="214" t="s">
        <v>1070</v>
      </c>
      <c r="C481" s="214" t="s">
        <v>1179</v>
      </c>
      <c r="D481" s="214" t="s">
        <v>1180</v>
      </c>
      <c r="E481" s="215">
        <v>1898</v>
      </c>
      <c r="F481" s="215">
        <v>2181</v>
      </c>
      <c r="G481" s="212"/>
      <c r="H481" s="212"/>
      <c r="I481" s="213">
        <f>IF(Таблица6254[[#This Row],[цена наличные]]&lt;&gt;"-",Таблица6254[[#This Row],[цена наличные]]*Таблица6254[[#This Row],[Заказ наличные]],"")</f>
        <v>0</v>
      </c>
      <c r="J481" s="213">
        <f>Таблица6254[[#This Row],[Цена б/н]]*Таблица6254[[#This Row],[заказ б/н]]</f>
        <v>0</v>
      </c>
    </row>
    <row r="482" spans="1:10" x14ac:dyDescent="0.25">
      <c r="A482" s="214" t="s">
        <v>1033</v>
      </c>
      <c r="B482" s="214" t="s">
        <v>1070</v>
      </c>
      <c r="C482" s="214" t="s">
        <v>1181</v>
      </c>
      <c r="D482" s="214" t="s">
        <v>1182</v>
      </c>
      <c r="E482" s="215">
        <v>733</v>
      </c>
      <c r="F482" s="215">
        <v>843</v>
      </c>
      <c r="G482" s="212"/>
      <c r="H482" s="212"/>
      <c r="I482" s="213">
        <f>IF(Таблица6254[[#This Row],[цена наличные]]&lt;&gt;"-",Таблица6254[[#This Row],[цена наличные]]*Таблица6254[[#This Row],[Заказ наличные]],"")</f>
        <v>0</v>
      </c>
      <c r="J482" s="213">
        <f>Таблица6254[[#This Row],[Цена б/н]]*Таблица6254[[#This Row],[заказ б/н]]</f>
        <v>0</v>
      </c>
    </row>
    <row r="483" spans="1:10" x14ac:dyDescent="0.25">
      <c r="A483" s="214" t="s">
        <v>1033</v>
      </c>
      <c r="B483" s="214" t="s">
        <v>1070</v>
      </c>
      <c r="C483" s="214" t="s">
        <v>1183</v>
      </c>
      <c r="D483" s="214" t="s">
        <v>1184</v>
      </c>
      <c r="E483" s="215">
        <v>1934</v>
      </c>
      <c r="F483" s="215">
        <v>2223</v>
      </c>
      <c r="G483" s="212"/>
      <c r="H483" s="212"/>
      <c r="I483" s="213">
        <f>IF(Таблица6254[[#This Row],[цена наличные]]&lt;&gt;"-",Таблица6254[[#This Row],[цена наличные]]*Таблица6254[[#This Row],[Заказ наличные]],"")</f>
        <v>0</v>
      </c>
      <c r="J483" s="213">
        <f>Таблица6254[[#This Row],[Цена б/н]]*Таблица6254[[#This Row],[заказ б/н]]</f>
        <v>0</v>
      </c>
    </row>
    <row r="484" spans="1:10" x14ac:dyDescent="0.25">
      <c r="A484" s="214" t="s">
        <v>1033</v>
      </c>
      <c r="B484" s="214" t="s">
        <v>1070</v>
      </c>
      <c r="C484" s="214" t="s">
        <v>9502</v>
      </c>
      <c r="D484" s="214" t="s">
        <v>9503</v>
      </c>
      <c r="E484" s="215">
        <v>2342</v>
      </c>
      <c r="F484" s="215">
        <v>2691</v>
      </c>
      <c r="G484" s="212"/>
      <c r="H484" s="212"/>
      <c r="I484" s="213">
        <f>IF(Таблица6254[[#This Row],[цена наличные]]&lt;&gt;"-",Таблица6254[[#This Row],[цена наличные]]*Таблица6254[[#This Row],[Заказ наличные]],"")</f>
        <v>0</v>
      </c>
      <c r="J484" s="213">
        <f>Таблица6254[[#This Row],[Цена б/н]]*Таблица6254[[#This Row],[заказ б/н]]</f>
        <v>0</v>
      </c>
    </row>
    <row r="485" spans="1:10" x14ac:dyDescent="0.25">
      <c r="A485" s="214" t="s">
        <v>1033</v>
      </c>
      <c r="B485" s="214" t="s">
        <v>1070</v>
      </c>
      <c r="C485" s="214" t="s">
        <v>10108</v>
      </c>
      <c r="D485" s="214" t="s">
        <v>10109</v>
      </c>
      <c r="E485" s="215">
        <v>3122</v>
      </c>
      <c r="F485" s="215">
        <v>3589</v>
      </c>
      <c r="G485" s="212"/>
      <c r="H485" s="212"/>
      <c r="I485" s="213">
        <f>IF(Таблица6254[[#This Row],[цена наличные]]&lt;&gt;"-",Таблица6254[[#This Row],[цена наличные]]*Таблица6254[[#This Row],[Заказ наличные]],"")</f>
        <v>0</v>
      </c>
      <c r="J485" s="213">
        <f>Таблица6254[[#This Row],[Цена б/н]]*Таблица6254[[#This Row],[заказ б/н]]</f>
        <v>0</v>
      </c>
    </row>
    <row r="486" spans="1:10" x14ac:dyDescent="0.25">
      <c r="A486" s="214" t="s">
        <v>1033</v>
      </c>
      <c r="B486" s="214" t="s">
        <v>1070</v>
      </c>
      <c r="C486" s="214" t="s">
        <v>10110</v>
      </c>
      <c r="D486" s="214" t="s">
        <v>10111</v>
      </c>
      <c r="E486" s="215">
        <v>3801</v>
      </c>
      <c r="F486" s="215">
        <v>4369</v>
      </c>
      <c r="G486" s="212"/>
      <c r="H486" s="212"/>
      <c r="I486" s="213">
        <f>IF(Таблица6254[[#This Row],[цена наличные]]&lt;&gt;"-",Таблица6254[[#This Row],[цена наличные]]*Таблица6254[[#This Row],[Заказ наличные]],"")</f>
        <v>0</v>
      </c>
      <c r="J486" s="213">
        <f>Таблица6254[[#This Row],[Цена б/н]]*Таблица6254[[#This Row],[заказ б/н]]</f>
        <v>0</v>
      </c>
    </row>
    <row r="487" spans="1:10" x14ac:dyDescent="0.25">
      <c r="A487" s="214" t="s">
        <v>1033</v>
      </c>
      <c r="B487" s="214" t="s">
        <v>1070</v>
      </c>
      <c r="C487" s="214" t="s">
        <v>1185</v>
      </c>
      <c r="D487" s="214" t="s">
        <v>1186</v>
      </c>
      <c r="E487" s="215">
        <v>1086</v>
      </c>
      <c r="F487" s="215">
        <v>1248</v>
      </c>
      <c r="G487" s="212"/>
      <c r="H487" s="212"/>
      <c r="I487" s="213">
        <f>IF(Таблица6254[[#This Row],[цена наличные]]&lt;&gt;"-",Таблица6254[[#This Row],[цена наличные]]*Таблица6254[[#This Row],[Заказ наличные]],"")</f>
        <v>0</v>
      </c>
      <c r="J487" s="213">
        <f>Таблица6254[[#This Row],[Цена б/н]]*Таблица6254[[#This Row],[заказ б/н]]</f>
        <v>0</v>
      </c>
    </row>
    <row r="488" spans="1:10" x14ac:dyDescent="0.25">
      <c r="A488" s="214" t="s">
        <v>1033</v>
      </c>
      <c r="B488" s="214" t="s">
        <v>1070</v>
      </c>
      <c r="C488" s="214" t="s">
        <v>1187</v>
      </c>
      <c r="D488" s="214" t="s">
        <v>1188</v>
      </c>
      <c r="E488" s="215">
        <v>1154</v>
      </c>
      <c r="F488" s="215">
        <v>1326</v>
      </c>
      <c r="G488" s="212"/>
      <c r="H488" s="212"/>
      <c r="I488" s="213">
        <f>IF(Таблица6254[[#This Row],[цена наличные]]&lt;&gt;"-",Таблица6254[[#This Row],[цена наличные]]*Таблица6254[[#This Row],[Заказ наличные]],"")</f>
        <v>0</v>
      </c>
      <c r="J488" s="213">
        <f>Таблица6254[[#This Row],[Цена б/н]]*Таблица6254[[#This Row],[заказ б/н]]</f>
        <v>0</v>
      </c>
    </row>
    <row r="489" spans="1:10" x14ac:dyDescent="0.25">
      <c r="A489" s="214" t="s">
        <v>1033</v>
      </c>
      <c r="B489" s="214" t="s">
        <v>1070</v>
      </c>
      <c r="C489" s="214" t="s">
        <v>1189</v>
      </c>
      <c r="D489" s="214" t="s">
        <v>1190</v>
      </c>
      <c r="E489" s="215">
        <v>3393</v>
      </c>
      <c r="F489" s="215">
        <v>3901</v>
      </c>
      <c r="G489" s="212"/>
      <c r="H489" s="212"/>
      <c r="I489" s="213">
        <f>IF(Таблица6254[[#This Row],[цена наличные]]&lt;&gt;"-",Таблица6254[[#This Row],[цена наличные]]*Таблица6254[[#This Row],[Заказ наличные]],"")</f>
        <v>0</v>
      </c>
      <c r="J489" s="213">
        <f>Таблица6254[[#This Row],[Цена б/н]]*Таблица6254[[#This Row],[заказ б/н]]</f>
        <v>0</v>
      </c>
    </row>
    <row r="490" spans="1:10" x14ac:dyDescent="0.25">
      <c r="A490" s="214" t="s">
        <v>1033</v>
      </c>
      <c r="B490" s="214" t="s">
        <v>1070</v>
      </c>
      <c r="C490" s="214" t="s">
        <v>1191</v>
      </c>
      <c r="D490" s="214" t="s">
        <v>1192</v>
      </c>
      <c r="E490" s="215">
        <v>3801</v>
      </c>
      <c r="F490" s="215">
        <v>4369</v>
      </c>
      <c r="G490" s="212"/>
      <c r="H490" s="212"/>
      <c r="I490" s="213">
        <f>IF(Таблица6254[[#This Row],[цена наличные]]&lt;&gt;"-",Таблица6254[[#This Row],[цена наличные]]*Таблица6254[[#This Row],[Заказ наличные]],"")</f>
        <v>0</v>
      </c>
      <c r="J490" s="213">
        <f>Таблица6254[[#This Row],[Цена б/н]]*Таблица6254[[#This Row],[заказ б/н]]</f>
        <v>0</v>
      </c>
    </row>
    <row r="491" spans="1:10" x14ac:dyDescent="0.25">
      <c r="A491" s="214" t="s">
        <v>1033</v>
      </c>
      <c r="B491" s="214" t="s">
        <v>1070</v>
      </c>
      <c r="C491" s="214" t="s">
        <v>1193</v>
      </c>
      <c r="D491" s="214" t="s">
        <v>1194</v>
      </c>
      <c r="E491" s="215">
        <v>3190</v>
      </c>
      <c r="F491" s="215">
        <v>3667</v>
      </c>
      <c r="G491" s="212"/>
      <c r="H491" s="212"/>
      <c r="I491" s="213">
        <f>IF(Таблица6254[[#This Row],[цена наличные]]&lt;&gt;"-",Таблица6254[[#This Row],[цена наличные]]*Таблица6254[[#This Row],[Заказ наличные]],"")</f>
        <v>0</v>
      </c>
      <c r="J491" s="213">
        <f>Таблица6254[[#This Row],[Цена б/н]]*Таблица6254[[#This Row],[заказ б/н]]</f>
        <v>0</v>
      </c>
    </row>
    <row r="492" spans="1:10" x14ac:dyDescent="0.25">
      <c r="A492" s="214" t="s">
        <v>1033</v>
      </c>
      <c r="B492" s="214" t="s">
        <v>1070</v>
      </c>
      <c r="C492" s="214" t="s">
        <v>1195</v>
      </c>
      <c r="D492" s="214" t="s">
        <v>1196</v>
      </c>
      <c r="E492" s="215">
        <v>3774</v>
      </c>
      <c r="F492" s="215">
        <v>4337</v>
      </c>
      <c r="G492" s="212"/>
      <c r="H492" s="212"/>
      <c r="I492" s="213">
        <f>IF(Таблица6254[[#This Row],[цена наличные]]&lt;&gt;"-",Таблица6254[[#This Row],[цена наличные]]*Таблица6254[[#This Row],[Заказ наличные]],"")</f>
        <v>0</v>
      </c>
      <c r="J492" s="213">
        <f>Таблица6254[[#This Row],[Цена б/н]]*Таблица6254[[#This Row],[заказ б/н]]</f>
        <v>0</v>
      </c>
    </row>
    <row r="493" spans="1:10" x14ac:dyDescent="0.25">
      <c r="A493" s="214" t="s">
        <v>1033</v>
      </c>
      <c r="B493" s="214" t="s">
        <v>1070</v>
      </c>
      <c r="C493" s="214" t="s">
        <v>1197</v>
      </c>
      <c r="D493" s="214" t="s">
        <v>1198</v>
      </c>
      <c r="E493" s="215">
        <v>4819</v>
      </c>
      <c r="F493" s="215">
        <v>5539</v>
      </c>
      <c r="G493" s="212"/>
      <c r="H493" s="212"/>
      <c r="I493" s="213">
        <f>IF(Таблица6254[[#This Row],[цена наличные]]&lt;&gt;"-",Таблица6254[[#This Row],[цена наличные]]*Таблица6254[[#This Row],[Заказ наличные]],"")</f>
        <v>0</v>
      </c>
      <c r="J493" s="213">
        <f>Таблица6254[[#This Row],[Цена б/н]]*Таблица6254[[#This Row],[заказ б/н]]</f>
        <v>0</v>
      </c>
    </row>
    <row r="494" spans="1:10" x14ac:dyDescent="0.25">
      <c r="A494" s="214" t="s">
        <v>1033</v>
      </c>
      <c r="B494" s="214" t="s">
        <v>1070</v>
      </c>
      <c r="C494" s="214" t="s">
        <v>1199</v>
      </c>
      <c r="D494" s="214" t="s">
        <v>1200</v>
      </c>
      <c r="E494" s="215">
        <v>2986</v>
      </c>
      <c r="F494" s="215">
        <v>3432</v>
      </c>
      <c r="G494" s="212"/>
      <c r="H494" s="212"/>
      <c r="I494" s="213">
        <f>IF(Таблица6254[[#This Row],[цена наличные]]&lt;&gt;"-",Таблица6254[[#This Row],[цена наличные]]*Таблица6254[[#This Row],[Заказ наличные]],"")</f>
        <v>0</v>
      </c>
      <c r="J494" s="213">
        <f>Таблица6254[[#This Row],[Цена б/н]]*Таблица6254[[#This Row],[заказ б/н]]</f>
        <v>0</v>
      </c>
    </row>
    <row r="495" spans="1:10" x14ac:dyDescent="0.25">
      <c r="A495" s="214" t="s">
        <v>1033</v>
      </c>
      <c r="B495" s="214" t="s">
        <v>1070</v>
      </c>
      <c r="C495" s="214" t="s">
        <v>1201</v>
      </c>
      <c r="D495" s="214" t="s">
        <v>1202</v>
      </c>
      <c r="E495" s="215">
        <v>8212</v>
      </c>
      <c r="F495" s="215">
        <v>9439</v>
      </c>
      <c r="G495" s="212"/>
      <c r="H495" s="212"/>
      <c r="I495" s="213">
        <f>IF(Таблица6254[[#This Row],[цена наличные]]&lt;&gt;"-",Таблица6254[[#This Row],[цена наличные]]*Таблица6254[[#This Row],[Заказ наличные]],"")</f>
        <v>0</v>
      </c>
      <c r="J495" s="213">
        <f>Таблица6254[[#This Row],[Цена б/н]]*Таблица6254[[#This Row],[заказ б/н]]</f>
        <v>0</v>
      </c>
    </row>
    <row r="496" spans="1:10" x14ac:dyDescent="0.25">
      <c r="A496" s="214" t="s">
        <v>1033</v>
      </c>
      <c r="B496" s="214" t="s">
        <v>1070</v>
      </c>
      <c r="C496" s="214" t="s">
        <v>1203</v>
      </c>
      <c r="D496" s="214" t="s">
        <v>1204</v>
      </c>
      <c r="E496" s="215">
        <v>8212</v>
      </c>
      <c r="F496" s="215">
        <v>9439</v>
      </c>
      <c r="G496" s="212"/>
      <c r="H496" s="212"/>
      <c r="I496" s="213">
        <f>IF(Таблица6254[[#This Row],[цена наличные]]&lt;&gt;"-",Таблица6254[[#This Row],[цена наличные]]*Таблица6254[[#This Row],[Заказ наличные]],"")</f>
        <v>0</v>
      </c>
      <c r="J496" s="213">
        <f>Таблица6254[[#This Row],[Цена б/н]]*Таблица6254[[#This Row],[заказ б/н]]</f>
        <v>0</v>
      </c>
    </row>
    <row r="497" spans="1:10" x14ac:dyDescent="0.25">
      <c r="A497" s="214" t="s">
        <v>1033</v>
      </c>
      <c r="B497" s="214" t="s">
        <v>1070</v>
      </c>
      <c r="C497" s="214" t="s">
        <v>1205</v>
      </c>
      <c r="D497" s="214" t="s">
        <v>1206</v>
      </c>
      <c r="E497" s="215">
        <v>7466</v>
      </c>
      <c r="F497" s="215">
        <v>8581</v>
      </c>
      <c r="G497" s="212"/>
      <c r="H497" s="212"/>
      <c r="I497" s="213">
        <f>IF(Таблица6254[[#This Row],[цена наличные]]&lt;&gt;"-",Таблица6254[[#This Row],[цена наличные]]*Таблица6254[[#This Row],[Заказ наличные]],"")</f>
        <v>0</v>
      </c>
      <c r="J497" s="213">
        <f>Таблица6254[[#This Row],[Цена б/н]]*Таблица6254[[#This Row],[заказ б/н]]</f>
        <v>0</v>
      </c>
    </row>
    <row r="498" spans="1:10" x14ac:dyDescent="0.25">
      <c r="A498" s="214" t="s">
        <v>1033</v>
      </c>
      <c r="B498" s="214" t="s">
        <v>1070</v>
      </c>
      <c r="C498" s="214" t="s">
        <v>1207</v>
      </c>
      <c r="D498" s="214" t="s">
        <v>1208</v>
      </c>
      <c r="E498" s="215">
        <v>16967</v>
      </c>
      <c r="F498" s="215">
        <v>19503</v>
      </c>
      <c r="G498" s="212"/>
      <c r="H498" s="212"/>
      <c r="I498" s="213">
        <f>IF(Таблица6254[[#This Row],[цена наличные]]&lt;&gt;"-",Таблица6254[[#This Row],[цена наличные]]*Таблица6254[[#This Row],[Заказ наличные]],"")</f>
        <v>0</v>
      </c>
      <c r="J498" s="213">
        <f>Таблица6254[[#This Row],[Цена б/н]]*Таблица6254[[#This Row],[заказ б/н]]</f>
        <v>0</v>
      </c>
    </row>
    <row r="499" spans="1:10" x14ac:dyDescent="0.25">
      <c r="A499" s="214" t="s">
        <v>1033</v>
      </c>
      <c r="B499" s="214" t="s">
        <v>1070</v>
      </c>
      <c r="C499" s="214" t="s">
        <v>1209</v>
      </c>
      <c r="D499" s="214" t="s">
        <v>1210</v>
      </c>
      <c r="E499" s="215">
        <v>16628</v>
      </c>
      <c r="F499" s="215">
        <v>19113</v>
      </c>
      <c r="G499" s="212"/>
      <c r="H499" s="212"/>
      <c r="I499" s="213">
        <f>IF(Таблица6254[[#This Row],[цена наличные]]&lt;&gt;"-",Таблица6254[[#This Row],[цена наличные]]*Таблица6254[[#This Row],[Заказ наличные]],"")</f>
        <v>0</v>
      </c>
      <c r="J499" s="213">
        <f>Таблица6254[[#This Row],[Цена б/н]]*Таблица6254[[#This Row],[заказ б/н]]</f>
        <v>0</v>
      </c>
    </row>
    <row r="500" spans="1:10" x14ac:dyDescent="0.25">
      <c r="A500" s="214" t="s">
        <v>1033</v>
      </c>
      <c r="B500" s="214" t="s">
        <v>1070</v>
      </c>
      <c r="C500" s="214" t="s">
        <v>1211</v>
      </c>
      <c r="D500" s="214" t="s">
        <v>1212</v>
      </c>
      <c r="E500" s="215">
        <v>15610</v>
      </c>
      <c r="F500" s="215">
        <v>17943</v>
      </c>
      <c r="G500" s="212"/>
      <c r="H500" s="212"/>
      <c r="I500" s="213">
        <f>IF(Таблица6254[[#This Row],[цена наличные]]&lt;&gt;"-",Таблица6254[[#This Row],[цена наличные]]*Таблица6254[[#This Row],[Заказ наличные]],"")</f>
        <v>0</v>
      </c>
      <c r="J500" s="213">
        <f>Таблица6254[[#This Row],[Цена б/н]]*Таблица6254[[#This Row],[заказ б/н]]</f>
        <v>0</v>
      </c>
    </row>
    <row r="501" spans="1:10" x14ac:dyDescent="0.25">
      <c r="A501" s="214" t="s">
        <v>1033</v>
      </c>
      <c r="B501" s="214" t="s">
        <v>1070</v>
      </c>
      <c r="C501" s="214" t="s">
        <v>1213</v>
      </c>
      <c r="D501" s="214" t="s">
        <v>1214</v>
      </c>
      <c r="E501" s="215">
        <v>18800</v>
      </c>
      <c r="F501" s="215">
        <v>21609</v>
      </c>
      <c r="G501" s="212"/>
      <c r="H501" s="212"/>
      <c r="I501" s="213">
        <f>IF(Таблица6254[[#This Row],[цена наличные]]&lt;&gt;"-",Таблица6254[[#This Row],[цена наличные]]*Таблица6254[[#This Row],[Заказ наличные]],"")</f>
        <v>0</v>
      </c>
      <c r="J501" s="213">
        <f>Таблица6254[[#This Row],[Цена б/н]]*Таблица6254[[#This Row],[заказ б/н]]</f>
        <v>0</v>
      </c>
    </row>
    <row r="502" spans="1:10" x14ac:dyDescent="0.25">
      <c r="A502" s="214" t="s">
        <v>1033</v>
      </c>
      <c r="B502" s="214" t="s">
        <v>1070</v>
      </c>
      <c r="C502" s="214" t="s">
        <v>10461</v>
      </c>
      <c r="D502" s="214" t="s">
        <v>10462</v>
      </c>
      <c r="E502" s="215">
        <v>7126</v>
      </c>
      <c r="F502" s="215">
        <v>8191</v>
      </c>
      <c r="G502" s="212"/>
      <c r="H502" s="212"/>
      <c r="I502" s="213">
        <f>IF(Таблица6254[[#This Row],[цена наличные]]&lt;&gt;"-",Таблица6254[[#This Row],[цена наличные]]*Таблица6254[[#This Row],[Заказ наличные]],"")</f>
        <v>0</v>
      </c>
      <c r="J502" s="213">
        <f>Таблица6254[[#This Row],[Цена б/н]]*Таблица6254[[#This Row],[заказ б/н]]</f>
        <v>0</v>
      </c>
    </row>
    <row r="503" spans="1:10" x14ac:dyDescent="0.25">
      <c r="A503" s="214" t="s">
        <v>1033</v>
      </c>
      <c r="B503" s="214" t="s">
        <v>1070</v>
      </c>
      <c r="C503" s="214" t="s">
        <v>1215</v>
      </c>
      <c r="D503" s="214" t="s">
        <v>1216</v>
      </c>
      <c r="E503" s="215">
        <v>14660</v>
      </c>
      <c r="F503" s="215">
        <v>16850</v>
      </c>
      <c r="G503" s="212"/>
      <c r="H503" s="212"/>
      <c r="I503" s="213">
        <f>IF(Таблица6254[[#This Row],[цена наличные]]&lt;&gt;"-",Таблица6254[[#This Row],[цена наличные]]*Таблица6254[[#This Row],[Заказ наличные]],"")</f>
        <v>0</v>
      </c>
      <c r="J503" s="213">
        <f>Таблица6254[[#This Row],[Цена б/н]]*Таблица6254[[#This Row],[заказ б/н]]</f>
        <v>0</v>
      </c>
    </row>
    <row r="504" spans="1:10" x14ac:dyDescent="0.25">
      <c r="A504" s="214" t="s">
        <v>1033</v>
      </c>
      <c r="B504" s="214" t="s">
        <v>1070</v>
      </c>
      <c r="C504" s="214" t="s">
        <v>1217</v>
      </c>
      <c r="D504" s="214" t="s">
        <v>1218</v>
      </c>
      <c r="E504" s="215">
        <v>9162</v>
      </c>
      <c r="F504" s="215">
        <v>10532</v>
      </c>
      <c r="G504" s="212"/>
      <c r="H504" s="212"/>
      <c r="I504" s="213">
        <f>IF(Таблица6254[[#This Row],[цена наличные]]&lt;&gt;"-",Таблица6254[[#This Row],[цена наличные]]*Таблица6254[[#This Row],[Заказ наличные]],"")</f>
        <v>0</v>
      </c>
      <c r="J504" s="213">
        <f>Таблица6254[[#This Row],[Цена б/н]]*Таблица6254[[#This Row],[заказ б/н]]</f>
        <v>0</v>
      </c>
    </row>
    <row r="505" spans="1:10" x14ac:dyDescent="0.25">
      <c r="A505" s="214" t="s">
        <v>1033</v>
      </c>
      <c r="B505" s="214" t="s">
        <v>1070</v>
      </c>
      <c r="C505" s="214" t="s">
        <v>1219</v>
      </c>
      <c r="D505" s="214" t="s">
        <v>1220</v>
      </c>
      <c r="E505" s="215">
        <v>9502</v>
      </c>
      <c r="F505" s="215">
        <v>10922</v>
      </c>
      <c r="G505" s="212"/>
      <c r="H505" s="212"/>
      <c r="I505" s="213">
        <f>IF(Таблица6254[[#This Row],[цена наличные]]&lt;&gt;"-",Таблица6254[[#This Row],[цена наличные]]*Таблица6254[[#This Row],[Заказ наличные]],"")</f>
        <v>0</v>
      </c>
      <c r="J505" s="213">
        <f>Таблица6254[[#This Row],[Цена б/н]]*Таблица6254[[#This Row],[заказ б/н]]</f>
        <v>0</v>
      </c>
    </row>
    <row r="506" spans="1:10" x14ac:dyDescent="0.25">
      <c r="A506" s="214" t="s">
        <v>1033</v>
      </c>
      <c r="B506" s="214" t="s">
        <v>1070</v>
      </c>
      <c r="C506" s="214" t="s">
        <v>1221</v>
      </c>
      <c r="D506" s="214" t="s">
        <v>1222</v>
      </c>
      <c r="E506" s="215">
        <v>7941</v>
      </c>
      <c r="F506" s="215">
        <v>9127</v>
      </c>
      <c r="G506" s="212"/>
      <c r="H506" s="212"/>
      <c r="I506" s="213">
        <f>IF(Таблица6254[[#This Row],[цена наличные]]&lt;&gt;"-",Таблица6254[[#This Row],[цена наличные]]*Таблица6254[[#This Row],[Заказ наличные]],"")</f>
        <v>0</v>
      </c>
      <c r="J506" s="213">
        <f>Таблица6254[[#This Row],[Цена б/н]]*Таблица6254[[#This Row],[заказ б/н]]</f>
        <v>0</v>
      </c>
    </row>
    <row r="507" spans="1:10" x14ac:dyDescent="0.25">
      <c r="A507" s="214" t="s">
        <v>1033</v>
      </c>
      <c r="B507" s="214" t="s">
        <v>1070</v>
      </c>
      <c r="C507" s="214" t="s">
        <v>1223</v>
      </c>
      <c r="D507" s="214" t="s">
        <v>1224</v>
      </c>
      <c r="E507" s="215">
        <v>8144</v>
      </c>
      <c r="F507" s="215">
        <v>9361</v>
      </c>
      <c r="G507" s="212"/>
      <c r="H507" s="212"/>
      <c r="I507" s="213">
        <f>IF(Таблица6254[[#This Row],[цена наличные]]&lt;&gt;"-",Таблица6254[[#This Row],[цена наличные]]*Таблица6254[[#This Row],[Заказ наличные]],"")</f>
        <v>0</v>
      </c>
      <c r="J507" s="213">
        <f>Таблица6254[[#This Row],[Цена б/н]]*Таблица6254[[#This Row],[заказ б/н]]</f>
        <v>0</v>
      </c>
    </row>
    <row r="508" spans="1:10" x14ac:dyDescent="0.25">
      <c r="A508" s="214" t="s">
        <v>1033</v>
      </c>
      <c r="B508" s="214" t="s">
        <v>1070</v>
      </c>
      <c r="C508" s="214" t="s">
        <v>1225</v>
      </c>
      <c r="D508" s="214" t="s">
        <v>1226</v>
      </c>
      <c r="E508" s="215">
        <v>4485</v>
      </c>
      <c r="F508" s="215">
        <v>5155</v>
      </c>
      <c r="G508" s="212"/>
      <c r="H508" s="212"/>
      <c r="I508" s="213">
        <f>IF(Таблица6254[[#This Row],[цена наличные]]&lt;&gt;"-",Таблица6254[[#This Row],[цена наличные]]*Таблица6254[[#This Row],[Заказ наличные]],"")</f>
        <v>0</v>
      </c>
      <c r="J508" s="213">
        <f>Таблица6254[[#This Row],[Цена б/н]]*Таблица6254[[#This Row],[заказ б/н]]</f>
        <v>0</v>
      </c>
    </row>
    <row r="509" spans="1:10" x14ac:dyDescent="0.25">
      <c r="A509" s="214" t="s">
        <v>1033</v>
      </c>
      <c r="B509" s="214" t="s">
        <v>1070</v>
      </c>
      <c r="C509" s="214" t="s">
        <v>11581</v>
      </c>
      <c r="D509" s="214" t="s">
        <v>11582</v>
      </c>
      <c r="E509" s="215">
        <v>1401</v>
      </c>
      <c r="F509" s="215">
        <v>1610</v>
      </c>
      <c r="G509" s="212"/>
      <c r="H509" s="212"/>
      <c r="I509" s="213">
        <f>IF(Таблица6254[[#This Row],[цена наличные]]&lt;&gt;"-",Таблица6254[[#This Row],[цена наличные]]*Таблица6254[[#This Row],[Заказ наличные]],"")</f>
        <v>0</v>
      </c>
      <c r="J509" s="213">
        <f>Таблица6254[[#This Row],[Цена б/н]]*Таблица6254[[#This Row],[заказ б/н]]</f>
        <v>0</v>
      </c>
    </row>
    <row r="510" spans="1:10" x14ac:dyDescent="0.25">
      <c r="A510" s="214" t="s">
        <v>1033</v>
      </c>
      <c r="B510" s="214" t="s">
        <v>1070</v>
      </c>
      <c r="C510" s="214" t="s">
        <v>10463</v>
      </c>
      <c r="D510" s="214" t="s">
        <v>10464</v>
      </c>
      <c r="E510" s="215">
        <v>1311</v>
      </c>
      <c r="F510" s="215">
        <v>1507</v>
      </c>
      <c r="G510" s="212"/>
      <c r="H510" s="212"/>
      <c r="I510" s="213">
        <f>IF(Таблица6254[[#This Row],[цена наличные]]&lt;&gt;"-",Таблица6254[[#This Row],[цена наличные]]*Таблица6254[[#This Row],[Заказ наличные]],"")</f>
        <v>0</v>
      </c>
      <c r="J510" s="213">
        <f>Таблица6254[[#This Row],[Цена б/н]]*Таблица6254[[#This Row],[заказ б/н]]</f>
        <v>0</v>
      </c>
    </row>
    <row r="511" spans="1:10" x14ac:dyDescent="0.25">
      <c r="A511" s="214" t="s">
        <v>1033</v>
      </c>
      <c r="B511" s="214" t="s">
        <v>1070</v>
      </c>
      <c r="C511" s="214" t="s">
        <v>1227</v>
      </c>
      <c r="D511" s="214" t="s">
        <v>1228</v>
      </c>
      <c r="E511" s="215">
        <v>2070</v>
      </c>
      <c r="F511" s="215">
        <v>2379</v>
      </c>
      <c r="G511" s="212"/>
      <c r="H511" s="212"/>
      <c r="I511" s="213">
        <f>IF(Таблица6254[[#This Row],[цена наличные]]&lt;&gt;"-",Таблица6254[[#This Row],[цена наличные]]*Таблица6254[[#This Row],[Заказ наличные]],"")</f>
        <v>0</v>
      </c>
      <c r="J511" s="213">
        <f>Таблица6254[[#This Row],[Цена б/н]]*Таблица6254[[#This Row],[заказ б/н]]</f>
        <v>0</v>
      </c>
    </row>
    <row r="512" spans="1:10" x14ac:dyDescent="0.25">
      <c r="A512" s="214" t="s">
        <v>1033</v>
      </c>
      <c r="B512" s="214" t="s">
        <v>1070</v>
      </c>
      <c r="C512" s="214" t="s">
        <v>10465</v>
      </c>
      <c r="D512" s="214" t="s">
        <v>10466</v>
      </c>
      <c r="E512" s="215">
        <v>3174</v>
      </c>
      <c r="F512" s="215">
        <v>3649</v>
      </c>
      <c r="G512" s="212"/>
      <c r="H512" s="212"/>
      <c r="I512" s="213">
        <f>IF(Таблица6254[[#This Row],[цена наличные]]&lt;&gt;"-",Таблица6254[[#This Row],[цена наличные]]*Таблица6254[[#This Row],[Заказ наличные]],"")</f>
        <v>0</v>
      </c>
      <c r="J512" s="213">
        <f>Таблица6254[[#This Row],[Цена б/н]]*Таблица6254[[#This Row],[заказ б/н]]</f>
        <v>0</v>
      </c>
    </row>
    <row r="513" spans="1:10" x14ac:dyDescent="0.25">
      <c r="A513" s="214" t="s">
        <v>1033</v>
      </c>
      <c r="B513" s="214" t="s">
        <v>1070</v>
      </c>
      <c r="C513" s="214" t="s">
        <v>10467</v>
      </c>
      <c r="D513" s="214" t="s">
        <v>10468</v>
      </c>
      <c r="E513" s="215">
        <v>1063</v>
      </c>
      <c r="F513" s="215">
        <v>1222</v>
      </c>
      <c r="G513" s="212"/>
      <c r="H513" s="212"/>
      <c r="I513" s="213">
        <f>IF(Таблица6254[[#This Row],[цена наличные]]&lt;&gt;"-",Таблица6254[[#This Row],[цена наличные]]*Таблица6254[[#This Row],[Заказ наличные]],"")</f>
        <v>0</v>
      </c>
      <c r="J513" s="213">
        <f>Таблица6254[[#This Row],[Цена б/н]]*Таблица6254[[#This Row],[заказ б/н]]</f>
        <v>0</v>
      </c>
    </row>
    <row r="514" spans="1:10" x14ac:dyDescent="0.25">
      <c r="A514" s="214" t="s">
        <v>1033</v>
      </c>
      <c r="B514" s="214" t="s">
        <v>1070</v>
      </c>
      <c r="C514" s="214" t="s">
        <v>1229</v>
      </c>
      <c r="D514" s="214" t="s">
        <v>1230</v>
      </c>
      <c r="E514" s="215">
        <v>1449</v>
      </c>
      <c r="F514" s="215">
        <v>1666</v>
      </c>
      <c r="G514" s="212"/>
      <c r="H514" s="212"/>
      <c r="I514" s="213">
        <f>IF(Таблица6254[[#This Row],[цена наличные]]&lt;&gt;"-",Таблица6254[[#This Row],[цена наличные]]*Таблица6254[[#This Row],[Заказ наличные]],"")</f>
        <v>0</v>
      </c>
      <c r="J514" s="213">
        <f>Таблица6254[[#This Row],[Цена б/н]]*Таблица6254[[#This Row],[заказ б/н]]</f>
        <v>0</v>
      </c>
    </row>
    <row r="515" spans="1:10" x14ac:dyDescent="0.25">
      <c r="A515" s="214" t="s">
        <v>1033</v>
      </c>
      <c r="B515" s="214" t="s">
        <v>1070</v>
      </c>
      <c r="C515" s="214" t="s">
        <v>11583</v>
      </c>
      <c r="D515" s="214" t="s">
        <v>11584</v>
      </c>
      <c r="E515" s="215">
        <v>2346</v>
      </c>
      <c r="F515" s="215">
        <v>2697</v>
      </c>
      <c r="G515" s="212"/>
      <c r="H515" s="212"/>
      <c r="I515" s="213">
        <f>IF(Таблица6254[[#This Row],[цена наличные]]&lt;&gt;"-",Таблица6254[[#This Row],[цена наличные]]*Таблица6254[[#This Row],[Заказ наличные]],"")</f>
        <v>0</v>
      </c>
      <c r="J515" s="213">
        <f>Таблица6254[[#This Row],[Цена б/н]]*Таблица6254[[#This Row],[заказ б/н]]</f>
        <v>0</v>
      </c>
    </row>
    <row r="516" spans="1:10" x14ac:dyDescent="0.25">
      <c r="A516" s="214" t="s">
        <v>1033</v>
      </c>
      <c r="B516" s="214" t="s">
        <v>1070</v>
      </c>
      <c r="C516" s="214" t="s">
        <v>11585</v>
      </c>
      <c r="D516" s="214" t="s">
        <v>11586</v>
      </c>
      <c r="E516" s="215">
        <v>4968</v>
      </c>
      <c r="F516" s="215">
        <v>5710</v>
      </c>
      <c r="G516" s="212"/>
      <c r="H516" s="212"/>
      <c r="I516" s="213">
        <f>IF(Таблица6254[[#This Row],[цена наличные]]&lt;&gt;"-",Таблица6254[[#This Row],[цена наличные]]*Таблица6254[[#This Row],[Заказ наличные]],"")</f>
        <v>0</v>
      </c>
      <c r="J516" s="213">
        <f>Таблица6254[[#This Row],[Цена б/н]]*Таблица6254[[#This Row],[заказ б/н]]</f>
        <v>0</v>
      </c>
    </row>
    <row r="517" spans="1:10" x14ac:dyDescent="0.25">
      <c r="A517" s="214" t="s">
        <v>1033</v>
      </c>
      <c r="B517" s="214" t="s">
        <v>1070</v>
      </c>
      <c r="C517" s="214" t="s">
        <v>1231</v>
      </c>
      <c r="D517" s="214" t="s">
        <v>1232</v>
      </c>
      <c r="E517" s="215">
        <v>3898</v>
      </c>
      <c r="F517" s="215">
        <v>4481</v>
      </c>
      <c r="G517" s="212"/>
      <c r="H517" s="212"/>
      <c r="I517" s="213">
        <f>IF(Таблица6254[[#This Row],[цена наличные]]&lt;&gt;"-",Таблица6254[[#This Row],[цена наличные]]*Таблица6254[[#This Row],[Заказ наличные]],"")</f>
        <v>0</v>
      </c>
      <c r="J517" s="213">
        <f>Таблица6254[[#This Row],[Цена б/н]]*Таблица6254[[#This Row],[заказ б/н]]</f>
        <v>0</v>
      </c>
    </row>
    <row r="518" spans="1:10" x14ac:dyDescent="0.25">
      <c r="A518" s="214" t="s">
        <v>1033</v>
      </c>
      <c r="B518" s="214" t="s">
        <v>1070</v>
      </c>
      <c r="C518" s="214" t="s">
        <v>1233</v>
      </c>
      <c r="D518" s="214" t="s">
        <v>1234</v>
      </c>
      <c r="E518" s="215">
        <v>2783</v>
      </c>
      <c r="F518" s="215">
        <v>3198</v>
      </c>
      <c r="G518" s="212"/>
      <c r="H518" s="212"/>
      <c r="I518" s="213">
        <f>IF(Таблица6254[[#This Row],[цена наличные]]&lt;&gt;"-",Таблица6254[[#This Row],[цена наличные]]*Таблица6254[[#This Row],[Заказ наличные]],"")</f>
        <v>0</v>
      </c>
      <c r="J518" s="213">
        <f>Таблица6254[[#This Row],[Цена б/н]]*Таблица6254[[#This Row],[заказ б/н]]</f>
        <v>0</v>
      </c>
    </row>
    <row r="519" spans="1:10" x14ac:dyDescent="0.25">
      <c r="A519" s="214" t="s">
        <v>1033</v>
      </c>
      <c r="B519" s="214" t="s">
        <v>1070</v>
      </c>
      <c r="C519" s="214" t="s">
        <v>1235</v>
      </c>
      <c r="D519" s="214" t="s">
        <v>1236</v>
      </c>
      <c r="E519" s="215">
        <v>3054</v>
      </c>
      <c r="F519" s="215">
        <v>3511</v>
      </c>
      <c r="G519" s="212"/>
      <c r="H519" s="212"/>
      <c r="I519" s="213">
        <f>IF(Таблица6254[[#This Row],[цена наличные]]&lt;&gt;"-",Таблица6254[[#This Row],[цена наличные]]*Таблица6254[[#This Row],[Заказ наличные]],"")</f>
        <v>0</v>
      </c>
      <c r="J519" s="213">
        <f>Таблица6254[[#This Row],[Цена б/н]]*Таблица6254[[#This Row],[заказ б/н]]</f>
        <v>0</v>
      </c>
    </row>
    <row r="520" spans="1:10" x14ac:dyDescent="0.25">
      <c r="A520" s="214" t="s">
        <v>1033</v>
      </c>
      <c r="B520" s="214" t="s">
        <v>1070</v>
      </c>
      <c r="C520" s="214" t="s">
        <v>1237</v>
      </c>
      <c r="D520" s="214" t="s">
        <v>1238</v>
      </c>
      <c r="E520" s="215">
        <v>11877</v>
      </c>
      <c r="F520" s="215">
        <v>13652</v>
      </c>
      <c r="G520" s="212"/>
      <c r="H520" s="212"/>
      <c r="I520" s="213">
        <f>IF(Таблица6254[[#This Row],[цена наличные]]&lt;&gt;"-",Таблица6254[[#This Row],[цена наличные]]*Таблица6254[[#This Row],[Заказ наличные]],"")</f>
        <v>0</v>
      </c>
      <c r="J520" s="213">
        <f>Таблица6254[[#This Row],[Цена б/н]]*Таблица6254[[#This Row],[заказ б/н]]</f>
        <v>0</v>
      </c>
    </row>
    <row r="521" spans="1:10" x14ac:dyDescent="0.25">
      <c r="A521" s="214" t="s">
        <v>1033</v>
      </c>
      <c r="B521" s="214" t="s">
        <v>1070</v>
      </c>
      <c r="C521" s="214" t="s">
        <v>10112</v>
      </c>
      <c r="D521" s="214" t="s">
        <v>10113</v>
      </c>
      <c r="E521" s="215">
        <v>12217</v>
      </c>
      <c r="F521" s="215">
        <v>14042</v>
      </c>
      <c r="G521" s="212"/>
      <c r="H521" s="212"/>
      <c r="I521" s="213">
        <f>IF(Таблица6254[[#This Row],[цена наличные]]&lt;&gt;"-",Таблица6254[[#This Row],[цена наличные]]*Таблица6254[[#This Row],[Заказ наличные]],"")</f>
        <v>0</v>
      </c>
      <c r="J521" s="213">
        <f>Таблица6254[[#This Row],[Цена б/н]]*Таблица6254[[#This Row],[заказ б/н]]</f>
        <v>0</v>
      </c>
    </row>
    <row r="522" spans="1:10" x14ac:dyDescent="0.25">
      <c r="A522" s="214" t="s">
        <v>1033</v>
      </c>
      <c r="B522" s="214" t="s">
        <v>1070</v>
      </c>
      <c r="C522" s="214" t="s">
        <v>10114</v>
      </c>
      <c r="D522" s="214" t="s">
        <v>10115</v>
      </c>
      <c r="E522" s="215">
        <v>5090</v>
      </c>
      <c r="F522" s="215">
        <v>5851</v>
      </c>
      <c r="G522" s="212"/>
      <c r="H522" s="212"/>
      <c r="I522" s="213">
        <f>IF(Таблица6254[[#This Row],[цена наличные]]&lt;&gt;"-",Таблица6254[[#This Row],[цена наличные]]*Таблица6254[[#This Row],[Заказ наличные]],"")</f>
        <v>0</v>
      </c>
      <c r="J522" s="213">
        <f>Таблица6254[[#This Row],[Цена б/н]]*Таблица6254[[#This Row],[заказ б/н]]</f>
        <v>0</v>
      </c>
    </row>
    <row r="523" spans="1:10" x14ac:dyDescent="0.25">
      <c r="A523" s="214" t="s">
        <v>1033</v>
      </c>
      <c r="B523" s="214" t="s">
        <v>1070</v>
      </c>
      <c r="C523" s="214" t="s">
        <v>1239</v>
      </c>
      <c r="D523" s="214" t="s">
        <v>1240</v>
      </c>
      <c r="E523" s="215">
        <v>4412</v>
      </c>
      <c r="F523" s="215">
        <v>5071</v>
      </c>
      <c r="G523" s="212"/>
      <c r="H523" s="212"/>
      <c r="I523" s="213">
        <f>IF(Таблица6254[[#This Row],[цена наличные]]&lt;&gt;"-",Таблица6254[[#This Row],[цена наличные]]*Таблица6254[[#This Row],[Заказ наличные]],"")</f>
        <v>0</v>
      </c>
      <c r="J523" s="213">
        <f>Таблица6254[[#This Row],[Цена б/н]]*Таблица6254[[#This Row],[заказ б/н]]</f>
        <v>0</v>
      </c>
    </row>
    <row r="524" spans="1:10" x14ac:dyDescent="0.25">
      <c r="A524" s="214" t="s">
        <v>1033</v>
      </c>
      <c r="B524" s="214" t="s">
        <v>1070</v>
      </c>
      <c r="C524" s="214" t="s">
        <v>10116</v>
      </c>
      <c r="D524" s="214" t="s">
        <v>10117</v>
      </c>
      <c r="E524" s="215">
        <v>4819</v>
      </c>
      <c r="F524" s="215">
        <v>5539</v>
      </c>
      <c r="G524" s="212"/>
      <c r="H524" s="212"/>
      <c r="I524" s="213">
        <f>IF(Таблица6254[[#This Row],[цена наличные]]&lt;&gt;"-",Таблица6254[[#This Row],[цена наличные]]*Таблица6254[[#This Row],[Заказ наличные]],"")</f>
        <v>0</v>
      </c>
      <c r="J524" s="213">
        <f>Таблица6254[[#This Row],[Цена б/н]]*Таблица6254[[#This Row],[заказ б/н]]</f>
        <v>0</v>
      </c>
    </row>
    <row r="525" spans="1:10" x14ac:dyDescent="0.25">
      <c r="A525" s="214" t="s">
        <v>1033</v>
      </c>
      <c r="B525" s="214" t="s">
        <v>1070</v>
      </c>
      <c r="C525" s="214" t="s">
        <v>1241</v>
      </c>
      <c r="D525" s="214" t="s">
        <v>1242</v>
      </c>
      <c r="E525" s="215">
        <v>6719</v>
      </c>
      <c r="F525" s="215">
        <v>7723</v>
      </c>
      <c r="G525" s="212"/>
      <c r="H525" s="212"/>
      <c r="I525" s="213">
        <f>IF(Таблица6254[[#This Row],[цена наличные]]&lt;&gt;"-",Таблица6254[[#This Row],[цена наличные]]*Таблица6254[[#This Row],[Заказ наличные]],"")</f>
        <v>0</v>
      </c>
      <c r="J525" s="213">
        <f>Таблица6254[[#This Row],[Цена б/н]]*Таблица6254[[#This Row],[заказ б/н]]</f>
        <v>0</v>
      </c>
    </row>
    <row r="526" spans="1:10" x14ac:dyDescent="0.25">
      <c r="A526" s="214" t="s">
        <v>1033</v>
      </c>
      <c r="B526" s="214" t="s">
        <v>1070</v>
      </c>
      <c r="C526" s="214" t="s">
        <v>1243</v>
      </c>
      <c r="D526" s="214" t="s">
        <v>1244</v>
      </c>
      <c r="E526" s="215">
        <v>7873</v>
      </c>
      <c r="F526" s="215">
        <v>9049</v>
      </c>
      <c r="G526" s="212"/>
      <c r="H526" s="212"/>
      <c r="I526" s="213">
        <f>IF(Таблица6254[[#This Row],[цена наличные]]&lt;&gt;"-",Таблица6254[[#This Row],[цена наличные]]*Таблица6254[[#This Row],[Заказ наличные]],"")</f>
        <v>0</v>
      </c>
      <c r="J526" s="213">
        <f>Таблица6254[[#This Row],[Цена б/н]]*Таблица6254[[#This Row],[заказ б/н]]</f>
        <v>0</v>
      </c>
    </row>
    <row r="527" spans="1:10" x14ac:dyDescent="0.25">
      <c r="A527" s="214" t="s">
        <v>1033</v>
      </c>
      <c r="B527" s="214" t="s">
        <v>1070</v>
      </c>
      <c r="C527" s="214" t="s">
        <v>10118</v>
      </c>
      <c r="D527" s="214" t="s">
        <v>10119</v>
      </c>
      <c r="E527" s="215">
        <v>8009</v>
      </c>
      <c r="F527" s="215">
        <v>9205</v>
      </c>
      <c r="G527" s="212"/>
      <c r="H527" s="212"/>
      <c r="I527" s="213">
        <f>IF(Таблица6254[[#This Row],[цена наличные]]&lt;&gt;"-",Таблица6254[[#This Row],[цена наличные]]*Таблица6254[[#This Row],[Заказ наличные]],"")</f>
        <v>0</v>
      </c>
      <c r="J527" s="213">
        <f>Таблица6254[[#This Row],[Цена б/н]]*Таблица6254[[#This Row],[заказ б/н]]</f>
        <v>0</v>
      </c>
    </row>
    <row r="528" spans="1:10" x14ac:dyDescent="0.25">
      <c r="A528" s="214" t="s">
        <v>1033</v>
      </c>
      <c r="B528" s="214" t="s">
        <v>1070</v>
      </c>
      <c r="C528" s="214" t="s">
        <v>10120</v>
      </c>
      <c r="D528" s="214" t="s">
        <v>10121</v>
      </c>
      <c r="E528" s="215">
        <v>8212</v>
      </c>
      <c r="F528" s="215">
        <v>9439</v>
      </c>
      <c r="G528" s="212"/>
      <c r="H528" s="212"/>
      <c r="I528" s="213">
        <f>IF(Таблица6254[[#This Row],[цена наличные]]&lt;&gt;"-",Таблица6254[[#This Row],[цена наличные]]*Таблица6254[[#This Row],[Заказ наличные]],"")</f>
        <v>0</v>
      </c>
      <c r="J528" s="213">
        <f>Таблица6254[[#This Row],[Цена б/н]]*Таблица6254[[#This Row],[заказ б/н]]</f>
        <v>0</v>
      </c>
    </row>
    <row r="529" spans="1:10" x14ac:dyDescent="0.25">
      <c r="A529" s="214" t="s">
        <v>1033</v>
      </c>
      <c r="B529" s="214" t="s">
        <v>1070</v>
      </c>
      <c r="C529" s="214" t="s">
        <v>1245</v>
      </c>
      <c r="D529" s="214" t="s">
        <v>1246</v>
      </c>
      <c r="E529" s="215">
        <v>9162</v>
      </c>
      <c r="F529" s="215">
        <v>10532</v>
      </c>
      <c r="G529" s="212"/>
      <c r="H529" s="212"/>
      <c r="I529" s="213">
        <f>IF(Таблица6254[[#This Row],[цена наличные]]&lt;&gt;"-",Таблица6254[[#This Row],[цена наличные]]*Таблица6254[[#This Row],[Заказ наличные]],"")</f>
        <v>0</v>
      </c>
      <c r="J529" s="213">
        <f>Таблица6254[[#This Row],[Цена б/н]]*Таблица6254[[#This Row],[заказ б/н]]</f>
        <v>0</v>
      </c>
    </row>
    <row r="530" spans="1:10" x14ac:dyDescent="0.25">
      <c r="A530" s="214" t="s">
        <v>1033</v>
      </c>
      <c r="B530" s="214" t="s">
        <v>1070</v>
      </c>
      <c r="C530" s="214" t="s">
        <v>10122</v>
      </c>
      <c r="D530" s="214" t="s">
        <v>10123</v>
      </c>
      <c r="E530" s="215">
        <v>10113</v>
      </c>
      <c r="F530" s="215">
        <v>11624</v>
      </c>
      <c r="G530" s="212"/>
      <c r="H530" s="212"/>
      <c r="I530" s="213">
        <f>IF(Таблица6254[[#This Row],[цена наличные]]&lt;&gt;"-",Таблица6254[[#This Row],[цена наличные]]*Таблица6254[[#This Row],[Заказ наличные]],"")</f>
        <v>0</v>
      </c>
      <c r="J530" s="213">
        <f>Таблица6254[[#This Row],[Цена б/н]]*Таблица6254[[#This Row],[заказ б/н]]</f>
        <v>0</v>
      </c>
    </row>
    <row r="531" spans="1:10" x14ac:dyDescent="0.25">
      <c r="A531" s="214" t="s">
        <v>1033</v>
      </c>
      <c r="B531" s="214" t="s">
        <v>1070</v>
      </c>
      <c r="C531" s="214" t="s">
        <v>1247</v>
      </c>
      <c r="D531" s="214" t="s">
        <v>1248</v>
      </c>
      <c r="E531" s="215">
        <v>7107</v>
      </c>
      <c r="F531" s="215">
        <v>8169</v>
      </c>
      <c r="G531" s="212"/>
      <c r="H531" s="212"/>
      <c r="I531" s="213">
        <f>IF(Таблица6254[[#This Row],[цена наличные]]&lt;&gt;"-",Таблица6254[[#This Row],[цена наличные]]*Таблица6254[[#This Row],[Заказ наличные]],"")</f>
        <v>0</v>
      </c>
      <c r="J531" s="213">
        <f>Таблица6254[[#This Row],[Цена б/н]]*Таблица6254[[#This Row],[заказ б/н]]</f>
        <v>0</v>
      </c>
    </row>
    <row r="532" spans="1:10" x14ac:dyDescent="0.25">
      <c r="A532" s="214" t="s">
        <v>1033</v>
      </c>
      <c r="B532" s="214" t="s">
        <v>1070</v>
      </c>
      <c r="C532" s="214" t="s">
        <v>1249</v>
      </c>
      <c r="D532" s="214" t="s">
        <v>1250</v>
      </c>
      <c r="E532" s="215">
        <v>5226</v>
      </c>
      <c r="F532" s="215">
        <v>6007</v>
      </c>
      <c r="G532" s="212"/>
      <c r="H532" s="212"/>
      <c r="I532" s="213">
        <f>IF(Таблица6254[[#This Row],[цена наличные]]&lt;&gt;"-",Таблица6254[[#This Row],[цена наличные]]*Таблица6254[[#This Row],[Заказ наличные]],"")</f>
        <v>0</v>
      </c>
      <c r="J532" s="213">
        <f>Таблица6254[[#This Row],[Цена б/н]]*Таблица6254[[#This Row],[заказ б/н]]</f>
        <v>0</v>
      </c>
    </row>
    <row r="533" spans="1:10" x14ac:dyDescent="0.25">
      <c r="A533" s="214" t="s">
        <v>1033</v>
      </c>
      <c r="B533" s="214" t="s">
        <v>1070</v>
      </c>
      <c r="C533" s="214" t="s">
        <v>10469</v>
      </c>
      <c r="D533" s="214" t="s">
        <v>10470</v>
      </c>
      <c r="E533" s="215">
        <v>6244</v>
      </c>
      <c r="F533" s="215">
        <v>7177</v>
      </c>
      <c r="G533" s="212"/>
      <c r="H533" s="212"/>
      <c r="I533" s="213">
        <f>IF(Таблица6254[[#This Row],[цена наличные]]&lt;&gt;"-",Таблица6254[[#This Row],[цена наличные]]*Таблица6254[[#This Row],[Заказ наличные]],"")</f>
        <v>0</v>
      </c>
      <c r="J533" s="213">
        <f>Таблица6254[[#This Row],[Цена б/н]]*Таблица6254[[#This Row],[заказ б/н]]</f>
        <v>0</v>
      </c>
    </row>
    <row r="534" spans="1:10" x14ac:dyDescent="0.25">
      <c r="A534" s="214" t="s">
        <v>1033</v>
      </c>
      <c r="B534" s="214" t="s">
        <v>1070</v>
      </c>
      <c r="C534" s="214" t="s">
        <v>1251</v>
      </c>
      <c r="D534" s="214" t="s">
        <v>1252</v>
      </c>
      <c r="E534" s="215">
        <v>3258</v>
      </c>
      <c r="F534" s="215">
        <v>3745</v>
      </c>
      <c r="G534" s="212"/>
      <c r="H534" s="212"/>
      <c r="I534" s="213">
        <f>IF(Таблица6254[[#This Row],[цена наличные]]&lt;&gt;"-",Таблица6254[[#This Row],[цена наличные]]*Таблица6254[[#This Row],[Заказ наличные]],"")</f>
        <v>0</v>
      </c>
      <c r="J534" s="213">
        <f>Таблица6254[[#This Row],[Цена б/н]]*Таблица6254[[#This Row],[заказ б/н]]</f>
        <v>0</v>
      </c>
    </row>
    <row r="535" spans="1:10" x14ac:dyDescent="0.25">
      <c r="A535" s="214" t="s">
        <v>1033</v>
      </c>
      <c r="B535" s="214" t="s">
        <v>1070</v>
      </c>
      <c r="C535" s="214" t="s">
        <v>1253</v>
      </c>
      <c r="D535" s="214" t="s">
        <v>1254</v>
      </c>
      <c r="E535" s="215">
        <v>3869</v>
      </c>
      <c r="F535" s="215">
        <v>4447</v>
      </c>
      <c r="G535" s="212"/>
      <c r="H535" s="212"/>
      <c r="I535" s="213">
        <f>IF(Таблица6254[[#This Row],[цена наличные]]&lt;&gt;"-",Таблица6254[[#This Row],[цена наличные]]*Таблица6254[[#This Row],[Заказ наличные]],"")</f>
        <v>0</v>
      </c>
      <c r="J535" s="213">
        <f>Таблица6254[[#This Row],[Цена б/н]]*Таблица6254[[#This Row],[заказ б/н]]</f>
        <v>0</v>
      </c>
    </row>
    <row r="536" spans="1:10" x14ac:dyDescent="0.25">
      <c r="A536" s="214" t="s">
        <v>1033</v>
      </c>
      <c r="B536" s="214" t="s">
        <v>1070</v>
      </c>
      <c r="C536" s="214" t="s">
        <v>1255</v>
      </c>
      <c r="D536" s="214" t="s">
        <v>1256</v>
      </c>
      <c r="E536" s="215">
        <v>6006</v>
      </c>
      <c r="F536" s="215">
        <v>6904</v>
      </c>
      <c r="G536" s="212"/>
      <c r="H536" s="212"/>
      <c r="I536" s="213">
        <f>IF(Таблица6254[[#This Row],[цена наличные]]&lt;&gt;"-",Таблица6254[[#This Row],[цена наличные]]*Таблица6254[[#This Row],[Заказ наличные]],"")</f>
        <v>0</v>
      </c>
      <c r="J536" s="213">
        <f>Таблица6254[[#This Row],[Цена б/н]]*Таблица6254[[#This Row],[заказ б/н]]</f>
        <v>0</v>
      </c>
    </row>
    <row r="537" spans="1:10" x14ac:dyDescent="0.25">
      <c r="A537" s="214" t="s">
        <v>1033</v>
      </c>
      <c r="B537" s="214" t="s">
        <v>1070</v>
      </c>
      <c r="C537" s="214" t="s">
        <v>1257</v>
      </c>
      <c r="D537" s="214" t="s">
        <v>1258</v>
      </c>
      <c r="E537" s="215">
        <v>4615</v>
      </c>
      <c r="F537" s="215">
        <v>5305</v>
      </c>
      <c r="G537" s="212"/>
      <c r="H537" s="212"/>
      <c r="I537" s="213">
        <f>IF(Таблица6254[[#This Row],[цена наличные]]&lt;&gt;"-",Таблица6254[[#This Row],[цена наличные]]*Таблица6254[[#This Row],[Заказ наличные]],"")</f>
        <v>0</v>
      </c>
      <c r="J537" s="213">
        <f>Таблица6254[[#This Row],[Цена б/н]]*Таблица6254[[#This Row],[заказ б/н]]</f>
        <v>0</v>
      </c>
    </row>
    <row r="538" spans="1:10" x14ac:dyDescent="0.25">
      <c r="A538" s="214" t="s">
        <v>1033</v>
      </c>
      <c r="B538" s="214" t="s">
        <v>1070</v>
      </c>
      <c r="C538" s="214" t="s">
        <v>1259</v>
      </c>
      <c r="D538" s="214" t="s">
        <v>1260</v>
      </c>
      <c r="E538" s="215">
        <v>5090</v>
      </c>
      <c r="F538" s="215">
        <v>5851</v>
      </c>
      <c r="G538" s="212"/>
      <c r="H538" s="212"/>
      <c r="I538" s="213">
        <f>IF(Таблица6254[[#This Row],[цена наличные]]&lt;&gt;"-",Таблица6254[[#This Row],[цена наличные]]*Таблица6254[[#This Row],[Заказ наличные]],"")</f>
        <v>0</v>
      </c>
      <c r="J538" s="213">
        <f>Таблица6254[[#This Row],[Цена б/н]]*Таблица6254[[#This Row],[заказ б/н]]</f>
        <v>0</v>
      </c>
    </row>
    <row r="539" spans="1:10" x14ac:dyDescent="0.25">
      <c r="A539" s="214" t="s">
        <v>1033</v>
      </c>
      <c r="B539" s="214" t="s">
        <v>1070</v>
      </c>
      <c r="C539" s="214" t="s">
        <v>1261</v>
      </c>
      <c r="D539" s="214" t="s">
        <v>1262</v>
      </c>
      <c r="E539" s="215">
        <v>7873</v>
      </c>
      <c r="F539" s="215">
        <v>9049</v>
      </c>
      <c r="G539" s="212"/>
      <c r="H539" s="212"/>
      <c r="I539" s="213">
        <f>IF(Таблица6254[[#This Row],[цена наличные]]&lt;&gt;"-",Таблица6254[[#This Row],[цена наличные]]*Таблица6254[[#This Row],[Заказ наличные]],"")</f>
        <v>0</v>
      </c>
      <c r="J539" s="213">
        <f>Таблица6254[[#This Row],[Цена б/н]]*Таблица6254[[#This Row],[заказ б/н]]</f>
        <v>0</v>
      </c>
    </row>
    <row r="540" spans="1:10" x14ac:dyDescent="0.25">
      <c r="A540" s="214" t="s">
        <v>1033</v>
      </c>
      <c r="B540" s="214" t="s">
        <v>1070</v>
      </c>
      <c r="C540" s="214" t="s">
        <v>1263</v>
      </c>
      <c r="D540" s="214" t="s">
        <v>1264</v>
      </c>
      <c r="E540" s="215">
        <v>5701</v>
      </c>
      <c r="F540" s="215">
        <v>6553</v>
      </c>
      <c r="G540" s="212"/>
      <c r="H540" s="212"/>
      <c r="I540" s="213">
        <f>IF(Таблица6254[[#This Row],[цена наличные]]&lt;&gt;"-",Таблица6254[[#This Row],[цена наличные]]*Таблица6254[[#This Row],[Заказ наличные]],"")</f>
        <v>0</v>
      </c>
      <c r="J540" s="213">
        <f>Таблица6254[[#This Row],[Цена б/н]]*Таблица6254[[#This Row],[заказ б/н]]</f>
        <v>0</v>
      </c>
    </row>
    <row r="541" spans="1:10" x14ac:dyDescent="0.25">
      <c r="A541" s="214" t="s">
        <v>1033</v>
      </c>
      <c r="B541" s="214" t="s">
        <v>1070</v>
      </c>
      <c r="C541" s="214" t="s">
        <v>1265</v>
      </c>
      <c r="D541" s="214" t="s">
        <v>1266</v>
      </c>
      <c r="E541" s="215">
        <v>8416</v>
      </c>
      <c r="F541" s="215">
        <v>9673</v>
      </c>
      <c r="G541" s="212"/>
      <c r="H541" s="212"/>
      <c r="I541" s="213">
        <f>IF(Таблица6254[[#This Row],[цена наличные]]&lt;&gt;"-",Таблица6254[[#This Row],[цена наличные]]*Таблица6254[[#This Row],[Заказ наличные]],"")</f>
        <v>0</v>
      </c>
      <c r="J541" s="213">
        <f>Таблица6254[[#This Row],[Цена б/н]]*Таблица6254[[#This Row],[заказ б/н]]</f>
        <v>0</v>
      </c>
    </row>
    <row r="542" spans="1:10" x14ac:dyDescent="0.25">
      <c r="A542" s="214" t="s">
        <v>1033</v>
      </c>
      <c r="B542" s="214" t="s">
        <v>1070</v>
      </c>
      <c r="C542" s="214" t="s">
        <v>1267</v>
      </c>
      <c r="D542" s="214" t="s">
        <v>1268</v>
      </c>
      <c r="E542" s="215">
        <v>5769</v>
      </c>
      <c r="F542" s="215">
        <v>6631</v>
      </c>
      <c r="G542" s="212"/>
      <c r="H542" s="212"/>
      <c r="I542" s="213">
        <f>IF(Таблица6254[[#This Row],[цена наличные]]&lt;&gt;"-",Таблица6254[[#This Row],[цена наличные]]*Таблица6254[[#This Row],[Заказ наличные]],"")</f>
        <v>0</v>
      </c>
      <c r="J542" s="213">
        <f>Таблица6254[[#This Row],[Цена б/н]]*Таблица6254[[#This Row],[заказ б/н]]</f>
        <v>0</v>
      </c>
    </row>
    <row r="543" spans="1:10" x14ac:dyDescent="0.25">
      <c r="A543" s="214" t="s">
        <v>1033</v>
      </c>
      <c r="B543" s="214" t="s">
        <v>1070</v>
      </c>
      <c r="C543" s="214" t="s">
        <v>12722</v>
      </c>
      <c r="D543" s="214" t="s">
        <v>12723</v>
      </c>
      <c r="E543" s="215">
        <v>12352</v>
      </c>
      <c r="F543" s="215">
        <v>14198</v>
      </c>
      <c r="G543" s="212"/>
      <c r="H543" s="212"/>
      <c r="I543" s="213">
        <f>IF(Таблица6254[[#This Row],[цена наличные]]&lt;&gt;"-",Таблица6254[[#This Row],[цена наличные]]*Таблица6254[[#This Row],[Заказ наличные]],"")</f>
        <v>0</v>
      </c>
      <c r="J543" s="213">
        <f>Таблица6254[[#This Row],[Цена б/н]]*Таблица6254[[#This Row],[заказ б/н]]</f>
        <v>0</v>
      </c>
    </row>
    <row r="544" spans="1:10" x14ac:dyDescent="0.25">
      <c r="A544" s="214" t="s">
        <v>1033</v>
      </c>
      <c r="B544" s="214" t="s">
        <v>1070</v>
      </c>
      <c r="C544" s="214" t="s">
        <v>1269</v>
      </c>
      <c r="D544" s="214" t="s">
        <v>1270</v>
      </c>
      <c r="E544" s="215">
        <v>6719</v>
      </c>
      <c r="F544" s="215">
        <v>7723</v>
      </c>
      <c r="G544" s="212"/>
      <c r="H544" s="212"/>
      <c r="I544" s="213">
        <f>IF(Таблица6254[[#This Row],[цена наличные]]&lt;&gt;"-",Таблица6254[[#This Row],[цена наличные]]*Таблица6254[[#This Row],[Заказ наличные]],"")</f>
        <v>0</v>
      </c>
      <c r="J544" s="213">
        <f>Таблица6254[[#This Row],[Цена б/н]]*Таблица6254[[#This Row],[заказ б/н]]</f>
        <v>0</v>
      </c>
    </row>
    <row r="545" spans="1:10" x14ac:dyDescent="0.25">
      <c r="A545" s="214" t="s">
        <v>1033</v>
      </c>
      <c r="B545" s="214" t="s">
        <v>1070</v>
      </c>
      <c r="C545" s="214" t="s">
        <v>1271</v>
      </c>
      <c r="D545" s="214" t="s">
        <v>1272</v>
      </c>
      <c r="E545" s="215">
        <v>11198</v>
      </c>
      <c r="F545" s="215">
        <v>12872</v>
      </c>
      <c r="G545" s="212"/>
      <c r="H545" s="212"/>
      <c r="I545" s="213">
        <f>IF(Таблица6254[[#This Row],[цена наличные]]&lt;&gt;"-",Таблица6254[[#This Row],[цена наличные]]*Таблица6254[[#This Row],[Заказ наличные]],"")</f>
        <v>0</v>
      </c>
      <c r="J545" s="213">
        <f>Таблица6254[[#This Row],[Цена б/н]]*Таблица6254[[#This Row],[заказ б/н]]</f>
        <v>0</v>
      </c>
    </row>
    <row r="546" spans="1:10" x14ac:dyDescent="0.25">
      <c r="A546" s="214" t="s">
        <v>1033</v>
      </c>
      <c r="B546" s="214" t="s">
        <v>1070</v>
      </c>
      <c r="C546" s="214" t="s">
        <v>1273</v>
      </c>
      <c r="D546" s="214" t="s">
        <v>1274</v>
      </c>
      <c r="E546" s="215">
        <v>11538</v>
      </c>
      <c r="F546" s="215">
        <v>13262</v>
      </c>
      <c r="G546" s="212"/>
      <c r="H546" s="212"/>
      <c r="I546" s="213">
        <f>IF(Таблица6254[[#This Row],[цена наличные]]&lt;&gt;"-",Таблица6254[[#This Row],[цена наличные]]*Таблица6254[[#This Row],[Заказ наличные]],"")</f>
        <v>0</v>
      </c>
      <c r="J546" s="213">
        <f>Таблица6254[[#This Row],[Цена б/н]]*Таблица6254[[#This Row],[заказ б/н]]</f>
        <v>0</v>
      </c>
    </row>
    <row r="547" spans="1:10" x14ac:dyDescent="0.25">
      <c r="A547" s="214" t="s">
        <v>1033</v>
      </c>
      <c r="B547" s="214" t="s">
        <v>1070</v>
      </c>
      <c r="C547" s="214" t="s">
        <v>1275</v>
      </c>
      <c r="D547" s="214" t="s">
        <v>1276</v>
      </c>
      <c r="E547" s="215">
        <v>3588</v>
      </c>
      <c r="F547" s="215">
        <v>4124</v>
      </c>
      <c r="G547" s="212"/>
      <c r="H547" s="212"/>
      <c r="I547" s="213">
        <f>IF(Таблица6254[[#This Row],[цена наличные]]&lt;&gt;"-",Таблица6254[[#This Row],[цена наличные]]*Таблица6254[[#This Row],[Заказ наличные]],"")</f>
        <v>0</v>
      </c>
      <c r="J547" s="213">
        <f>Таблица6254[[#This Row],[Цена б/н]]*Таблица6254[[#This Row],[заказ б/н]]</f>
        <v>0</v>
      </c>
    </row>
    <row r="548" spans="1:10" x14ac:dyDescent="0.25">
      <c r="A548" s="214" t="s">
        <v>1033</v>
      </c>
      <c r="B548" s="214" t="s">
        <v>1070</v>
      </c>
      <c r="C548" s="214" t="s">
        <v>1277</v>
      </c>
      <c r="D548" s="214" t="s">
        <v>1278</v>
      </c>
      <c r="E548" s="215">
        <v>3795</v>
      </c>
      <c r="F548" s="215">
        <v>4362</v>
      </c>
      <c r="G548" s="212"/>
      <c r="H548" s="212"/>
      <c r="I548" s="213">
        <f>IF(Таблица6254[[#This Row],[цена наличные]]&lt;&gt;"-",Таблица6254[[#This Row],[цена наличные]]*Таблица6254[[#This Row],[Заказ наличные]],"")</f>
        <v>0</v>
      </c>
      <c r="J548" s="213">
        <f>Таблица6254[[#This Row],[Цена б/н]]*Таблица6254[[#This Row],[заказ б/н]]</f>
        <v>0</v>
      </c>
    </row>
    <row r="549" spans="1:10" x14ac:dyDescent="0.25">
      <c r="A549" s="214" t="s">
        <v>1033</v>
      </c>
      <c r="B549" s="214" t="s">
        <v>1070</v>
      </c>
      <c r="C549" s="214" t="s">
        <v>1279</v>
      </c>
      <c r="D549" s="214" t="s">
        <v>1280</v>
      </c>
      <c r="E549" s="215">
        <v>3864</v>
      </c>
      <c r="F549" s="215">
        <v>4441</v>
      </c>
      <c r="G549" s="212"/>
      <c r="H549" s="212"/>
      <c r="I549" s="213">
        <f>IF(Таблица6254[[#This Row],[цена наличные]]&lt;&gt;"-",Таблица6254[[#This Row],[цена наличные]]*Таблица6254[[#This Row],[Заказ наличные]],"")</f>
        <v>0</v>
      </c>
      <c r="J549" s="213">
        <f>Таблица6254[[#This Row],[Цена б/н]]*Таблица6254[[#This Row],[заказ б/н]]</f>
        <v>0</v>
      </c>
    </row>
    <row r="550" spans="1:10" x14ac:dyDescent="0.25">
      <c r="A550" s="214" t="s">
        <v>1033</v>
      </c>
      <c r="B550" s="214" t="s">
        <v>1070</v>
      </c>
      <c r="C550" s="214" t="s">
        <v>1281</v>
      </c>
      <c r="D550" s="214" t="s">
        <v>1282</v>
      </c>
      <c r="E550" s="215">
        <v>4004</v>
      </c>
      <c r="F550" s="215">
        <v>4603</v>
      </c>
      <c r="G550" s="212"/>
      <c r="H550" s="212"/>
      <c r="I550" s="213">
        <f>IF(Таблица6254[[#This Row],[цена наличные]]&lt;&gt;"-",Таблица6254[[#This Row],[цена наличные]]*Таблица6254[[#This Row],[Заказ наличные]],"")</f>
        <v>0</v>
      </c>
      <c r="J550" s="213">
        <f>Таблица6254[[#This Row],[Цена б/н]]*Таблица6254[[#This Row],[заказ б/н]]</f>
        <v>0</v>
      </c>
    </row>
    <row r="551" spans="1:10" x14ac:dyDescent="0.25">
      <c r="A551" s="214" t="s">
        <v>1033</v>
      </c>
      <c r="B551" s="214" t="s">
        <v>1070</v>
      </c>
      <c r="C551" s="214" t="s">
        <v>1283</v>
      </c>
      <c r="D551" s="214" t="s">
        <v>1284</v>
      </c>
      <c r="E551" s="215">
        <v>4683</v>
      </c>
      <c r="F551" s="215">
        <v>5383</v>
      </c>
      <c r="G551" s="212"/>
      <c r="H551" s="212"/>
      <c r="I551" s="213">
        <f>IF(Таблица6254[[#This Row],[цена наличные]]&lt;&gt;"-",Таблица6254[[#This Row],[цена наличные]]*Таблица6254[[#This Row],[Заказ наличные]],"")</f>
        <v>0</v>
      </c>
      <c r="J551" s="213">
        <f>Таблица6254[[#This Row],[Цена б/н]]*Таблица6254[[#This Row],[заказ б/н]]</f>
        <v>0</v>
      </c>
    </row>
    <row r="552" spans="1:10" x14ac:dyDescent="0.25">
      <c r="A552" s="214" t="s">
        <v>1033</v>
      </c>
      <c r="B552" s="214" t="s">
        <v>1070</v>
      </c>
      <c r="C552" s="214" t="s">
        <v>1285</v>
      </c>
      <c r="D552" s="214" t="s">
        <v>1286</v>
      </c>
      <c r="E552" s="215">
        <v>4412</v>
      </c>
      <c r="F552" s="215">
        <v>5071</v>
      </c>
      <c r="G552" s="212"/>
      <c r="H552" s="212"/>
      <c r="I552" s="213">
        <f>IF(Таблица6254[[#This Row],[цена наличные]]&lt;&gt;"-",Таблица6254[[#This Row],[цена наличные]]*Таблица6254[[#This Row],[Заказ наличные]],"")</f>
        <v>0</v>
      </c>
      <c r="J552" s="213">
        <f>Таблица6254[[#This Row],[Цена б/н]]*Таблица6254[[#This Row],[заказ б/н]]</f>
        <v>0</v>
      </c>
    </row>
    <row r="553" spans="1:10" x14ac:dyDescent="0.25">
      <c r="A553" s="214" t="s">
        <v>1033</v>
      </c>
      <c r="B553" s="214" t="s">
        <v>1070</v>
      </c>
      <c r="C553" s="214" t="s">
        <v>1287</v>
      </c>
      <c r="D553" s="214" t="s">
        <v>1288</v>
      </c>
      <c r="E553" s="215">
        <v>4887</v>
      </c>
      <c r="F553" s="215">
        <v>5617</v>
      </c>
      <c r="G553" s="212"/>
      <c r="H553" s="212"/>
      <c r="I553" s="213">
        <f>IF(Таблица6254[[#This Row],[цена наличные]]&lt;&gt;"-",Таблица6254[[#This Row],[цена наличные]]*Таблица6254[[#This Row],[Заказ наличные]],"")</f>
        <v>0</v>
      </c>
      <c r="J553" s="213">
        <f>Таблица6254[[#This Row],[Цена б/н]]*Таблица6254[[#This Row],[заказ б/н]]</f>
        <v>0</v>
      </c>
    </row>
    <row r="554" spans="1:10" x14ac:dyDescent="0.25">
      <c r="A554" s="214" t="s">
        <v>1033</v>
      </c>
      <c r="B554" s="214" t="s">
        <v>1070</v>
      </c>
      <c r="C554" s="214" t="s">
        <v>1289</v>
      </c>
      <c r="D554" s="214" t="s">
        <v>1290</v>
      </c>
      <c r="E554" s="215">
        <v>9366</v>
      </c>
      <c r="F554" s="215">
        <v>10766</v>
      </c>
      <c r="G554" s="212"/>
      <c r="H554" s="212"/>
      <c r="I554" s="213">
        <f>IF(Таблица6254[[#This Row],[цена наличные]]&lt;&gt;"-",Таблица6254[[#This Row],[цена наличные]]*Таблица6254[[#This Row],[Заказ наличные]],"")</f>
        <v>0</v>
      </c>
      <c r="J554" s="213">
        <f>Таблица6254[[#This Row],[Цена б/н]]*Таблица6254[[#This Row],[заказ б/н]]</f>
        <v>0</v>
      </c>
    </row>
    <row r="555" spans="1:10" x14ac:dyDescent="0.25">
      <c r="A555" s="214" t="s">
        <v>1033</v>
      </c>
      <c r="B555" s="214" t="s">
        <v>1070</v>
      </c>
      <c r="C555" s="214" t="s">
        <v>1291</v>
      </c>
      <c r="D555" s="214" t="s">
        <v>1292</v>
      </c>
      <c r="E555" s="215">
        <v>4276</v>
      </c>
      <c r="F555" s="215">
        <v>4915</v>
      </c>
      <c r="G555" s="212"/>
      <c r="H555" s="212"/>
      <c r="I555" s="213">
        <f>IF(Таблица6254[[#This Row],[цена наличные]]&lt;&gt;"-",Таблица6254[[#This Row],[цена наличные]]*Таблица6254[[#This Row],[Заказ наличные]],"")</f>
        <v>0</v>
      </c>
      <c r="J555" s="213">
        <f>Таблица6254[[#This Row],[Цена б/н]]*Таблица6254[[#This Row],[заказ б/н]]</f>
        <v>0</v>
      </c>
    </row>
    <row r="556" spans="1:10" x14ac:dyDescent="0.25">
      <c r="A556" s="214" t="s">
        <v>1033</v>
      </c>
      <c r="B556" s="214" t="s">
        <v>1070</v>
      </c>
      <c r="C556" s="214" t="s">
        <v>1293</v>
      </c>
      <c r="D556" s="214" t="s">
        <v>1294</v>
      </c>
      <c r="E556" s="215">
        <v>3733</v>
      </c>
      <c r="F556" s="215">
        <v>4291</v>
      </c>
      <c r="G556" s="212"/>
      <c r="H556" s="212"/>
      <c r="I556" s="213">
        <f>IF(Таблица6254[[#This Row],[цена наличные]]&lt;&gt;"-",Таблица6254[[#This Row],[цена наличные]]*Таблица6254[[#This Row],[Заказ наличные]],"")</f>
        <v>0</v>
      </c>
      <c r="J556" s="213">
        <f>Таблица6254[[#This Row],[Цена б/н]]*Таблица6254[[#This Row],[заказ б/н]]</f>
        <v>0</v>
      </c>
    </row>
    <row r="557" spans="1:10" x14ac:dyDescent="0.25">
      <c r="A557" s="214" t="s">
        <v>1033</v>
      </c>
      <c r="B557" s="214" t="s">
        <v>1070</v>
      </c>
      <c r="C557" s="214" t="s">
        <v>1295</v>
      </c>
      <c r="D557" s="214" t="s">
        <v>1296</v>
      </c>
      <c r="E557" s="215">
        <v>5106</v>
      </c>
      <c r="F557" s="215">
        <v>5869</v>
      </c>
      <c r="G557" s="212"/>
      <c r="H557" s="212"/>
      <c r="I557" s="213">
        <f>IF(Таблица6254[[#This Row],[цена наличные]]&lt;&gt;"-",Таблица6254[[#This Row],[цена наличные]]*Таблица6254[[#This Row],[Заказ наличные]],"")</f>
        <v>0</v>
      </c>
      <c r="J557" s="213">
        <f>Таблица6254[[#This Row],[Цена б/н]]*Таблица6254[[#This Row],[заказ б/н]]</f>
        <v>0</v>
      </c>
    </row>
    <row r="558" spans="1:10" x14ac:dyDescent="0.25">
      <c r="A558" s="214" t="s">
        <v>1033</v>
      </c>
      <c r="B558" s="214" t="s">
        <v>1070</v>
      </c>
      <c r="C558" s="214" t="s">
        <v>1297</v>
      </c>
      <c r="D558" s="214" t="s">
        <v>1298</v>
      </c>
      <c r="E558" s="215">
        <v>5464</v>
      </c>
      <c r="F558" s="215">
        <v>6280</v>
      </c>
      <c r="G558" s="212"/>
      <c r="H558" s="212"/>
      <c r="I558" s="213">
        <f>IF(Таблица6254[[#This Row],[цена наличные]]&lt;&gt;"-",Таблица6254[[#This Row],[цена наличные]]*Таблица6254[[#This Row],[Заказ наличные]],"")</f>
        <v>0</v>
      </c>
      <c r="J558" s="213">
        <f>Таблица6254[[#This Row],[Цена б/н]]*Таблица6254[[#This Row],[заказ б/н]]</f>
        <v>0</v>
      </c>
    </row>
    <row r="559" spans="1:10" x14ac:dyDescent="0.25">
      <c r="A559" s="214" t="s">
        <v>1033</v>
      </c>
      <c r="B559" s="214" t="s">
        <v>1070</v>
      </c>
      <c r="C559" s="214" t="s">
        <v>1299</v>
      </c>
      <c r="D559" s="214" t="s">
        <v>1300</v>
      </c>
      <c r="E559" s="215">
        <v>6448</v>
      </c>
      <c r="F559" s="215">
        <v>7411</v>
      </c>
      <c r="G559" s="212"/>
      <c r="H559" s="212"/>
      <c r="I559" s="213">
        <f>IF(Таблица6254[[#This Row],[цена наличные]]&lt;&gt;"-",Таблица6254[[#This Row],[цена наличные]]*Таблица6254[[#This Row],[Заказ наличные]],"")</f>
        <v>0</v>
      </c>
      <c r="J559" s="213">
        <f>Таблица6254[[#This Row],[Цена б/н]]*Таблица6254[[#This Row],[заказ б/н]]</f>
        <v>0</v>
      </c>
    </row>
    <row r="560" spans="1:10" x14ac:dyDescent="0.25">
      <c r="A560" s="214" t="s">
        <v>1033</v>
      </c>
      <c r="B560" s="214" t="s">
        <v>1070</v>
      </c>
      <c r="C560" s="214" t="s">
        <v>1301</v>
      </c>
      <c r="D560" s="214" t="s">
        <v>1302</v>
      </c>
      <c r="E560" s="215">
        <v>6417</v>
      </c>
      <c r="F560" s="215">
        <v>7376</v>
      </c>
      <c r="G560" s="212"/>
      <c r="H560" s="212"/>
      <c r="I560" s="213">
        <f>IF(Таблица6254[[#This Row],[цена наличные]]&lt;&gt;"-",Таблица6254[[#This Row],[цена наличные]]*Таблица6254[[#This Row],[Заказ наличные]],"")</f>
        <v>0</v>
      </c>
      <c r="J560" s="213">
        <f>Таблица6254[[#This Row],[Цена б/н]]*Таблица6254[[#This Row],[заказ б/н]]</f>
        <v>0</v>
      </c>
    </row>
    <row r="561" spans="1:10" x14ac:dyDescent="0.25">
      <c r="A561" s="214" t="s">
        <v>1033</v>
      </c>
      <c r="B561" s="214" t="s">
        <v>1070</v>
      </c>
      <c r="C561" s="214" t="s">
        <v>1303</v>
      </c>
      <c r="D561" s="214" t="s">
        <v>1304</v>
      </c>
      <c r="E561" s="215">
        <v>6448</v>
      </c>
      <c r="F561" s="215">
        <v>7411</v>
      </c>
      <c r="G561" s="212"/>
      <c r="H561" s="212"/>
      <c r="I561" s="213">
        <f>IF(Таблица6254[[#This Row],[цена наличные]]&lt;&gt;"-",Таблица6254[[#This Row],[цена наличные]]*Таблица6254[[#This Row],[Заказ наличные]],"")</f>
        <v>0</v>
      </c>
      <c r="J561" s="213">
        <f>Таблица6254[[#This Row],[Цена б/н]]*Таблица6254[[#This Row],[заказ б/н]]</f>
        <v>0</v>
      </c>
    </row>
    <row r="562" spans="1:10" x14ac:dyDescent="0.25">
      <c r="A562" s="214" t="s">
        <v>1033</v>
      </c>
      <c r="B562" s="214" t="s">
        <v>1070</v>
      </c>
      <c r="C562" s="214" t="s">
        <v>1305</v>
      </c>
      <c r="D562" s="214" t="s">
        <v>1306</v>
      </c>
      <c r="E562" s="215">
        <v>7466</v>
      </c>
      <c r="F562" s="215">
        <v>8581</v>
      </c>
      <c r="G562" s="212"/>
      <c r="H562" s="212"/>
      <c r="I562" s="213">
        <f>IF(Таблица6254[[#This Row],[цена наличные]]&lt;&gt;"-",Таблица6254[[#This Row],[цена наличные]]*Таблица6254[[#This Row],[Заказ наличные]],"")</f>
        <v>0</v>
      </c>
      <c r="J562" s="213">
        <f>Таблица6254[[#This Row],[Цена б/н]]*Таблица6254[[#This Row],[заказ б/н]]</f>
        <v>0</v>
      </c>
    </row>
    <row r="563" spans="1:10" x14ac:dyDescent="0.25">
      <c r="A563" s="214" t="s">
        <v>1033</v>
      </c>
      <c r="B563" s="214" t="s">
        <v>1070</v>
      </c>
      <c r="C563" s="214" t="s">
        <v>13687</v>
      </c>
      <c r="D563" s="214" t="s">
        <v>13688</v>
      </c>
      <c r="E563" s="215">
        <v>8484</v>
      </c>
      <c r="F563" s="215">
        <v>9751</v>
      </c>
      <c r="G563" s="212"/>
      <c r="H563" s="212"/>
      <c r="I563" s="213">
        <f>IF(Таблица6254[[#This Row],[цена наличные]]&lt;&gt;"-",Таблица6254[[#This Row],[цена наличные]]*Таблица6254[[#This Row],[Заказ наличные]],"")</f>
        <v>0</v>
      </c>
      <c r="J563" s="213">
        <f>Таблица6254[[#This Row],[Цена б/н]]*Таблица6254[[#This Row],[заказ б/н]]</f>
        <v>0</v>
      </c>
    </row>
    <row r="564" spans="1:10" x14ac:dyDescent="0.25">
      <c r="A564" s="214" t="s">
        <v>1033</v>
      </c>
      <c r="B564" s="214" t="s">
        <v>1070</v>
      </c>
      <c r="C564" s="214" t="s">
        <v>1307</v>
      </c>
      <c r="D564" s="214" t="s">
        <v>1308</v>
      </c>
      <c r="E564" s="215">
        <v>3190</v>
      </c>
      <c r="F564" s="215">
        <v>3667</v>
      </c>
      <c r="G564" s="212"/>
      <c r="H564" s="212"/>
      <c r="I564" s="213">
        <f>IF(Таблица6254[[#This Row],[цена наличные]]&lt;&gt;"-",Таблица6254[[#This Row],[цена наличные]]*Таблица6254[[#This Row],[Заказ наличные]],"")</f>
        <v>0</v>
      </c>
      <c r="J564" s="213">
        <f>Таблица6254[[#This Row],[Цена б/н]]*Таблица6254[[#This Row],[заказ б/н]]</f>
        <v>0</v>
      </c>
    </row>
    <row r="565" spans="1:10" x14ac:dyDescent="0.25">
      <c r="A565" s="214" t="s">
        <v>1033</v>
      </c>
      <c r="B565" s="214" t="s">
        <v>1070</v>
      </c>
      <c r="C565" s="214" t="s">
        <v>1309</v>
      </c>
      <c r="D565" s="214" t="s">
        <v>1310</v>
      </c>
      <c r="E565" s="215">
        <v>4072</v>
      </c>
      <c r="F565" s="215">
        <v>4681</v>
      </c>
      <c r="G565" s="212"/>
      <c r="H565" s="212"/>
      <c r="I565" s="213">
        <f>IF(Таблица6254[[#This Row],[цена наличные]]&lt;&gt;"-",Таблица6254[[#This Row],[цена наличные]]*Таблица6254[[#This Row],[Заказ наличные]],"")</f>
        <v>0</v>
      </c>
      <c r="J565" s="213">
        <f>Таблица6254[[#This Row],[Цена б/н]]*Таблица6254[[#This Row],[заказ б/н]]</f>
        <v>0</v>
      </c>
    </row>
    <row r="566" spans="1:10" x14ac:dyDescent="0.25">
      <c r="A566" s="214" t="s">
        <v>1033</v>
      </c>
      <c r="B566" s="214" t="s">
        <v>1070</v>
      </c>
      <c r="C566" s="214" t="s">
        <v>1311</v>
      </c>
      <c r="D566" s="214" t="s">
        <v>1312</v>
      </c>
      <c r="E566" s="215">
        <v>6448</v>
      </c>
      <c r="F566" s="215">
        <v>7411</v>
      </c>
      <c r="G566" s="212"/>
      <c r="H566" s="212"/>
      <c r="I566" s="213">
        <f>IF(Таблица6254[[#This Row],[цена наличные]]&lt;&gt;"-",Таблица6254[[#This Row],[цена наличные]]*Таблица6254[[#This Row],[Заказ наличные]],"")</f>
        <v>0</v>
      </c>
      <c r="J566" s="213">
        <f>Таблица6254[[#This Row],[Цена б/н]]*Таблица6254[[#This Row],[заказ б/н]]</f>
        <v>0</v>
      </c>
    </row>
    <row r="567" spans="1:10" x14ac:dyDescent="0.25">
      <c r="A567" s="214" t="s">
        <v>1033</v>
      </c>
      <c r="B567" s="214" t="s">
        <v>1070</v>
      </c>
      <c r="C567" s="214" t="s">
        <v>1313</v>
      </c>
      <c r="D567" s="214" t="s">
        <v>1314</v>
      </c>
      <c r="E567" s="215">
        <v>56332</v>
      </c>
      <c r="F567" s="215">
        <v>64749</v>
      </c>
      <c r="G567" s="212"/>
      <c r="H567" s="212"/>
      <c r="I567" s="213">
        <f>IF(Таблица6254[[#This Row],[цена наличные]]&lt;&gt;"-",Таблица6254[[#This Row],[цена наличные]]*Таблица6254[[#This Row],[Заказ наличные]],"")</f>
        <v>0</v>
      </c>
      <c r="J567" s="213">
        <f>Таблица6254[[#This Row],[Цена б/н]]*Таблица6254[[#This Row],[заказ б/н]]</f>
        <v>0</v>
      </c>
    </row>
    <row r="568" spans="1:10" x14ac:dyDescent="0.25">
      <c r="A568" s="214" t="s">
        <v>1033</v>
      </c>
      <c r="B568" s="214" t="s">
        <v>1070</v>
      </c>
      <c r="C568" s="214" t="s">
        <v>1315</v>
      </c>
      <c r="D568" s="214" t="s">
        <v>1316</v>
      </c>
      <c r="E568" s="215">
        <v>4004</v>
      </c>
      <c r="F568" s="215">
        <v>4603</v>
      </c>
      <c r="G568" s="212"/>
      <c r="H568" s="212"/>
      <c r="I568" s="213">
        <f>IF(Таблица6254[[#This Row],[цена наличные]]&lt;&gt;"-",Таблица6254[[#This Row],[цена наличные]]*Таблица6254[[#This Row],[Заказ наличные]],"")</f>
        <v>0</v>
      </c>
      <c r="J568" s="213">
        <f>Таблица6254[[#This Row],[Цена б/н]]*Таблица6254[[#This Row],[заказ б/н]]</f>
        <v>0</v>
      </c>
    </row>
    <row r="569" spans="1:10" x14ac:dyDescent="0.25">
      <c r="A569" s="214" t="s">
        <v>1033</v>
      </c>
      <c r="B569" s="214" t="s">
        <v>1070</v>
      </c>
      <c r="C569" s="214" t="s">
        <v>1317</v>
      </c>
      <c r="D569" s="214" t="s">
        <v>1318</v>
      </c>
      <c r="E569" s="215">
        <v>4344</v>
      </c>
      <c r="F569" s="215">
        <v>4993</v>
      </c>
      <c r="G569" s="212"/>
      <c r="H569" s="212"/>
      <c r="I569" s="213">
        <f>IF(Таблица6254[[#This Row],[цена наличные]]&lt;&gt;"-",Таблица6254[[#This Row],[цена наличные]]*Таблица6254[[#This Row],[Заказ наличные]],"")</f>
        <v>0</v>
      </c>
      <c r="J569" s="213">
        <f>Таблица6254[[#This Row],[Цена б/н]]*Таблица6254[[#This Row],[заказ б/н]]</f>
        <v>0</v>
      </c>
    </row>
    <row r="570" spans="1:10" x14ac:dyDescent="0.25">
      <c r="A570" s="214" t="s">
        <v>1033</v>
      </c>
      <c r="B570" s="214" t="s">
        <v>1070</v>
      </c>
      <c r="C570" s="214" t="s">
        <v>1319</v>
      </c>
      <c r="D570" s="214" t="s">
        <v>1320</v>
      </c>
      <c r="E570" s="215">
        <v>4819</v>
      </c>
      <c r="F570" s="215">
        <v>5539</v>
      </c>
      <c r="G570" s="212"/>
      <c r="H570" s="212"/>
      <c r="I570" s="213">
        <f>IF(Таблица6254[[#This Row],[цена наличные]]&lt;&gt;"-",Таблица6254[[#This Row],[цена наличные]]*Таблица6254[[#This Row],[Заказ наличные]],"")</f>
        <v>0</v>
      </c>
      <c r="J570" s="213">
        <f>Таблица6254[[#This Row],[Цена б/н]]*Таблица6254[[#This Row],[заказ б/н]]</f>
        <v>0</v>
      </c>
    </row>
    <row r="571" spans="1:10" x14ac:dyDescent="0.25">
      <c r="A571" s="214" t="s">
        <v>1033</v>
      </c>
      <c r="B571" s="214" t="s">
        <v>1070</v>
      </c>
      <c r="C571" s="214" t="s">
        <v>1321</v>
      </c>
      <c r="D571" s="214" t="s">
        <v>1322</v>
      </c>
      <c r="E571" s="215">
        <v>5430</v>
      </c>
      <c r="F571" s="215">
        <v>6241</v>
      </c>
      <c r="G571" s="212"/>
      <c r="H571" s="212"/>
      <c r="I571" s="213">
        <f>IF(Таблица6254[[#This Row],[цена наличные]]&lt;&gt;"-",Таблица6254[[#This Row],[цена наличные]]*Таблица6254[[#This Row],[Заказ наличные]],"")</f>
        <v>0</v>
      </c>
      <c r="J571" s="213">
        <f>Таблица6254[[#This Row],[Цена б/н]]*Таблица6254[[#This Row],[заказ б/н]]</f>
        <v>0</v>
      </c>
    </row>
    <row r="572" spans="1:10" x14ac:dyDescent="0.25">
      <c r="A572" s="214" t="s">
        <v>1033</v>
      </c>
      <c r="B572" s="214" t="s">
        <v>1070</v>
      </c>
      <c r="C572" s="214" t="s">
        <v>1323</v>
      </c>
      <c r="D572" s="214" t="s">
        <v>1324</v>
      </c>
      <c r="E572" s="215">
        <v>7126</v>
      </c>
      <c r="F572" s="215">
        <v>8191</v>
      </c>
      <c r="G572" s="212"/>
      <c r="H572" s="212"/>
      <c r="I572" s="213">
        <f>IF(Таблица6254[[#This Row],[цена наличные]]&lt;&gt;"-",Таблица6254[[#This Row],[цена наличные]]*Таблица6254[[#This Row],[Заказ наличные]],"")</f>
        <v>0</v>
      </c>
      <c r="J572" s="213">
        <f>Таблица6254[[#This Row],[Цена б/н]]*Таблица6254[[#This Row],[заказ б/н]]</f>
        <v>0</v>
      </c>
    </row>
    <row r="573" spans="1:10" x14ac:dyDescent="0.25">
      <c r="A573" s="214" t="s">
        <v>1033</v>
      </c>
      <c r="B573" s="214" t="s">
        <v>1070</v>
      </c>
      <c r="C573" s="214" t="s">
        <v>1325</v>
      </c>
      <c r="D573" s="214" t="s">
        <v>1326</v>
      </c>
      <c r="E573" s="215">
        <v>5362</v>
      </c>
      <c r="F573" s="215">
        <v>6163</v>
      </c>
      <c r="G573" s="212"/>
      <c r="H573" s="212"/>
      <c r="I573" s="213">
        <f>IF(Таблица6254[[#This Row],[цена наличные]]&lt;&gt;"-",Таблица6254[[#This Row],[цена наличные]]*Таблица6254[[#This Row],[Заказ наличные]],"")</f>
        <v>0</v>
      </c>
      <c r="J573" s="213">
        <f>Таблица6254[[#This Row],[Цена б/н]]*Таблица6254[[#This Row],[заказ б/н]]</f>
        <v>0</v>
      </c>
    </row>
    <row r="574" spans="1:10" x14ac:dyDescent="0.25">
      <c r="A574" s="214" t="s">
        <v>1033</v>
      </c>
      <c r="B574" s="214" t="s">
        <v>1070</v>
      </c>
      <c r="C574" s="214" t="s">
        <v>1327</v>
      </c>
      <c r="D574" s="214" t="s">
        <v>1328</v>
      </c>
      <c r="E574" s="215">
        <v>6482</v>
      </c>
      <c r="F574" s="215">
        <v>7450</v>
      </c>
      <c r="G574" s="212"/>
      <c r="H574" s="212"/>
      <c r="I574" s="213">
        <f>IF(Таблица6254[[#This Row],[цена наличные]]&lt;&gt;"-",Таблица6254[[#This Row],[цена наличные]]*Таблица6254[[#This Row],[Заказ наличные]],"")</f>
        <v>0</v>
      </c>
      <c r="J574" s="213">
        <f>Таблица6254[[#This Row],[Цена б/н]]*Таблица6254[[#This Row],[заказ б/н]]</f>
        <v>0</v>
      </c>
    </row>
    <row r="575" spans="1:10" x14ac:dyDescent="0.25">
      <c r="A575" s="214" t="s">
        <v>1033</v>
      </c>
      <c r="B575" s="214" t="s">
        <v>1070</v>
      </c>
      <c r="C575" s="214" t="s">
        <v>1329</v>
      </c>
      <c r="D575" s="214" t="s">
        <v>1330</v>
      </c>
      <c r="E575" s="215">
        <v>8144</v>
      </c>
      <c r="F575" s="215">
        <v>9361</v>
      </c>
      <c r="G575" s="212"/>
      <c r="H575" s="212"/>
      <c r="I575" s="213">
        <f>IF(Таблица6254[[#This Row],[цена наличные]]&lt;&gt;"-",Таблица6254[[#This Row],[цена наличные]]*Таблица6254[[#This Row],[Заказ наличные]],"")</f>
        <v>0</v>
      </c>
      <c r="J575" s="213">
        <f>Таблица6254[[#This Row],[Цена б/н]]*Таблица6254[[#This Row],[заказ б/н]]</f>
        <v>0</v>
      </c>
    </row>
    <row r="576" spans="1:10" x14ac:dyDescent="0.25">
      <c r="A576" s="214" t="s">
        <v>1033</v>
      </c>
      <c r="B576" s="214" t="s">
        <v>1070</v>
      </c>
      <c r="C576" s="214" t="s">
        <v>1331</v>
      </c>
      <c r="D576" s="214" t="s">
        <v>1332</v>
      </c>
      <c r="E576" s="215">
        <v>3801</v>
      </c>
      <c r="F576" s="215">
        <v>4369</v>
      </c>
      <c r="G576" s="212"/>
      <c r="H576" s="212"/>
      <c r="I576" s="213">
        <f>IF(Таблица6254[[#This Row],[цена наличные]]&lt;&gt;"-",Таблица6254[[#This Row],[цена наличные]]*Таблица6254[[#This Row],[Заказ наличные]],"")</f>
        <v>0</v>
      </c>
      <c r="J576" s="213">
        <f>Таблица6254[[#This Row],[Цена б/н]]*Таблица6254[[#This Row],[заказ б/н]]</f>
        <v>0</v>
      </c>
    </row>
    <row r="577" spans="1:10" x14ac:dyDescent="0.25">
      <c r="A577" s="214" t="s">
        <v>1033</v>
      </c>
      <c r="B577" s="214" t="s">
        <v>1070</v>
      </c>
      <c r="C577" s="214" t="s">
        <v>1333</v>
      </c>
      <c r="D577" s="214" t="s">
        <v>1334</v>
      </c>
      <c r="E577" s="215">
        <v>4615</v>
      </c>
      <c r="F577" s="215">
        <v>5305</v>
      </c>
      <c r="G577" s="212"/>
      <c r="H577" s="212"/>
      <c r="I577" s="213">
        <f>IF(Таблица6254[[#This Row],[цена наличные]]&lt;&gt;"-",Таблица6254[[#This Row],[цена наличные]]*Таблица6254[[#This Row],[Заказ наличные]],"")</f>
        <v>0</v>
      </c>
      <c r="J577" s="213">
        <f>Таблица6254[[#This Row],[Цена б/н]]*Таблица6254[[#This Row],[заказ б/н]]</f>
        <v>0</v>
      </c>
    </row>
    <row r="578" spans="1:10" x14ac:dyDescent="0.25">
      <c r="A578" s="214" t="s">
        <v>1033</v>
      </c>
      <c r="B578" s="214" t="s">
        <v>1070</v>
      </c>
      <c r="C578" s="214" t="s">
        <v>1335</v>
      </c>
      <c r="D578" s="214" t="s">
        <v>1336</v>
      </c>
      <c r="E578" s="215">
        <v>4479</v>
      </c>
      <c r="F578" s="215">
        <v>5149</v>
      </c>
      <c r="G578" s="212"/>
      <c r="H578" s="212"/>
      <c r="I578" s="213">
        <f>IF(Таблица6254[[#This Row],[цена наличные]]&lt;&gt;"-",Таблица6254[[#This Row],[цена наличные]]*Таблица6254[[#This Row],[Заказ наличные]],"")</f>
        <v>0</v>
      </c>
      <c r="J578" s="213">
        <f>Таблица6254[[#This Row],[Цена б/н]]*Таблица6254[[#This Row],[заказ б/н]]</f>
        <v>0</v>
      </c>
    </row>
    <row r="579" spans="1:10" x14ac:dyDescent="0.25">
      <c r="A579" s="214" t="s">
        <v>1033</v>
      </c>
      <c r="B579" s="214" t="s">
        <v>1070</v>
      </c>
      <c r="C579" s="214" t="s">
        <v>1337</v>
      </c>
      <c r="D579" s="214" t="s">
        <v>1338</v>
      </c>
      <c r="E579" s="215">
        <v>5037</v>
      </c>
      <c r="F579" s="215">
        <v>5790</v>
      </c>
      <c r="G579" s="212"/>
      <c r="H579" s="212"/>
      <c r="I579" s="213">
        <f>IF(Таблица6254[[#This Row],[цена наличные]]&lt;&gt;"-",Таблица6254[[#This Row],[цена наличные]]*Таблица6254[[#This Row],[Заказ наличные]],"")</f>
        <v>0</v>
      </c>
      <c r="J579" s="213">
        <f>Таблица6254[[#This Row],[Цена б/н]]*Таблица6254[[#This Row],[заказ б/н]]</f>
        <v>0</v>
      </c>
    </row>
    <row r="580" spans="1:10" x14ac:dyDescent="0.25">
      <c r="A580" s="214" t="s">
        <v>1033</v>
      </c>
      <c r="B580" s="214" t="s">
        <v>1070</v>
      </c>
      <c r="C580" s="214" t="s">
        <v>1339</v>
      </c>
      <c r="D580" s="214" t="s">
        <v>1340</v>
      </c>
      <c r="E580" s="215">
        <v>4887</v>
      </c>
      <c r="F580" s="215">
        <v>5617</v>
      </c>
      <c r="G580" s="212"/>
      <c r="H580" s="212"/>
      <c r="I580" s="213">
        <f>IF(Таблица6254[[#This Row],[цена наличные]]&lt;&gt;"-",Таблица6254[[#This Row],[цена наличные]]*Таблица6254[[#This Row],[Заказ наличные]],"")</f>
        <v>0</v>
      </c>
      <c r="J580" s="213">
        <f>Таблица6254[[#This Row],[Цена б/н]]*Таблица6254[[#This Row],[заказ б/н]]</f>
        <v>0</v>
      </c>
    </row>
    <row r="581" spans="1:10" x14ac:dyDescent="0.25">
      <c r="A581" s="214" t="s">
        <v>1033</v>
      </c>
      <c r="B581" s="214" t="s">
        <v>1070</v>
      </c>
      <c r="C581" s="214" t="s">
        <v>1341</v>
      </c>
      <c r="D581" s="214" t="s">
        <v>1342</v>
      </c>
      <c r="E581" s="215">
        <v>7805</v>
      </c>
      <c r="F581" s="215">
        <v>8971</v>
      </c>
      <c r="G581" s="212"/>
      <c r="H581" s="212"/>
      <c r="I581" s="213">
        <f>IF(Таблица6254[[#This Row],[цена наличные]]&lt;&gt;"-",Таблица6254[[#This Row],[цена наличные]]*Таблица6254[[#This Row],[Заказ наличные]],"")</f>
        <v>0</v>
      </c>
      <c r="J581" s="213">
        <f>Таблица6254[[#This Row],[Цена б/н]]*Таблица6254[[#This Row],[заказ б/н]]</f>
        <v>0</v>
      </c>
    </row>
    <row r="582" spans="1:10" x14ac:dyDescent="0.25">
      <c r="A582" s="214" t="s">
        <v>1033</v>
      </c>
      <c r="B582" s="214" t="s">
        <v>1070</v>
      </c>
      <c r="C582" s="214" t="s">
        <v>1343</v>
      </c>
      <c r="D582" s="214" t="s">
        <v>1344</v>
      </c>
      <c r="E582" s="215">
        <v>4485</v>
      </c>
      <c r="F582" s="215">
        <v>5155</v>
      </c>
      <c r="G582" s="212"/>
      <c r="H582" s="212"/>
      <c r="I582" s="213">
        <f>IF(Таблица6254[[#This Row],[цена наличные]]&lt;&gt;"-",Таблица6254[[#This Row],[цена наличные]]*Таблица6254[[#This Row],[Заказ наличные]],"")</f>
        <v>0</v>
      </c>
      <c r="J582" s="213">
        <f>Таблица6254[[#This Row],[Цена б/н]]*Таблица6254[[#This Row],[заказ б/н]]</f>
        <v>0</v>
      </c>
    </row>
    <row r="583" spans="1:10" x14ac:dyDescent="0.25">
      <c r="A583" s="214" t="s">
        <v>1033</v>
      </c>
      <c r="B583" s="214" t="s">
        <v>1070</v>
      </c>
      <c r="C583" s="214" t="s">
        <v>12724</v>
      </c>
      <c r="D583" s="214" t="s">
        <v>12725</v>
      </c>
      <c r="E583" s="215">
        <v>4276</v>
      </c>
      <c r="F583" s="215">
        <v>4915</v>
      </c>
      <c r="G583" s="212"/>
      <c r="H583" s="212"/>
      <c r="I583" s="213">
        <f>IF(Таблица6254[[#This Row],[цена наличные]]&lt;&gt;"-",Таблица6254[[#This Row],[цена наличные]]*Таблица6254[[#This Row],[Заказ наличные]],"")</f>
        <v>0</v>
      </c>
      <c r="J583" s="213">
        <f>Таблица6254[[#This Row],[Цена б/н]]*Таблица6254[[#This Row],[заказ б/н]]</f>
        <v>0</v>
      </c>
    </row>
    <row r="584" spans="1:10" x14ac:dyDescent="0.25">
      <c r="A584" s="214" t="s">
        <v>1033</v>
      </c>
      <c r="B584" s="214" t="s">
        <v>1070</v>
      </c>
      <c r="C584" s="214" t="s">
        <v>1345</v>
      </c>
      <c r="D584" s="214" t="s">
        <v>1346</v>
      </c>
      <c r="E584" s="215">
        <v>12013</v>
      </c>
      <c r="F584" s="215">
        <v>13808</v>
      </c>
      <c r="G584" s="212"/>
      <c r="H584" s="212"/>
      <c r="I584" s="213">
        <f>IF(Таблица6254[[#This Row],[цена наличные]]&lt;&gt;"-",Таблица6254[[#This Row],[цена наличные]]*Таблица6254[[#This Row],[Заказ наличные]],"")</f>
        <v>0</v>
      </c>
      <c r="J584" s="213">
        <f>Таблица6254[[#This Row],[Цена б/н]]*Таблица6254[[#This Row],[заказ б/н]]</f>
        <v>0</v>
      </c>
    </row>
    <row r="585" spans="1:10" x14ac:dyDescent="0.25">
      <c r="A585" s="214" t="s">
        <v>1033</v>
      </c>
      <c r="B585" s="214" t="s">
        <v>1070</v>
      </c>
      <c r="C585" s="214" t="s">
        <v>1347</v>
      </c>
      <c r="D585" s="214" t="s">
        <v>1348</v>
      </c>
      <c r="E585" s="215">
        <v>5520</v>
      </c>
      <c r="F585" s="215">
        <v>6345</v>
      </c>
      <c r="G585" s="212"/>
      <c r="H585" s="212"/>
      <c r="I585" s="213">
        <f>IF(Таблица6254[[#This Row],[цена наличные]]&lt;&gt;"-",Таблица6254[[#This Row],[цена наличные]]*Таблица6254[[#This Row],[Заказ наличные]],"")</f>
        <v>0</v>
      </c>
      <c r="J585" s="213">
        <f>Таблица6254[[#This Row],[Цена б/н]]*Таблица6254[[#This Row],[заказ б/н]]</f>
        <v>0</v>
      </c>
    </row>
    <row r="586" spans="1:10" x14ac:dyDescent="0.25">
      <c r="A586" s="214" t="s">
        <v>1033</v>
      </c>
      <c r="B586" s="214" t="s">
        <v>1070</v>
      </c>
      <c r="C586" s="214" t="s">
        <v>1349</v>
      </c>
      <c r="D586" s="214" t="s">
        <v>1350</v>
      </c>
      <c r="E586" s="215">
        <v>8484</v>
      </c>
      <c r="F586" s="215">
        <v>9751</v>
      </c>
      <c r="G586" s="212"/>
      <c r="H586" s="212"/>
      <c r="I586" s="213">
        <f>IF(Таблица6254[[#This Row],[цена наличные]]&lt;&gt;"-",Таблица6254[[#This Row],[цена наличные]]*Таблица6254[[#This Row],[Заказ наличные]],"")</f>
        <v>0</v>
      </c>
      <c r="J586" s="213">
        <f>Таблица6254[[#This Row],[Цена б/н]]*Таблица6254[[#This Row],[заказ б/н]]</f>
        <v>0</v>
      </c>
    </row>
    <row r="587" spans="1:10" x14ac:dyDescent="0.25">
      <c r="A587" s="214" t="s">
        <v>1033</v>
      </c>
      <c r="B587" s="214" t="s">
        <v>1351</v>
      </c>
      <c r="C587" s="214" t="s">
        <v>1352</v>
      </c>
      <c r="D587" s="214" t="s">
        <v>1353</v>
      </c>
      <c r="E587" s="215">
        <v>18664</v>
      </c>
      <c r="F587" s="215">
        <v>21453</v>
      </c>
      <c r="G587" s="212"/>
      <c r="H587" s="212"/>
      <c r="I587" s="213">
        <f>IF(Таблица6254[[#This Row],[цена наличные]]&lt;&gt;"-",Таблица6254[[#This Row],[цена наличные]]*Таблица6254[[#This Row],[Заказ наличные]],"")</f>
        <v>0</v>
      </c>
      <c r="J587" s="213">
        <f>Таблица6254[[#This Row],[Цена б/н]]*Таблица6254[[#This Row],[заказ б/н]]</f>
        <v>0</v>
      </c>
    </row>
    <row r="588" spans="1:10" x14ac:dyDescent="0.25">
      <c r="A588" s="214" t="s">
        <v>1033</v>
      </c>
      <c r="B588" s="214" t="s">
        <v>1351</v>
      </c>
      <c r="C588" s="214" t="s">
        <v>1354</v>
      </c>
      <c r="D588" s="214" t="s">
        <v>1355</v>
      </c>
      <c r="E588" s="215">
        <v>8823</v>
      </c>
      <c r="F588" s="215">
        <v>10141</v>
      </c>
      <c r="G588" s="212"/>
      <c r="H588" s="212"/>
      <c r="I588" s="213">
        <f>IF(Таблица6254[[#This Row],[цена наличные]]&lt;&gt;"-",Таблица6254[[#This Row],[цена наличные]]*Таблица6254[[#This Row],[Заказ наличные]],"")</f>
        <v>0</v>
      </c>
      <c r="J588" s="213">
        <f>Таблица6254[[#This Row],[Цена б/н]]*Таблица6254[[#This Row],[заказ б/н]]</f>
        <v>0</v>
      </c>
    </row>
    <row r="589" spans="1:10" x14ac:dyDescent="0.25">
      <c r="A589" s="214" t="s">
        <v>1033</v>
      </c>
      <c r="B589" s="214" t="s">
        <v>1351</v>
      </c>
      <c r="C589" s="214" t="s">
        <v>1356</v>
      </c>
      <c r="D589" s="214" t="s">
        <v>1357</v>
      </c>
      <c r="E589" s="215">
        <v>13574</v>
      </c>
      <c r="F589" s="215">
        <v>15602</v>
      </c>
      <c r="G589" s="212"/>
      <c r="H589" s="212"/>
      <c r="I589" s="213">
        <f>IF(Таблица6254[[#This Row],[цена наличные]]&lt;&gt;"-",Таблица6254[[#This Row],[цена наличные]]*Таблица6254[[#This Row],[Заказ наличные]],"")</f>
        <v>0</v>
      </c>
      <c r="J589" s="213">
        <f>Таблица6254[[#This Row],[Цена б/н]]*Таблица6254[[#This Row],[заказ б/н]]</f>
        <v>0</v>
      </c>
    </row>
    <row r="590" spans="1:10" x14ac:dyDescent="0.25">
      <c r="A590" s="214" t="s">
        <v>1033</v>
      </c>
      <c r="B590" s="214" t="s">
        <v>1351</v>
      </c>
      <c r="C590" s="214" t="s">
        <v>1358</v>
      </c>
      <c r="D590" s="214" t="s">
        <v>1359</v>
      </c>
      <c r="E590" s="215">
        <v>8144</v>
      </c>
      <c r="F590" s="215">
        <v>9361</v>
      </c>
      <c r="G590" s="212"/>
      <c r="H590" s="212"/>
      <c r="I590" s="213">
        <f>IF(Таблица6254[[#This Row],[цена наличные]]&lt;&gt;"-",Таблица6254[[#This Row],[цена наличные]]*Таблица6254[[#This Row],[Заказ наличные]],"")</f>
        <v>0</v>
      </c>
      <c r="J590" s="213">
        <f>Таблица6254[[#This Row],[Цена б/н]]*Таблица6254[[#This Row],[заказ б/н]]</f>
        <v>0</v>
      </c>
    </row>
    <row r="591" spans="1:10" x14ac:dyDescent="0.25">
      <c r="A591" s="214" t="s">
        <v>1033</v>
      </c>
      <c r="B591" s="214" t="s">
        <v>1351</v>
      </c>
      <c r="C591" s="214" t="s">
        <v>1360</v>
      </c>
      <c r="D591" s="214" t="s">
        <v>1361</v>
      </c>
      <c r="E591" s="215">
        <v>5430</v>
      </c>
      <c r="F591" s="215">
        <v>6241</v>
      </c>
      <c r="G591" s="212"/>
      <c r="H591" s="212"/>
      <c r="I591" s="213">
        <f>IF(Таблица6254[[#This Row],[цена наличные]]&lt;&gt;"-",Таблица6254[[#This Row],[цена наличные]]*Таблица6254[[#This Row],[Заказ наличные]],"")</f>
        <v>0</v>
      </c>
      <c r="J591" s="213">
        <f>Таблица6254[[#This Row],[Цена б/н]]*Таблица6254[[#This Row],[заказ б/н]]</f>
        <v>0</v>
      </c>
    </row>
    <row r="592" spans="1:10" x14ac:dyDescent="0.25">
      <c r="A592" s="214" t="s">
        <v>1033</v>
      </c>
      <c r="B592" s="214" t="s">
        <v>1351</v>
      </c>
      <c r="C592" s="214" t="s">
        <v>1362</v>
      </c>
      <c r="D592" s="214" t="s">
        <v>1363</v>
      </c>
      <c r="E592" s="215">
        <v>7466</v>
      </c>
      <c r="F592" s="215">
        <v>8581</v>
      </c>
      <c r="G592" s="212"/>
      <c r="H592" s="212"/>
      <c r="I592" s="213">
        <f>IF(Таблица6254[[#This Row],[цена наличные]]&lt;&gt;"-",Таблица6254[[#This Row],[цена наличные]]*Таблица6254[[#This Row],[Заказ наличные]],"")</f>
        <v>0</v>
      </c>
      <c r="J592" s="213">
        <f>Таблица6254[[#This Row],[Цена б/н]]*Таблица6254[[#This Row],[заказ б/н]]</f>
        <v>0</v>
      </c>
    </row>
    <row r="593" spans="1:10" x14ac:dyDescent="0.25">
      <c r="A593" s="214" t="s">
        <v>1033</v>
      </c>
      <c r="B593" s="214" t="s">
        <v>1351</v>
      </c>
      <c r="C593" s="214" t="s">
        <v>1364</v>
      </c>
      <c r="D593" s="214" t="s">
        <v>1365</v>
      </c>
      <c r="E593" s="215">
        <v>7805</v>
      </c>
      <c r="F593" s="215">
        <v>8971</v>
      </c>
      <c r="G593" s="212"/>
      <c r="H593" s="212"/>
      <c r="I593" s="213">
        <f>IF(Таблица6254[[#This Row],[цена наличные]]&lt;&gt;"-",Таблица6254[[#This Row],[цена наличные]]*Таблица6254[[#This Row],[Заказ наличные]],"")</f>
        <v>0</v>
      </c>
      <c r="J593" s="213">
        <f>Таблица6254[[#This Row],[Цена б/н]]*Таблица6254[[#This Row],[заказ б/н]]</f>
        <v>0</v>
      </c>
    </row>
    <row r="594" spans="1:10" x14ac:dyDescent="0.25">
      <c r="A594" s="214" t="s">
        <v>1033</v>
      </c>
      <c r="B594" s="214" t="s">
        <v>1351</v>
      </c>
      <c r="C594" s="214" t="s">
        <v>1366</v>
      </c>
      <c r="D594" s="214" t="s">
        <v>1367</v>
      </c>
      <c r="E594" s="215">
        <v>86596</v>
      </c>
      <c r="F594" s="215">
        <v>99536</v>
      </c>
      <c r="G594" s="212"/>
      <c r="H594" s="212"/>
      <c r="I594" s="213">
        <f>IF(Таблица6254[[#This Row],[цена наличные]]&lt;&gt;"-",Таблица6254[[#This Row],[цена наличные]]*Таблица6254[[#This Row],[Заказ наличные]],"")</f>
        <v>0</v>
      </c>
      <c r="J594" s="213">
        <f>Таблица6254[[#This Row],[Цена б/н]]*Таблица6254[[#This Row],[заказ б/н]]</f>
        <v>0</v>
      </c>
    </row>
    <row r="595" spans="1:10" x14ac:dyDescent="0.25">
      <c r="A595" s="214" t="s">
        <v>1033</v>
      </c>
      <c r="B595" s="214" t="s">
        <v>1351</v>
      </c>
      <c r="C595" s="214" t="s">
        <v>1366</v>
      </c>
      <c r="D595" s="214" t="s">
        <v>1368</v>
      </c>
      <c r="E595" s="215">
        <v>171674</v>
      </c>
      <c r="F595" s="215">
        <v>197327</v>
      </c>
      <c r="G595" s="212"/>
      <c r="H595" s="212"/>
      <c r="I595" s="213">
        <f>IF(Таблица6254[[#This Row],[цена наличные]]&lt;&gt;"-",Таблица6254[[#This Row],[цена наличные]]*Таблица6254[[#This Row],[Заказ наличные]],"")</f>
        <v>0</v>
      </c>
      <c r="J595" s="213">
        <f>Таблица6254[[#This Row],[Цена б/н]]*Таблица6254[[#This Row],[заказ б/н]]</f>
        <v>0</v>
      </c>
    </row>
    <row r="596" spans="1:10" x14ac:dyDescent="0.25">
      <c r="A596" s="214" t="s">
        <v>1033</v>
      </c>
      <c r="B596" s="476" t="s">
        <v>1351</v>
      </c>
      <c r="C596" s="477"/>
      <c r="D596" s="214" t="s">
        <v>1369</v>
      </c>
      <c r="E596" s="215">
        <v>81421</v>
      </c>
      <c r="F596" s="215">
        <v>93588</v>
      </c>
      <c r="G596" s="212"/>
      <c r="H596" s="212"/>
      <c r="I596" s="213">
        <f>IF(Таблица6254[[#This Row],[цена наличные]]&lt;&gt;"-",Таблица6254[[#This Row],[цена наличные]]*Таблица6254[[#This Row],[Заказ наличные]],"")</f>
        <v>0</v>
      </c>
      <c r="J596" s="213">
        <f>Таблица6254[[#This Row],[Цена б/н]]*Таблица6254[[#This Row],[заказ б/н]]</f>
        <v>0</v>
      </c>
    </row>
    <row r="597" spans="1:10" x14ac:dyDescent="0.25">
      <c r="A597" s="214" t="s">
        <v>1033</v>
      </c>
      <c r="B597" s="214" t="s">
        <v>1370</v>
      </c>
      <c r="C597" s="214" t="s">
        <v>10471</v>
      </c>
      <c r="D597" s="214" t="s">
        <v>10472</v>
      </c>
      <c r="E597" s="215">
        <v>61083</v>
      </c>
      <c r="F597" s="215">
        <v>70210</v>
      </c>
      <c r="G597" s="212"/>
      <c r="H597" s="212"/>
      <c r="I597" s="213">
        <f>IF(Таблица6254[[#This Row],[цена наличные]]&lt;&gt;"-",Таблица6254[[#This Row],[цена наличные]]*Таблица6254[[#This Row],[Заказ наличные]],"")</f>
        <v>0</v>
      </c>
      <c r="J597" s="213">
        <f>Таблица6254[[#This Row],[Цена б/н]]*Таблица6254[[#This Row],[заказ б/н]]</f>
        <v>0</v>
      </c>
    </row>
    <row r="598" spans="1:10" x14ac:dyDescent="0.25">
      <c r="A598" s="214" t="s">
        <v>1033</v>
      </c>
      <c r="B598" s="214" t="s">
        <v>1370</v>
      </c>
      <c r="C598" s="214" t="s">
        <v>1371</v>
      </c>
      <c r="D598" s="214" t="s">
        <v>1372</v>
      </c>
      <c r="E598" s="215">
        <v>57011</v>
      </c>
      <c r="F598" s="215">
        <v>65529</v>
      </c>
      <c r="G598" s="212"/>
      <c r="H598" s="212"/>
      <c r="I598" s="213">
        <f>IF(Таблица6254[[#This Row],[цена наличные]]&lt;&gt;"-",Таблица6254[[#This Row],[цена наличные]]*Таблица6254[[#This Row],[Заказ наличные]],"")</f>
        <v>0</v>
      </c>
      <c r="J598" s="213">
        <f>Таблица6254[[#This Row],[Цена б/н]]*Таблица6254[[#This Row],[заказ б/н]]</f>
        <v>0</v>
      </c>
    </row>
    <row r="599" spans="1:10" x14ac:dyDescent="0.25">
      <c r="A599" s="214" t="s">
        <v>1033</v>
      </c>
      <c r="B599" s="214" t="s">
        <v>1370</v>
      </c>
      <c r="C599" s="214" t="s">
        <v>11302</v>
      </c>
      <c r="D599" s="214" t="s">
        <v>11303</v>
      </c>
      <c r="E599" s="215">
        <v>78050</v>
      </c>
      <c r="F599" s="215">
        <v>89713</v>
      </c>
      <c r="G599" s="212"/>
      <c r="H599" s="212"/>
      <c r="I599" s="213">
        <f>IF(Таблица6254[[#This Row],[цена наличные]]&lt;&gt;"-",Таблица6254[[#This Row],[цена наличные]]*Таблица6254[[#This Row],[Заказ наличные]],"")</f>
        <v>0</v>
      </c>
      <c r="J599" s="213">
        <f>Таблица6254[[#This Row],[Цена б/н]]*Таблица6254[[#This Row],[заказ б/н]]</f>
        <v>0</v>
      </c>
    </row>
    <row r="600" spans="1:10" x14ac:dyDescent="0.25">
      <c r="A600" s="214" t="s">
        <v>1033</v>
      </c>
      <c r="B600" s="214" t="s">
        <v>1370</v>
      </c>
      <c r="C600" s="214" t="s">
        <v>1373</v>
      </c>
      <c r="D600" s="214" t="s">
        <v>1374</v>
      </c>
      <c r="E600" s="215">
        <v>64476</v>
      </c>
      <c r="F600" s="215">
        <v>74111</v>
      </c>
      <c r="G600" s="212"/>
      <c r="H600" s="212"/>
      <c r="I600" s="213">
        <f>IF(Таблица6254[[#This Row],[цена наличные]]&lt;&gt;"-",Таблица6254[[#This Row],[цена наличные]]*Таблица6254[[#This Row],[Заказ наличные]],"")</f>
        <v>0</v>
      </c>
      <c r="J600" s="213">
        <f>Таблица6254[[#This Row],[Цена б/н]]*Таблица6254[[#This Row],[заказ б/н]]</f>
        <v>0</v>
      </c>
    </row>
    <row r="601" spans="1:10" x14ac:dyDescent="0.25">
      <c r="A601" s="214" t="s">
        <v>1033</v>
      </c>
      <c r="B601" s="214" t="s">
        <v>1370</v>
      </c>
      <c r="C601" s="214" t="s">
        <v>1375</v>
      </c>
      <c r="D601" s="214" t="s">
        <v>1376</v>
      </c>
      <c r="E601" s="215">
        <v>69227</v>
      </c>
      <c r="F601" s="215">
        <v>79571</v>
      </c>
      <c r="G601" s="212"/>
      <c r="H601" s="212"/>
      <c r="I601" s="213">
        <f>IF(Таблица6254[[#This Row],[цена наличные]]&lt;&gt;"-",Таблица6254[[#This Row],[цена наличные]]*Таблица6254[[#This Row],[Заказ наличные]],"")</f>
        <v>0</v>
      </c>
      <c r="J601" s="213">
        <f>Таблица6254[[#This Row],[Цена б/н]]*Таблица6254[[#This Row],[заказ б/н]]</f>
        <v>0</v>
      </c>
    </row>
    <row r="602" spans="1:10" x14ac:dyDescent="0.25">
      <c r="A602" s="214" t="s">
        <v>1033</v>
      </c>
      <c r="B602" s="214" t="s">
        <v>1370</v>
      </c>
      <c r="C602" s="214" t="s">
        <v>1377</v>
      </c>
      <c r="D602" s="214" t="s">
        <v>1378</v>
      </c>
      <c r="E602" s="215">
        <v>71263</v>
      </c>
      <c r="F602" s="215">
        <v>81912</v>
      </c>
      <c r="G602" s="212"/>
      <c r="H602" s="212"/>
      <c r="I602" s="213">
        <f>IF(Таблица6254[[#This Row],[цена наличные]]&lt;&gt;"-",Таблица6254[[#This Row],[цена наличные]]*Таблица6254[[#This Row],[Заказ наличные]],"")</f>
        <v>0</v>
      </c>
      <c r="J602" s="213">
        <f>Таблица6254[[#This Row],[Цена б/н]]*Таблица6254[[#This Row],[заказ б/н]]</f>
        <v>0</v>
      </c>
    </row>
    <row r="603" spans="1:10" x14ac:dyDescent="0.25">
      <c r="A603" s="214" t="s">
        <v>1033</v>
      </c>
      <c r="B603" s="214" t="s">
        <v>1370</v>
      </c>
      <c r="C603" s="214" t="s">
        <v>1379</v>
      </c>
      <c r="D603" s="214" t="s">
        <v>1380</v>
      </c>
      <c r="E603" s="215">
        <v>25790</v>
      </c>
      <c r="F603" s="215">
        <v>29644</v>
      </c>
      <c r="G603" s="212"/>
      <c r="H603" s="212"/>
      <c r="I603" s="213">
        <f>IF(Таблица6254[[#This Row],[цена наличные]]&lt;&gt;"-",Таблица6254[[#This Row],[цена наличные]]*Таблица6254[[#This Row],[Заказ наличные]],"")</f>
        <v>0</v>
      </c>
      <c r="J603" s="213">
        <f>Таблица6254[[#This Row],[Цена б/н]]*Таблица6254[[#This Row],[заказ б/н]]</f>
        <v>0</v>
      </c>
    </row>
    <row r="604" spans="1:10" x14ac:dyDescent="0.25">
      <c r="A604" s="214" t="s">
        <v>1033</v>
      </c>
      <c r="B604" s="214" t="s">
        <v>1370</v>
      </c>
      <c r="C604" s="214" t="s">
        <v>1381</v>
      </c>
      <c r="D604" s="214" t="s">
        <v>1382</v>
      </c>
      <c r="E604" s="215">
        <v>38686</v>
      </c>
      <c r="F604" s="215">
        <v>44466</v>
      </c>
      <c r="G604" s="212"/>
      <c r="H604" s="212"/>
      <c r="I604" s="213">
        <f>IF(Таблица6254[[#This Row],[цена наличные]]&lt;&gt;"-",Таблица6254[[#This Row],[цена наличные]]*Таблица6254[[#This Row],[Заказ наличные]],"")</f>
        <v>0</v>
      </c>
      <c r="J604" s="213">
        <f>Таблица6254[[#This Row],[Цена б/н]]*Таблица6254[[#This Row],[заказ б/н]]</f>
        <v>0</v>
      </c>
    </row>
    <row r="605" spans="1:10" x14ac:dyDescent="0.25">
      <c r="A605" s="214" t="s">
        <v>1033</v>
      </c>
      <c r="B605" s="214" t="s">
        <v>1370</v>
      </c>
      <c r="C605" s="214" t="s">
        <v>1383</v>
      </c>
      <c r="D605" s="214" t="s">
        <v>1384</v>
      </c>
      <c r="E605" s="215">
        <v>37328</v>
      </c>
      <c r="F605" s="215">
        <v>42906</v>
      </c>
      <c r="G605" s="212"/>
      <c r="H605" s="212"/>
      <c r="I605" s="213">
        <f>IF(Таблица6254[[#This Row],[цена наличные]]&lt;&gt;"-",Таблица6254[[#This Row],[цена наличные]]*Таблица6254[[#This Row],[Заказ наличные]],"")</f>
        <v>0</v>
      </c>
      <c r="J605" s="213">
        <f>Таблица6254[[#This Row],[Цена б/н]]*Таблица6254[[#This Row],[заказ б/н]]</f>
        <v>0</v>
      </c>
    </row>
    <row r="606" spans="1:10" x14ac:dyDescent="0.25">
      <c r="A606" s="214" t="s">
        <v>1033</v>
      </c>
      <c r="B606" s="214" t="s">
        <v>1370</v>
      </c>
      <c r="C606" s="214" t="s">
        <v>1385</v>
      </c>
      <c r="D606" s="214" t="s">
        <v>1386</v>
      </c>
      <c r="E606" s="215">
        <v>40043</v>
      </c>
      <c r="F606" s="215">
        <v>46027</v>
      </c>
      <c r="G606" s="212"/>
      <c r="H606" s="212"/>
      <c r="I606" s="213">
        <f>IF(Таблица6254[[#This Row],[цена наличные]]&lt;&gt;"-",Таблица6254[[#This Row],[цена наличные]]*Таблица6254[[#This Row],[Заказ наличные]],"")</f>
        <v>0</v>
      </c>
      <c r="J606" s="213">
        <f>Таблица6254[[#This Row],[Цена б/н]]*Таблица6254[[#This Row],[заказ б/н]]</f>
        <v>0</v>
      </c>
    </row>
    <row r="607" spans="1:10" x14ac:dyDescent="0.25">
      <c r="A607" s="214" t="s">
        <v>1033</v>
      </c>
      <c r="B607" s="214" t="s">
        <v>1370</v>
      </c>
      <c r="C607" s="214" t="s">
        <v>1387</v>
      </c>
      <c r="D607" s="214" t="s">
        <v>1388</v>
      </c>
      <c r="E607" s="215">
        <v>57689</v>
      </c>
      <c r="F607" s="215">
        <v>66309</v>
      </c>
      <c r="G607" s="212"/>
      <c r="H607" s="212"/>
      <c r="I607" s="213">
        <f>IF(Таблица6254[[#This Row],[цена наличные]]&lt;&gt;"-",Таблица6254[[#This Row],[цена наличные]]*Таблица6254[[#This Row],[Заказ наличные]],"")</f>
        <v>0</v>
      </c>
      <c r="J607" s="213">
        <f>Таблица6254[[#This Row],[Цена б/н]]*Таблица6254[[#This Row],[заказ б/н]]</f>
        <v>0</v>
      </c>
    </row>
    <row r="608" spans="1:10" x14ac:dyDescent="0.25">
      <c r="A608" s="214" t="s">
        <v>1033</v>
      </c>
      <c r="B608" s="214" t="s">
        <v>1370</v>
      </c>
      <c r="C608" s="214" t="s">
        <v>1389</v>
      </c>
      <c r="D608" s="214" t="s">
        <v>1390</v>
      </c>
      <c r="E608" s="215">
        <v>57689</v>
      </c>
      <c r="F608" s="215">
        <v>66309</v>
      </c>
      <c r="G608" s="212"/>
      <c r="H608" s="212"/>
      <c r="I608" s="213">
        <f>IF(Таблица6254[[#This Row],[цена наличные]]&lt;&gt;"-",Таблица6254[[#This Row],[цена наличные]]*Таблица6254[[#This Row],[Заказ наличные]],"")</f>
        <v>0</v>
      </c>
      <c r="J608" s="213">
        <f>Таблица6254[[#This Row],[Цена б/н]]*Таблица6254[[#This Row],[заказ б/н]]</f>
        <v>0</v>
      </c>
    </row>
    <row r="609" spans="1:10" x14ac:dyDescent="0.25">
      <c r="A609" s="214" t="s">
        <v>1033</v>
      </c>
      <c r="B609" s="476" t="s">
        <v>1370</v>
      </c>
      <c r="C609" s="477" t="s">
        <v>1391</v>
      </c>
      <c r="D609" s="214" t="s">
        <v>1392</v>
      </c>
      <c r="E609" s="215">
        <v>2172</v>
      </c>
      <c r="F609" s="215">
        <v>2496</v>
      </c>
      <c r="G609" s="212"/>
      <c r="H609" s="212"/>
      <c r="I609" s="213">
        <f>IF(Таблица6254[[#This Row],[цена наличные]]&lt;&gt;"-",Таблица6254[[#This Row],[цена наличные]]*Таблица6254[[#This Row],[Заказ наличные]],"")</f>
        <v>0</v>
      </c>
      <c r="J609" s="213">
        <f>Таблица6254[[#This Row],[Цена б/н]]*Таблица6254[[#This Row],[заказ б/н]]</f>
        <v>0</v>
      </c>
    </row>
    <row r="610" spans="1:10" x14ac:dyDescent="0.25">
      <c r="A610" s="214" t="s">
        <v>1033</v>
      </c>
      <c r="B610" s="214" t="s">
        <v>1370</v>
      </c>
      <c r="C610" s="214" t="s">
        <v>1391</v>
      </c>
      <c r="D610" s="214" t="s">
        <v>10473</v>
      </c>
      <c r="E610" s="215">
        <v>2375</v>
      </c>
      <c r="F610" s="215">
        <v>2730</v>
      </c>
      <c r="G610" s="212"/>
      <c r="H610" s="212"/>
      <c r="I610" s="213">
        <f>IF(Таблица6254[[#This Row],[цена наличные]]&lt;&gt;"-",Таблица6254[[#This Row],[цена наличные]]*Таблица6254[[#This Row],[Заказ наличные]],"")</f>
        <v>0</v>
      </c>
      <c r="J610" s="213">
        <f>Таблица6254[[#This Row],[Цена б/н]]*Таблица6254[[#This Row],[заказ б/н]]</f>
        <v>0</v>
      </c>
    </row>
    <row r="611" spans="1:10" x14ac:dyDescent="0.25">
      <c r="A611" s="214" t="s">
        <v>1033</v>
      </c>
      <c r="B611" s="214" t="s">
        <v>1370</v>
      </c>
      <c r="C611" s="214" t="s">
        <v>1393</v>
      </c>
      <c r="D611" s="214" t="s">
        <v>1394</v>
      </c>
      <c r="E611" s="215">
        <v>2172</v>
      </c>
      <c r="F611" s="215">
        <v>2496</v>
      </c>
      <c r="G611" s="212"/>
      <c r="H611" s="212"/>
      <c r="I611" s="213">
        <f>IF(Таблица6254[[#This Row],[цена наличные]]&lt;&gt;"-",Таблица6254[[#This Row],[цена наличные]]*Таблица6254[[#This Row],[Заказ наличные]],"")</f>
        <v>0</v>
      </c>
      <c r="J611" s="213">
        <f>Таблица6254[[#This Row],[Цена б/н]]*Таблица6254[[#This Row],[заказ б/н]]</f>
        <v>0</v>
      </c>
    </row>
    <row r="612" spans="1:10" x14ac:dyDescent="0.25">
      <c r="A612" s="214" t="s">
        <v>1033</v>
      </c>
      <c r="B612" s="214" t="s">
        <v>1370</v>
      </c>
      <c r="C612" s="214" t="s">
        <v>1393</v>
      </c>
      <c r="D612" s="214" t="s">
        <v>1395</v>
      </c>
      <c r="E612" s="215">
        <v>2375</v>
      </c>
      <c r="F612" s="215">
        <v>2730</v>
      </c>
      <c r="G612" s="212"/>
      <c r="H612" s="212"/>
      <c r="I612" s="213">
        <f>IF(Таблица6254[[#This Row],[цена наличные]]&lt;&gt;"-",Таблица6254[[#This Row],[цена наличные]]*Таблица6254[[#This Row],[Заказ наличные]],"")</f>
        <v>0</v>
      </c>
      <c r="J612" s="213">
        <f>Таблица6254[[#This Row],[Цена б/н]]*Таблица6254[[#This Row],[заказ б/н]]</f>
        <v>0</v>
      </c>
    </row>
    <row r="613" spans="1:10" x14ac:dyDescent="0.25">
      <c r="A613" s="214" t="s">
        <v>1033</v>
      </c>
      <c r="B613" s="214" t="s">
        <v>1370</v>
      </c>
      <c r="C613" s="214" t="s">
        <v>1396</v>
      </c>
      <c r="D613" s="214" t="s">
        <v>1397</v>
      </c>
      <c r="E613" s="215">
        <v>4072</v>
      </c>
      <c r="F613" s="215">
        <v>4681</v>
      </c>
      <c r="G613" s="212"/>
      <c r="H613" s="212"/>
      <c r="I613" s="213">
        <f>IF(Таблица6254[[#This Row],[цена наличные]]&lt;&gt;"-",Таблица6254[[#This Row],[цена наличные]]*Таблица6254[[#This Row],[Заказ наличные]],"")</f>
        <v>0</v>
      </c>
      <c r="J613" s="213">
        <f>Таблица6254[[#This Row],[Цена б/н]]*Таблица6254[[#This Row],[заказ б/н]]</f>
        <v>0</v>
      </c>
    </row>
    <row r="614" spans="1:10" x14ac:dyDescent="0.25">
      <c r="A614" s="214" t="s">
        <v>1033</v>
      </c>
      <c r="B614" s="214" t="s">
        <v>1370</v>
      </c>
      <c r="C614" s="214" t="s">
        <v>1398</v>
      </c>
      <c r="D614" s="214" t="s">
        <v>1399</v>
      </c>
      <c r="E614" s="215">
        <v>6312</v>
      </c>
      <c r="F614" s="215">
        <v>7255</v>
      </c>
      <c r="G614" s="212"/>
      <c r="H614" s="212"/>
      <c r="I614" s="213">
        <f>IF(Таблица6254[[#This Row],[цена наличные]]&lt;&gt;"-",Таблица6254[[#This Row],[цена наличные]]*Таблица6254[[#This Row],[Заказ наличные]],"")</f>
        <v>0</v>
      </c>
      <c r="J614" s="213">
        <f>Таблица6254[[#This Row],[Цена б/н]]*Таблица6254[[#This Row],[заказ б/н]]</f>
        <v>0</v>
      </c>
    </row>
    <row r="615" spans="1:10" x14ac:dyDescent="0.25">
      <c r="A615" s="214" t="s">
        <v>1033</v>
      </c>
      <c r="B615" s="214" t="s">
        <v>1370</v>
      </c>
      <c r="C615" s="214" t="s">
        <v>11587</v>
      </c>
      <c r="D615" s="214" t="s">
        <v>11588</v>
      </c>
      <c r="E615" s="215">
        <v>13574</v>
      </c>
      <c r="F615" s="215">
        <v>15602</v>
      </c>
      <c r="G615" s="212"/>
      <c r="H615" s="212"/>
      <c r="I615" s="213">
        <f>IF(Таблица6254[[#This Row],[цена наличные]]&lt;&gt;"-",Таблица6254[[#This Row],[цена наличные]]*Таблица6254[[#This Row],[Заказ наличные]],"")</f>
        <v>0</v>
      </c>
      <c r="J615" s="213">
        <f>Таблица6254[[#This Row],[Цена б/н]]*Таблица6254[[#This Row],[заказ б/н]]</f>
        <v>0</v>
      </c>
    </row>
    <row r="616" spans="1:10" x14ac:dyDescent="0.25">
      <c r="A616" s="214" t="s">
        <v>1033</v>
      </c>
      <c r="B616" s="214" t="s">
        <v>1370</v>
      </c>
      <c r="C616" s="214" t="s">
        <v>1400</v>
      </c>
      <c r="D616" s="214" t="s">
        <v>1401</v>
      </c>
      <c r="E616" s="215">
        <v>5973</v>
      </c>
      <c r="F616" s="215">
        <v>6865</v>
      </c>
      <c r="G616" s="212"/>
      <c r="H616" s="212"/>
      <c r="I616" s="213">
        <f>IF(Таблица6254[[#This Row],[цена наличные]]&lt;&gt;"-",Таблица6254[[#This Row],[цена наличные]]*Таблица6254[[#This Row],[Заказ наличные]],"")</f>
        <v>0</v>
      </c>
      <c r="J616" s="213">
        <f>Таблица6254[[#This Row],[Цена б/н]]*Таблица6254[[#This Row],[заказ б/н]]</f>
        <v>0</v>
      </c>
    </row>
    <row r="617" spans="1:10" x14ac:dyDescent="0.25">
      <c r="A617" s="214" t="s">
        <v>1033</v>
      </c>
      <c r="B617" s="214" t="s">
        <v>1370</v>
      </c>
      <c r="C617" s="214" t="s">
        <v>1400</v>
      </c>
      <c r="D617" s="214" t="s">
        <v>1402</v>
      </c>
      <c r="E617" s="215">
        <v>6108</v>
      </c>
      <c r="F617" s="215">
        <v>7021</v>
      </c>
      <c r="G617" s="212"/>
      <c r="H617" s="212"/>
      <c r="I617" s="213">
        <f>IF(Таблица6254[[#This Row],[цена наличные]]&lt;&gt;"-",Таблица6254[[#This Row],[цена наличные]]*Таблица6254[[#This Row],[Заказ наличные]],"")</f>
        <v>0</v>
      </c>
      <c r="J617" s="213">
        <f>Таблица6254[[#This Row],[Цена б/н]]*Таблица6254[[#This Row],[заказ б/н]]</f>
        <v>0</v>
      </c>
    </row>
    <row r="618" spans="1:10" x14ac:dyDescent="0.25">
      <c r="A618" s="214" t="s">
        <v>1033</v>
      </c>
      <c r="B618" s="214" t="s">
        <v>1370</v>
      </c>
      <c r="C618" s="214" t="s">
        <v>1400</v>
      </c>
      <c r="D618" s="214" t="s">
        <v>1403</v>
      </c>
      <c r="E618" s="215">
        <v>8484</v>
      </c>
      <c r="F618" s="215">
        <v>9751</v>
      </c>
      <c r="G618" s="212"/>
      <c r="H618" s="212"/>
      <c r="I618" s="213">
        <f>IF(Таблица6254[[#This Row],[цена наличные]]&lt;&gt;"-",Таблица6254[[#This Row],[цена наличные]]*Таблица6254[[#This Row],[Заказ наличные]],"")</f>
        <v>0</v>
      </c>
      <c r="J618" s="213">
        <f>Таблица6254[[#This Row],[Цена б/н]]*Таблица6254[[#This Row],[заказ б/н]]</f>
        <v>0</v>
      </c>
    </row>
    <row r="619" spans="1:10" x14ac:dyDescent="0.25">
      <c r="A619" s="214" t="s">
        <v>1033</v>
      </c>
      <c r="B619" s="214" t="s">
        <v>1370</v>
      </c>
      <c r="C619" s="214" t="s">
        <v>10474</v>
      </c>
      <c r="D619" s="214" t="s">
        <v>10475</v>
      </c>
      <c r="E619" s="215">
        <v>19682</v>
      </c>
      <c r="F619" s="215">
        <v>22623</v>
      </c>
      <c r="G619" s="212"/>
      <c r="H619" s="212"/>
      <c r="I619" s="213">
        <f>IF(Таблица6254[[#This Row],[цена наличные]]&lt;&gt;"-",Таблица6254[[#This Row],[цена наличные]]*Таблица6254[[#This Row],[Заказ наличные]],"")</f>
        <v>0</v>
      </c>
      <c r="J619" s="213">
        <f>Таблица6254[[#This Row],[Цена б/н]]*Таблица6254[[#This Row],[заказ б/н]]</f>
        <v>0</v>
      </c>
    </row>
    <row r="620" spans="1:10" x14ac:dyDescent="0.25">
      <c r="A620" s="214" t="s">
        <v>1033</v>
      </c>
      <c r="B620" s="214" t="s">
        <v>1370</v>
      </c>
      <c r="C620" s="214" t="s">
        <v>1404</v>
      </c>
      <c r="D620" s="214" t="s">
        <v>1405</v>
      </c>
      <c r="E620" s="215">
        <v>10520</v>
      </c>
      <c r="F620" s="215">
        <v>12092</v>
      </c>
      <c r="G620" s="212"/>
      <c r="H620" s="212"/>
      <c r="I620" s="213">
        <f>IF(Таблица6254[[#This Row],[цена наличные]]&lt;&gt;"-",Таблица6254[[#This Row],[цена наличные]]*Таблица6254[[#This Row],[Заказ наличные]],"")</f>
        <v>0</v>
      </c>
      <c r="J620" s="213">
        <f>Таблица6254[[#This Row],[Цена б/н]]*Таблица6254[[#This Row],[заказ б/н]]</f>
        <v>0</v>
      </c>
    </row>
    <row r="621" spans="1:10" x14ac:dyDescent="0.25">
      <c r="A621" s="214" t="s">
        <v>1033</v>
      </c>
      <c r="B621" s="214" t="s">
        <v>1370</v>
      </c>
      <c r="C621" s="214" t="s">
        <v>1404</v>
      </c>
      <c r="D621" s="214" t="s">
        <v>1406</v>
      </c>
      <c r="E621" s="215">
        <v>9502</v>
      </c>
      <c r="F621" s="215">
        <v>10922</v>
      </c>
      <c r="G621" s="212"/>
      <c r="H621" s="212"/>
      <c r="I621" s="213">
        <f>IF(Таблица6254[[#This Row],[цена наличные]]&lt;&gt;"-",Таблица6254[[#This Row],[цена наличные]]*Таблица6254[[#This Row],[Заказ наличные]],"")</f>
        <v>0</v>
      </c>
      <c r="J621" s="213">
        <f>Таблица6254[[#This Row],[Цена б/н]]*Таблица6254[[#This Row],[заказ б/н]]</f>
        <v>0</v>
      </c>
    </row>
    <row r="622" spans="1:10" x14ac:dyDescent="0.25">
      <c r="A622" s="214" t="s">
        <v>1033</v>
      </c>
      <c r="B622" s="214" t="s">
        <v>1370</v>
      </c>
      <c r="C622" s="214" t="s">
        <v>1400</v>
      </c>
      <c r="D622" s="214" t="s">
        <v>12726</v>
      </c>
      <c r="E622" s="215">
        <v>5837</v>
      </c>
      <c r="F622" s="215">
        <v>6709</v>
      </c>
      <c r="G622" s="212"/>
      <c r="H622" s="212"/>
      <c r="I622" s="213">
        <f>IF(Таблица6254[[#This Row],[цена наличные]]&lt;&gt;"-",Таблица6254[[#This Row],[цена наличные]]*Таблица6254[[#This Row],[Заказ наличные]],"")</f>
        <v>0</v>
      </c>
      <c r="J622" s="213">
        <f>Таблица6254[[#This Row],[Цена б/н]]*Таблица6254[[#This Row],[заказ б/н]]</f>
        <v>0</v>
      </c>
    </row>
    <row r="623" spans="1:10" x14ac:dyDescent="0.25">
      <c r="A623" s="214" t="s">
        <v>1033</v>
      </c>
      <c r="B623" s="214" t="s">
        <v>1370</v>
      </c>
      <c r="C623" s="214" t="s">
        <v>10476</v>
      </c>
      <c r="D623" s="214" t="s">
        <v>10477</v>
      </c>
      <c r="E623" s="215">
        <v>60404</v>
      </c>
      <c r="F623" s="215">
        <v>69430</v>
      </c>
      <c r="G623" s="212"/>
      <c r="H623" s="212"/>
      <c r="I623" s="213">
        <f>IF(Таблица6254[[#This Row],[цена наличные]]&lt;&gt;"-",Таблица6254[[#This Row],[цена наличные]]*Таблица6254[[#This Row],[Заказ наличные]],"")</f>
        <v>0</v>
      </c>
      <c r="J623" s="213">
        <f>Таблица6254[[#This Row],[Цена б/н]]*Таблица6254[[#This Row],[заказ б/н]]</f>
        <v>0</v>
      </c>
    </row>
    <row r="624" spans="1:10" x14ac:dyDescent="0.25">
      <c r="A624" s="214" t="s">
        <v>1033</v>
      </c>
      <c r="B624" s="214" t="s">
        <v>1370</v>
      </c>
      <c r="C624" s="214" t="s">
        <v>1407</v>
      </c>
      <c r="D624" s="214" t="s">
        <v>1408</v>
      </c>
      <c r="E624" s="215">
        <v>29863</v>
      </c>
      <c r="F624" s="215">
        <v>34325</v>
      </c>
      <c r="G624" s="212"/>
      <c r="H624" s="212"/>
      <c r="I624" s="213">
        <f>IF(Таблица6254[[#This Row],[цена наличные]]&lt;&gt;"-",Таблица6254[[#This Row],[цена наличные]]*Таблица6254[[#This Row],[Заказ наличные]],"")</f>
        <v>0</v>
      </c>
      <c r="J624" s="213">
        <f>Таблица6254[[#This Row],[Цена б/н]]*Таблица6254[[#This Row],[заказ б/н]]</f>
        <v>0</v>
      </c>
    </row>
    <row r="625" spans="1:10" x14ac:dyDescent="0.25">
      <c r="A625" s="214" t="s">
        <v>1033</v>
      </c>
      <c r="B625" s="214" t="s">
        <v>1370</v>
      </c>
      <c r="C625" s="214" t="s">
        <v>1409</v>
      </c>
      <c r="D625" s="214" t="s">
        <v>1410</v>
      </c>
      <c r="E625" s="215">
        <v>22397</v>
      </c>
      <c r="F625" s="215">
        <v>25744</v>
      </c>
      <c r="G625" s="212"/>
      <c r="H625" s="212"/>
      <c r="I625" s="213">
        <f>IF(Таблица6254[[#This Row],[цена наличные]]&lt;&gt;"-",Таблица6254[[#This Row],[цена наличные]]*Таблица6254[[#This Row],[Заказ наличные]],"")</f>
        <v>0</v>
      </c>
      <c r="J625" s="213">
        <f>Таблица6254[[#This Row],[Цена б/н]]*Таблица6254[[#This Row],[заказ б/н]]</f>
        <v>0</v>
      </c>
    </row>
    <row r="626" spans="1:10" x14ac:dyDescent="0.25">
      <c r="A626" s="214" t="s">
        <v>1033</v>
      </c>
      <c r="B626" s="214" t="s">
        <v>1370</v>
      </c>
      <c r="C626" s="214" t="s">
        <v>1411</v>
      </c>
      <c r="D626" s="214" t="s">
        <v>1412</v>
      </c>
      <c r="E626" s="215">
        <v>31899</v>
      </c>
      <c r="F626" s="215">
        <v>36665</v>
      </c>
      <c r="G626" s="212"/>
      <c r="H626" s="212"/>
      <c r="I626" s="213">
        <f>IF(Таблица6254[[#This Row],[цена наличные]]&lt;&gt;"-",Таблица6254[[#This Row],[цена наличные]]*Таблица6254[[#This Row],[Заказ наличные]],"")</f>
        <v>0</v>
      </c>
      <c r="J626" s="213">
        <f>Таблица6254[[#This Row],[Цена б/н]]*Таблица6254[[#This Row],[заказ б/н]]</f>
        <v>0</v>
      </c>
    </row>
    <row r="627" spans="1:10" x14ac:dyDescent="0.25">
      <c r="A627" s="214" t="s">
        <v>1033</v>
      </c>
      <c r="B627" s="214" t="s">
        <v>1370</v>
      </c>
      <c r="C627" s="214" t="s">
        <v>1413</v>
      </c>
      <c r="D627" s="214" t="s">
        <v>1414</v>
      </c>
      <c r="E627" s="215">
        <v>40722</v>
      </c>
      <c r="F627" s="215">
        <v>46807</v>
      </c>
      <c r="G627" s="212"/>
      <c r="H627" s="212"/>
      <c r="I627" s="213">
        <f>IF(Таблица6254[[#This Row],[цена наличные]]&lt;&gt;"-",Таблица6254[[#This Row],[цена наличные]]*Таблица6254[[#This Row],[Заказ наличные]],"")</f>
        <v>0</v>
      </c>
      <c r="J627" s="213">
        <f>Таблица6254[[#This Row],[Цена б/н]]*Таблица6254[[#This Row],[заказ б/н]]</f>
        <v>0</v>
      </c>
    </row>
    <row r="628" spans="1:10" x14ac:dyDescent="0.25">
      <c r="A628" s="214" t="s">
        <v>1033</v>
      </c>
      <c r="B628" s="214" t="s">
        <v>1370</v>
      </c>
      <c r="C628" s="214" t="s">
        <v>1415</v>
      </c>
      <c r="D628" s="214" t="s">
        <v>1416</v>
      </c>
      <c r="E628" s="215">
        <v>55653</v>
      </c>
      <c r="F628" s="215">
        <v>63969</v>
      </c>
      <c r="G628" s="212"/>
      <c r="H628" s="212"/>
      <c r="I628" s="213">
        <f>IF(Таблица6254[[#This Row],[цена наличные]]&lt;&gt;"-",Таблица6254[[#This Row],[цена наличные]]*Таблица6254[[#This Row],[Заказ наличные]],"")</f>
        <v>0</v>
      </c>
      <c r="J628" s="213">
        <f>Таблица6254[[#This Row],[Цена б/н]]*Таблица6254[[#This Row],[заказ б/н]]</f>
        <v>0</v>
      </c>
    </row>
    <row r="629" spans="1:10" x14ac:dyDescent="0.25">
      <c r="A629" s="214" t="s">
        <v>1033</v>
      </c>
      <c r="B629" s="214" t="s">
        <v>1370</v>
      </c>
      <c r="C629" s="214" t="s">
        <v>1417</v>
      </c>
      <c r="D629" s="214" t="s">
        <v>1418</v>
      </c>
      <c r="E629" s="215">
        <v>65155</v>
      </c>
      <c r="F629" s="215">
        <v>74891</v>
      </c>
      <c r="G629" s="212"/>
      <c r="H629" s="212"/>
      <c r="I629" s="213">
        <f>IF(Таблица6254[[#This Row],[цена наличные]]&lt;&gt;"-",Таблица6254[[#This Row],[цена наличные]]*Таблица6254[[#This Row],[Заказ наличные]],"")</f>
        <v>0</v>
      </c>
      <c r="J629" s="213">
        <f>Таблица6254[[#This Row],[Цена б/н]]*Таблица6254[[#This Row],[заказ б/н]]</f>
        <v>0</v>
      </c>
    </row>
    <row r="630" spans="1:10" x14ac:dyDescent="0.25">
      <c r="A630" s="214" t="s">
        <v>1033</v>
      </c>
      <c r="B630" s="214" t="s">
        <v>1370</v>
      </c>
      <c r="C630" s="214" t="s">
        <v>1419</v>
      </c>
      <c r="D630" s="214" t="s">
        <v>1420</v>
      </c>
      <c r="E630" s="215">
        <v>59047</v>
      </c>
      <c r="F630" s="215">
        <v>67870</v>
      </c>
      <c r="G630" s="212"/>
      <c r="H630" s="212"/>
      <c r="I630" s="213">
        <f>IF(Таблица6254[[#This Row],[цена наличные]]&lt;&gt;"-",Таблица6254[[#This Row],[цена наличные]]*Таблица6254[[#This Row],[Заказ наличные]],"")</f>
        <v>0</v>
      </c>
      <c r="J630" s="213">
        <f>Таблица6254[[#This Row],[Цена б/н]]*Таблица6254[[#This Row],[заказ б/н]]</f>
        <v>0</v>
      </c>
    </row>
    <row r="631" spans="1:10" x14ac:dyDescent="0.25">
      <c r="A631" s="214" t="s">
        <v>1033</v>
      </c>
      <c r="B631" s="214" t="s">
        <v>1370</v>
      </c>
      <c r="C631" s="214" t="s">
        <v>1421</v>
      </c>
      <c r="D631" s="214" t="s">
        <v>1422</v>
      </c>
      <c r="E631" s="215">
        <v>64476</v>
      </c>
      <c r="F631" s="215">
        <v>74111</v>
      </c>
      <c r="G631" s="212"/>
      <c r="H631" s="212"/>
      <c r="I631" s="213">
        <f>IF(Таблица6254[[#This Row],[цена наличные]]&lt;&gt;"-",Таблица6254[[#This Row],[цена наличные]]*Таблица6254[[#This Row],[Заказ наличные]],"")</f>
        <v>0</v>
      </c>
      <c r="J631" s="213">
        <f>Таблица6254[[#This Row],[Цена б/н]]*Таблица6254[[#This Row],[заказ б/н]]</f>
        <v>0</v>
      </c>
    </row>
    <row r="632" spans="1:10" x14ac:dyDescent="0.25">
      <c r="A632" s="214" t="s">
        <v>1033</v>
      </c>
      <c r="B632" s="214" t="s">
        <v>1370</v>
      </c>
      <c r="C632" s="214" t="s">
        <v>1423</v>
      </c>
      <c r="D632" s="214" t="s">
        <v>1424</v>
      </c>
      <c r="E632" s="215">
        <v>23076</v>
      </c>
      <c r="F632" s="215">
        <v>26524</v>
      </c>
      <c r="G632" s="212"/>
      <c r="H632" s="212"/>
      <c r="I632" s="213">
        <f>IF(Таблица6254[[#This Row],[цена наличные]]&lt;&gt;"-",Таблица6254[[#This Row],[цена наличные]]*Таблица6254[[#This Row],[Заказ наличные]],"")</f>
        <v>0</v>
      </c>
      <c r="J632" s="213">
        <f>Таблица6254[[#This Row],[Цена б/н]]*Таблица6254[[#This Row],[заказ б/н]]</f>
        <v>0</v>
      </c>
    </row>
    <row r="633" spans="1:10" x14ac:dyDescent="0.25">
      <c r="A633" s="214" t="s">
        <v>1033</v>
      </c>
      <c r="B633" s="214" t="s">
        <v>1370</v>
      </c>
      <c r="C633" s="214" t="s">
        <v>1425</v>
      </c>
      <c r="D633" s="214" t="s">
        <v>1426</v>
      </c>
      <c r="E633" s="215">
        <v>13574</v>
      </c>
      <c r="F633" s="215">
        <v>15602</v>
      </c>
      <c r="G633" s="212"/>
      <c r="H633" s="212"/>
      <c r="I633" s="213">
        <f>IF(Таблица6254[[#This Row],[цена наличные]]&lt;&gt;"-",Таблица6254[[#This Row],[цена наличные]]*Таблица6254[[#This Row],[Заказ наличные]],"")</f>
        <v>0</v>
      </c>
      <c r="J633" s="213">
        <f>Таблица6254[[#This Row],[Цена б/н]]*Таблица6254[[#This Row],[заказ б/н]]</f>
        <v>0</v>
      </c>
    </row>
    <row r="634" spans="1:10" x14ac:dyDescent="0.25">
      <c r="A634" s="214" t="s">
        <v>1033</v>
      </c>
      <c r="B634" s="214" t="s">
        <v>1370</v>
      </c>
      <c r="C634" s="214" t="s">
        <v>1427</v>
      </c>
      <c r="D634" s="214" t="s">
        <v>1428</v>
      </c>
      <c r="E634" s="215">
        <v>6380</v>
      </c>
      <c r="F634" s="215">
        <v>7333</v>
      </c>
      <c r="G634" s="212"/>
      <c r="H634" s="212"/>
      <c r="I634" s="213">
        <f>IF(Таблица6254[[#This Row],[цена наличные]]&lt;&gt;"-",Таблица6254[[#This Row],[цена наличные]]*Таблица6254[[#This Row],[Заказ наличные]],"")</f>
        <v>0</v>
      </c>
      <c r="J634" s="213">
        <f>Таблица6254[[#This Row],[Цена б/н]]*Таблица6254[[#This Row],[заказ б/н]]</f>
        <v>0</v>
      </c>
    </row>
    <row r="635" spans="1:10" x14ac:dyDescent="0.25">
      <c r="A635" s="214" t="s">
        <v>1033</v>
      </c>
      <c r="B635" s="214" t="s">
        <v>1370</v>
      </c>
      <c r="C635" s="214" t="s">
        <v>1429</v>
      </c>
      <c r="D635" s="214" t="s">
        <v>1430</v>
      </c>
      <c r="E635" s="215">
        <v>4412</v>
      </c>
      <c r="F635" s="215">
        <v>5071</v>
      </c>
      <c r="G635" s="212"/>
      <c r="H635" s="212"/>
      <c r="I635" s="213">
        <f>IF(Таблица6254[[#This Row],[цена наличные]]&lt;&gt;"-",Таблица6254[[#This Row],[цена наличные]]*Таблица6254[[#This Row],[Заказ наличные]],"")</f>
        <v>0</v>
      </c>
      <c r="J635" s="213">
        <f>Таблица6254[[#This Row],[Цена б/н]]*Таблица6254[[#This Row],[заказ б/н]]</f>
        <v>0</v>
      </c>
    </row>
    <row r="636" spans="1:10" x14ac:dyDescent="0.25">
      <c r="A636" s="214" t="s">
        <v>1033</v>
      </c>
      <c r="B636" s="214" t="s">
        <v>1370</v>
      </c>
      <c r="C636" s="214" t="s">
        <v>1431</v>
      </c>
      <c r="D636" s="214" t="s">
        <v>1432</v>
      </c>
      <c r="E636" s="215">
        <v>8144</v>
      </c>
      <c r="F636" s="215">
        <v>9361</v>
      </c>
      <c r="G636" s="212"/>
      <c r="H636" s="212"/>
      <c r="I636" s="213">
        <f>IF(Таблица6254[[#This Row],[цена наличные]]&lt;&gt;"-",Таблица6254[[#This Row],[цена наличные]]*Таблица6254[[#This Row],[Заказ наличные]],"")</f>
        <v>0</v>
      </c>
      <c r="J636" s="213">
        <f>Таблица6254[[#This Row],[Цена б/н]]*Таблица6254[[#This Row],[заказ б/н]]</f>
        <v>0</v>
      </c>
    </row>
    <row r="637" spans="1:10" x14ac:dyDescent="0.25">
      <c r="A637" s="214" t="s">
        <v>1033</v>
      </c>
      <c r="B637" s="214" t="s">
        <v>1370</v>
      </c>
      <c r="C637" s="214" t="s">
        <v>1433</v>
      </c>
      <c r="D637" s="214" t="s">
        <v>1434</v>
      </c>
      <c r="E637" s="215">
        <v>6583</v>
      </c>
      <c r="F637" s="215">
        <v>7567</v>
      </c>
      <c r="G637" s="212"/>
      <c r="H637" s="212"/>
      <c r="I637" s="213">
        <f>IF(Таблица6254[[#This Row],[цена наличные]]&lt;&gt;"-",Таблица6254[[#This Row],[цена наличные]]*Таблица6254[[#This Row],[Заказ наличные]],"")</f>
        <v>0</v>
      </c>
      <c r="J637" s="213">
        <f>Таблица6254[[#This Row],[Цена б/н]]*Таблица6254[[#This Row],[заказ б/н]]</f>
        <v>0</v>
      </c>
    </row>
    <row r="638" spans="1:10" x14ac:dyDescent="0.25">
      <c r="A638" s="214" t="s">
        <v>1033</v>
      </c>
      <c r="B638" s="214" t="s">
        <v>1370</v>
      </c>
      <c r="C638" s="214" t="s">
        <v>1435</v>
      </c>
      <c r="D638" s="214" t="s">
        <v>1436</v>
      </c>
      <c r="E638" s="215">
        <v>17985</v>
      </c>
      <c r="F638" s="215">
        <v>20673</v>
      </c>
      <c r="G638" s="212"/>
      <c r="H638" s="212"/>
      <c r="I638" s="213">
        <f>IF(Таблица6254[[#This Row],[цена наличные]]&lt;&gt;"-",Таблица6254[[#This Row],[цена наличные]]*Таблица6254[[#This Row],[Заказ наличные]],"")</f>
        <v>0</v>
      </c>
      <c r="J638" s="213">
        <f>Таблица6254[[#This Row],[Цена б/н]]*Таблица6254[[#This Row],[заказ б/н]]</f>
        <v>0</v>
      </c>
    </row>
    <row r="639" spans="1:10" x14ac:dyDescent="0.25">
      <c r="A639" s="214" t="s">
        <v>1033</v>
      </c>
      <c r="B639" s="214" t="s">
        <v>1370</v>
      </c>
      <c r="C639" s="214" t="s">
        <v>14216</v>
      </c>
      <c r="D639" s="214" t="s">
        <v>14217</v>
      </c>
      <c r="E639" s="215">
        <v>173068</v>
      </c>
      <c r="F639" s="215">
        <v>198928</v>
      </c>
      <c r="G639" s="212"/>
      <c r="H639" s="212"/>
      <c r="I639" s="213">
        <f>IF(Таблица6254[[#This Row],[цена наличные]]&lt;&gt;"-",Таблица6254[[#This Row],[цена наличные]]*Таблица6254[[#This Row],[Заказ наличные]],"")</f>
        <v>0</v>
      </c>
      <c r="J639" s="213">
        <f>Таблица6254[[#This Row],[Цена б/н]]*Таблица6254[[#This Row],[заказ б/н]]</f>
        <v>0</v>
      </c>
    </row>
    <row r="640" spans="1:10" x14ac:dyDescent="0.25">
      <c r="A640" s="214" t="s">
        <v>1033</v>
      </c>
      <c r="B640" s="214" t="s">
        <v>1370</v>
      </c>
      <c r="C640" s="214" t="s">
        <v>1437</v>
      </c>
      <c r="D640" s="214" t="s">
        <v>1438</v>
      </c>
      <c r="E640" s="215">
        <v>128952</v>
      </c>
      <c r="F640" s="215">
        <v>148221</v>
      </c>
      <c r="G640" s="212"/>
      <c r="H640" s="212"/>
      <c r="I640" s="213">
        <f>IF(Таблица6254[[#This Row],[цена наличные]]&lt;&gt;"-",Таблица6254[[#This Row],[цена наличные]]*Таблица6254[[#This Row],[Заказ наличные]],"")</f>
        <v>0</v>
      </c>
      <c r="J640" s="213">
        <f>Таблица6254[[#This Row],[Цена б/н]]*Таблица6254[[#This Row],[заказ б/н]]</f>
        <v>0</v>
      </c>
    </row>
    <row r="641" spans="1:10" x14ac:dyDescent="0.25">
      <c r="A641" s="214" t="s">
        <v>1033</v>
      </c>
      <c r="B641" s="214" t="s">
        <v>1370</v>
      </c>
      <c r="C641" s="214" t="s">
        <v>9906</v>
      </c>
      <c r="D641" s="214" t="s">
        <v>9851</v>
      </c>
      <c r="E641" s="215">
        <v>65155</v>
      </c>
      <c r="F641" s="215">
        <v>74891</v>
      </c>
      <c r="G641" s="212"/>
      <c r="H641" s="212"/>
      <c r="I641" s="213">
        <f>IF(Таблица6254[[#This Row],[цена наличные]]&lt;&gt;"-",Таблица6254[[#This Row],[цена наличные]]*Таблица6254[[#This Row],[Заказ наличные]],"")</f>
        <v>0</v>
      </c>
      <c r="J641" s="213">
        <f>Таблица6254[[#This Row],[Цена б/н]]*Таблица6254[[#This Row],[заказ б/н]]</f>
        <v>0</v>
      </c>
    </row>
    <row r="642" spans="1:10" x14ac:dyDescent="0.25">
      <c r="A642" s="214" t="s">
        <v>1033</v>
      </c>
      <c r="B642" s="214" t="s">
        <v>1370</v>
      </c>
      <c r="C642" s="214" t="s">
        <v>10478</v>
      </c>
      <c r="D642" s="214" t="s">
        <v>10479</v>
      </c>
      <c r="E642" s="215">
        <v>57350</v>
      </c>
      <c r="F642" s="215">
        <v>65919</v>
      </c>
      <c r="G642" s="212"/>
      <c r="H642" s="212"/>
      <c r="I642" s="213">
        <f>IF(Таблица6254[[#This Row],[цена наличные]]&lt;&gt;"-",Таблица6254[[#This Row],[цена наличные]]*Таблица6254[[#This Row],[Заказ наличные]],"")</f>
        <v>0</v>
      </c>
      <c r="J642" s="213">
        <f>Таблица6254[[#This Row],[Цена б/н]]*Таблица6254[[#This Row],[заказ б/н]]</f>
        <v>0</v>
      </c>
    </row>
    <row r="643" spans="1:10" x14ac:dyDescent="0.25">
      <c r="A643" s="214" t="s">
        <v>1033</v>
      </c>
      <c r="B643" s="214" t="s">
        <v>1370</v>
      </c>
      <c r="C643" s="214" t="s">
        <v>1439</v>
      </c>
      <c r="D643" s="214" t="s">
        <v>1440</v>
      </c>
      <c r="E643" s="215">
        <v>48187</v>
      </c>
      <c r="F643" s="215">
        <v>55388</v>
      </c>
      <c r="G643" s="212"/>
      <c r="H643" s="212"/>
      <c r="I643" s="213">
        <f>IF(Таблица6254[[#This Row],[цена наличные]]&lt;&gt;"-",Таблица6254[[#This Row],[цена наличные]]*Таблица6254[[#This Row],[Заказ наличные]],"")</f>
        <v>0</v>
      </c>
      <c r="J643" s="213">
        <f>Таблица6254[[#This Row],[Цена б/н]]*Таблица6254[[#This Row],[заказ б/н]]</f>
        <v>0</v>
      </c>
    </row>
    <row r="644" spans="1:10" x14ac:dyDescent="0.25">
      <c r="A644" s="214" t="s">
        <v>1033</v>
      </c>
      <c r="B644" s="214" t="s">
        <v>1370</v>
      </c>
      <c r="C644" s="214" t="s">
        <v>1441</v>
      </c>
      <c r="D644" s="214" t="s">
        <v>1442</v>
      </c>
      <c r="E644" s="215">
        <v>52260</v>
      </c>
      <c r="F644" s="215">
        <v>60069</v>
      </c>
      <c r="G644" s="212"/>
      <c r="H644" s="212"/>
      <c r="I644" s="213">
        <f>IF(Таблица6254[[#This Row],[цена наличные]]&lt;&gt;"-",Таблица6254[[#This Row],[цена наличные]]*Таблица6254[[#This Row],[Заказ наличные]],"")</f>
        <v>0</v>
      </c>
      <c r="J644" s="213">
        <f>Таблица6254[[#This Row],[Цена б/н]]*Таблица6254[[#This Row],[заказ б/н]]</f>
        <v>0</v>
      </c>
    </row>
    <row r="645" spans="1:10" x14ac:dyDescent="0.25">
      <c r="A645" s="214" t="s">
        <v>1033</v>
      </c>
      <c r="B645" s="214" t="s">
        <v>1370</v>
      </c>
      <c r="C645" s="214" t="s">
        <v>1443</v>
      </c>
      <c r="D645" s="214" t="s">
        <v>1444</v>
      </c>
      <c r="E645" s="215">
        <v>35971</v>
      </c>
      <c r="F645" s="215">
        <v>41346</v>
      </c>
      <c r="G645" s="212"/>
      <c r="H645" s="212"/>
      <c r="I645" s="213">
        <f>IF(Таблица6254[[#This Row],[цена наличные]]&lt;&gt;"-",Таблица6254[[#This Row],[цена наличные]]*Таблица6254[[#This Row],[Заказ наличные]],"")</f>
        <v>0</v>
      </c>
      <c r="J645" s="213">
        <f>Таблица6254[[#This Row],[Цена б/н]]*Таблица6254[[#This Row],[заказ б/н]]</f>
        <v>0</v>
      </c>
    </row>
    <row r="646" spans="1:10" x14ac:dyDescent="0.25">
      <c r="A646" s="214" t="s">
        <v>1033</v>
      </c>
      <c r="B646" s="214" t="s">
        <v>1370</v>
      </c>
      <c r="C646" s="214" t="s">
        <v>1445</v>
      </c>
      <c r="D646" s="214" t="s">
        <v>1446</v>
      </c>
      <c r="E646" s="215">
        <v>38686</v>
      </c>
      <c r="F646" s="215">
        <v>44466</v>
      </c>
      <c r="G646" s="212"/>
      <c r="H646" s="212"/>
      <c r="I646" s="213">
        <f>IF(Таблица6254[[#This Row],[цена наличные]]&lt;&gt;"-",Таблица6254[[#This Row],[цена наличные]]*Таблица6254[[#This Row],[Заказ наличные]],"")</f>
        <v>0</v>
      </c>
      <c r="J646" s="213">
        <f>Таблица6254[[#This Row],[Цена б/н]]*Таблица6254[[#This Row],[заказ б/н]]</f>
        <v>0</v>
      </c>
    </row>
    <row r="647" spans="1:10" x14ac:dyDescent="0.25">
      <c r="A647" s="214" t="s">
        <v>1033</v>
      </c>
      <c r="B647" s="214" t="s">
        <v>1370</v>
      </c>
      <c r="C647" s="214" t="s">
        <v>1447</v>
      </c>
      <c r="D647" s="214" t="s">
        <v>1448</v>
      </c>
      <c r="E647" s="215">
        <v>35292</v>
      </c>
      <c r="F647" s="215">
        <v>40566</v>
      </c>
      <c r="G647" s="212"/>
      <c r="H647" s="212"/>
      <c r="I647" s="213">
        <f>IF(Таблица6254[[#This Row],[цена наличные]]&lt;&gt;"-",Таблица6254[[#This Row],[цена наличные]]*Таблица6254[[#This Row],[Заказ наличные]],"")</f>
        <v>0</v>
      </c>
      <c r="J647" s="213">
        <f>Таблица6254[[#This Row],[Цена б/н]]*Таблица6254[[#This Row],[заказ б/н]]</f>
        <v>0</v>
      </c>
    </row>
    <row r="648" spans="1:10" x14ac:dyDescent="0.25">
      <c r="A648" s="214" t="s">
        <v>1033</v>
      </c>
      <c r="B648" s="214" t="s">
        <v>1370</v>
      </c>
      <c r="C648" s="214" t="s">
        <v>1449</v>
      </c>
      <c r="D648" s="214" t="s">
        <v>1450</v>
      </c>
      <c r="E648" s="215">
        <v>33256</v>
      </c>
      <c r="F648" s="215">
        <v>38225</v>
      </c>
      <c r="G648" s="212"/>
      <c r="H648" s="212"/>
      <c r="I648" s="213">
        <f>IF(Таблица6254[[#This Row],[цена наличные]]&lt;&gt;"-",Таблица6254[[#This Row],[цена наличные]]*Таблица6254[[#This Row],[Заказ наличные]],"")</f>
        <v>0</v>
      </c>
      <c r="J648" s="213">
        <f>Таблица6254[[#This Row],[Цена б/н]]*Таблица6254[[#This Row],[заказ б/н]]</f>
        <v>0</v>
      </c>
    </row>
    <row r="649" spans="1:10" x14ac:dyDescent="0.25">
      <c r="A649" s="214" t="s">
        <v>1033</v>
      </c>
      <c r="B649" s="214" t="s">
        <v>1370</v>
      </c>
      <c r="C649" s="214" t="s">
        <v>1451</v>
      </c>
      <c r="D649" s="214" t="s">
        <v>1452</v>
      </c>
      <c r="E649" s="215">
        <v>29863</v>
      </c>
      <c r="F649" s="215">
        <v>34325</v>
      </c>
      <c r="G649" s="212"/>
      <c r="H649" s="212"/>
      <c r="I649" s="213">
        <f>IF(Таблица6254[[#This Row],[цена наличные]]&lt;&gt;"-",Таблица6254[[#This Row],[цена наличные]]*Таблица6254[[#This Row],[Заказ наличные]],"")</f>
        <v>0</v>
      </c>
      <c r="J649" s="213">
        <f>Таблица6254[[#This Row],[Цена б/н]]*Таблица6254[[#This Row],[заказ б/н]]</f>
        <v>0</v>
      </c>
    </row>
    <row r="650" spans="1:10" x14ac:dyDescent="0.25">
      <c r="A650" s="214" t="s">
        <v>1033</v>
      </c>
      <c r="B650" s="214" t="s">
        <v>1370</v>
      </c>
      <c r="C650" s="214" t="s">
        <v>1453</v>
      </c>
      <c r="D650" s="214" t="s">
        <v>1454</v>
      </c>
      <c r="E650" s="215">
        <v>30541</v>
      </c>
      <c r="F650" s="215">
        <v>35105</v>
      </c>
      <c r="G650" s="212"/>
      <c r="H650" s="212"/>
      <c r="I650" s="213">
        <f>IF(Таблица6254[[#This Row],[цена наличные]]&lt;&gt;"-",Таблица6254[[#This Row],[цена наличные]]*Таблица6254[[#This Row],[Заказ наличные]],"")</f>
        <v>0</v>
      </c>
      <c r="J650" s="213">
        <f>Таблица6254[[#This Row],[Цена б/н]]*Таблица6254[[#This Row],[заказ б/н]]</f>
        <v>0</v>
      </c>
    </row>
    <row r="651" spans="1:10" x14ac:dyDescent="0.25">
      <c r="A651" s="214" t="s">
        <v>1033</v>
      </c>
      <c r="B651" s="214" t="s">
        <v>1370</v>
      </c>
      <c r="C651" s="214" t="s">
        <v>10480</v>
      </c>
      <c r="D651" s="214" t="s">
        <v>10481</v>
      </c>
      <c r="E651" s="215">
        <v>30541</v>
      </c>
      <c r="F651" s="215">
        <v>35105</v>
      </c>
      <c r="G651" s="212"/>
      <c r="H651" s="212"/>
      <c r="I651" s="213">
        <f>IF(Таблица6254[[#This Row],[цена наличные]]&lt;&gt;"-",Таблица6254[[#This Row],[цена наличные]]*Таблица6254[[#This Row],[Заказ наличные]],"")</f>
        <v>0</v>
      </c>
      <c r="J651" s="213">
        <f>Таблица6254[[#This Row],[Цена б/н]]*Таблица6254[[#This Row],[заказ б/н]]</f>
        <v>0</v>
      </c>
    </row>
    <row r="652" spans="1:10" x14ac:dyDescent="0.25">
      <c r="A652" s="214" t="s">
        <v>1033</v>
      </c>
      <c r="B652" s="214" t="s">
        <v>1370</v>
      </c>
      <c r="C652" s="214" t="s">
        <v>1455</v>
      </c>
      <c r="D652" s="214" t="s">
        <v>1456</v>
      </c>
      <c r="E652" s="215">
        <v>52938</v>
      </c>
      <c r="F652" s="215">
        <v>60849</v>
      </c>
      <c r="G652" s="212"/>
      <c r="H652" s="212"/>
      <c r="I652" s="213">
        <f>IF(Таблица6254[[#This Row],[цена наличные]]&lt;&gt;"-",Таблица6254[[#This Row],[цена наличные]]*Таблица6254[[#This Row],[Заказ наличные]],"")</f>
        <v>0</v>
      </c>
      <c r="J652" s="213">
        <f>Таблица6254[[#This Row],[Цена б/н]]*Таблица6254[[#This Row],[заказ б/н]]</f>
        <v>0</v>
      </c>
    </row>
    <row r="653" spans="1:10" x14ac:dyDescent="0.25">
      <c r="A653" s="214" t="s">
        <v>1033</v>
      </c>
      <c r="B653" s="214" t="s">
        <v>1370</v>
      </c>
      <c r="C653" s="214" t="s">
        <v>1457</v>
      </c>
      <c r="D653" s="214" t="s">
        <v>1458</v>
      </c>
      <c r="E653" s="215">
        <v>5837</v>
      </c>
      <c r="F653" s="215">
        <v>6709</v>
      </c>
      <c r="G653" s="212"/>
      <c r="H653" s="212"/>
      <c r="I653" s="213">
        <f>IF(Таблица6254[[#This Row],[цена наличные]]&lt;&gt;"-",Таблица6254[[#This Row],[цена наличные]]*Таблица6254[[#This Row],[Заказ наличные]],"")</f>
        <v>0</v>
      </c>
      <c r="J653" s="213">
        <f>Таблица6254[[#This Row],[Цена б/н]]*Таблица6254[[#This Row],[заказ б/н]]</f>
        <v>0</v>
      </c>
    </row>
    <row r="654" spans="1:10" x14ac:dyDescent="0.25">
      <c r="A654" s="214" t="s">
        <v>1033</v>
      </c>
      <c r="B654" s="214" t="s">
        <v>1370</v>
      </c>
      <c r="C654" s="214" t="s">
        <v>1459</v>
      </c>
      <c r="D654" s="214" t="s">
        <v>1460</v>
      </c>
      <c r="E654" s="215">
        <v>5701</v>
      </c>
      <c r="F654" s="215">
        <v>6553</v>
      </c>
      <c r="G654" s="212"/>
      <c r="H654" s="212"/>
      <c r="I654" s="213">
        <f>IF(Таблица6254[[#This Row],[цена наличные]]&lt;&gt;"-",Таблица6254[[#This Row],[цена наличные]]*Таблица6254[[#This Row],[Заказ наличные]],"")</f>
        <v>0</v>
      </c>
      <c r="J654" s="213">
        <f>Таблица6254[[#This Row],[Цена б/н]]*Таблица6254[[#This Row],[заказ б/н]]</f>
        <v>0</v>
      </c>
    </row>
    <row r="655" spans="1:10" x14ac:dyDescent="0.25">
      <c r="A655" s="214" t="s">
        <v>1033</v>
      </c>
      <c r="B655" s="214" t="s">
        <v>1370</v>
      </c>
      <c r="C655" s="214" t="s">
        <v>1457</v>
      </c>
      <c r="D655" s="214" t="s">
        <v>1461</v>
      </c>
      <c r="E655" s="215">
        <v>5701</v>
      </c>
      <c r="F655" s="215">
        <v>6553</v>
      </c>
      <c r="G655" s="212"/>
      <c r="H655" s="212"/>
      <c r="I655" s="213">
        <f>IF(Таблица6254[[#This Row],[цена наличные]]&lt;&gt;"-",Таблица6254[[#This Row],[цена наличные]]*Таблица6254[[#This Row],[Заказ наличные]],"")</f>
        <v>0</v>
      </c>
      <c r="J655" s="213">
        <f>Таблица6254[[#This Row],[Цена б/н]]*Таблица6254[[#This Row],[заказ б/н]]</f>
        <v>0</v>
      </c>
    </row>
    <row r="656" spans="1:10" x14ac:dyDescent="0.25">
      <c r="A656" s="214" t="s">
        <v>1033</v>
      </c>
      <c r="B656" s="214" t="s">
        <v>1370</v>
      </c>
      <c r="C656" s="214" t="s">
        <v>1457</v>
      </c>
      <c r="D656" s="214" t="s">
        <v>1462</v>
      </c>
      <c r="E656" s="215">
        <v>6380</v>
      </c>
      <c r="F656" s="215">
        <v>7333</v>
      </c>
      <c r="G656" s="212"/>
      <c r="H656" s="212"/>
      <c r="I656" s="213">
        <f>IF(Таблица6254[[#This Row],[цена наличные]]&lt;&gt;"-",Таблица6254[[#This Row],[цена наличные]]*Таблица6254[[#This Row],[Заказ наличные]],"")</f>
        <v>0</v>
      </c>
      <c r="J656" s="213">
        <f>Таблица6254[[#This Row],[Цена б/н]]*Таблица6254[[#This Row],[заказ б/н]]</f>
        <v>0</v>
      </c>
    </row>
    <row r="657" spans="1:10" x14ac:dyDescent="0.25">
      <c r="A657" s="214" t="s">
        <v>1033</v>
      </c>
      <c r="B657" s="214" t="s">
        <v>1370</v>
      </c>
      <c r="C657" s="214" t="s">
        <v>1457</v>
      </c>
      <c r="D657" s="214" t="s">
        <v>1462</v>
      </c>
      <c r="E657" s="215">
        <v>6515</v>
      </c>
      <c r="F657" s="215">
        <v>7489</v>
      </c>
      <c r="G657" s="212"/>
      <c r="H657" s="212"/>
      <c r="I657" s="213">
        <f>IF(Таблица6254[[#This Row],[цена наличные]]&lt;&gt;"-",Таблица6254[[#This Row],[цена наличные]]*Таблица6254[[#This Row],[Заказ наличные]],"")</f>
        <v>0</v>
      </c>
      <c r="J657" s="213">
        <f>Таблица6254[[#This Row],[Цена б/н]]*Таблица6254[[#This Row],[заказ б/н]]</f>
        <v>0</v>
      </c>
    </row>
    <row r="658" spans="1:10" x14ac:dyDescent="0.25">
      <c r="A658" s="214" t="s">
        <v>1033</v>
      </c>
      <c r="B658" s="214" t="s">
        <v>1370</v>
      </c>
      <c r="C658" s="214" t="s">
        <v>1463</v>
      </c>
      <c r="D658" s="214" t="s">
        <v>1464</v>
      </c>
      <c r="E658" s="215">
        <v>11538</v>
      </c>
      <c r="F658" s="215">
        <v>13262</v>
      </c>
      <c r="G658" s="212"/>
      <c r="H658" s="212"/>
      <c r="I658" s="213">
        <f>IF(Таблица6254[[#This Row],[цена наличные]]&lt;&gt;"-",Таблица6254[[#This Row],[цена наличные]]*Таблица6254[[#This Row],[Заказ наличные]],"")</f>
        <v>0</v>
      </c>
      <c r="J658" s="213">
        <f>Таблица6254[[#This Row],[Цена б/н]]*Таблица6254[[#This Row],[заказ б/н]]</f>
        <v>0</v>
      </c>
    </row>
    <row r="659" spans="1:10" x14ac:dyDescent="0.25">
      <c r="A659" s="214" t="s">
        <v>1033</v>
      </c>
      <c r="B659" s="214" t="s">
        <v>1370</v>
      </c>
      <c r="C659" s="214" t="s">
        <v>1463</v>
      </c>
      <c r="D659" s="214" t="s">
        <v>1465</v>
      </c>
      <c r="E659" s="215">
        <v>11538</v>
      </c>
      <c r="F659" s="215">
        <v>13262</v>
      </c>
      <c r="G659" s="212"/>
      <c r="H659" s="212"/>
      <c r="I659" s="213">
        <f>IF(Таблица6254[[#This Row],[цена наличные]]&lt;&gt;"-",Таблица6254[[#This Row],[цена наличные]]*Таблица6254[[#This Row],[Заказ наличные]],"")</f>
        <v>0</v>
      </c>
      <c r="J659" s="213">
        <f>Таблица6254[[#This Row],[Цена б/н]]*Таблица6254[[#This Row],[заказ б/н]]</f>
        <v>0</v>
      </c>
    </row>
    <row r="660" spans="1:10" x14ac:dyDescent="0.25">
      <c r="A660" s="214" t="s">
        <v>1033</v>
      </c>
      <c r="B660" s="214" t="s">
        <v>1370</v>
      </c>
      <c r="C660" s="214" t="s">
        <v>1463</v>
      </c>
      <c r="D660" s="214" t="s">
        <v>1466</v>
      </c>
      <c r="E660" s="215">
        <v>10859</v>
      </c>
      <c r="F660" s="215">
        <v>12482</v>
      </c>
      <c r="G660" s="212"/>
      <c r="H660" s="212"/>
      <c r="I660" s="213">
        <f>IF(Таблица6254[[#This Row],[цена наличные]]&lt;&gt;"-",Таблица6254[[#This Row],[цена наличные]]*Таблица6254[[#This Row],[Заказ наличные]],"")</f>
        <v>0</v>
      </c>
      <c r="J660" s="213">
        <f>Таблица6254[[#This Row],[Цена б/н]]*Таблица6254[[#This Row],[заказ б/н]]</f>
        <v>0</v>
      </c>
    </row>
    <row r="661" spans="1:10" x14ac:dyDescent="0.25">
      <c r="A661" s="214" t="s">
        <v>1033</v>
      </c>
      <c r="B661" s="214" t="s">
        <v>1370</v>
      </c>
      <c r="C661" s="214" t="s">
        <v>1463</v>
      </c>
      <c r="D661" s="214" t="s">
        <v>1467</v>
      </c>
      <c r="E661" s="215">
        <v>10859</v>
      </c>
      <c r="F661" s="215">
        <v>12482</v>
      </c>
      <c r="G661" s="212"/>
      <c r="H661" s="212"/>
      <c r="I661" s="213">
        <f>IF(Таблица6254[[#This Row],[цена наличные]]&lt;&gt;"-",Таблица6254[[#This Row],[цена наличные]]*Таблица6254[[#This Row],[Заказ наличные]],"")</f>
        <v>0</v>
      </c>
      <c r="J661" s="213">
        <f>Таблица6254[[#This Row],[Цена б/н]]*Таблица6254[[#This Row],[заказ б/н]]</f>
        <v>0</v>
      </c>
    </row>
    <row r="662" spans="1:10" x14ac:dyDescent="0.25">
      <c r="A662" s="214" t="s">
        <v>1033</v>
      </c>
      <c r="B662" s="214" t="s">
        <v>1370</v>
      </c>
      <c r="C662" s="214" t="s">
        <v>1468</v>
      </c>
      <c r="D662" s="214" t="s">
        <v>1469</v>
      </c>
      <c r="E662" s="215">
        <v>14253</v>
      </c>
      <c r="F662" s="215">
        <v>16382</v>
      </c>
      <c r="G662" s="212"/>
      <c r="H662" s="212"/>
      <c r="I662" s="213">
        <f>IF(Таблица6254[[#This Row],[цена наличные]]&lt;&gt;"-",Таблица6254[[#This Row],[цена наличные]]*Таблица6254[[#This Row],[Заказ наличные]],"")</f>
        <v>0</v>
      </c>
      <c r="J662" s="213">
        <f>Таблица6254[[#This Row],[Цена б/н]]*Таблица6254[[#This Row],[заказ б/н]]</f>
        <v>0</v>
      </c>
    </row>
    <row r="663" spans="1:10" x14ac:dyDescent="0.25">
      <c r="A663" s="214" t="s">
        <v>1033</v>
      </c>
      <c r="B663" s="214" t="s">
        <v>1370</v>
      </c>
      <c r="C663" s="214" t="s">
        <v>1468</v>
      </c>
      <c r="D663" s="214" t="s">
        <v>1470</v>
      </c>
      <c r="E663" s="215">
        <v>13913</v>
      </c>
      <c r="F663" s="215">
        <v>15992</v>
      </c>
      <c r="G663" s="212"/>
      <c r="H663" s="212"/>
      <c r="I663" s="213">
        <f>IF(Таблица6254[[#This Row],[цена наличные]]&lt;&gt;"-",Таблица6254[[#This Row],[цена наличные]]*Таблица6254[[#This Row],[Заказ наличные]],"")</f>
        <v>0</v>
      </c>
      <c r="J663" s="213">
        <f>Таблица6254[[#This Row],[Цена б/н]]*Таблица6254[[#This Row],[заказ б/н]]</f>
        <v>0</v>
      </c>
    </row>
    <row r="664" spans="1:10" x14ac:dyDescent="0.25">
      <c r="A664" s="214" t="s">
        <v>1033</v>
      </c>
      <c r="B664" s="214" t="s">
        <v>1370</v>
      </c>
      <c r="C664" s="214" t="s">
        <v>1471</v>
      </c>
      <c r="D664" s="214" t="s">
        <v>1472</v>
      </c>
      <c r="E664" s="215">
        <v>14253</v>
      </c>
      <c r="F664" s="215">
        <v>16382</v>
      </c>
      <c r="G664" s="212"/>
      <c r="H664" s="212"/>
      <c r="I664" s="213">
        <f>IF(Таблица6254[[#This Row],[цена наличные]]&lt;&gt;"-",Таблица6254[[#This Row],[цена наличные]]*Таблица6254[[#This Row],[Заказ наличные]],"")</f>
        <v>0</v>
      </c>
      <c r="J664" s="213">
        <f>Таблица6254[[#This Row],[Цена б/н]]*Таблица6254[[#This Row],[заказ б/н]]</f>
        <v>0</v>
      </c>
    </row>
    <row r="665" spans="1:10" x14ac:dyDescent="0.25">
      <c r="A665" s="214" t="s">
        <v>1033</v>
      </c>
      <c r="B665" s="214" t="s">
        <v>1370</v>
      </c>
      <c r="C665" s="214" t="s">
        <v>1473</v>
      </c>
      <c r="D665" s="214" t="s">
        <v>1474</v>
      </c>
      <c r="E665" s="215">
        <v>15610</v>
      </c>
      <c r="F665" s="215">
        <v>17943</v>
      </c>
      <c r="G665" s="212"/>
      <c r="H665" s="212"/>
      <c r="I665" s="213">
        <f>IF(Таблица6254[[#This Row],[цена наличные]]&lt;&gt;"-",Таблица6254[[#This Row],[цена наличные]]*Таблица6254[[#This Row],[Заказ наличные]],"")</f>
        <v>0</v>
      </c>
      <c r="J665" s="213">
        <f>Таблица6254[[#This Row],[Цена б/н]]*Таблица6254[[#This Row],[заказ б/н]]</f>
        <v>0</v>
      </c>
    </row>
    <row r="666" spans="1:10" x14ac:dyDescent="0.25">
      <c r="A666" s="214" t="s">
        <v>1033</v>
      </c>
      <c r="B666" s="214" t="s">
        <v>1370</v>
      </c>
      <c r="C666" s="214" t="s">
        <v>1475</v>
      </c>
      <c r="D666" s="214" t="s">
        <v>1476</v>
      </c>
      <c r="E666" s="215">
        <v>15610</v>
      </c>
      <c r="F666" s="215">
        <v>17943</v>
      </c>
      <c r="G666" s="212"/>
      <c r="H666" s="212"/>
      <c r="I666" s="213">
        <f>IF(Таблица6254[[#This Row],[цена наличные]]&lt;&gt;"-",Таблица6254[[#This Row],[цена наличные]]*Таблица6254[[#This Row],[Заказ наличные]],"")</f>
        <v>0</v>
      </c>
      <c r="J666" s="213">
        <f>Таблица6254[[#This Row],[Цена б/н]]*Таблица6254[[#This Row],[заказ б/н]]</f>
        <v>0</v>
      </c>
    </row>
    <row r="667" spans="1:10" x14ac:dyDescent="0.25">
      <c r="A667" s="214" t="s">
        <v>1033</v>
      </c>
      <c r="B667" s="214" t="s">
        <v>1370</v>
      </c>
      <c r="C667" s="214" t="s">
        <v>1477</v>
      </c>
      <c r="D667" s="214" t="s">
        <v>1478</v>
      </c>
      <c r="E667" s="215">
        <v>17985</v>
      </c>
      <c r="F667" s="215">
        <v>20673</v>
      </c>
      <c r="G667" s="212"/>
      <c r="H667" s="212"/>
      <c r="I667" s="213">
        <f>IF(Таблица6254[[#This Row],[цена наличные]]&lt;&gt;"-",Таблица6254[[#This Row],[цена наличные]]*Таблица6254[[#This Row],[Заказ наличные]],"")</f>
        <v>0</v>
      </c>
      <c r="J667" s="213">
        <f>Таблица6254[[#This Row],[Цена б/н]]*Таблица6254[[#This Row],[заказ б/н]]</f>
        <v>0</v>
      </c>
    </row>
    <row r="668" spans="1:10" x14ac:dyDescent="0.25">
      <c r="A668" s="214" t="s">
        <v>1033</v>
      </c>
      <c r="B668" s="214" t="s">
        <v>1370</v>
      </c>
      <c r="C668" s="214" t="s">
        <v>1477</v>
      </c>
      <c r="D668" s="214" t="s">
        <v>1479</v>
      </c>
      <c r="E668" s="215">
        <v>17985</v>
      </c>
      <c r="F668" s="215">
        <v>20673</v>
      </c>
      <c r="G668" s="212"/>
      <c r="H668" s="212"/>
      <c r="I668" s="213">
        <f>IF(Таблица6254[[#This Row],[цена наличные]]&lt;&gt;"-",Таблица6254[[#This Row],[цена наличные]]*Таблица6254[[#This Row],[Заказ наличные]],"")</f>
        <v>0</v>
      </c>
      <c r="J668" s="213">
        <f>Таблица6254[[#This Row],[Цена б/н]]*Таблица6254[[#This Row],[заказ б/н]]</f>
        <v>0</v>
      </c>
    </row>
    <row r="669" spans="1:10" x14ac:dyDescent="0.25">
      <c r="A669" s="214" t="s">
        <v>1033</v>
      </c>
      <c r="B669" s="214" t="s">
        <v>1370</v>
      </c>
      <c r="C669" s="214" t="s">
        <v>1477</v>
      </c>
      <c r="D669" s="214" t="s">
        <v>1479</v>
      </c>
      <c r="E669" s="215">
        <v>17985</v>
      </c>
      <c r="F669" s="215">
        <v>20673</v>
      </c>
      <c r="G669" s="212"/>
      <c r="H669" s="212"/>
      <c r="I669" s="213">
        <f>IF(Таблица6254[[#This Row],[цена наличные]]&lt;&gt;"-",Таблица6254[[#This Row],[цена наличные]]*Таблица6254[[#This Row],[Заказ наличные]],"")</f>
        <v>0</v>
      </c>
      <c r="J669" s="213">
        <f>Таблица6254[[#This Row],[Цена б/н]]*Таблица6254[[#This Row],[заказ б/н]]</f>
        <v>0</v>
      </c>
    </row>
    <row r="670" spans="1:10" x14ac:dyDescent="0.25">
      <c r="A670" s="214" t="s">
        <v>1033</v>
      </c>
      <c r="B670" s="214" t="s">
        <v>1370</v>
      </c>
      <c r="C670" s="214" t="s">
        <v>1480</v>
      </c>
      <c r="D670" s="214" t="s">
        <v>1481</v>
      </c>
      <c r="E670" s="215">
        <v>19343</v>
      </c>
      <c r="F670" s="215">
        <v>22233</v>
      </c>
      <c r="G670" s="212"/>
      <c r="H670" s="212"/>
      <c r="I670" s="213">
        <f>IF(Таблица6254[[#This Row],[цена наличные]]&lt;&gt;"-",Таблица6254[[#This Row],[цена наличные]]*Таблица6254[[#This Row],[Заказ наличные]],"")</f>
        <v>0</v>
      </c>
      <c r="J670" s="213">
        <f>Таблица6254[[#This Row],[Цена б/н]]*Таблица6254[[#This Row],[заказ б/н]]</f>
        <v>0</v>
      </c>
    </row>
    <row r="671" spans="1:10" x14ac:dyDescent="0.25">
      <c r="A671" s="214" t="s">
        <v>1033</v>
      </c>
      <c r="B671" s="214" t="s">
        <v>1370</v>
      </c>
      <c r="C671" s="214" t="s">
        <v>1480</v>
      </c>
      <c r="D671" s="214" t="s">
        <v>1482</v>
      </c>
      <c r="E671" s="215">
        <v>19682</v>
      </c>
      <c r="F671" s="215">
        <v>22623</v>
      </c>
      <c r="G671" s="212"/>
      <c r="H671" s="212"/>
      <c r="I671" s="213">
        <f>IF(Таблица6254[[#This Row],[цена наличные]]&lt;&gt;"-",Таблица6254[[#This Row],[цена наличные]]*Таблица6254[[#This Row],[Заказ наличные]],"")</f>
        <v>0</v>
      </c>
      <c r="J671" s="213">
        <f>Таблица6254[[#This Row],[Цена б/н]]*Таблица6254[[#This Row],[заказ б/н]]</f>
        <v>0</v>
      </c>
    </row>
    <row r="672" spans="1:10" x14ac:dyDescent="0.25">
      <c r="A672" s="214" t="s">
        <v>1033</v>
      </c>
      <c r="B672" s="214" t="s">
        <v>1370</v>
      </c>
      <c r="C672" s="214" t="s">
        <v>1483</v>
      </c>
      <c r="D672" s="214" t="s">
        <v>1484</v>
      </c>
      <c r="E672" s="215">
        <v>1900</v>
      </c>
      <c r="F672" s="215">
        <v>2184</v>
      </c>
      <c r="G672" s="212"/>
      <c r="H672" s="212"/>
      <c r="I672" s="213">
        <f>IF(Таблица6254[[#This Row],[цена наличные]]&lt;&gt;"-",Таблица6254[[#This Row],[цена наличные]]*Таблица6254[[#This Row],[Заказ наличные]],"")</f>
        <v>0</v>
      </c>
      <c r="J672" s="213">
        <f>Таблица6254[[#This Row],[Цена б/н]]*Таблица6254[[#This Row],[заказ б/н]]</f>
        <v>0</v>
      </c>
    </row>
    <row r="673" spans="1:10" x14ac:dyDescent="0.25">
      <c r="A673" s="214" t="s">
        <v>1033</v>
      </c>
      <c r="B673" s="214" t="s">
        <v>1370</v>
      </c>
      <c r="C673" s="214" t="s">
        <v>1483</v>
      </c>
      <c r="D673" s="214" t="s">
        <v>1485</v>
      </c>
      <c r="E673" s="215">
        <v>1731</v>
      </c>
      <c r="F673" s="215">
        <v>1989</v>
      </c>
      <c r="G673" s="212"/>
      <c r="H673" s="212"/>
      <c r="I673" s="213">
        <f>IF(Таблица6254[[#This Row],[цена наличные]]&lt;&gt;"-",Таблица6254[[#This Row],[цена наличные]]*Таблица6254[[#This Row],[Заказ наличные]],"")</f>
        <v>0</v>
      </c>
      <c r="J673" s="213">
        <f>Таблица6254[[#This Row],[Цена б/н]]*Таблица6254[[#This Row],[заказ б/н]]</f>
        <v>0</v>
      </c>
    </row>
    <row r="674" spans="1:10" x14ac:dyDescent="0.25">
      <c r="A674" s="214" t="s">
        <v>1033</v>
      </c>
      <c r="B674" s="214" t="s">
        <v>1370</v>
      </c>
      <c r="C674" s="214" t="s">
        <v>1486</v>
      </c>
      <c r="D674" s="214" t="s">
        <v>1487</v>
      </c>
      <c r="E674" s="215">
        <v>27148</v>
      </c>
      <c r="F674" s="215">
        <v>31204</v>
      </c>
      <c r="G674" s="212"/>
      <c r="H674" s="212"/>
      <c r="I674" s="213">
        <f>IF(Таблица6254[[#This Row],[цена наличные]]&lt;&gt;"-",Таблица6254[[#This Row],[цена наличные]]*Таблица6254[[#This Row],[Заказ наличные]],"")</f>
        <v>0</v>
      </c>
      <c r="J674" s="213">
        <f>Таблица6254[[#This Row],[Цена б/н]]*Таблица6254[[#This Row],[заказ б/н]]</f>
        <v>0</v>
      </c>
    </row>
    <row r="675" spans="1:10" x14ac:dyDescent="0.25">
      <c r="A675" s="214" t="s">
        <v>1033</v>
      </c>
      <c r="B675" s="214" t="s">
        <v>1370</v>
      </c>
      <c r="C675" s="214" t="s">
        <v>1488</v>
      </c>
      <c r="D675" s="214" t="s">
        <v>1489</v>
      </c>
      <c r="E675" s="215">
        <v>30541</v>
      </c>
      <c r="F675" s="215">
        <v>35105</v>
      </c>
      <c r="G675" s="212"/>
      <c r="H675" s="212"/>
      <c r="I675" s="213">
        <f>IF(Таблица6254[[#This Row],[цена наличные]]&lt;&gt;"-",Таблица6254[[#This Row],[цена наличные]]*Таблица6254[[#This Row],[Заказ наличные]],"")</f>
        <v>0</v>
      </c>
      <c r="J675" s="213">
        <f>Таблица6254[[#This Row],[Цена б/н]]*Таблица6254[[#This Row],[заказ б/н]]</f>
        <v>0</v>
      </c>
    </row>
    <row r="676" spans="1:10" x14ac:dyDescent="0.25">
      <c r="A676" s="214" t="s">
        <v>1033</v>
      </c>
      <c r="B676" s="214" t="s">
        <v>1370</v>
      </c>
      <c r="C676" s="214" t="s">
        <v>1488</v>
      </c>
      <c r="D676" s="214" t="s">
        <v>1489</v>
      </c>
      <c r="E676" s="215">
        <v>28505</v>
      </c>
      <c r="F676" s="215">
        <v>32765</v>
      </c>
      <c r="G676" s="212"/>
      <c r="H676" s="212"/>
      <c r="I676" s="213">
        <f>IF(Таблица6254[[#This Row],[цена наличные]]&lt;&gt;"-",Таблица6254[[#This Row],[цена наличные]]*Таблица6254[[#This Row],[Заказ наличные]],"")</f>
        <v>0</v>
      </c>
      <c r="J676" s="213">
        <f>Таблица6254[[#This Row],[Цена б/н]]*Таблица6254[[#This Row],[заказ б/н]]</f>
        <v>0</v>
      </c>
    </row>
    <row r="677" spans="1:10" x14ac:dyDescent="0.25">
      <c r="A677" s="214" t="s">
        <v>1033</v>
      </c>
      <c r="B677" s="214" t="s">
        <v>1370</v>
      </c>
      <c r="C677" s="214" t="s">
        <v>10482</v>
      </c>
      <c r="D677" s="214" t="s">
        <v>10483</v>
      </c>
      <c r="E677" s="215">
        <v>32577</v>
      </c>
      <c r="F677" s="215">
        <v>37445</v>
      </c>
      <c r="G677" s="212"/>
      <c r="H677" s="212"/>
      <c r="I677" s="213">
        <f>IF(Таблица6254[[#This Row],[цена наличные]]&lt;&gt;"-",Таблица6254[[#This Row],[цена наличные]]*Таблица6254[[#This Row],[Заказ наличные]],"")</f>
        <v>0</v>
      </c>
      <c r="J677" s="213">
        <f>Таблица6254[[#This Row],[Цена б/н]]*Таблица6254[[#This Row],[заказ б/н]]</f>
        <v>0</v>
      </c>
    </row>
    <row r="678" spans="1:10" x14ac:dyDescent="0.25">
      <c r="A678" s="214" t="s">
        <v>1033</v>
      </c>
      <c r="B678" s="214" t="s">
        <v>1370</v>
      </c>
      <c r="C678" s="214" t="s">
        <v>1490</v>
      </c>
      <c r="D678" s="214" t="s">
        <v>1491</v>
      </c>
      <c r="E678" s="215">
        <v>35971</v>
      </c>
      <c r="F678" s="215">
        <v>41346</v>
      </c>
      <c r="G678" s="212"/>
      <c r="H678" s="212"/>
      <c r="I678" s="213">
        <f>IF(Таблица6254[[#This Row],[цена наличные]]&lt;&gt;"-",Таблица6254[[#This Row],[цена наличные]]*Таблица6254[[#This Row],[Заказ наличные]],"")</f>
        <v>0</v>
      </c>
      <c r="J678" s="213">
        <f>Таблица6254[[#This Row],[Цена б/н]]*Таблица6254[[#This Row],[заказ б/н]]</f>
        <v>0</v>
      </c>
    </row>
    <row r="679" spans="1:10" x14ac:dyDescent="0.25">
      <c r="A679" s="214" t="s">
        <v>1033</v>
      </c>
      <c r="B679" s="214" t="s">
        <v>1370</v>
      </c>
      <c r="C679" s="214" t="s">
        <v>1492</v>
      </c>
      <c r="D679" s="214" t="s">
        <v>1493</v>
      </c>
      <c r="E679" s="215">
        <v>125559</v>
      </c>
      <c r="F679" s="215">
        <v>144321</v>
      </c>
      <c r="G679" s="212"/>
      <c r="H679" s="212"/>
      <c r="I679" s="213">
        <f>IF(Таблица6254[[#This Row],[цена наличные]]&lt;&gt;"-",Таблица6254[[#This Row],[цена наличные]]*Таблица6254[[#This Row],[Заказ наличные]],"")</f>
        <v>0</v>
      </c>
      <c r="J679" s="213">
        <f>Таблица6254[[#This Row],[Цена б/н]]*Таблица6254[[#This Row],[заказ б/н]]</f>
        <v>0</v>
      </c>
    </row>
    <row r="680" spans="1:10" x14ac:dyDescent="0.25">
      <c r="A680" s="214" t="s">
        <v>1033</v>
      </c>
      <c r="B680" s="214" t="s">
        <v>1370</v>
      </c>
      <c r="C680" s="214" t="s">
        <v>1494</v>
      </c>
      <c r="D680" s="214" t="s">
        <v>1495</v>
      </c>
      <c r="E680" s="215">
        <v>3054</v>
      </c>
      <c r="F680" s="215">
        <v>3511</v>
      </c>
      <c r="G680" s="212"/>
      <c r="H680" s="212"/>
      <c r="I680" s="213">
        <f>IF(Таблица6254[[#This Row],[цена наличные]]&lt;&gt;"-",Таблица6254[[#This Row],[цена наличные]]*Таблица6254[[#This Row],[Заказ наличные]],"")</f>
        <v>0</v>
      </c>
      <c r="J680" s="213">
        <f>Таблица6254[[#This Row],[Цена б/н]]*Таблица6254[[#This Row],[заказ б/н]]</f>
        <v>0</v>
      </c>
    </row>
    <row r="681" spans="1:10" x14ac:dyDescent="0.25">
      <c r="A681" s="214" t="s">
        <v>1033</v>
      </c>
      <c r="B681" s="214" t="s">
        <v>1370</v>
      </c>
      <c r="C681" s="214" t="s">
        <v>1496</v>
      </c>
      <c r="D681" s="214" t="s">
        <v>1497</v>
      </c>
      <c r="E681" s="215">
        <v>3936</v>
      </c>
      <c r="F681" s="215">
        <v>4525</v>
      </c>
      <c r="G681" s="212"/>
      <c r="H681" s="212"/>
      <c r="I681" s="213">
        <f>IF(Таблица6254[[#This Row],[цена наличные]]&lt;&gt;"-",Таблица6254[[#This Row],[цена наличные]]*Таблица6254[[#This Row],[Заказ наличные]],"")</f>
        <v>0</v>
      </c>
      <c r="J681" s="213">
        <f>Таблица6254[[#This Row],[Цена б/н]]*Таблица6254[[#This Row],[заказ б/н]]</f>
        <v>0</v>
      </c>
    </row>
    <row r="682" spans="1:10" x14ac:dyDescent="0.25">
      <c r="A682" s="214" t="s">
        <v>1033</v>
      </c>
      <c r="B682" s="214" t="s">
        <v>1370</v>
      </c>
      <c r="C682" s="214" t="s">
        <v>1498</v>
      </c>
      <c r="D682" s="214" t="s">
        <v>1499</v>
      </c>
      <c r="E682" s="215">
        <v>3801</v>
      </c>
      <c r="F682" s="215">
        <v>4369</v>
      </c>
      <c r="G682" s="212"/>
      <c r="H682" s="212"/>
      <c r="I682" s="213">
        <f>IF(Таблица6254[[#This Row],[цена наличные]]&lt;&gt;"-",Таблица6254[[#This Row],[цена наличные]]*Таблица6254[[#This Row],[Заказ наличные]],"")</f>
        <v>0</v>
      </c>
      <c r="J682" s="213">
        <f>Таблица6254[[#This Row],[Цена б/н]]*Таблица6254[[#This Row],[заказ б/н]]</f>
        <v>0</v>
      </c>
    </row>
    <row r="683" spans="1:10" x14ac:dyDescent="0.25">
      <c r="A683" s="214" t="s">
        <v>1033</v>
      </c>
      <c r="B683" s="214" t="s">
        <v>1370</v>
      </c>
      <c r="C683" s="214" t="s">
        <v>1498</v>
      </c>
      <c r="D683" s="214" t="s">
        <v>1500</v>
      </c>
      <c r="E683" s="215">
        <v>3665</v>
      </c>
      <c r="F683" s="215">
        <v>4213</v>
      </c>
      <c r="G683" s="212"/>
      <c r="H683" s="212"/>
      <c r="I683" s="213">
        <f>IF(Таблица6254[[#This Row],[цена наличные]]&lt;&gt;"-",Таблица6254[[#This Row],[цена наличные]]*Таблица6254[[#This Row],[Заказ наличные]],"")</f>
        <v>0</v>
      </c>
      <c r="J683" s="213">
        <f>Таблица6254[[#This Row],[Цена б/н]]*Таблица6254[[#This Row],[заказ б/н]]</f>
        <v>0</v>
      </c>
    </row>
    <row r="684" spans="1:10" x14ac:dyDescent="0.25">
      <c r="A684" s="214" t="s">
        <v>1033</v>
      </c>
      <c r="B684" s="214" t="s">
        <v>1370</v>
      </c>
      <c r="C684" s="214" t="s">
        <v>1498</v>
      </c>
      <c r="D684" s="214" t="s">
        <v>1501</v>
      </c>
      <c r="E684" s="215">
        <v>5294</v>
      </c>
      <c r="F684" s="215">
        <v>6085</v>
      </c>
      <c r="G684" s="212"/>
      <c r="H684" s="212"/>
      <c r="I684" s="213">
        <f>IF(Таблица6254[[#This Row],[цена наличные]]&lt;&gt;"-",Таблица6254[[#This Row],[цена наличные]]*Таблица6254[[#This Row],[Заказ наличные]],"")</f>
        <v>0</v>
      </c>
      <c r="J684" s="213">
        <f>Таблица6254[[#This Row],[Цена б/н]]*Таблица6254[[#This Row],[заказ б/н]]</f>
        <v>0</v>
      </c>
    </row>
    <row r="685" spans="1:10" x14ac:dyDescent="0.25">
      <c r="A685" s="214" t="s">
        <v>1033</v>
      </c>
      <c r="B685" s="214" t="s">
        <v>1370</v>
      </c>
      <c r="C685" s="214" t="s">
        <v>1502</v>
      </c>
      <c r="D685" s="214" t="s">
        <v>1503</v>
      </c>
      <c r="E685" s="215">
        <v>4479</v>
      </c>
      <c r="F685" s="215">
        <v>5149</v>
      </c>
      <c r="G685" s="212"/>
      <c r="H685" s="212"/>
      <c r="I685" s="213">
        <f>IF(Таблица6254[[#This Row],[цена наличные]]&lt;&gt;"-",Таблица6254[[#This Row],[цена наличные]]*Таблица6254[[#This Row],[Заказ наличные]],"")</f>
        <v>0</v>
      </c>
      <c r="J685" s="213">
        <f>Таблица6254[[#This Row],[Цена б/н]]*Таблица6254[[#This Row],[заказ б/н]]</f>
        <v>0</v>
      </c>
    </row>
    <row r="686" spans="1:10" x14ac:dyDescent="0.25">
      <c r="A686" s="214" t="s">
        <v>1033</v>
      </c>
      <c r="B686" s="214" t="s">
        <v>1370</v>
      </c>
      <c r="C686" s="214" t="s">
        <v>1504</v>
      </c>
      <c r="D686" s="214" t="s">
        <v>1505</v>
      </c>
      <c r="E686" s="215">
        <v>4412</v>
      </c>
      <c r="F686" s="215">
        <v>5071</v>
      </c>
      <c r="G686" s="212"/>
      <c r="H686" s="212"/>
      <c r="I686" s="213">
        <f>IF(Таблица6254[[#This Row],[цена наличные]]&lt;&gt;"-",Таблица6254[[#This Row],[цена наличные]]*Таблица6254[[#This Row],[Заказ наличные]],"")</f>
        <v>0</v>
      </c>
      <c r="J686" s="213">
        <f>Таблица6254[[#This Row],[Цена б/н]]*Таблица6254[[#This Row],[заказ б/н]]</f>
        <v>0</v>
      </c>
    </row>
    <row r="687" spans="1:10" x14ac:dyDescent="0.25">
      <c r="A687" s="214" t="s">
        <v>1033</v>
      </c>
      <c r="B687" s="214" t="s">
        <v>1370</v>
      </c>
      <c r="C687" s="214" t="s">
        <v>1504</v>
      </c>
      <c r="D687" s="214" t="s">
        <v>1506</v>
      </c>
      <c r="E687" s="215">
        <v>5565</v>
      </c>
      <c r="F687" s="215">
        <v>6397</v>
      </c>
      <c r="G687" s="212"/>
      <c r="H687" s="212"/>
      <c r="I687" s="213">
        <f>IF(Таблица6254[[#This Row],[цена наличные]]&lt;&gt;"-",Таблица6254[[#This Row],[цена наличные]]*Таблица6254[[#This Row],[Заказ наличные]],"")</f>
        <v>0</v>
      </c>
      <c r="J687" s="213">
        <f>Таблица6254[[#This Row],[Цена б/н]]*Таблица6254[[#This Row],[заказ б/н]]</f>
        <v>0</v>
      </c>
    </row>
    <row r="688" spans="1:10" x14ac:dyDescent="0.25">
      <c r="A688" s="214" t="s">
        <v>1033</v>
      </c>
      <c r="B688" s="214" t="s">
        <v>1370</v>
      </c>
      <c r="C688" s="214" t="s">
        <v>1507</v>
      </c>
      <c r="D688" s="214" t="s">
        <v>1508</v>
      </c>
      <c r="E688" s="215">
        <v>5294</v>
      </c>
      <c r="F688" s="215">
        <v>6085</v>
      </c>
      <c r="G688" s="212"/>
      <c r="H688" s="212"/>
      <c r="I688" s="213">
        <f>IF(Таблица6254[[#This Row],[цена наличные]]&lt;&gt;"-",Таблица6254[[#This Row],[цена наличные]]*Таблица6254[[#This Row],[Заказ наличные]],"")</f>
        <v>0</v>
      </c>
      <c r="J688" s="213">
        <f>Таблица6254[[#This Row],[Цена б/н]]*Таблица6254[[#This Row],[заказ б/н]]</f>
        <v>0</v>
      </c>
    </row>
    <row r="689" spans="1:10" x14ac:dyDescent="0.25">
      <c r="A689" s="214" t="s">
        <v>1033</v>
      </c>
      <c r="B689" s="214" t="s">
        <v>1370</v>
      </c>
      <c r="C689" s="214" t="s">
        <v>1509</v>
      </c>
      <c r="D689" s="214" t="s">
        <v>1510</v>
      </c>
      <c r="E689" s="215">
        <v>7126</v>
      </c>
      <c r="F689" s="215">
        <v>8191</v>
      </c>
      <c r="G689" s="212"/>
      <c r="H689" s="212"/>
      <c r="I689" s="213">
        <f>IF(Таблица6254[[#This Row],[цена наличные]]&lt;&gt;"-",Таблица6254[[#This Row],[цена наличные]]*Таблица6254[[#This Row],[Заказ наличные]],"")</f>
        <v>0</v>
      </c>
      <c r="J689" s="213">
        <f>Таблица6254[[#This Row],[Цена б/н]]*Таблица6254[[#This Row],[заказ б/н]]</f>
        <v>0</v>
      </c>
    </row>
    <row r="690" spans="1:10" x14ac:dyDescent="0.25">
      <c r="A690" s="214" t="s">
        <v>1033</v>
      </c>
      <c r="B690" s="214" t="s">
        <v>1370</v>
      </c>
      <c r="C690" s="214" t="s">
        <v>1509</v>
      </c>
      <c r="D690" s="214" t="s">
        <v>1510</v>
      </c>
      <c r="E690" s="215">
        <v>7126</v>
      </c>
      <c r="F690" s="215">
        <v>8191</v>
      </c>
      <c r="G690" s="212"/>
      <c r="H690" s="212"/>
      <c r="I690" s="213">
        <f>IF(Таблица6254[[#This Row],[цена наличные]]&lt;&gt;"-",Таблица6254[[#This Row],[цена наличные]]*Таблица6254[[#This Row],[Заказ наличные]],"")</f>
        <v>0</v>
      </c>
      <c r="J690" s="213">
        <f>Таблица6254[[#This Row],[Цена б/н]]*Таблица6254[[#This Row],[заказ б/н]]</f>
        <v>0</v>
      </c>
    </row>
    <row r="691" spans="1:10" x14ac:dyDescent="0.25">
      <c r="A691" s="214" t="s">
        <v>1033</v>
      </c>
      <c r="B691" s="214" t="s">
        <v>1370</v>
      </c>
      <c r="C691" s="214" t="s">
        <v>1511</v>
      </c>
      <c r="D691" s="214" t="s">
        <v>1512</v>
      </c>
      <c r="E691" s="215">
        <v>7466</v>
      </c>
      <c r="F691" s="215">
        <v>8581</v>
      </c>
      <c r="G691" s="212"/>
      <c r="H691" s="212"/>
      <c r="I691" s="213">
        <f>IF(Таблица6254[[#This Row],[цена наличные]]&lt;&gt;"-",Таблица6254[[#This Row],[цена наличные]]*Таблица6254[[#This Row],[Заказ наличные]],"")</f>
        <v>0</v>
      </c>
      <c r="J691" s="213">
        <f>Таблица6254[[#This Row],[Цена б/н]]*Таблица6254[[#This Row],[заказ б/н]]</f>
        <v>0</v>
      </c>
    </row>
    <row r="692" spans="1:10" x14ac:dyDescent="0.25">
      <c r="A692" s="214" t="s">
        <v>1033</v>
      </c>
      <c r="B692" s="214" t="s">
        <v>1370</v>
      </c>
      <c r="C692" s="214" t="s">
        <v>1486</v>
      </c>
      <c r="D692" s="214" t="s">
        <v>14218</v>
      </c>
      <c r="E692" s="215">
        <v>28505</v>
      </c>
      <c r="F692" s="215">
        <v>32765</v>
      </c>
      <c r="G692" s="212"/>
      <c r="H692" s="212"/>
      <c r="I692" s="213">
        <f>IF(Таблица6254[[#This Row],[цена наличные]]&lt;&gt;"-",Таблица6254[[#This Row],[цена наличные]]*Таблица6254[[#This Row],[Заказ наличные]],"")</f>
        <v>0</v>
      </c>
      <c r="J692" s="213">
        <f>Таблица6254[[#This Row],[Цена б/н]]*Таблица6254[[#This Row],[заказ б/н]]</f>
        <v>0</v>
      </c>
    </row>
    <row r="693" spans="1:10" x14ac:dyDescent="0.25">
      <c r="A693" s="214" t="s">
        <v>1033</v>
      </c>
      <c r="B693" s="214" t="s">
        <v>1370</v>
      </c>
      <c r="C693" s="214" t="s">
        <v>1513</v>
      </c>
      <c r="D693" s="214" t="s">
        <v>1514</v>
      </c>
      <c r="E693" s="215">
        <v>23754</v>
      </c>
      <c r="F693" s="215">
        <v>27304</v>
      </c>
      <c r="G693" s="212"/>
      <c r="H693" s="212"/>
      <c r="I693" s="213">
        <f>IF(Таблица6254[[#This Row],[цена наличные]]&lt;&gt;"-",Таблица6254[[#This Row],[цена наличные]]*Таблица6254[[#This Row],[Заказ наличные]],"")</f>
        <v>0</v>
      </c>
      <c r="J693" s="213">
        <f>Таблица6254[[#This Row],[Цена б/н]]*Таблица6254[[#This Row],[заказ б/н]]</f>
        <v>0</v>
      </c>
    </row>
    <row r="694" spans="1:10" x14ac:dyDescent="0.25">
      <c r="A694" s="214" t="s">
        <v>1033</v>
      </c>
      <c r="B694" s="214" t="s">
        <v>1370</v>
      </c>
      <c r="C694" s="214" t="s">
        <v>1515</v>
      </c>
      <c r="D694" s="214" t="s">
        <v>1516</v>
      </c>
      <c r="E694" s="215">
        <v>26469</v>
      </c>
      <c r="F694" s="215">
        <v>30424</v>
      </c>
      <c r="G694" s="212"/>
      <c r="H694" s="212"/>
      <c r="I694" s="213">
        <f>IF(Таблица6254[[#This Row],[цена наличные]]&lt;&gt;"-",Таблица6254[[#This Row],[цена наличные]]*Таблица6254[[#This Row],[Заказ наличные]],"")</f>
        <v>0</v>
      </c>
      <c r="J694" s="213">
        <f>Таблица6254[[#This Row],[Цена б/н]]*Таблица6254[[#This Row],[заказ б/н]]</f>
        <v>0</v>
      </c>
    </row>
    <row r="695" spans="1:10" x14ac:dyDescent="0.25">
      <c r="A695" s="214" t="s">
        <v>1033</v>
      </c>
      <c r="B695" s="214" t="s">
        <v>1370</v>
      </c>
      <c r="C695" s="214" t="s">
        <v>1517</v>
      </c>
      <c r="D695" s="214" t="s">
        <v>1518</v>
      </c>
      <c r="E695" s="215">
        <v>29184</v>
      </c>
      <c r="F695" s="215">
        <v>33545</v>
      </c>
      <c r="G695" s="212"/>
      <c r="H695" s="212"/>
      <c r="I695" s="213">
        <f>IF(Таблица6254[[#This Row],[цена наличные]]&lt;&gt;"-",Таблица6254[[#This Row],[цена наличные]]*Таблица6254[[#This Row],[Заказ наличные]],"")</f>
        <v>0</v>
      </c>
      <c r="J695" s="213">
        <f>Таблица6254[[#This Row],[Цена б/н]]*Таблица6254[[#This Row],[заказ б/н]]</f>
        <v>0</v>
      </c>
    </row>
    <row r="696" spans="1:10" x14ac:dyDescent="0.25">
      <c r="A696" s="214" t="s">
        <v>1033</v>
      </c>
      <c r="B696" s="214" t="s">
        <v>1370</v>
      </c>
      <c r="C696" s="214" t="s">
        <v>10484</v>
      </c>
      <c r="D696" s="214" t="s">
        <v>10485</v>
      </c>
      <c r="E696" s="215">
        <v>29184</v>
      </c>
      <c r="F696" s="215">
        <v>33545</v>
      </c>
      <c r="G696" s="212"/>
      <c r="H696" s="212"/>
      <c r="I696" s="213">
        <f>IF(Таблица6254[[#This Row],[цена наличные]]&lt;&gt;"-",Таблица6254[[#This Row],[цена наличные]]*Таблица6254[[#This Row],[Заказ наличные]],"")</f>
        <v>0</v>
      </c>
      <c r="J696" s="213">
        <f>Таблица6254[[#This Row],[Цена б/н]]*Таблица6254[[#This Row],[заказ б/н]]</f>
        <v>0</v>
      </c>
    </row>
    <row r="697" spans="1:10" x14ac:dyDescent="0.25">
      <c r="A697" s="214" t="s">
        <v>1033</v>
      </c>
      <c r="B697" s="214" t="s">
        <v>1370</v>
      </c>
      <c r="C697" s="214" t="s">
        <v>1519</v>
      </c>
      <c r="D697" s="214" t="s">
        <v>1520</v>
      </c>
      <c r="E697" s="215">
        <v>29863</v>
      </c>
      <c r="F697" s="215">
        <v>34325</v>
      </c>
      <c r="G697" s="212"/>
      <c r="H697" s="212"/>
      <c r="I697" s="213">
        <f>IF(Таблица6254[[#This Row],[цена наличные]]&lt;&gt;"-",Таблица6254[[#This Row],[цена наличные]]*Таблица6254[[#This Row],[Заказ наличные]],"")</f>
        <v>0</v>
      </c>
      <c r="J697" s="213">
        <f>Таблица6254[[#This Row],[Цена б/н]]*Таблица6254[[#This Row],[заказ б/н]]</f>
        <v>0</v>
      </c>
    </row>
    <row r="698" spans="1:10" x14ac:dyDescent="0.25">
      <c r="A698" s="214" t="s">
        <v>1033</v>
      </c>
      <c r="B698" s="214" t="s">
        <v>1370</v>
      </c>
      <c r="C698" s="214" t="s">
        <v>1521</v>
      </c>
      <c r="D698" s="214" t="s">
        <v>1522</v>
      </c>
      <c r="E698" s="215">
        <v>30541</v>
      </c>
      <c r="F698" s="215">
        <v>35105</v>
      </c>
      <c r="G698" s="212"/>
      <c r="H698" s="212"/>
      <c r="I698" s="213">
        <f>IF(Таблица6254[[#This Row],[цена наличные]]&lt;&gt;"-",Таблица6254[[#This Row],[цена наличные]]*Таблица6254[[#This Row],[Заказ наличные]],"")</f>
        <v>0</v>
      </c>
      <c r="J698" s="213">
        <f>Таблица6254[[#This Row],[Цена б/н]]*Таблица6254[[#This Row],[заказ б/н]]</f>
        <v>0</v>
      </c>
    </row>
    <row r="699" spans="1:10" x14ac:dyDescent="0.25">
      <c r="A699" s="214" t="s">
        <v>1033</v>
      </c>
      <c r="B699" s="214" t="s">
        <v>1370</v>
      </c>
      <c r="C699" s="214" t="s">
        <v>1523</v>
      </c>
      <c r="D699" s="214" t="s">
        <v>1524</v>
      </c>
      <c r="E699" s="215">
        <v>38007</v>
      </c>
      <c r="F699" s="215">
        <v>43686</v>
      </c>
      <c r="G699" s="212"/>
      <c r="H699" s="212"/>
      <c r="I699" s="213">
        <f>IF(Таблица6254[[#This Row],[цена наличные]]&lt;&gt;"-",Таблица6254[[#This Row],[цена наличные]]*Таблица6254[[#This Row],[Заказ наличные]],"")</f>
        <v>0</v>
      </c>
      <c r="J699" s="213">
        <f>Таблица6254[[#This Row],[Цена б/н]]*Таблица6254[[#This Row],[заказ б/н]]</f>
        <v>0</v>
      </c>
    </row>
    <row r="700" spans="1:10" x14ac:dyDescent="0.25">
      <c r="A700" s="214" t="s">
        <v>1033</v>
      </c>
      <c r="B700" s="214" t="s">
        <v>1370</v>
      </c>
      <c r="C700" s="214" t="s">
        <v>1525</v>
      </c>
      <c r="D700" s="214" t="s">
        <v>11304</v>
      </c>
      <c r="E700" s="215">
        <v>46151</v>
      </c>
      <c r="F700" s="215">
        <v>53048</v>
      </c>
      <c r="G700" s="212"/>
      <c r="H700" s="212"/>
      <c r="I700" s="213">
        <f>IF(Таблица6254[[#This Row],[цена наличные]]&lt;&gt;"-",Таблица6254[[#This Row],[цена наличные]]*Таблица6254[[#This Row],[Заказ наличные]],"")</f>
        <v>0</v>
      </c>
      <c r="J700" s="213">
        <f>Таблица6254[[#This Row],[Цена б/н]]*Таблица6254[[#This Row],[заказ б/н]]</f>
        <v>0</v>
      </c>
    </row>
    <row r="701" spans="1:10" x14ac:dyDescent="0.25">
      <c r="A701" s="214" t="s">
        <v>1033</v>
      </c>
      <c r="B701" s="214" t="s">
        <v>1370</v>
      </c>
      <c r="C701" s="214" t="s">
        <v>1526</v>
      </c>
      <c r="D701" s="214" t="s">
        <v>1527</v>
      </c>
      <c r="E701" s="215">
        <v>34274</v>
      </c>
      <c r="F701" s="215">
        <v>39396</v>
      </c>
      <c r="G701" s="212"/>
      <c r="H701" s="212"/>
      <c r="I701" s="213">
        <f>IF(Таблица6254[[#This Row],[цена наличные]]&lt;&gt;"-",Таблица6254[[#This Row],[цена наличные]]*Таблица6254[[#This Row],[Заказ наличные]],"")</f>
        <v>0</v>
      </c>
      <c r="J701" s="213">
        <f>Таблица6254[[#This Row],[Цена б/н]]*Таблица6254[[#This Row],[заказ б/н]]</f>
        <v>0</v>
      </c>
    </row>
    <row r="702" spans="1:10" x14ac:dyDescent="0.25">
      <c r="A702" s="214" t="s">
        <v>1033</v>
      </c>
      <c r="B702" s="214" t="s">
        <v>1370</v>
      </c>
      <c r="C702" s="214" t="s">
        <v>1525</v>
      </c>
      <c r="D702" s="214" t="s">
        <v>1528</v>
      </c>
      <c r="E702" s="215">
        <v>44794</v>
      </c>
      <c r="F702" s="215">
        <v>51487</v>
      </c>
      <c r="G702" s="212"/>
      <c r="H702" s="212"/>
      <c r="I702" s="213">
        <f>IF(Таблица6254[[#This Row],[цена наличные]]&lt;&gt;"-",Таблица6254[[#This Row],[цена наличные]]*Таблица6254[[#This Row],[Заказ наличные]],"")</f>
        <v>0</v>
      </c>
      <c r="J702" s="213">
        <f>Таблица6254[[#This Row],[Цена б/н]]*Таблица6254[[#This Row],[заказ б/н]]</f>
        <v>0</v>
      </c>
    </row>
    <row r="703" spans="1:10" x14ac:dyDescent="0.25">
      <c r="A703" s="214" t="s">
        <v>1033</v>
      </c>
      <c r="B703" s="214" t="s">
        <v>1370</v>
      </c>
      <c r="C703" s="214" t="s">
        <v>14219</v>
      </c>
      <c r="D703" s="214" t="s">
        <v>14220</v>
      </c>
      <c r="E703" s="215">
        <v>35632</v>
      </c>
      <c r="F703" s="215">
        <v>40956</v>
      </c>
      <c r="G703" s="212"/>
      <c r="H703" s="212"/>
      <c r="I703" s="213">
        <f>IF(Таблица6254[[#This Row],[цена наличные]]&lt;&gt;"-",Таблица6254[[#This Row],[цена наличные]]*Таблица6254[[#This Row],[Заказ наличные]],"")</f>
        <v>0</v>
      </c>
      <c r="J703" s="213">
        <f>Таблица6254[[#This Row],[Цена б/н]]*Таблица6254[[#This Row],[заказ б/н]]</f>
        <v>0</v>
      </c>
    </row>
    <row r="704" spans="1:10" x14ac:dyDescent="0.25">
      <c r="A704" s="214" t="s">
        <v>1033</v>
      </c>
      <c r="B704" s="214" t="s">
        <v>1370</v>
      </c>
      <c r="C704" s="214" t="s">
        <v>1525</v>
      </c>
      <c r="D704" s="214" t="s">
        <v>13689</v>
      </c>
      <c r="E704" s="215">
        <v>47848</v>
      </c>
      <c r="F704" s="215">
        <v>54998</v>
      </c>
      <c r="G704" s="212"/>
      <c r="H704" s="212"/>
      <c r="I704" s="213">
        <f>IF(Таблица6254[[#This Row],[цена наличные]]&lt;&gt;"-",Таблица6254[[#This Row],[цена наличные]]*Таблица6254[[#This Row],[Заказ наличные]],"")</f>
        <v>0</v>
      </c>
      <c r="J704" s="213">
        <f>Таблица6254[[#This Row],[Цена б/н]]*Таблица6254[[#This Row],[заказ б/н]]</f>
        <v>0</v>
      </c>
    </row>
    <row r="705" spans="1:10" x14ac:dyDescent="0.25">
      <c r="A705" s="214" t="s">
        <v>1033</v>
      </c>
      <c r="B705" s="214" t="s">
        <v>1370</v>
      </c>
      <c r="C705" s="214" t="s">
        <v>1529</v>
      </c>
      <c r="D705" s="214" t="s">
        <v>1530</v>
      </c>
      <c r="E705" s="215">
        <v>36310</v>
      </c>
      <c r="F705" s="215">
        <v>41736</v>
      </c>
      <c r="G705" s="212"/>
      <c r="H705" s="212"/>
      <c r="I705" s="213">
        <f>IF(Таблица6254[[#This Row],[цена наличные]]&lt;&gt;"-",Таблица6254[[#This Row],[цена наличные]]*Таблица6254[[#This Row],[Заказ наличные]],"")</f>
        <v>0</v>
      </c>
      <c r="J705" s="213">
        <f>Таблица6254[[#This Row],[Цена б/н]]*Таблица6254[[#This Row],[заказ б/н]]</f>
        <v>0</v>
      </c>
    </row>
    <row r="706" spans="1:10" x14ac:dyDescent="0.25">
      <c r="A706" s="214" t="s">
        <v>1033</v>
      </c>
      <c r="B706" s="214" t="s">
        <v>1370</v>
      </c>
      <c r="C706" s="214" t="s">
        <v>1531</v>
      </c>
      <c r="D706" s="214" t="s">
        <v>1532</v>
      </c>
      <c r="E706" s="215">
        <v>33256</v>
      </c>
      <c r="F706" s="215">
        <v>38225</v>
      </c>
      <c r="G706" s="212"/>
      <c r="H706" s="212"/>
      <c r="I706" s="213">
        <f>IF(Таблица6254[[#This Row],[цена наличные]]&lt;&gt;"-",Таблица6254[[#This Row],[цена наличные]]*Таблица6254[[#This Row],[Заказ наличные]],"")</f>
        <v>0</v>
      </c>
      <c r="J706" s="213">
        <f>Таблица6254[[#This Row],[Цена б/н]]*Таблица6254[[#This Row],[заказ б/н]]</f>
        <v>0</v>
      </c>
    </row>
    <row r="707" spans="1:10" x14ac:dyDescent="0.25">
      <c r="A707" s="214" t="s">
        <v>1033</v>
      </c>
      <c r="B707" s="214" t="s">
        <v>1370</v>
      </c>
      <c r="C707" s="214" t="s">
        <v>1533</v>
      </c>
      <c r="D707" s="214" t="s">
        <v>1534</v>
      </c>
      <c r="E707" s="215">
        <v>35292</v>
      </c>
      <c r="F707" s="215">
        <v>40566</v>
      </c>
      <c r="G707" s="212"/>
      <c r="H707" s="212"/>
      <c r="I707" s="213">
        <f>IF(Таблица6254[[#This Row],[цена наличные]]&lt;&gt;"-",Таблица6254[[#This Row],[цена наличные]]*Таблица6254[[#This Row],[Заказ наличные]],"")</f>
        <v>0</v>
      </c>
      <c r="J707" s="213">
        <f>Таблица6254[[#This Row],[Цена б/н]]*Таблица6254[[#This Row],[заказ б/н]]</f>
        <v>0</v>
      </c>
    </row>
    <row r="708" spans="1:10" x14ac:dyDescent="0.25">
      <c r="A708" s="214" t="s">
        <v>1033</v>
      </c>
      <c r="B708" s="214" t="s">
        <v>1370</v>
      </c>
      <c r="C708" s="214" t="s">
        <v>1535</v>
      </c>
      <c r="D708" s="214" t="s">
        <v>1536</v>
      </c>
      <c r="E708" s="215">
        <v>34614</v>
      </c>
      <c r="F708" s="215">
        <v>39786</v>
      </c>
      <c r="G708" s="212"/>
      <c r="H708" s="212"/>
      <c r="I708" s="213">
        <f>IF(Таблица6254[[#This Row],[цена наличные]]&lt;&gt;"-",Таблица6254[[#This Row],[цена наличные]]*Таблица6254[[#This Row],[Заказ наличные]],"")</f>
        <v>0</v>
      </c>
      <c r="J708" s="213">
        <f>Таблица6254[[#This Row],[Цена б/н]]*Таблица6254[[#This Row],[заказ б/н]]</f>
        <v>0</v>
      </c>
    </row>
    <row r="709" spans="1:10" x14ac:dyDescent="0.25">
      <c r="A709" s="214" t="s">
        <v>1033</v>
      </c>
      <c r="B709" s="214" t="s">
        <v>1370</v>
      </c>
      <c r="C709" s="214" t="s">
        <v>1537</v>
      </c>
      <c r="D709" s="214" t="s">
        <v>1538</v>
      </c>
      <c r="E709" s="215">
        <v>58707</v>
      </c>
      <c r="F709" s="215">
        <v>67480</v>
      </c>
      <c r="G709" s="212"/>
      <c r="H709" s="212"/>
      <c r="I709" s="213">
        <f>IF(Таблица6254[[#This Row],[цена наличные]]&lt;&gt;"-",Таблица6254[[#This Row],[цена наличные]]*Таблица6254[[#This Row],[Заказ наличные]],"")</f>
        <v>0</v>
      </c>
      <c r="J709" s="213">
        <f>Таблица6254[[#This Row],[Цена б/н]]*Таблица6254[[#This Row],[заказ б/н]]</f>
        <v>0</v>
      </c>
    </row>
    <row r="710" spans="1:10" x14ac:dyDescent="0.25">
      <c r="A710" s="214" t="s">
        <v>1033</v>
      </c>
      <c r="B710" s="214" t="s">
        <v>1370</v>
      </c>
      <c r="C710" s="214" t="s">
        <v>1539</v>
      </c>
      <c r="D710" s="214" t="s">
        <v>1540</v>
      </c>
      <c r="E710" s="215">
        <v>71263</v>
      </c>
      <c r="F710" s="215">
        <v>81912</v>
      </c>
      <c r="G710" s="212"/>
      <c r="H710" s="212"/>
      <c r="I710" s="213">
        <f>IF(Таблица6254[[#This Row],[цена наличные]]&lt;&gt;"-",Таблица6254[[#This Row],[цена наличные]]*Таблица6254[[#This Row],[Заказ наличные]],"")</f>
        <v>0</v>
      </c>
      <c r="J710" s="213">
        <f>Таблица6254[[#This Row],[Цена б/н]]*Таблица6254[[#This Row],[заказ б/н]]</f>
        <v>0</v>
      </c>
    </row>
    <row r="711" spans="1:10" x14ac:dyDescent="0.25">
      <c r="A711" s="214" t="s">
        <v>1033</v>
      </c>
      <c r="B711" s="214" t="s">
        <v>1370</v>
      </c>
      <c r="C711" s="214" t="s">
        <v>1541</v>
      </c>
      <c r="D711" s="214" t="s">
        <v>1542</v>
      </c>
      <c r="E711" s="215">
        <v>55653</v>
      </c>
      <c r="F711" s="215">
        <v>63969</v>
      </c>
      <c r="G711" s="212"/>
      <c r="H711" s="212"/>
      <c r="I711" s="213">
        <f>IF(Таблица6254[[#This Row],[цена наличные]]&lt;&gt;"-",Таблица6254[[#This Row],[цена наличные]]*Таблица6254[[#This Row],[Заказ наличные]],"")</f>
        <v>0</v>
      </c>
      <c r="J711" s="213">
        <f>Таблица6254[[#This Row],[Цена б/н]]*Таблица6254[[#This Row],[заказ б/н]]</f>
        <v>0</v>
      </c>
    </row>
    <row r="712" spans="1:10" x14ac:dyDescent="0.25">
      <c r="A712" s="214" t="s">
        <v>1033</v>
      </c>
      <c r="B712" s="214" t="s">
        <v>1370</v>
      </c>
      <c r="C712" s="214" t="s">
        <v>1543</v>
      </c>
      <c r="D712" s="214" t="s">
        <v>1544</v>
      </c>
      <c r="E712" s="215">
        <v>57011</v>
      </c>
      <c r="F712" s="215">
        <v>65529</v>
      </c>
      <c r="G712" s="212"/>
      <c r="H712" s="212"/>
      <c r="I712" s="213">
        <f>IF(Таблица6254[[#This Row],[цена наличные]]&lt;&gt;"-",Таблица6254[[#This Row],[цена наличные]]*Таблица6254[[#This Row],[Заказ наличные]],"")</f>
        <v>0</v>
      </c>
      <c r="J712" s="213">
        <f>Таблица6254[[#This Row],[Цена б/н]]*Таблица6254[[#This Row],[заказ б/н]]</f>
        <v>0</v>
      </c>
    </row>
    <row r="713" spans="1:10" x14ac:dyDescent="0.25">
      <c r="A713" s="214" t="s">
        <v>1033</v>
      </c>
      <c r="B713" s="214" t="s">
        <v>1370</v>
      </c>
      <c r="C713" s="214" t="s">
        <v>1545</v>
      </c>
      <c r="D713" s="214" t="s">
        <v>1546</v>
      </c>
      <c r="E713" s="215">
        <v>55992</v>
      </c>
      <c r="F713" s="215">
        <v>64359</v>
      </c>
      <c r="G713" s="212"/>
      <c r="H713" s="212"/>
      <c r="I713" s="213">
        <f>IF(Таблица6254[[#This Row],[цена наличные]]&lt;&gt;"-",Таблица6254[[#This Row],[цена наличные]]*Таблица6254[[#This Row],[Заказ наличные]],"")</f>
        <v>0</v>
      </c>
      <c r="J713" s="213">
        <f>Таблица6254[[#This Row],[Цена б/н]]*Таблица6254[[#This Row],[заказ б/н]]</f>
        <v>0</v>
      </c>
    </row>
    <row r="714" spans="1:10" x14ac:dyDescent="0.25">
      <c r="A714" s="214" t="s">
        <v>1033</v>
      </c>
      <c r="B714" s="214" t="s">
        <v>1370</v>
      </c>
      <c r="C714" s="214" t="s">
        <v>1547</v>
      </c>
      <c r="D714" s="214" t="s">
        <v>1548</v>
      </c>
      <c r="E714" s="215">
        <v>54974</v>
      </c>
      <c r="F714" s="215">
        <v>63189</v>
      </c>
      <c r="G714" s="212"/>
      <c r="H714" s="212"/>
      <c r="I714" s="213">
        <f>IF(Таблица6254[[#This Row],[цена наличные]]&lt;&gt;"-",Таблица6254[[#This Row],[цена наличные]]*Таблица6254[[#This Row],[Заказ наличные]],"")</f>
        <v>0</v>
      </c>
      <c r="J714" s="213">
        <f>Таблица6254[[#This Row],[Цена б/н]]*Таблица6254[[#This Row],[заказ б/н]]</f>
        <v>0</v>
      </c>
    </row>
    <row r="715" spans="1:10" x14ac:dyDescent="0.25">
      <c r="A715" s="214" t="s">
        <v>1033</v>
      </c>
      <c r="B715" s="214" t="s">
        <v>1370</v>
      </c>
      <c r="C715" s="214" t="s">
        <v>1549</v>
      </c>
      <c r="D715" s="214" t="s">
        <v>1550</v>
      </c>
      <c r="E715" s="215">
        <v>84837</v>
      </c>
      <c r="F715" s="215">
        <v>97514</v>
      </c>
      <c r="G715" s="212"/>
      <c r="H715" s="212"/>
      <c r="I715" s="213">
        <f>IF(Таблица6254[[#This Row],[цена наличные]]&lt;&gt;"-",Таблица6254[[#This Row],[цена наличные]]*Таблица6254[[#This Row],[Заказ наличные]],"")</f>
        <v>0</v>
      </c>
      <c r="J715" s="213">
        <f>Таблица6254[[#This Row],[Цена б/н]]*Таблица6254[[#This Row],[заказ б/н]]</f>
        <v>0</v>
      </c>
    </row>
    <row r="716" spans="1:10" x14ac:dyDescent="0.25">
      <c r="A716" s="214" t="s">
        <v>1033</v>
      </c>
      <c r="B716" s="214" t="s">
        <v>1370</v>
      </c>
      <c r="C716" s="214" t="s">
        <v>1551</v>
      </c>
      <c r="D716" s="214" t="s">
        <v>1552</v>
      </c>
      <c r="E716" s="215">
        <v>124201</v>
      </c>
      <c r="F716" s="215">
        <v>142760</v>
      </c>
      <c r="G716" s="212"/>
      <c r="H716" s="212"/>
      <c r="I716" s="213">
        <f>IF(Таблица6254[[#This Row],[цена наличные]]&lt;&gt;"-",Таблица6254[[#This Row],[цена наличные]]*Таблица6254[[#This Row],[Заказ наличные]],"")</f>
        <v>0</v>
      </c>
      <c r="J716" s="213">
        <f>Таблица6254[[#This Row],[Цена б/н]]*Таблица6254[[#This Row],[заказ б/н]]</f>
        <v>0</v>
      </c>
    </row>
    <row r="717" spans="1:10" x14ac:dyDescent="0.25">
      <c r="A717" s="214" t="s">
        <v>1033</v>
      </c>
      <c r="B717" s="214" t="s">
        <v>1370</v>
      </c>
      <c r="C717" s="214" t="s">
        <v>1553</v>
      </c>
      <c r="D717" s="214" t="s">
        <v>1554</v>
      </c>
      <c r="E717" s="215">
        <v>128952</v>
      </c>
      <c r="F717" s="215">
        <v>148221</v>
      </c>
      <c r="G717" s="212"/>
      <c r="H717" s="212"/>
      <c r="I717" s="213">
        <f>IF(Таблица6254[[#This Row],[цена наличные]]&lt;&gt;"-",Таблица6254[[#This Row],[цена наличные]]*Таблица6254[[#This Row],[Заказ наличные]],"")</f>
        <v>0</v>
      </c>
      <c r="J717" s="213">
        <f>Таблица6254[[#This Row],[Цена б/н]]*Таблица6254[[#This Row],[заказ б/н]]</f>
        <v>0</v>
      </c>
    </row>
    <row r="718" spans="1:10" x14ac:dyDescent="0.25">
      <c r="A718" s="214" t="s">
        <v>1033</v>
      </c>
      <c r="B718" s="214" t="s">
        <v>1370</v>
      </c>
      <c r="C718" s="214" t="s">
        <v>1555</v>
      </c>
      <c r="D718" s="214" t="s">
        <v>1556</v>
      </c>
      <c r="E718" s="215">
        <v>149313</v>
      </c>
      <c r="F718" s="215">
        <v>171624</v>
      </c>
      <c r="G718" s="212"/>
      <c r="H718" s="212"/>
      <c r="I718" s="213">
        <f>IF(Таблица6254[[#This Row],[цена наличные]]&lt;&gt;"-",Таблица6254[[#This Row],[цена наличные]]*Таблица6254[[#This Row],[Заказ наличные]],"")</f>
        <v>0</v>
      </c>
      <c r="J718" s="213">
        <f>Таблица6254[[#This Row],[Цена б/н]]*Таблица6254[[#This Row],[заказ б/н]]</f>
        <v>0</v>
      </c>
    </row>
    <row r="719" spans="1:10" x14ac:dyDescent="0.25">
      <c r="A719" s="214" t="s">
        <v>1033</v>
      </c>
      <c r="B719" s="214" t="s">
        <v>1370</v>
      </c>
      <c r="C719" s="214" t="s">
        <v>12727</v>
      </c>
      <c r="D719" s="214" t="s">
        <v>12728</v>
      </c>
      <c r="E719" s="215">
        <v>149313</v>
      </c>
      <c r="F719" s="215">
        <v>171624</v>
      </c>
      <c r="G719" s="212"/>
      <c r="H719" s="212"/>
      <c r="I719" s="213">
        <f>IF(Таблица6254[[#This Row],[цена наличные]]&lt;&gt;"-",Таблица6254[[#This Row],[цена наличные]]*Таблица6254[[#This Row],[Заказ наличные]],"")</f>
        <v>0</v>
      </c>
      <c r="J719" s="213">
        <f>Таблица6254[[#This Row],[Цена б/н]]*Таблица6254[[#This Row],[заказ б/н]]</f>
        <v>0</v>
      </c>
    </row>
    <row r="720" spans="1:10" x14ac:dyDescent="0.25">
      <c r="A720" s="214" t="s">
        <v>1033</v>
      </c>
      <c r="B720" s="214" t="s">
        <v>1370</v>
      </c>
      <c r="C720" s="214" t="s">
        <v>11305</v>
      </c>
      <c r="D720" s="214" t="s">
        <v>11306</v>
      </c>
      <c r="E720" s="215">
        <v>126238</v>
      </c>
      <c r="F720" s="215">
        <v>145101</v>
      </c>
      <c r="G720" s="212"/>
      <c r="H720" s="212"/>
      <c r="I720" s="213">
        <f>IF(Таблица6254[[#This Row],[цена наличные]]&lt;&gt;"-",Таблица6254[[#This Row],[цена наличные]]*Таблица6254[[#This Row],[Заказ наличные]],"")</f>
        <v>0</v>
      </c>
      <c r="J720" s="213">
        <f>Таблица6254[[#This Row],[Цена б/н]]*Таблица6254[[#This Row],[заказ б/н]]</f>
        <v>0</v>
      </c>
    </row>
    <row r="721" spans="1:10" x14ac:dyDescent="0.25">
      <c r="A721" s="214" t="s">
        <v>1033</v>
      </c>
      <c r="B721" s="214" t="s">
        <v>1370</v>
      </c>
      <c r="C721" s="214" t="s">
        <v>1557</v>
      </c>
      <c r="D721" s="214" t="s">
        <v>1558</v>
      </c>
      <c r="E721" s="215">
        <v>127595</v>
      </c>
      <c r="F721" s="215">
        <v>146661</v>
      </c>
      <c r="G721" s="212"/>
      <c r="H721" s="212"/>
      <c r="I721" s="213">
        <f>IF(Таблица6254[[#This Row],[цена наличные]]&lt;&gt;"-",Таблица6254[[#This Row],[цена наличные]]*Таблица6254[[#This Row],[Заказ наличные]],"")</f>
        <v>0</v>
      </c>
      <c r="J721" s="213">
        <f>Таблица6254[[#This Row],[Цена б/н]]*Таблица6254[[#This Row],[заказ б/н]]</f>
        <v>0</v>
      </c>
    </row>
    <row r="722" spans="1:10" x14ac:dyDescent="0.25">
      <c r="A722" s="214" t="s">
        <v>1033</v>
      </c>
      <c r="B722" s="214" t="s">
        <v>1370</v>
      </c>
      <c r="C722" s="214" t="s">
        <v>10486</v>
      </c>
      <c r="D722" s="214" t="s">
        <v>10487</v>
      </c>
      <c r="E722" s="215">
        <v>84837</v>
      </c>
      <c r="F722" s="215">
        <v>97514</v>
      </c>
      <c r="G722" s="212"/>
      <c r="H722" s="212"/>
      <c r="I722" s="213">
        <f>IF(Таблица6254[[#This Row],[цена наличные]]&lt;&gt;"-",Таблица6254[[#This Row],[цена наличные]]*Таблица6254[[#This Row],[Заказ наличные]],"")</f>
        <v>0</v>
      </c>
      <c r="J722" s="213">
        <f>Таблица6254[[#This Row],[Цена б/н]]*Таблица6254[[#This Row],[заказ б/н]]</f>
        <v>0</v>
      </c>
    </row>
    <row r="723" spans="1:10" x14ac:dyDescent="0.25">
      <c r="A723" s="214" t="s">
        <v>1033</v>
      </c>
      <c r="B723" s="214" t="s">
        <v>1370</v>
      </c>
      <c r="C723" s="214" t="s">
        <v>1559</v>
      </c>
      <c r="D723" s="214" t="s">
        <v>1560</v>
      </c>
      <c r="E723" s="215">
        <v>16967</v>
      </c>
      <c r="F723" s="215">
        <v>19503</v>
      </c>
      <c r="G723" s="212"/>
      <c r="H723" s="212"/>
      <c r="I723" s="213">
        <f>IF(Таблица6254[[#This Row],[цена наличные]]&lt;&gt;"-",Таблица6254[[#This Row],[цена наличные]]*Таблица6254[[#This Row],[Заказ наличные]],"")</f>
        <v>0</v>
      </c>
      <c r="J723" s="213">
        <f>Таблица6254[[#This Row],[Цена б/н]]*Таблица6254[[#This Row],[заказ б/н]]</f>
        <v>0</v>
      </c>
    </row>
    <row r="724" spans="1:10" x14ac:dyDescent="0.25">
      <c r="A724" s="214" t="s">
        <v>1033</v>
      </c>
      <c r="B724" s="214" t="s">
        <v>1370</v>
      </c>
      <c r="C724" s="214" t="s">
        <v>1561</v>
      </c>
      <c r="D724" s="214" t="s">
        <v>1562</v>
      </c>
      <c r="E724" s="215">
        <v>29184</v>
      </c>
      <c r="F724" s="215">
        <v>33545</v>
      </c>
      <c r="G724" s="212"/>
      <c r="H724" s="212"/>
      <c r="I724" s="213">
        <f>IF(Таблица6254[[#This Row],[цена наличные]]&lt;&gt;"-",Таблица6254[[#This Row],[цена наличные]]*Таблица6254[[#This Row],[Заказ наличные]],"")</f>
        <v>0</v>
      </c>
      <c r="J724" s="213">
        <f>Таблица6254[[#This Row],[Цена б/н]]*Таблица6254[[#This Row],[заказ б/н]]</f>
        <v>0</v>
      </c>
    </row>
    <row r="725" spans="1:10" x14ac:dyDescent="0.25">
      <c r="A725" s="214" t="s">
        <v>1033</v>
      </c>
      <c r="B725" s="214" t="s">
        <v>1370</v>
      </c>
      <c r="C725" s="214" t="s">
        <v>1563</v>
      </c>
      <c r="D725" s="214" t="s">
        <v>1564</v>
      </c>
      <c r="E725" s="215">
        <v>33256</v>
      </c>
      <c r="F725" s="215">
        <v>38225</v>
      </c>
      <c r="G725" s="212"/>
      <c r="H725" s="212"/>
      <c r="I725" s="213">
        <f>IF(Таблица6254[[#This Row],[цена наличные]]&lt;&gt;"-",Таблица6254[[#This Row],[цена наличные]]*Таблица6254[[#This Row],[Заказ наличные]],"")</f>
        <v>0</v>
      </c>
      <c r="J725" s="213">
        <f>Таблица6254[[#This Row],[Цена б/н]]*Таблица6254[[#This Row],[заказ б/н]]</f>
        <v>0</v>
      </c>
    </row>
    <row r="726" spans="1:10" x14ac:dyDescent="0.25">
      <c r="A726" s="214" t="s">
        <v>1033</v>
      </c>
      <c r="B726" s="214" t="s">
        <v>1370</v>
      </c>
      <c r="C726" s="214" t="s">
        <v>1563</v>
      </c>
      <c r="D726" s="214" t="s">
        <v>1565</v>
      </c>
      <c r="E726" s="215">
        <v>34614</v>
      </c>
      <c r="F726" s="215">
        <v>39786</v>
      </c>
      <c r="G726" s="212"/>
      <c r="H726" s="212"/>
      <c r="I726" s="213">
        <f>IF(Таблица6254[[#This Row],[цена наличные]]&lt;&gt;"-",Таблица6254[[#This Row],[цена наличные]]*Таблица6254[[#This Row],[Заказ наличные]],"")</f>
        <v>0</v>
      </c>
      <c r="J726" s="213">
        <f>Таблица6254[[#This Row],[Цена б/н]]*Таблица6254[[#This Row],[заказ б/н]]</f>
        <v>0</v>
      </c>
    </row>
    <row r="727" spans="1:10" x14ac:dyDescent="0.25">
      <c r="A727" s="214" t="s">
        <v>1033</v>
      </c>
      <c r="B727" s="214" t="s">
        <v>1370</v>
      </c>
      <c r="C727" s="214" t="s">
        <v>1563</v>
      </c>
      <c r="D727" s="214" t="s">
        <v>1566</v>
      </c>
      <c r="E727" s="215">
        <v>34614</v>
      </c>
      <c r="F727" s="215">
        <v>39786</v>
      </c>
      <c r="G727" s="212"/>
      <c r="H727" s="212"/>
      <c r="I727" s="213">
        <f>IF(Таблица6254[[#This Row],[цена наличные]]&lt;&gt;"-",Таблица6254[[#This Row],[цена наличные]]*Таблица6254[[#This Row],[Заказ наличные]],"")</f>
        <v>0</v>
      </c>
      <c r="J727" s="213">
        <f>Таблица6254[[#This Row],[Цена б/н]]*Таблица6254[[#This Row],[заказ б/н]]</f>
        <v>0</v>
      </c>
    </row>
    <row r="728" spans="1:10" x14ac:dyDescent="0.25">
      <c r="A728" s="214" t="s">
        <v>1033</v>
      </c>
      <c r="B728" s="214" t="s">
        <v>1370</v>
      </c>
      <c r="C728" s="214" t="s">
        <v>1568</v>
      </c>
      <c r="D728" s="214" t="s">
        <v>1569</v>
      </c>
      <c r="E728" s="215">
        <v>52938</v>
      </c>
      <c r="F728" s="215">
        <v>60849</v>
      </c>
      <c r="G728" s="212"/>
      <c r="H728" s="212"/>
      <c r="I728" s="213">
        <f>IF(Таблица6254[[#This Row],[цена наличные]]&lt;&gt;"-",Таблица6254[[#This Row],[цена наличные]]*Таблица6254[[#This Row],[Заказ наличные]],"")</f>
        <v>0</v>
      </c>
      <c r="J728" s="213">
        <f>Таблица6254[[#This Row],[Цена б/н]]*Таблица6254[[#This Row],[заказ б/н]]</f>
        <v>0</v>
      </c>
    </row>
    <row r="729" spans="1:10" x14ac:dyDescent="0.25">
      <c r="A729" s="214" t="s">
        <v>1033</v>
      </c>
      <c r="B729" s="214" t="s">
        <v>1370</v>
      </c>
      <c r="C729" s="214" t="s">
        <v>1567</v>
      </c>
      <c r="D729" s="214" t="s">
        <v>1570</v>
      </c>
      <c r="E729" s="215">
        <v>52938</v>
      </c>
      <c r="F729" s="215">
        <v>60849</v>
      </c>
      <c r="G729" s="212"/>
      <c r="H729" s="212"/>
      <c r="I729" s="213">
        <f>IF(Таблица6254[[#This Row],[цена наличные]]&lt;&gt;"-",Таблица6254[[#This Row],[цена наличные]]*Таблица6254[[#This Row],[Заказ наличные]],"")</f>
        <v>0</v>
      </c>
      <c r="J729" s="213">
        <f>Таблица6254[[#This Row],[Цена б/н]]*Таблица6254[[#This Row],[заказ б/н]]</f>
        <v>0</v>
      </c>
    </row>
    <row r="730" spans="1:10" x14ac:dyDescent="0.25">
      <c r="A730" s="214" t="s">
        <v>1033</v>
      </c>
      <c r="B730" s="214" t="s">
        <v>1370</v>
      </c>
      <c r="C730" s="214" t="s">
        <v>1571</v>
      </c>
      <c r="D730" s="214" t="s">
        <v>1572</v>
      </c>
      <c r="E730" s="215">
        <v>105877</v>
      </c>
      <c r="F730" s="215">
        <v>121697</v>
      </c>
      <c r="G730" s="212"/>
      <c r="H730" s="212"/>
      <c r="I730" s="213">
        <f>IF(Таблица6254[[#This Row],[цена наличные]]&lt;&gt;"-",Таблица6254[[#This Row],[цена наличные]]*Таблица6254[[#This Row],[Заказ наличные]],"")</f>
        <v>0</v>
      </c>
      <c r="J730" s="213">
        <f>Таблица6254[[#This Row],[Цена б/н]]*Таблица6254[[#This Row],[заказ б/н]]</f>
        <v>0</v>
      </c>
    </row>
    <row r="731" spans="1:10" x14ac:dyDescent="0.25">
      <c r="A731" s="214" t="s">
        <v>1033</v>
      </c>
      <c r="B731" s="214" t="s">
        <v>1370</v>
      </c>
      <c r="C731" s="214" t="s">
        <v>1573</v>
      </c>
      <c r="D731" s="214" t="s">
        <v>1574</v>
      </c>
      <c r="E731" s="215">
        <v>67191</v>
      </c>
      <c r="F731" s="215">
        <v>77231</v>
      </c>
      <c r="G731" s="212"/>
      <c r="H731" s="212"/>
      <c r="I731" s="213">
        <f>IF(Таблица6254[[#This Row],[цена наличные]]&lt;&gt;"-",Таблица6254[[#This Row],[цена наличные]]*Таблица6254[[#This Row],[Заказ наличные]],"")</f>
        <v>0</v>
      </c>
      <c r="J731" s="213">
        <f>Таблица6254[[#This Row],[Цена б/н]]*Таблица6254[[#This Row],[заказ б/н]]</f>
        <v>0</v>
      </c>
    </row>
    <row r="732" spans="1:10" x14ac:dyDescent="0.25">
      <c r="A732" s="214" t="s">
        <v>1033</v>
      </c>
      <c r="B732" s="214" t="s">
        <v>1370</v>
      </c>
      <c r="C732" s="214" t="s">
        <v>1463</v>
      </c>
      <c r="D732" s="214" t="s">
        <v>1575</v>
      </c>
      <c r="E732" s="215">
        <v>10859</v>
      </c>
      <c r="F732" s="215">
        <v>12482</v>
      </c>
      <c r="G732" s="212"/>
      <c r="H732" s="212"/>
      <c r="I732" s="213">
        <f>IF(Таблица6254[[#This Row],[цена наличные]]&lt;&gt;"-",Таблица6254[[#This Row],[цена наличные]]*Таблица6254[[#This Row],[Заказ наличные]],"")</f>
        <v>0</v>
      </c>
      <c r="J732" s="213">
        <f>Таблица6254[[#This Row],[Цена б/н]]*Таблица6254[[#This Row],[заказ б/н]]</f>
        <v>0</v>
      </c>
    </row>
    <row r="733" spans="1:10" x14ac:dyDescent="0.25">
      <c r="A733" s="214" t="s">
        <v>1033</v>
      </c>
      <c r="B733" s="214" t="s">
        <v>1370</v>
      </c>
      <c r="C733" s="214" t="s">
        <v>1457</v>
      </c>
      <c r="D733" s="214" t="s">
        <v>1576</v>
      </c>
      <c r="E733" s="215">
        <v>6108</v>
      </c>
      <c r="F733" s="215">
        <v>7021</v>
      </c>
      <c r="G733" s="212"/>
      <c r="H733" s="212"/>
      <c r="I733" s="213">
        <f>IF(Таблица6254[[#This Row],[цена наличные]]&lt;&gt;"-",Таблица6254[[#This Row],[цена наличные]]*Таблица6254[[#This Row],[Заказ наличные]],"")</f>
        <v>0</v>
      </c>
      <c r="J733" s="213">
        <f>Таблица6254[[#This Row],[Цена б/н]]*Таблица6254[[#This Row],[заказ б/н]]</f>
        <v>0</v>
      </c>
    </row>
    <row r="734" spans="1:10" x14ac:dyDescent="0.25">
      <c r="A734" s="214" t="s">
        <v>1033</v>
      </c>
      <c r="B734" s="214" t="s">
        <v>1370</v>
      </c>
      <c r="C734" s="214" t="s">
        <v>1577</v>
      </c>
      <c r="D734" s="214" t="s">
        <v>1578</v>
      </c>
      <c r="E734" s="215">
        <v>8484</v>
      </c>
      <c r="F734" s="215">
        <v>9751</v>
      </c>
      <c r="G734" s="212"/>
      <c r="H734" s="212"/>
      <c r="I734" s="213">
        <f>IF(Таблица6254[[#This Row],[цена наличные]]&lt;&gt;"-",Таблица6254[[#This Row],[цена наличные]]*Таблица6254[[#This Row],[Заказ наличные]],"")</f>
        <v>0</v>
      </c>
      <c r="J734" s="213">
        <f>Таблица6254[[#This Row],[Цена б/н]]*Таблица6254[[#This Row],[заказ б/н]]</f>
        <v>0</v>
      </c>
    </row>
    <row r="735" spans="1:10" x14ac:dyDescent="0.25">
      <c r="A735" s="214" t="s">
        <v>1033</v>
      </c>
      <c r="B735" s="214" t="s">
        <v>1370</v>
      </c>
      <c r="C735" s="214" t="s">
        <v>1577</v>
      </c>
      <c r="D735" s="214" t="s">
        <v>1579</v>
      </c>
      <c r="E735" s="215">
        <v>9502</v>
      </c>
      <c r="F735" s="215">
        <v>10922</v>
      </c>
      <c r="G735" s="212"/>
      <c r="H735" s="212"/>
      <c r="I735" s="213">
        <f>IF(Таблица6254[[#This Row],[цена наличные]]&lt;&gt;"-",Таблица6254[[#This Row],[цена наличные]]*Таблица6254[[#This Row],[Заказ наличные]],"")</f>
        <v>0</v>
      </c>
      <c r="J735" s="213">
        <f>Таблица6254[[#This Row],[Цена б/н]]*Таблица6254[[#This Row],[заказ б/н]]</f>
        <v>0</v>
      </c>
    </row>
    <row r="736" spans="1:10" x14ac:dyDescent="0.25">
      <c r="A736" s="214" t="s">
        <v>1033</v>
      </c>
      <c r="B736" s="214" t="s">
        <v>1370</v>
      </c>
      <c r="C736" s="214" t="s">
        <v>1463</v>
      </c>
      <c r="D736" s="214" t="s">
        <v>1580</v>
      </c>
      <c r="E736" s="215">
        <v>12217</v>
      </c>
      <c r="F736" s="215">
        <v>14042</v>
      </c>
      <c r="G736" s="212"/>
      <c r="H736" s="212"/>
      <c r="I736" s="213">
        <f>IF(Таблица6254[[#This Row],[цена наличные]]&lt;&gt;"-",Таблица6254[[#This Row],[цена наличные]]*Таблица6254[[#This Row],[Заказ наличные]],"")</f>
        <v>0</v>
      </c>
      <c r="J736" s="213">
        <f>Таблица6254[[#This Row],[Цена б/н]]*Таблица6254[[#This Row],[заказ б/н]]</f>
        <v>0</v>
      </c>
    </row>
    <row r="737" spans="1:10" x14ac:dyDescent="0.25">
      <c r="A737" s="214" t="s">
        <v>1033</v>
      </c>
      <c r="B737" s="214" t="s">
        <v>1370</v>
      </c>
      <c r="C737" s="214" t="s">
        <v>1468</v>
      </c>
      <c r="D737" s="214" t="s">
        <v>13690</v>
      </c>
      <c r="E737" s="215">
        <v>13574</v>
      </c>
      <c r="F737" s="215">
        <v>15602</v>
      </c>
      <c r="G737" s="212"/>
      <c r="H737" s="212"/>
      <c r="I737" s="213">
        <f>IF(Таблица6254[[#This Row],[цена наличные]]&lt;&gt;"-",Таблица6254[[#This Row],[цена наличные]]*Таблица6254[[#This Row],[Заказ наличные]],"")</f>
        <v>0</v>
      </c>
      <c r="J737" s="213">
        <f>Таблица6254[[#This Row],[Цена б/н]]*Таблица6254[[#This Row],[заказ б/н]]</f>
        <v>0</v>
      </c>
    </row>
    <row r="738" spans="1:10" x14ac:dyDescent="0.25">
      <c r="A738" s="214" t="s">
        <v>1033</v>
      </c>
      <c r="B738" s="214" t="s">
        <v>1370</v>
      </c>
      <c r="C738" s="214" t="s">
        <v>12729</v>
      </c>
      <c r="D738" s="214" t="s">
        <v>12730</v>
      </c>
      <c r="E738" s="215">
        <v>15610</v>
      </c>
      <c r="F738" s="215">
        <v>17943</v>
      </c>
      <c r="G738" s="212"/>
      <c r="H738" s="212"/>
      <c r="I738" s="213">
        <f>IF(Таблица6254[[#This Row],[цена наличные]]&lt;&gt;"-",Таблица6254[[#This Row],[цена наличные]]*Таблица6254[[#This Row],[Заказ наличные]],"")</f>
        <v>0</v>
      </c>
      <c r="J738" s="213">
        <f>Таблица6254[[#This Row],[Цена б/н]]*Таблица6254[[#This Row],[заказ б/н]]</f>
        <v>0</v>
      </c>
    </row>
    <row r="739" spans="1:10" x14ac:dyDescent="0.25">
      <c r="A739" s="214" t="s">
        <v>1033</v>
      </c>
      <c r="B739" s="214" t="s">
        <v>1370</v>
      </c>
      <c r="C739" s="214" t="s">
        <v>1477</v>
      </c>
      <c r="D739" s="214" t="s">
        <v>1581</v>
      </c>
      <c r="E739" s="215">
        <v>17307</v>
      </c>
      <c r="F739" s="215">
        <v>19893</v>
      </c>
      <c r="G739" s="212"/>
      <c r="H739" s="212"/>
      <c r="I739" s="213">
        <f>IF(Таблица6254[[#This Row],[цена наличные]]&lt;&gt;"-",Таблица6254[[#This Row],[цена наличные]]*Таблица6254[[#This Row],[Заказ наличные]],"")</f>
        <v>0</v>
      </c>
      <c r="J739" s="213">
        <f>Таблица6254[[#This Row],[Цена б/н]]*Таблица6254[[#This Row],[заказ б/н]]</f>
        <v>0</v>
      </c>
    </row>
    <row r="740" spans="1:10" x14ac:dyDescent="0.25">
      <c r="A740" s="214" t="s">
        <v>1033</v>
      </c>
      <c r="B740" s="214" t="s">
        <v>1370</v>
      </c>
      <c r="C740" s="214" t="s">
        <v>1502</v>
      </c>
      <c r="D740" s="214" t="s">
        <v>14221</v>
      </c>
      <c r="E740" s="215">
        <v>4208</v>
      </c>
      <c r="F740" s="215">
        <v>4837</v>
      </c>
      <c r="G740" s="212"/>
      <c r="H740" s="212"/>
      <c r="I740" s="213">
        <f>IF(Таблица6254[[#This Row],[цена наличные]]&lt;&gt;"-",Таблица6254[[#This Row],[цена наличные]]*Таблица6254[[#This Row],[Заказ наличные]],"")</f>
        <v>0</v>
      </c>
      <c r="J740" s="213">
        <f>Таблица6254[[#This Row],[Цена б/н]]*Таблица6254[[#This Row],[заказ б/н]]</f>
        <v>0</v>
      </c>
    </row>
    <row r="741" spans="1:10" x14ac:dyDescent="0.25">
      <c r="A741" s="214" t="s">
        <v>1033</v>
      </c>
      <c r="B741" s="214" t="s">
        <v>1370</v>
      </c>
      <c r="C741" s="214" t="s">
        <v>1502</v>
      </c>
      <c r="D741" s="214" t="s">
        <v>1582</v>
      </c>
      <c r="E741" s="215">
        <v>5430</v>
      </c>
      <c r="F741" s="215">
        <v>6241</v>
      </c>
      <c r="G741" s="212"/>
      <c r="H741" s="212"/>
      <c r="I741" s="213">
        <f>IF(Таблица6254[[#This Row],[цена наличные]]&lt;&gt;"-",Таблица6254[[#This Row],[цена наличные]]*Таблица6254[[#This Row],[Заказ наличные]],"")</f>
        <v>0</v>
      </c>
      <c r="J741" s="213">
        <f>Таблица6254[[#This Row],[Цена б/н]]*Таблица6254[[#This Row],[заказ б/н]]</f>
        <v>0</v>
      </c>
    </row>
    <row r="742" spans="1:10" x14ac:dyDescent="0.25">
      <c r="A742" s="214" t="s">
        <v>1033</v>
      </c>
      <c r="B742" s="214" t="s">
        <v>1370</v>
      </c>
      <c r="C742" s="214" t="s">
        <v>1583</v>
      </c>
      <c r="D742" s="214" t="s">
        <v>1584</v>
      </c>
      <c r="E742" s="215">
        <v>18325</v>
      </c>
      <c r="F742" s="215">
        <v>21063</v>
      </c>
      <c r="G742" s="212"/>
      <c r="H742" s="212"/>
      <c r="I742" s="213">
        <f>IF(Таблица6254[[#This Row],[цена наличные]]&lt;&gt;"-",Таблица6254[[#This Row],[цена наличные]]*Таблица6254[[#This Row],[Заказ наличные]],"")</f>
        <v>0</v>
      </c>
      <c r="J742" s="213">
        <f>Таблица6254[[#This Row],[Цена б/н]]*Таблица6254[[#This Row],[заказ б/н]]</f>
        <v>0</v>
      </c>
    </row>
    <row r="743" spans="1:10" x14ac:dyDescent="0.25">
      <c r="A743" s="214" t="s">
        <v>1033</v>
      </c>
      <c r="B743" s="214" t="s">
        <v>1370</v>
      </c>
      <c r="C743" s="214" t="s">
        <v>14222</v>
      </c>
      <c r="D743" s="214" t="s">
        <v>14223</v>
      </c>
      <c r="E743" s="215">
        <v>67191</v>
      </c>
      <c r="F743" s="215">
        <v>77231</v>
      </c>
      <c r="G743" s="212"/>
      <c r="H743" s="212"/>
      <c r="I743" s="213">
        <f>IF(Таблица6254[[#This Row],[цена наличные]]&lt;&gt;"-",Таблица6254[[#This Row],[цена наличные]]*Таблица6254[[#This Row],[Заказ наличные]],"")</f>
        <v>0</v>
      </c>
      <c r="J743" s="213">
        <f>Таблица6254[[#This Row],[Цена б/н]]*Таблица6254[[#This Row],[заказ б/н]]</f>
        <v>0</v>
      </c>
    </row>
    <row r="744" spans="1:10" x14ac:dyDescent="0.25">
      <c r="A744" s="214" t="s">
        <v>1033</v>
      </c>
      <c r="B744" s="214" t="s">
        <v>1370</v>
      </c>
      <c r="C744" s="214" t="s">
        <v>14224</v>
      </c>
      <c r="D744" s="214" t="s">
        <v>14225</v>
      </c>
      <c r="E744" s="215">
        <v>64476</v>
      </c>
      <c r="F744" s="215">
        <v>74111</v>
      </c>
      <c r="G744" s="212"/>
      <c r="H744" s="212"/>
      <c r="I744" s="213">
        <f>IF(Таблица6254[[#This Row],[цена наличные]]&lt;&gt;"-",Таблица6254[[#This Row],[цена наличные]]*Таблица6254[[#This Row],[Заказ наличные]],"")</f>
        <v>0</v>
      </c>
      <c r="J744" s="213">
        <f>Таблица6254[[#This Row],[Цена б/н]]*Таблица6254[[#This Row],[заказ б/н]]</f>
        <v>0</v>
      </c>
    </row>
    <row r="745" spans="1:10" x14ac:dyDescent="0.25">
      <c r="A745" s="214" t="s">
        <v>1033</v>
      </c>
      <c r="B745" s="214" t="s">
        <v>1370</v>
      </c>
      <c r="C745" s="214" t="s">
        <v>1585</v>
      </c>
      <c r="D745" s="214" t="s">
        <v>1586</v>
      </c>
      <c r="E745" s="215">
        <v>91624</v>
      </c>
      <c r="F745" s="215">
        <v>105315</v>
      </c>
      <c r="G745" s="212"/>
      <c r="H745" s="212"/>
      <c r="I745" s="213">
        <f>IF(Таблица6254[[#This Row],[цена наличные]]&lt;&gt;"-",Таблица6254[[#This Row],[цена наличные]]*Таблица6254[[#This Row],[Заказ наличные]],"")</f>
        <v>0</v>
      </c>
      <c r="J745" s="213">
        <f>Таблица6254[[#This Row],[Цена б/н]]*Таблица6254[[#This Row],[заказ б/н]]</f>
        <v>0</v>
      </c>
    </row>
    <row r="746" spans="1:10" x14ac:dyDescent="0.25">
      <c r="A746" s="214" t="s">
        <v>1033</v>
      </c>
      <c r="B746" s="214" t="s">
        <v>1370</v>
      </c>
      <c r="C746" s="214" t="s">
        <v>14226</v>
      </c>
      <c r="D746" s="214" t="s">
        <v>14227</v>
      </c>
      <c r="E746" s="215">
        <v>24433</v>
      </c>
      <c r="F746" s="215">
        <v>28084</v>
      </c>
      <c r="G746" s="212"/>
      <c r="H746" s="212"/>
      <c r="I746" s="213">
        <f>IF(Таблица6254[[#This Row],[цена наличные]]&lt;&gt;"-",Таблица6254[[#This Row],[цена наличные]]*Таблица6254[[#This Row],[Заказ наличные]],"")</f>
        <v>0</v>
      </c>
      <c r="J746" s="213">
        <f>Таблица6254[[#This Row],[Цена б/н]]*Таблица6254[[#This Row],[заказ б/н]]</f>
        <v>0</v>
      </c>
    </row>
    <row r="747" spans="1:10" x14ac:dyDescent="0.25">
      <c r="A747" s="214" t="s">
        <v>1033</v>
      </c>
      <c r="B747" s="214" t="s">
        <v>1370</v>
      </c>
      <c r="C747" s="214" t="s">
        <v>1587</v>
      </c>
      <c r="D747" s="214" t="s">
        <v>1588</v>
      </c>
      <c r="E747" s="215">
        <v>30541</v>
      </c>
      <c r="F747" s="215">
        <v>35105</v>
      </c>
      <c r="G747" s="212"/>
      <c r="H747" s="212"/>
      <c r="I747" s="213">
        <f>IF(Таблица6254[[#This Row],[цена наличные]]&lt;&gt;"-",Таблица6254[[#This Row],[цена наличные]]*Таблица6254[[#This Row],[Заказ наличные]],"")</f>
        <v>0</v>
      </c>
      <c r="J747" s="213">
        <f>Таблица6254[[#This Row],[Цена б/н]]*Таблица6254[[#This Row],[заказ б/н]]</f>
        <v>0</v>
      </c>
    </row>
    <row r="748" spans="1:10" x14ac:dyDescent="0.25">
      <c r="A748" s="214" t="s">
        <v>1033</v>
      </c>
      <c r="B748" s="214" t="s">
        <v>1370</v>
      </c>
      <c r="C748" s="214" t="s">
        <v>10124</v>
      </c>
      <c r="D748" s="214" t="s">
        <v>10125</v>
      </c>
      <c r="E748" s="215">
        <v>29184</v>
      </c>
      <c r="F748" s="215">
        <v>33545</v>
      </c>
      <c r="G748" s="212"/>
      <c r="H748" s="212"/>
      <c r="I748" s="213">
        <f>IF(Таблица6254[[#This Row],[цена наличные]]&lt;&gt;"-",Таблица6254[[#This Row],[цена наличные]]*Таблица6254[[#This Row],[Заказ наличные]],"")</f>
        <v>0</v>
      </c>
      <c r="J748" s="213">
        <f>Таблица6254[[#This Row],[Цена б/н]]*Таблица6254[[#This Row],[заказ б/н]]</f>
        <v>0</v>
      </c>
    </row>
    <row r="749" spans="1:10" x14ac:dyDescent="0.25">
      <c r="A749" s="214" t="s">
        <v>1033</v>
      </c>
      <c r="B749" s="214" t="s">
        <v>1370</v>
      </c>
      <c r="C749" s="214" t="s">
        <v>1589</v>
      </c>
      <c r="D749" s="214" t="s">
        <v>1590</v>
      </c>
      <c r="E749" s="215">
        <v>28505</v>
      </c>
      <c r="F749" s="215">
        <v>32765</v>
      </c>
      <c r="G749" s="212"/>
      <c r="H749" s="212"/>
      <c r="I749" s="213">
        <f>IF(Таблица6254[[#This Row],[цена наличные]]&lt;&gt;"-",Таблица6254[[#This Row],[цена наличные]]*Таблица6254[[#This Row],[Заказ наличные]],"")</f>
        <v>0</v>
      </c>
      <c r="J749" s="213">
        <f>Таблица6254[[#This Row],[Цена б/н]]*Таблица6254[[#This Row],[заказ б/н]]</f>
        <v>0</v>
      </c>
    </row>
    <row r="750" spans="1:10" x14ac:dyDescent="0.25">
      <c r="A750" s="214" t="s">
        <v>1033</v>
      </c>
      <c r="B750" s="214" t="s">
        <v>1370</v>
      </c>
      <c r="C750" s="214" t="s">
        <v>10126</v>
      </c>
      <c r="D750" s="214" t="s">
        <v>10127</v>
      </c>
      <c r="E750" s="215">
        <v>28505</v>
      </c>
      <c r="F750" s="215">
        <v>32765</v>
      </c>
      <c r="G750" s="212"/>
      <c r="H750" s="212"/>
      <c r="I750" s="213">
        <f>IF(Таблица6254[[#This Row],[цена наличные]]&lt;&gt;"-",Таблица6254[[#This Row],[цена наличные]]*Таблица6254[[#This Row],[Заказ наличные]],"")</f>
        <v>0</v>
      </c>
      <c r="J750" s="213">
        <f>Таблица6254[[#This Row],[Цена б/н]]*Таблица6254[[#This Row],[заказ б/н]]</f>
        <v>0</v>
      </c>
    </row>
    <row r="751" spans="1:10" x14ac:dyDescent="0.25">
      <c r="A751" s="214" t="s">
        <v>1033</v>
      </c>
      <c r="B751" s="214" t="s">
        <v>1370</v>
      </c>
      <c r="C751" s="214" t="s">
        <v>11307</v>
      </c>
      <c r="D751" s="214" t="s">
        <v>11308</v>
      </c>
      <c r="E751" s="215">
        <v>29184</v>
      </c>
      <c r="F751" s="215">
        <v>33545</v>
      </c>
      <c r="G751" s="212"/>
      <c r="H751" s="212"/>
      <c r="I751" s="213">
        <f>IF(Таблица6254[[#This Row],[цена наличные]]&lt;&gt;"-",Таблица6254[[#This Row],[цена наличные]]*Таблица6254[[#This Row],[Заказ наличные]],"")</f>
        <v>0</v>
      </c>
      <c r="J751" s="213">
        <f>Таблица6254[[#This Row],[Цена б/н]]*Таблица6254[[#This Row],[заказ б/н]]</f>
        <v>0</v>
      </c>
    </row>
    <row r="752" spans="1:10" x14ac:dyDescent="0.25">
      <c r="A752" s="214" t="s">
        <v>1033</v>
      </c>
      <c r="B752" s="214" t="s">
        <v>1370</v>
      </c>
      <c r="C752" s="214" t="s">
        <v>1591</v>
      </c>
      <c r="D752" s="214" t="s">
        <v>1592</v>
      </c>
      <c r="E752" s="215">
        <v>46151</v>
      </c>
      <c r="F752" s="215">
        <v>53048</v>
      </c>
      <c r="G752" s="212"/>
      <c r="H752" s="212"/>
      <c r="I752" s="213">
        <f>IF(Таблица6254[[#This Row],[цена наличные]]&lt;&gt;"-",Таблица6254[[#This Row],[цена наличные]]*Таблица6254[[#This Row],[Заказ наличные]],"")</f>
        <v>0</v>
      </c>
      <c r="J752" s="213">
        <f>Таблица6254[[#This Row],[Цена б/н]]*Таблица6254[[#This Row],[заказ б/н]]</f>
        <v>0</v>
      </c>
    </row>
    <row r="753" spans="1:10" x14ac:dyDescent="0.25">
      <c r="A753" s="214" t="s">
        <v>1033</v>
      </c>
      <c r="B753" s="214" t="s">
        <v>1370</v>
      </c>
      <c r="C753" s="214" t="s">
        <v>1593</v>
      </c>
      <c r="D753" s="214" t="s">
        <v>1594</v>
      </c>
      <c r="E753" s="215">
        <v>34953</v>
      </c>
      <c r="F753" s="215">
        <v>40176</v>
      </c>
      <c r="G753" s="212"/>
      <c r="H753" s="212"/>
      <c r="I753" s="213">
        <f>IF(Таблица6254[[#This Row],[цена наличные]]&lt;&gt;"-",Таблица6254[[#This Row],[цена наличные]]*Таблица6254[[#This Row],[Заказ наличные]],"")</f>
        <v>0</v>
      </c>
      <c r="J753" s="213">
        <f>Таблица6254[[#This Row],[Цена б/н]]*Таблица6254[[#This Row],[заказ б/н]]</f>
        <v>0</v>
      </c>
    </row>
    <row r="754" spans="1:10" x14ac:dyDescent="0.25">
      <c r="A754" s="214" t="s">
        <v>1033</v>
      </c>
      <c r="B754" s="214" t="s">
        <v>1370</v>
      </c>
      <c r="C754" s="214" t="s">
        <v>1595</v>
      </c>
      <c r="D754" s="214" t="s">
        <v>1596</v>
      </c>
      <c r="E754" s="215">
        <v>33256</v>
      </c>
      <c r="F754" s="215">
        <v>38225</v>
      </c>
      <c r="G754" s="212"/>
      <c r="H754" s="212"/>
      <c r="I754" s="213">
        <f>IF(Таблица6254[[#This Row],[цена наличные]]&lt;&gt;"-",Таблица6254[[#This Row],[цена наличные]]*Таблица6254[[#This Row],[Заказ наличные]],"")</f>
        <v>0</v>
      </c>
      <c r="J754" s="213">
        <f>Таблица6254[[#This Row],[Цена б/н]]*Таблица6254[[#This Row],[заказ б/н]]</f>
        <v>0</v>
      </c>
    </row>
    <row r="755" spans="1:10" x14ac:dyDescent="0.25">
      <c r="A755" s="214" t="s">
        <v>1033</v>
      </c>
      <c r="B755" s="214" t="s">
        <v>1370</v>
      </c>
      <c r="C755" s="214" t="s">
        <v>1597</v>
      </c>
      <c r="D755" s="214" t="s">
        <v>1598</v>
      </c>
      <c r="E755" s="215">
        <v>33595</v>
      </c>
      <c r="F755" s="215">
        <v>38616</v>
      </c>
      <c r="G755" s="212"/>
      <c r="H755" s="212"/>
      <c r="I755" s="213">
        <f>IF(Таблица6254[[#This Row],[цена наличные]]&lt;&gt;"-",Таблица6254[[#This Row],[цена наличные]]*Таблица6254[[#This Row],[Заказ наличные]],"")</f>
        <v>0</v>
      </c>
      <c r="J755" s="213">
        <f>Таблица6254[[#This Row],[Цена б/н]]*Таблица6254[[#This Row],[заказ б/н]]</f>
        <v>0</v>
      </c>
    </row>
    <row r="756" spans="1:10" x14ac:dyDescent="0.25">
      <c r="A756" s="214" t="s">
        <v>1033</v>
      </c>
      <c r="B756" s="214" t="s">
        <v>1370</v>
      </c>
      <c r="C756" s="214" t="s">
        <v>1599</v>
      </c>
      <c r="D756" s="214" t="s">
        <v>1600</v>
      </c>
      <c r="E756" s="215">
        <v>33935</v>
      </c>
      <c r="F756" s="215">
        <v>39006</v>
      </c>
      <c r="G756" s="212"/>
      <c r="H756" s="212"/>
      <c r="I756" s="213">
        <f>IF(Таблица6254[[#This Row],[цена наличные]]&lt;&gt;"-",Таблица6254[[#This Row],[цена наличные]]*Таблица6254[[#This Row],[Заказ наличные]],"")</f>
        <v>0</v>
      </c>
      <c r="J756" s="213">
        <f>Таблица6254[[#This Row],[Цена б/н]]*Таблица6254[[#This Row],[заказ б/н]]</f>
        <v>0</v>
      </c>
    </row>
    <row r="757" spans="1:10" x14ac:dyDescent="0.25">
      <c r="A757" s="214" t="s">
        <v>1033</v>
      </c>
      <c r="B757" s="214" t="s">
        <v>1370</v>
      </c>
      <c r="C757" s="214" t="s">
        <v>10128</v>
      </c>
      <c r="D757" s="214" t="s">
        <v>10129</v>
      </c>
      <c r="E757" s="215">
        <v>61083</v>
      </c>
      <c r="F757" s="215">
        <v>70210</v>
      </c>
      <c r="G757" s="212"/>
      <c r="H757" s="212"/>
      <c r="I757" s="213">
        <f>IF(Таблица6254[[#This Row],[цена наличные]]&lt;&gt;"-",Таблица6254[[#This Row],[цена наличные]]*Таблица6254[[#This Row],[Заказ наличные]],"")</f>
        <v>0</v>
      </c>
      <c r="J757" s="213">
        <f>Таблица6254[[#This Row],[Цена б/н]]*Таблица6254[[#This Row],[заказ б/н]]</f>
        <v>0</v>
      </c>
    </row>
    <row r="758" spans="1:10" x14ac:dyDescent="0.25">
      <c r="A758" s="214" t="s">
        <v>1033</v>
      </c>
      <c r="B758" s="214" t="s">
        <v>1370</v>
      </c>
      <c r="C758" s="214" t="s">
        <v>11589</v>
      </c>
      <c r="D758" s="214" t="s">
        <v>11590</v>
      </c>
      <c r="E758" s="215">
        <v>53956</v>
      </c>
      <c r="F758" s="215">
        <v>62019</v>
      </c>
      <c r="G758" s="212"/>
      <c r="H758" s="212"/>
      <c r="I758" s="213">
        <f>IF(Таблица6254[[#This Row],[цена наличные]]&lt;&gt;"-",Таблица6254[[#This Row],[цена наличные]]*Таблица6254[[#This Row],[Заказ наличные]],"")</f>
        <v>0</v>
      </c>
      <c r="J758" s="213">
        <f>Таблица6254[[#This Row],[Цена б/н]]*Таблица6254[[#This Row],[заказ б/н]]</f>
        <v>0</v>
      </c>
    </row>
    <row r="759" spans="1:10" x14ac:dyDescent="0.25">
      <c r="A759" s="214" t="s">
        <v>1033</v>
      </c>
      <c r="B759" s="214" t="s">
        <v>1370</v>
      </c>
      <c r="C759" s="214" t="s">
        <v>1601</v>
      </c>
      <c r="D759" s="214" t="s">
        <v>1602</v>
      </c>
      <c r="E759" s="215">
        <v>54296</v>
      </c>
      <c r="F759" s="215">
        <v>62409</v>
      </c>
      <c r="G759" s="212"/>
      <c r="H759" s="212"/>
      <c r="I759" s="213">
        <f>IF(Таблица6254[[#This Row],[цена наличные]]&lt;&gt;"-",Таблица6254[[#This Row],[цена наличные]]*Таблица6254[[#This Row],[Заказ наличные]],"")</f>
        <v>0</v>
      </c>
      <c r="J759" s="213">
        <f>Таблица6254[[#This Row],[Цена б/н]]*Таблица6254[[#This Row],[заказ б/н]]</f>
        <v>0</v>
      </c>
    </row>
    <row r="760" spans="1:10" x14ac:dyDescent="0.25">
      <c r="A760" s="214" t="s">
        <v>1033</v>
      </c>
      <c r="B760" s="214" t="s">
        <v>1370</v>
      </c>
      <c r="C760" s="214" t="s">
        <v>1603</v>
      </c>
      <c r="D760" s="214" t="s">
        <v>1604</v>
      </c>
      <c r="E760" s="215">
        <v>98411</v>
      </c>
      <c r="F760" s="215">
        <v>113116</v>
      </c>
      <c r="G760" s="212"/>
      <c r="H760" s="212"/>
      <c r="I760" s="213">
        <f>IF(Таблица6254[[#This Row],[цена наличные]]&lt;&gt;"-",Таблица6254[[#This Row],[цена наличные]]*Таблица6254[[#This Row],[Заказ наличные]],"")</f>
        <v>0</v>
      </c>
      <c r="J760" s="213">
        <f>Таблица6254[[#This Row],[Цена б/н]]*Таблица6254[[#This Row],[заказ б/н]]</f>
        <v>0</v>
      </c>
    </row>
    <row r="761" spans="1:10" x14ac:dyDescent="0.25">
      <c r="A761" s="214" t="s">
        <v>1033</v>
      </c>
      <c r="B761" s="214" t="s">
        <v>1370</v>
      </c>
      <c r="C761" s="214" t="s">
        <v>1605</v>
      </c>
      <c r="D761" s="214" t="s">
        <v>1606</v>
      </c>
      <c r="E761" s="215">
        <v>85516</v>
      </c>
      <c r="F761" s="215">
        <v>98294</v>
      </c>
      <c r="G761" s="212"/>
      <c r="H761" s="212"/>
      <c r="I761" s="213">
        <f>IF(Таблица6254[[#This Row],[цена наличные]]&lt;&gt;"-",Таблица6254[[#This Row],[цена наличные]]*Таблица6254[[#This Row],[Заказ наличные]],"")</f>
        <v>0</v>
      </c>
      <c r="J761" s="213">
        <f>Таблица6254[[#This Row],[Цена б/н]]*Таблица6254[[#This Row],[заказ б/н]]</f>
        <v>0</v>
      </c>
    </row>
    <row r="762" spans="1:10" x14ac:dyDescent="0.25">
      <c r="A762" s="214" t="s">
        <v>1033</v>
      </c>
      <c r="B762" s="214" t="s">
        <v>1370</v>
      </c>
      <c r="C762" s="214" t="s">
        <v>1607</v>
      </c>
      <c r="D762" s="214" t="s">
        <v>1608</v>
      </c>
      <c r="E762" s="215">
        <v>125559</v>
      </c>
      <c r="F762" s="215">
        <v>144321</v>
      </c>
      <c r="G762" s="212"/>
      <c r="H762" s="212"/>
      <c r="I762" s="213">
        <f>IF(Таблица6254[[#This Row],[цена наличные]]&lt;&gt;"-",Таблица6254[[#This Row],[цена наличные]]*Таблица6254[[#This Row],[Заказ наличные]],"")</f>
        <v>0</v>
      </c>
      <c r="J762" s="213">
        <f>Таблица6254[[#This Row],[Цена б/н]]*Таблица6254[[#This Row],[заказ б/н]]</f>
        <v>0</v>
      </c>
    </row>
    <row r="763" spans="1:10" x14ac:dyDescent="0.25">
      <c r="A763" s="214" t="s">
        <v>1033</v>
      </c>
      <c r="B763" s="214" t="s">
        <v>1370</v>
      </c>
      <c r="C763" s="214" t="s">
        <v>1609</v>
      </c>
      <c r="D763" s="214" t="s">
        <v>1610</v>
      </c>
      <c r="E763" s="215">
        <v>114021</v>
      </c>
      <c r="F763" s="215">
        <v>131059</v>
      </c>
      <c r="G763" s="212"/>
      <c r="H763" s="212"/>
      <c r="I763" s="213">
        <f>IF(Таблица6254[[#This Row],[цена наличные]]&lt;&gt;"-",Таблица6254[[#This Row],[цена наличные]]*Таблица6254[[#This Row],[Заказ наличные]],"")</f>
        <v>0</v>
      </c>
      <c r="J763" s="213">
        <f>Таблица6254[[#This Row],[Цена б/н]]*Таблица6254[[#This Row],[заказ б/н]]</f>
        <v>0</v>
      </c>
    </row>
    <row r="764" spans="1:10" x14ac:dyDescent="0.25">
      <c r="A764" s="214" t="s">
        <v>1033</v>
      </c>
      <c r="B764" s="214" t="s">
        <v>1370</v>
      </c>
      <c r="C764" s="214" t="s">
        <v>1611</v>
      </c>
      <c r="D764" s="214" t="s">
        <v>1612</v>
      </c>
      <c r="E764" s="215">
        <v>27148</v>
      </c>
      <c r="F764" s="215">
        <v>31204</v>
      </c>
      <c r="G764" s="212"/>
      <c r="H764" s="212"/>
      <c r="I764" s="213">
        <f>IF(Таблица6254[[#This Row],[цена наличные]]&lt;&gt;"-",Таблица6254[[#This Row],[цена наличные]]*Таблица6254[[#This Row],[Заказ наличные]],"")</f>
        <v>0</v>
      </c>
      <c r="J764" s="213">
        <f>Таблица6254[[#This Row],[Цена б/н]]*Таблица6254[[#This Row],[заказ б/н]]</f>
        <v>0</v>
      </c>
    </row>
    <row r="765" spans="1:10" x14ac:dyDescent="0.25">
      <c r="A765" s="214" t="s">
        <v>1033</v>
      </c>
      <c r="B765" s="214" t="s">
        <v>1370</v>
      </c>
      <c r="C765" s="214" t="s">
        <v>1613</v>
      </c>
      <c r="D765" s="214" t="s">
        <v>1614</v>
      </c>
      <c r="E765" s="215">
        <v>29184</v>
      </c>
      <c r="F765" s="215">
        <v>33545</v>
      </c>
      <c r="G765" s="212"/>
      <c r="H765" s="212"/>
      <c r="I765" s="213">
        <f>IF(Таблица6254[[#This Row],[цена наличные]]&lt;&gt;"-",Таблица6254[[#This Row],[цена наличные]]*Таблица6254[[#This Row],[Заказ наличные]],"")</f>
        <v>0</v>
      </c>
      <c r="J765" s="213">
        <f>Таблица6254[[#This Row],[Цена б/н]]*Таблица6254[[#This Row],[заказ б/н]]</f>
        <v>0</v>
      </c>
    </row>
    <row r="766" spans="1:10" x14ac:dyDescent="0.25">
      <c r="A766" s="214" t="s">
        <v>1033</v>
      </c>
      <c r="B766" s="214" t="s">
        <v>1370</v>
      </c>
      <c r="C766" s="214" t="s">
        <v>1613</v>
      </c>
      <c r="D766" s="214" t="s">
        <v>1615</v>
      </c>
      <c r="E766" s="215">
        <v>29863</v>
      </c>
      <c r="F766" s="215">
        <v>34325</v>
      </c>
      <c r="G766" s="212"/>
      <c r="H766" s="212"/>
      <c r="I766" s="213">
        <f>IF(Таблица6254[[#This Row],[цена наличные]]&lt;&gt;"-",Таблица6254[[#This Row],[цена наличные]]*Таблица6254[[#This Row],[Заказ наличные]],"")</f>
        <v>0</v>
      </c>
      <c r="J766" s="213">
        <f>Таблица6254[[#This Row],[Цена б/н]]*Таблица6254[[#This Row],[заказ б/н]]</f>
        <v>0</v>
      </c>
    </row>
    <row r="767" spans="1:10" x14ac:dyDescent="0.25">
      <c r="A767" s="214" t="s">
        <v>1033</v>
      </c>
      <c r="B767" s="214" t="s">
        <v>1370</v>
      </c>
      <c r="C767" s="214" t="s">
        <v>1613</v>
      </c>
      <c r="D767" s="214" t="s">
        <v>1616</v>
      </c>
      <c r="E767" s="215">
        <v>29863</v>
      </c>
      <c r="F767" s="215">
        <v>34325</v>
      </c>
      <c r="G767" s="212"/>
      <c r="H767" s="212"/>
      <c r="I767" s="213">
        <f>IF(Таблица6254[[#This Row],[цена наличные]]&lt;&gt;"-",Таблица6254[[#This Row],[цена наличные]]*Таблица6254[[#This Row],[Заказ наличные]],"")</f>
        <v>0</v>
      </c>
      <c r="J767" s="213">
        <f>Таблица6254[[#This Row],[Цена б/н]]*Таблица6254[[#This Row],[заказ б/н]]</f>
        <v>0</v>
      </c>
    </row>
    <row r="768" spans="1:10" x14ac:dyDescent="0.25">
      <c r="A768" s="214" t="s">
        <v>1033</v>
      </c>
      <c r="B768" s="214" t="s">
        <v>1370</v>
      </c>
      <c r="C768" s="214" t="s">
        <v>1525</v>
      </c>
      <c r="D768" s="214" t="s">
        <v>1617</v>
      </c>
      <c r="E768" s="215">
        <v>34953</v>
      </c>
      <c r="F768" s="215">
        <v>40176</v>
      </c>
      <c r="G768" s="212"/>
      <c r="H768" s="212"/>
      <c r="I768" s="213">
        <f>IF(Таблица6254[[#This Row],[цена наличные]]&lt;&gt;"-",Таблица6254[[#This Row],[цена наличные]]*Таблица6254[[#This Row],[Заказ наличные]],"")</f>
        <v>0</v>
      </c>
      <c r="J768" s="213">
        <f>Таблица6254[[#This Row],[Цена б/н]]*Таблица6254[[#This Row],[заказ б/н]]</f>
        <v>0</v>
      </c>
    </row>
    <row r="769" spans="1:10" x14ac:dyDescent="0.25">
      <c r="A769" s="214" t="s">
        <v>1033</v>
      </c>
      <c r="B769" s="214" t="s">
        <v>1370</v>
      </c>
      <c r="C769" s="214" t="s">
        <v>1525</v>
      </c>
      <c r="D769" s="214" t="s">
        <v>11591</v>
      </c>
      <c r="E769" s="215">
        <v>34614</v>
      </c>
      <c r="F769" s="215">
        <v>39786</v>
      </c>
      <c r="G769" s="212"/>
      <c r="H769" s="212"/>
      <c r="I769" s="213">
        <f>IF(Таблица6254[[#This Row],[цена наличные]]&lt;&gt;"-",Таблица6254[[#This Row],[цена наличные]]*Таблица6254[[#This Row],[Заказ наличные]],"")</f>
        <v>0</v>
      </c>
      <c r="J769" s="213">
        <f>Таблица6254[[#This Row],[Цена б/н]]*Таблица6254[[#This Row],[заказ б/н]]</f>
        <v>0</v>
      </c>
    </row>
    <row r="770" spans="1:10" x14ac:dyDescent="0.25">
      <c r="A770" s="214" t="s">
        <v>1033</v>
      </c>
      <c r="B770" s="214" t="s">
        <v>1370</v>
      </c>
      <c r="C770" s="214" t="s">
        <v>1525</v>
      </c>
      <c r="D770" s="214" t="s">
        <v>1618</v>
      </c>
      <c r="E770" s="215">
        <v>35632</v>
      </c>
      <c r="F770" s="215">
        <v>40956</v>
      </c>
      <c r="G770" s="212"/>
      <c r="H770" s="212"/>
      <c r="I770" s="213">
        <f>IF(Таблица6254[[#This Row],[цена наличные]]&lt;&gt;"-",Таблица6254[[#This Row],[цена наличные]]*Таблица6254[[#This Row],[Заказ наличные]],"")</f>
        <v>0</v>
      </c>
      <c r="J770" s="213">
        <f>Таблица6254[[#This Row],[Цена б/н]]*Таблица6254[[#This Row],[заказ б/н]]</f>
        <v>0</v>
      </c>
    </row>
    <row r="771" spans="1:10" x14ac:dyDescent="0.25">
      <c r="A771" s="214" t="s">
        <v>1033</v>
      </c>
      <c r="B771" s="214" t="s">
        <v>1370</v>
      </c>
      <c r="C771" s="214" t="s">
        <v>1525</v>
      </c>
      <c r="D771" s="214" t="s">
        <v>11309</v>
      </c>
      <c r="E771" s="215">
        <v>45473</v>
      </c>
      <c r="F771" s="215">
        <v>52267</v>
      </c>
      <c r="G771" s="212"/>
      <c r="H771" s="212"/>
      <c r="I771" s="213">
        <f>IF(Таблица6254[[#This Row],[цена наличные]]&lt;&gt;"-",Таблица6254[[#This Row],[цена наличные]]*Таблица6254[[#This Row],[Заказ наличные]],"")</f>
        <v>0</v>
      </c>
      <c r="J771" s="213">
        <f>Таблица6254[[#This Row],[Цена б/н]]*Таблица6254[[#This Row],[заказ б/н]]</f>
        <v>0</v>
      </c>
    </row>
    <row r="772" spans="1:10" x14ac:dyDescent="0.25">
      <c r="A772" s="214" t="s">
        <v>1033</v>
      </c>
      <c r="B772" s="214" t="s">
        <v>1370</v>
      </c>
      <c r="C772" s="214" t="s">
        <v>1568</v>
      </c>
      <c r="D772" s="214" t="s">
        <v>1619</v>
      </c>
      <c r="E772" s="215">
        <v>53617</v>
      </c>
      <c r="F772" s="215">
        <v>61629</v>
      </c>
      <c r="G772" s="212"/>
      <c r="H772" s="212"/>
      <c r="I772" s="213">
        <f>IF(Таблица6254[[#This Row],[цена наличные]]&lt;&gt;"-",Таблица6254[[#This Row],[цена наличные]]*Таблица6254[[#This Row],[Заказ наличные]],"")</f>
        <v>0</v>
      </c>
      <c r="J772" s="213">
        <f>Таблица6254[[#This Row],[Цена б/н]]*Таблица6254[[#This Row],[заказ б/н]]</f>
        <v>0</v>
      </c>
    </row>
    <row r="773" spans="1:10" x14ac:dyDescent="0.25">
      <c r="A773" s="214" t="s">
        <v>1033</v>
      </c>
      <c r="B773" s="214" t="s">
        <v>1370</v>
      </c>
      <c r="C773" s="214" t="s">
        <v>1568</v>
      </c>
      <c r="D773" s="214" t="s">
        <v>1620</v>
      </c>
      <c r="E773" s="215">
        <v>54635</v>
      </c>
      <c r="F773" s="215">
        <v>62799</v>
      </c>
      <c r="G773" s="212"/>
      <c r="H773" s="212"/>
      <c r="I773" s="213">
        <f>IF(Таблица6254[[#This Row],[цена наличные]]&lt;&gt;"-",Таблица6254[[#This Row],[цена наличные]]*Таблица6254[[#This Row],[Заказ наличные]],"")</f>
        <v>0</v>
      </c>
      <c r="J773" s="213">
        <f>Таблица6254[[#This Row],[Цена б/н]]*Таблица6254[[#This Row],[заказ б/н]]</f>
        <v>0</v>
      </c>
    </row>
    <row r="774" spans="1:10" x14ac:dyDescent="0.25">
      <c r="A774" s="214" t="s">
        <v>1033</v>
      </c>
      <c r="B774" s="214" t="s">
        <v>1370</v>
      </c>
      <c r="C774" s="214" t="s">
        <v>1621</v>
      </c>
      <c r="D774" s="214" t="s">
        <v>1622</v>
      </c>
      <c r="E774" s="215">
        <v>89588</v>
      </c>
      <c r="F774" s="215">
        <v>102975</v>
      </c>
      <c r="G774" s="212"/>
      <c r="H774" s="212"/>
      <c r="I774" s="213">
        <f>IF(Таблица6254[[#This Row],[цена наличные]]&lt;&gt;"-",Таблица6254[[#This Row],[цена наличные]]*Таблица6254[[#This Row],[Заказ наличные]],"")</f>
        <v>0</v>
      </c>
      <c r="J774" s="213">
        <f>Таблица6254[[#This Row],[Цена б/н]]*Таблица6254[[#This Row],[заказ б/н]]</f>
        <v>0</v>
      </c>
    </row>
    <row r="775" spans="1:10" x14ac:dyDescent="0.25">
      <c r="A775" s="214" t="s">
        <v>1033</v>
      </c>
      <c r="B775" s="214" t="s">
        <v>1370</v>
      </c>
      <c r="C775" s="214" t="s">
        <v>1459</v>
      </c>
      <c r="D775" s="214" t="s">
        <v>1623</v>
      </c>
      <c r="E775" s="215">
        <v>5973</v>
      </c>
      <c r="F775" s="215">
        <v>6865</v>
      </c>
      <c r="G775" s="212"/>
      <c r="H775" s="212"/>
      <c r="I775" s="213">
        <f>IF(Таблица6254[[#This Row],[цена наличные]]&lt;&gt;"-",Таблица6254[[#This Row],[цена наличные]]*Таблица6254[[#This Row],[Заказ наличные]],"")</f>
        <v>0</v>
      </c>
      <c r="J775" s="213">
        <f>Таблица6254[[#This Row],[Цена б/н]]*Таблица6254[[#This Row],[заказ б/н]]</f>
        <v>0</v>
      </c>
    </row>
    <row r="776" spans="1:10" x14ac:dyDescent="0.25">
      <c r="A776" s="214" t="s">
        <v>1033</v>
      </c>
      <c r="B776" s="214" t="s">
        <v>1624</v>
      </c>
      <c r="C776" s="214" t="s">
        <v>1625</v>
      </c>
      <c r="D776" s="214" t="s">
        <v>1626</v>
      </c>
      <c r="E776" s="215">
        <v>40586</v>
      </c>
      <c r="F776" s="215">
        <v>46651</v>
      </c>
      <c r="G776" s="212"/>
      <c r="H776" s="212"/>
      <c r="I776" s="213">
        <f>IF(Таблица6254[[#This Row],[цена наличные]]&lt;&gt;"-",Таблица6254[[#This Row],[цена наличные]]*Таблица6254[[#This Row],[Заказ наличные]],"")</f>
        <v>0</v>
      </c>
      <c r="J776" s="213">
        <f>Таблица6254[[#This Row],[Цена б/н]]*Таблица6254[[#This Row],[заказ б/н]]</f>
        <v>0</v>
      </c>
    </row>
    <row r="777" spans="1:10" x14ac:dyDescent="0.25">
      <c r="A777" s="214" t="s">
        <v>1033</v>
      </c>
      <c r="B777" s="214" t="s">
        <v>1624</v>
      </c>
      <c r="C777" s="214" t="s">
        <v>1627</v>
      </c>
      <c r="D777" s="214" t="s">
        <v>1628</v>
      </c>
      <c r="E777" s="215">
        <v>8484</v>
      </c>
      <c r="F777" s="215">
        <v>9751</v>
      </c>
      <c r="G777" s="212"/>
      <c r="H777" s="212"/>
      <c r="I777" s="213">
        <f>IF(Таблица6254[[#This Row],[цена наличные]]&lt;&gt;"-",Таблица6254[[#This Row],[цена наличные]]*Таблица6254[[#This Row],[Заказ наличные]],"")</f>
        <v>0</v>
      </c>
      <c r="J777" s="213">
        <f>Таблица6254[[#This Row],[Цена б/н]]*Таблица6254[[#This Row],[заказ б/н]]</f>
        <v>0</v>
      </c>
    </row>
    <row r="778" spans="1:10" x14ac:dyDescent="0.25">
      <c r="A778" s="214" t="s">
        <v>1033</v>
      </c>
      <c r="B778" s="214" t="s">
        <v>1624</v>
      </c>
      <c r="C778" s="214" t="s">
        <v>14228</v>
      </c>
      <c r="D778" s="214" t="s">
        <v>14229</v>
      </c>
      <c r="E778" s="215">
        <v>7601</v>
      </c>
      <c r="F778" s="215">
        <v>8737</v>
      </c>
      <c r="G778" s="212"/>
      <c r="H778" s="212"/>
      <c r="I778" s="213">
        <f>IF(Таблица6254[[#This Row],[цена наличные]]&lt;&gt;"-",Таблица6254[[#This Row],[цена наличные]]*Таблица6254[[#This Row],[Заказ наличные]],"")</f>
        <v>0</v>
      </c>
      <c r="J778" s="213">
        <f>Таблица6254[[#This Row],[Цена б/н]]*Таблица6254[[#This Row],[заказ б/н]]</f>
        <v>0</v>
      </c>
    </row>
    <row r="779" spans="1:10" x14ac:dyDescent="0.25">
      <c r="A779" s="214" t="s">
        <v>1033</v>
      </c>
      <c r="B779" s="214" t="s">
        <v>1624</v>
      </c>
      <c r="C779" s="214" t="s">
        <v>1629</v>
      </c>
      <c r="D779" s="214" t="s">
        <v>1630</v>
      </c>
      <c r="E779" s="215">
        <v>9570</v>
      </c>
      <c r="F779" s="215">
        <v>11000</v>
      </c>
      <c r="G779" s="212"/>
      <c r="H779" s="212"/>
      <c r="I779" s="213">
        <f>IF(Таблица6254[[#This Row],[цена наличные]]&lt;&gt;"-",Таблица6254[[#This Row],[цена наличные]]*Таблица6254[[#This Row],[Заказ наличные]],"")</f>
        <v>0</v>
      </c>
      <c r="J779" s="213">
        <f>Таблица6254[[#This Row],[Цена б/н]]*Таблица6254[[#This Row],[заказ б/н]]</f>
        <v>0</v>
      </c>
    </row>
    <row r="780" spans="1:10" x14ac:dyDescent="0.25">
      <c r="A780" s="214" t="s">
        <v>1033</v>
      </c>
      <c r="B780" s="214" t="s">
        <v>1624</v>
      </c>
      <c r="C780" s="214" t="s">
        <v>10488</v>
      </c>
      <c r="D780" s="214" t="s">
        <v>10489</v>
      </c>
      <c r="E780" s="215">
        <v>29998</v>
      </c>
      <c r="F780" s="215">
        <v>34481</v>
      </c>
      <c r="G780" s="212"/>
      <c r="H780" s="212"/>
      <c r="I780" s="213">
        <f>IF(Таблица6254[[#This Row],[цена наличные]]&lt;&gt;"-",Таблица6254[[#This Row],[цена наличные]]*Таблица6254[[#This Row],[Заказ наличные]],"")</f>
        <v>0</v>
      </c>
      <c r="J780" s="213">
        <f>Таблица6254[[#This Row],[Цена б/н]]*Таблица6254[[#This Row],[заказ б/н]]</f>
        <v>0</v>
      </c>
    </row>
    <row r="781" spans="1:10" x14ac:dyDescent="0.25">
      <c r="A781" s="214" t="s">
        <v>1033</v>
      </c>
      <c r="B781" s="214" t="s">
        <v>1624</v>
      </c>
      <c r="C781" s="214" t="s">
        <v>1631</v>
      </c>
      <c r="D781" s="214" t="s">
        <v>1632</v>
      </c>
      <c r="E781" s="215">
        <v>31831</v>
      </c>
      <c r="F781" s="215">
        <v>36587</v>
      </c>
      <c r="G781" s="212"/>
      <c r="H781" s="212"/>
      <c r="I781" s="213">
        <f>IF(Таблица6254[[#This Row],[цена наличные]]&lt;&gt;"-",Таблица6254[[#This Row],[цена наличные]]*Таблица6254[[#This Row],[Заказ наличные]],"")</f>
        <v>0</v>
      </c>
      <c r="J781" s="213">
        <f>Таблица6254[[#This Row],[Цена б/н]]*Таблица6254[[#This Row],[заказ б/н]]</f>
        <v>0</v>
      </c>
    </row>
    <row r="782" spans="1:10" x14ac:dyDescent="0.25">
      <c r="A782" s="214" t="s">
        <v>1033</v>
      </c>
      <c r="B782" s="214" t="s">
        <v>1624</v>
      </c>
      <c r="C782" s="214" t="s">
        <v>1633</v>
      </c>
      <c r="D782" s="214" t="s">
        <v>1634</v>
      </c>
      <c r="E782" s="215">
        <v>17171</v>
      </c>
      <c r="F782" s="215">
        <v>19737</v>
      </c>
      <c r="G782" s="212"/>
      <c r="H782" s="212"/>
      <c r="I782" s="213">
        <f>IF(Таблица6254[[#This Row],[цена наличные]]&lt;&gt;"-",Таблица6254[[#This Row],[цена наличные]]*Таблица6254[[#This Row],[Заказ наличные]],"")</f>
        <v>0</v>
      </c>
      <c r="J782" s="213">
        <f>Таблица6254[[#This Row],[Цена б/н]]*Таблица6254[[#This Row],[заказ б/н]]</f>
        <v>0</v>
      </c>
    </row>
    <row r="783" spans="1:10" x14ac:dyDescent="0.25">
      <c r="A783" s="214" t="s">
        <v>1033</v>
      </c>
      <c r="B783" s="214" t="s">
        <v>1624</v>
      </c>
      <c r="C783" s="214" t="s">
        <v>1635</v>
      </c>
      <c r="D783" s="214" t="s">
        <v>1636</v>
      </c>
      <c r="E783" s="215">
        <v>7601</v>
      </c>
      <c r="F783" s="215">
        <v>8737</v>
      </c>
      <c r="G783" s="212"/>
      <c r="H783" s="212"/>
      <c r="I783" s="213">
        <f>IF(Таблица6254[[#This Row],[цена наличные]]&lt;&gt;"-",Таблица6254[[#This Row],[цена наличные]]*Таблица6254[[#This Row],[Заказ наличные]],"")</f>
        <v>0</v>
      </c>
      <c r="J783" s="213">
        <f>Таблица6254[[#This Row],[Цена б/н]]*Таблица6254[[#This Row],[заказ б/н]]</f>
        <v>0</v>
      </c>
    </row>
    <row r="784" spans="1:10" x14ac:dyDescent="0.25">
      <c r="A784" s="214" t="s">
        <v>1033</v>
      </c>
      <c r="B784" s="214" t="s">
        <v>1624</v>
      </c>
      <c r="C784" s="214" t="s">
        <v>10490</v>
      </c>
      <c r="D784" s="214" t="s">
        <v>10491</v>
      </c>
      <c r="E784" s="215">
        <v>12352</v>
      </c>
      <c r="F784" s="215">
        <v>14198</v>
      </c>
      <c r="G784" s="212"/>
      <c r="H784" s="212"/>
      <c r="I784" s="213">
        <f>IF(Таблица6254[[#This Row],[цена наличные]]&lt;&gt;"-",Таблица6254[[#This Row],[цена наличные]]*Таблица6254[[#This Row],[Заказ наличные]],"")</f>
        <v>0</v>
      </c>
      <c r="J784" s="213">
        <f>Таблица6254[[#This Row],[Цена б/н]]*Таблица6254[[#This Row],[заказ б/н]]</f>
        <v>0</v>
      </c>
    </row>
    <row r="785" spans="1:10" x14ac:dyDescent="0.25">
      <c r="A785" s="214" t="s">
        <v>1033</v>
      </c>
      <c r="B785" s="214" t="s">
        <v>1624</v>
      </c>
      <c r="C785" s="214" t="s">
        <v>10492</v>
      </c>
      <c r="D785" s="214" t="s">
        <v>10493</v>
      </c>
      <c r="E785" s="215">
        <v>9637</v>
      </c>
      <c r="F785" s="215">
        <v>11078</v>
      </c>
      <c r="G785" s="212"/>
      <c r="H785" s="212"/>
      <c r="I785" s="213">
        <f>IF(Таблица6254[[#This Row],[цена наличные]]&lt;&gt;"-",Таблица6254[[#This Row],[цена наличные]]*Таблица6254[[#This Row],[Заказ наличные]],"")</f>
        <v>0</v>
      </c>
      <c r="J785" s="213">
        <f>Таблица6254[[#This Row],[Цена б/н]]*Таблица6254[[#This Row],[заказ б/н]]</f>
        <v>0</v>
      </c>
    </row>
    <row r="786" spans="1:10" x14ac:dyDescent="0.25">
      <c r="A786" s="214" t="s">
        <v>1033</v>
      </c>
      <c r="B786" s="214" t="s">
        <v>1624</v>
      </c>
      <c r="C786" s="214" t="s">
        <v>1637</v>
      </c>
      <c r="D786" s="214" t="s">
        <v>1638</v>
      </c>
      <c r="E786" s="215">
        <v>13235</v>
      </c>
      <c r="F786" s="215">
        <v>15212</v>
      </c>
      <c r="G786" s="212"/>
      <c r="H786" s="212"/>
      <c r="I786" s="213">
        <f>IF(Таблица6254[[#This Row],[цена наличные]]&lt;&gt;"-",Таблица6254[[#This Row],[цена наличные]]*Таблица6254[[#This Row],[Заказ наличные]],"")</f>
        <v>0</v>
      </c>
      <c r="J786" s="213">
        <f>Таблица6254[[#This Row],[Цена б/н]]*Таблица6254[[#This Row],[заказ б/н]]</f>
        <v>0</v>
      </c>
    </row>
    <row r="787" spans="1:10" x14ac:dyDescent="0.25">
      <c r="A787" s="214" t="s">
        <v>1033</v>
      </c>
      <c r="B787" s="214" t="s">
        <v>1624</v>
      </c>
      <c r="C787" s="214" t="s">
        <v>10494</v>
      </c>
      <c r="D787" s="214" t="s">
        <v>10495</v>
      </c>
      <c r="E787" s="215">
        <v>13235</v>
      </c>
      <c r="F787" s="215">
        <v>15212</v>
      </c>
      <c r="G787" s="212"/>
      <c r="H787" s="212"/>
      <c r="I787" s="213">
        <f>IF(Таблица6254[[#This Row],[цена наличные]]&lt;&gt;"-",Таблица6254[[#This Row],[цена наличные]]*Таблица6254[[#This Row],[Заказ наличные]],"")</f>
        <v>0</v>
      </c>
      <c r="J787" s="213">
        <f>Таблица6254[[#This Row],[Цена б/н]]*Таблица6254[[#This Row],[заказ б/н]]</f>
        <v>0</v>
      </c>
    </row>
    <row r="788" spans="1:10" x14ac:dyDescent="0.25">
      <c r="A788" s="214" t="s">
        <v>1033</v>
      </c>
      <c r="B788" s="214" t="s">
        <v>1624</v>
      </c>
      <c r="C788" s="214" t="s">
        <v>1639</v>
      </c>
      <c r="D788" s="214" t="s">
        <v>1640</v>
      </c>
      <c r="E788" s="215">
        <v>15949</v>
      </c>
      <c r="F788" s="215">
        <v>18333</v>
      </c>
      <c r="G788" s="212"/>
      <c r="H788" s="212"/>
      <c r="I788" s="213">
        <f>IF(Таблица6254[[#This Row],[цена наличные]]&lt;&gt;"-",Таблица6254[[#This Row],[цена наличные]]*Таблица6254[[#This Row],[Заказ наличные]],"")</f>
        <v>0</v>
      </c>
      <c r="J788" s="213">
        <f>Таблица6254[[#This Row],[Цена б/н]]*Таблица6254[[#This Row],[заказ б/н]]</f>
        <v>0</v>
      </c>
    </row>
    <row r="789" spans="1:10" x14ac:dyDescent="0.25">
      <c r="A789" s="214" t="s">
        <v>1033</v>
      </c>
      <c r="B789" s="214" t="s">
        <v>1624</v>
      </c>
      <c r="C789" s="214" t="s">
        <v>10496</v>
      </c>
      <c r="D789" s="214" t="s">
        <v>10497</v>
      </c>
      <c r="E789" s="215">
        <v>39297</v>
      </c>
      <c r="F789" s="215">
        <v>45168</v>
      </c>
      <c r="G789" s="212"/>
      <c r="H789" s="212"/>
      <c r="I789" s="213">
        <f>IF(Таблица6254[[#This Row],[цена наличные]]&lt;&gt;"-",Таблица6254[[#This Row],[цена наличные]]*Таблица6254[[#This Row],[Заказ наличные]],"")</f>
        <v>0</v>
      </c>
      <c r="J789" s="213">
        <f>Таблица6254[[#This Row],[Цена б/н]]*Таблица6254[[#This Row],[заказ б/н]]</f>
        <v>0</v>
      </c>
    </row>
    <row r="790" spans="1:10" x14ac:dyDescent="0.25">
      <c r="A790" s="214" t="s">
        <v>1033</v>
      </c>
      <c r="B790" s="214" t="s">
        <v>1624</v>
      </c>
      <c r="C790" s="214" t="s">
        <v>1641</v>
      </c>
      <c r="D790" s="214" t="s">
        <v>1642</v>
      </c>
      <c r="E790" s="215">
        <v>45812</v>
      </c>
      <c r="F790" s="215">
        <v>52658</v>
      </c>
      <c r="G790" s="212"/>
      <c r="H790" s="212"/>
      <c r="I790" s="213">
        <f>IF(Таблица6254[[#This Row],[цена наличные]]&lt;&gt;"-",Таблица6254[[#This Row],[цена наличные]]*Таблица6254[[#This Row],[Заказ наличные]],"")</f>
        <v>0</v>
      </c>
      <c r="J790" s="213">
        <f>Таблица6254[[#This Row],[Цена б/н]]*Таблица6254[[#This Row],[заказ б/н]]</f>
        <v>0</v>
      </c>
    </row>
    <row r="791" spans="1:10" x14ac:dyDescent="0.25">
      <c r="A791" s="214" t="s">
        <v>1033</v>
      </c>
      <c r="B791" s="214" t="s">
        <v>1624</v>
      </c>
      <c r="C791" s="214" t="s">
        <v>1643</v>
      </c>
      <c r="D791" s="214" t="s">
        <v>1644</v>
      </c>
      <c r="E791" s="215">
        <v>61558</v>
      </c>
      <c r="F791" s="215">
        <v>70756</v>
      </c>
      <c r="G791" s="212"/>
      <c r="H791" s="212"/>
      <c r="I791" s="213">
        <f>IF(Таблица6254[[#This Row],[цена наличные]]&lt;&gt;"-",Таблица6254[[#This Row],[цена наличные]]*Таблица6254[[#This Row],[Заказ наличные]],"")</f>
        <v>0</v>
      </c>
      <c r="J791" s="213">
        <f>Таблица6254[[#This Row],[Цена б/н]]*Таблица6254[[#This Row],[заказ б/н]]</f>
        <v>0</v>
      </c>
    </row>
    <row r="792" spans="1:10" x14ac:dyDescent="0.25">
      <c r="A792" s="214" t="s">
        <v>1033</v>
      </c>
      <c r="B792" s="214" t="s">
        <v>1624</v>
      </c>
      <c r="C792" s="214" t="s">
        <v>14230</v>
      </c>
      <c r="D792" s="214" t="s">
        <v>14231</v>
      </c>
      <c r="E792" s="215">
        <v>64612</v>
      </c>
      <c r="F792" s="215">
        <v>74267</v>
      </c>
      <c r="G792" s="212"/>
      <c r="H792" s="212"/>
      <c r="I792" s="213">
        <f>IF(Таблица6254[[#This Row],[цена наличные]]&lt;&gt;"-",Таблица6254[[#This Row],[цена наличные]]*Таблица6254[[#This Row],[Заказ наличные]],"")</f>
        <v>0</v>
      </c>
      <c r="J792" s="213">
        <f>Таблица6254[[#This Row],[Цена б/н]]*Таблица6254[[#This Row],[заказ б/н]]</f>
        <v>0</v>
      </c>
    </row>
    <row r="793" spans="1:10" x14ac:dyDescent="0.25">
      <c r="A793" s="214" t="s">
        <v>1033</v>
      </c>
      <c r="B793" s="214" t="s">
        <v>1624</v>
      </c>
      <c r="C793" s="214" t="s">
        <v>1645</v>
      </c>
      <c r="D793" s="214" t="s">
        <v>1646</v>
      </c>
      <c r="E793" s="215">
        <v>13031</v>
      </c>
      <c r="F793" s="215">
        <v>14978</v>
      </c>
      <c r="G793" s="212"/>
      <c r="H793" s="212"/>
      <c r="I793" s="213">
        <f>IF(Таблица6254[[#This Row],[цена наличные]]&lt;&gt;"-",Таблица6254[[#This Row],[цена наличные]]*Таблица6254[[#This Row],[Заказ наличные]],"")</f>
        <v>0</v>
      </c>
      <c r="J793" s="213">
        <f>Таблица6254[[#This Row],[Цена б/н]]*Таблица6254[[#This Row],[заказ б/н]]</f>
        <v>0</v>
      </c>
    </row>
    <row r="794" spans="1:10" x14ac:dyDescent="0.25">
      <c r="A794" s="214" t="s">
        <v>1033</v>
      </c>
      <c r="B794" s="214" t="s">
        <v>1624</v>
      </c>
      <c r="C794" s="214" t="s">
        <v>1647</v>
      </c>
      <c r="D794" s="214" t="s">
        <v>1648</v>
      </c>
      <c r="E794" s="215">
        <v>15271</v>
      </c>
      <c r="F794" s="215">
        <v>17553</v>
      </c>
      <c r="G794" s="212"/>
      <c r="H794" s="212"/>
      <c r="I794" s="213">
        <f>IF(Таблица6254[[#This Row],[цена наличные]]&lt;&gt;"-",Таблица6254[[#This Row],[цена наличные]]*Таблица6254[[#This Row],[Заказ наличные]],"")</f>
        <v>0</v>
      </c>
      <c r="J794" s="213">
        <f>Таблица6254[[#This Row],[Цена б/н]]*Таблица6254[[#This Row],[заказ б/н]]</f>
        <v>0</v>
      </c>
    </row>
    <row r="795" spans="1:10" x14ac:dyDescent="0.25">
      <c r="A795" s="214" t="s">
        <v>1033</v>
      </c>
      <c r="B795" s="214" t="s">
        <v>1624</v>
      </c>
      <c r="C795" s="214" t="s">
        <v>1649</v>
      </c>
      <c r="D795" s="214" t="s">
        <v>1650</v>
      </c>
      <c r="E795" s="215">
        <v>8687</v>
      </c>
      <c r="F795" s="215">
        <v>9985</v>
      </c>
      <c r="G795" s="212"/>
      <c r="H795" s="212"/>
      <c r="I795" s="213">
        <f>IF(Таблица6254[[#This Row],[цена наличные]]&lt;&gt;"-",Таблица6254[[#This Row],[цена наличные]]*Таблица6254[[#This Row],[Заказ наличные]],"")</f>
        <v>0</v>
      </c>
      <c r="J795" s="213">
        <f>Таблица6254[[#This Row],[Цена б/н]]*Таблица6254[[#This Row],[заказ б/н]]</f>
        <v>0</v>
      </c>
    </row>
    <row r="796" spans="1:10" x14ac:dyDescent="0.25">
      <c r="A796" s="214" t="s">
        <v>1033</v>
      </c>
      <c r="B796" s="214" t="s">
        <v>1624</v>
      </c>
      <c r="C796" s="214" t="s">
        <v>10498</v>
      </c>
      <c r="D796" s="214" t="s">
        <v>10499</v>
      </c>
      <c r="E796" s="215">
        <v>14117</v>
      </c>
      <c r="F796" s="215">
        <v>16226</v>
      </c>
      <c r="G796" s="212"/>
      <c r="H796" s="212"/>
      <c r="I796" s="213">
        <f>IF(Таблица6254[[#This Row],[цена наличные]]&lt;&gt;"-",Таблица6254[[#This Row],[цена наличные]]*Таблица6254[[#This Row],[Заказ наличные]],"")</f>
        <v>0</v>
      </c>
      <c r="J796" s="213">
        <f>Таблица6254[[#This Row],[Цена б/н]]*Таблица6254[[#This Row],[заказ б/н]]</f>
        <v>0</v>
      </c>
    </row>
    <row r="797" spans="1:10" x14ac:dyDescent="0.25">
      <c r="A797" s="214" t="s">
        <v>1033</v>
      </c>
      <c r="B797" s="214" t="s">
        <v>1624</v>
      </c>
      <c r="C797" s="214" t="s">
        <v>10500</v>
      </c>
      <c r="D797" s="214" t="s">
        <v>10501</v>
      </c>
      <c r="E797" s="215">
        <v>8823</v>
      </c>
      <c r="F797" s="215">
        <v>10141</v>
      </c>
      <c r="G797" s="212"/>
      <c r="H797" s="212"/>
      <c r="I797" s="213">
        <f>IF(Таблица6254[[#This Row],[цена наличные]]&lt;&gt;"-",Таблица6254[[#This Row],[цена наличные]]*Таблица6254[[#This Row],[Заказ наличные]],"")</f>
        <v>0</v>
      </c>
      <c r="J797" s="213">
        <f>Таблица6254[[#This Row],[Цена б/н]]*Таблица6254[[#This Row],[заказ б/н]]</f>
        <v>0</v>
      </c>
    </row>
    <row r="798" spans="1:10" x14ac:dyDescent="0.25">
      <c r="A798" s="214" t="s">
        <v>1033</v>
      </c>
      <c r="B798" s="214" t="s">
        <v>1651</v>
      </c>
      <c r="C798" s="214" t="s">
        <v>13691</v>
      </c>
      <c r="D798" s="214" t="s">
        <v>13692</v>
      </c>
      <c r="E798" s="215">
        <v>13031</v>
      </c>
      <c r="F798" s="215">
        <v>14978</v>
      </c>
      <c r="G798" s="212"/>
      <c r="H798" s="212"/>
      <c r="I798" s="213">
        <f>IF(Таблица6254[[#This Row],[цена наличные]]&lt;&gt;"-",Таблица6254[[#This Row],[цена наличные]]*Таблица6254[[#This Row],[Заказ наличные]],"")</f>
        <v>0</v>
      </c>
      <c r="J798" s="213">
        <f>Таблица6254[[#This Row],[Цена б/н]]*Таблица6254[[#This Row],[заказ б/н]]</f>
        <v>0</v>
      </c>
    </row>
    <row r="799" spans="1:10" x14ac:dyDescent="0.25">
      <c r="A799" s="214" t="s">
        <v>1033</v>
      </c>
      <c r="B799" s="214" t="s">
        <v>1651</v>
      </c>
      <c r="C799" s="214" t="s">
        <v>13693</v>
      </c>
      <c r="D799" s="214" t="s">
        <v>13694</v>
      </c>
      <c r="E799" s="215">
        <v>6726</v>
      </c>
      <c r="F799" s="215">
        <v>7731</v>
      </c>
      <c r="G799" s="212"/>
      <c r="H799" s="212"/>
      <c r="I799" s="213">
        <f>IF(Таблица6254[[#This Row],[цена наличные]]&lt;&gt;"-",Таблица6254[[#This Row],[цена наличные]]*Таблица6254[[#This Row],[Заказ наличные]],"")</f>
        <v>0</v>
      </c>
      <c r="J799" s="213">
        <f>Таблица6254[[#This Row],[Цена б/н]]*Таблица6254[[#This Row],[заказ б/н]]</f>
        <v>0</v>
      </c>
    </row>
    <row r="800" spans="1:10" x14ac:dyDescent="0.25">
      <c r="A800" s="214" t="s">
        <v>1033</v>
      </c>
      <c r="B800" s="214" t="s">
        <v>1651</v>
      </c>
      <c r="C800" s="214" t="s">
        <v>12731</v>
      </c>
      <c r="D800" s="214" t="s">
        <v>12732</v>
      </c>
      <c r="E800" s="215">
        <v>30745</v>
      </c>
      <c r="F800" s="215">
        <v>35339</v>
      </c>
      <c r="G800" s="212"/>
      <c r="H800" s="212"/>
      <c r="I800" s="213">
        <f>IF(Таблица6254[[#This Row],[цена наличные]]&lt;&gt;"-",Таблица6254[[#This Row],[цена наличные]]*Таблица6254[[#This Row],[Заказ наличные]],"")</f>
        <v>0</v>
      </c>
      <c r="J800" s="213">
        <f>Таблица6254[[#This Row],[Цена б/н]]*Таблица6254[[#This Row],[заказ б/н]]</f>
        <v>0</v>
      </c>
    </row>
    <row r="801" spans="1:10" x14ac:dyDescent="0.25">
      <c r="A801" s="214" t="s">
        <v>1033</v>
      </c>
      <c r="B801" s="214" t="s">
        <v>1651</v>
      </c>
      <c r="C801" s="214" t="s">
        <v>10502</v>
      </c>
      <c r="D801" s="214" t="s">
        <v>10503</v>
      </c>
      <c r="E801" s="215">
        <v>7276</v>
      </c>
      <c r="F801" s="215">
        <v>8363</v>
      </c>
      <c r="G801" s="212"/>
      <c r="H801" s="212"/>
      <c r="I801" s="213">
        <f>IF(Таблица6254[[#This Row],[цена наличные]]&lt;&gt;"-",Таблица6254[[#This Row],[цена наличные]]*Таблица6254[[#This Row],[Заказ наличные]],"")</f>
        <v>0</v>
      </c>
      <c r="J801" s="213">
        <f>Таблица6254[[#This Row],[Цена б/н]]*Таблица6254[[#This Row],[заказ б/н]]</f>
        <v>0</v>
      </c>
    </row>
    <row r="802" spans="1:10" x14ac:dyDescent="0.25">
      <c r="A802" s="214" t="s">
        <v>1033</v>
      </c>
      <c r="B802" s="214" t="s">
        <v>1651</v>
      </c>
      <c r="C802" s="214" t="s">
        <v>10504</v>
      </c>
      <c r="D802" s="214" t="s">
        <v>10505</v>
      </c>
      <c r="E802" s="215">
        <v>12848</v>
      </c>
      <c r="F802" s="215">
        <v>14768</v>
      </c>
      <c r="G802" s="212"/>
      <c r="H802" s="212"/>
      <c r="I802" s="213">
        <f>IF(Таблица6254[[#This Row],[цена наличные]]&lt;&gt;"-",Таблица6254[[#This Row],[цена наличные]]*Таблица6254[[#This Row],[Заказ наличные]],"")</f>
        <v>0</v>
      </c>
      <c r="J802" s="213">
        <f>Таблица6254[[#This Row],[Цена б/н]]*Таблица6254[[#This Row],[заказ б/н]]</f>
        <v>0</v>
      </c>
    </row>
    <row r="803" spans="1:10" x14ac:dyDescent="0.25">
      <c r="A803" s="214" t="s">
        <v>1033</v>
      </c>
      <c r="B803" s="214" t="s">
        <v>1651</v>
      </c>
      <c r="C803" s="214" t="s">
        <v>10504</v>
      </c>
      <c r="D803" s="214" t="s">
        <v>10506</v>
      </c>
      <c r="E803" s="215">
        <v>7162</v>
      </c>
      <c r="F803" s="215">
        <v>8233</v>
      </c>
      <c r="G803" s="212"/>
      <c r="H803" s="212"/>
      <c r="I803" s="213">
        <f>IF(Таблица6254[[#This Row],[цена наличные]]&lt;&gt;"-",Таблица6254[[#This Row],[цена наличные]]*Таблица6254[[#This Row],[Заказ наличные]],"")</f>
        <v>0</v>
      </c>
      <c r="J803" s="213">
        <f>Таблица6254[[#This Row],[Цена б/н]]*Таблица6254[[#This Row],[заказ б/н]]</f>
        <v>0</v>
      </c>
    </row>
    <row r="804" spans="1:10" x14ac:dyDescent="0.25">
      <c r="A804" s="214" t="s">
        <v>1033</v>
      </c>
      <c r="B804" s="214" t="s">
        <v>1651</v>
      </c>
      <c r="C804" s="214" t="s">
        <v>10507</v>
      </c>
      <c r="D804" s="214" t="s">
        <v>10508</v>
      </c>
      <c r="E804" s="215">
        <v>12542</v>
      </c>
      <c r="F804" s="215">
        <v>14416</v>
      </c>
      <c r="G804" s="212"/>
      <c r="H804" s="212"/>
      <c r="I804" s="213">
        <f>IF(Таблица6254[[#This Row],[цена наличные]]&lt;&gt;"-",Таблица6254[[#This Row],[цена наличные]]*Таблица6254[[#This Row],[Заказ наличные]],"")</f>
        <v>0</v>
      </c>
      <c r="J804" s="213">
        <f>Таблица6254[[#This Row],[Цена б/н]]*Таблица6254[[#This Row],[заказ б/н]]</f>
        <v>0</v>
      </c>
    </row>
    <row r="805" spans="1:10" x14ac:dyDescent="0.25">
      <c r="A805" s="214" t="s">
        <v>1033</v>
      </c>
      <c r="B805" s="214" t="s">
        <v>1651</v>
      </c>
      <c r="C805" s="214" t="s">
        <v>10507</v>
      </c>
      <c r="D805" s="214" t="s">
        <v>10509</v>
      </c>
      <c r="E805" s="215">
        <v>23890</v>
      </c>
      <c r="F805" s="215">
        <v>27460</v>
      </c>
      <c r="G805" s="212"/>
      <c r="H805" s="212"/>
      <c r="I805" s="213">
        <f>IF(Таблица6254[[#This Row],[цена наличные]]&lt;&gt;"-",Таблица6254[[#This Row],[цена наличные]]*Таблица6254[[#This Row],[Заказ наличные]],"")</f>
        <v>0</v>
      </c>
      <c r="J805" s="213">
        <f>Таблица6254[[#This Row],[Цена б/н]]*Таблица6254[[#This Row],[заказ б/н]]</f>
        <v>0</v>
      </c>
    </row>
    <row r="806" spans="1:10" x14ac:dyDescent="0.25">
      <c r="A806" s="214" t="s">
        <v>1033</v>
      </c>
      <c r="B806" s="214" t="s">
        <v>1651</v>
      </c>
      <c r="C806" s="214" t="s">
        <v>1652</v>
      </c>
      <c r="D806" s="214" t="s">
        <v>10510</v>
      </c>
      <c r="E806" s="215">
        <v>13038</v>
      </c>
      <c r="F806" s="215">
        <v>14986</v>
      </c>
      <c r="G806" s="212"/>
      <c r="H806" s="212"/>
      <c r="I806" s="213">
        <f>IF(Таблица6254[[#This Row],[цена наличные]]&lt;&gt;"-",Таблица6254[[#This Row],[цена наличные]]*Таблица6254[[#This Row],[Заказ наличные]],"")</f>
        <v>0</v>
      </c>
      <c r="J806" s="213">
        <f>Таблица6254[[#This Row],[Цена б/н]]*Таблица6254[[#This Row],[заказ б/н]]</f>
        <v>0</v>
      </c>
    </row>
    <row r="807" spans="1:10" x14ac:dyDescent="0.25">
      <c r="A807" s="214" t="s">
        <v>1033</v>
      </c>
      <c r="B807" s="214" t="s">
        <v>1651</v>
      </c>
      <c r="C807" s="214" t="s">
        <v>1652</v>
      </c>
      <c r="D807" s="214" t="s">
        <v>1653</v>
      </c>
      <c r="E807" s="215">
        <v>16967</v>
      </c>
      <c r="F807" s="215">
        <v>19503</v>
      </c>
      <c r="G807" s="212"/>
      <c r="H807" s="212"/>
      <c r="I807" s="213">
        <f>IF(Таблица6254[[#This Row],[цена наличные]]&lt;&gt;"-",Таблица6254[[#This Row],[цена наличные]]*Таблица6254[[#This Row],[Заказ наличные]],"")</f>
        <v>0</v>
      </c>
      <c r="J807" s="213">
        <f>Таблица6254[[#This Row],[Цена б/н]]*Таблица6254[[#This Row],[заказ б/н]]</f>
        <v>0</v>
      </c>
    </row>
    <row r="808" spans="1:10" x14ac:dyDescent="0.25">
      <c r="A808" s="214" t="s">
        <v>1033</v>
      </c>
      <c r="B808" s="214" t="s">
        <v>1651</v>
      </c>
      <c r="C808" s="214" t="s">
        <v>1652</v>
      </c>
      <c r="D808" s="214" t="s">
        <v>10511</v>
      </c>
      <c r="E808" s="215">
        <v>6210</v>
      </c>
      <c r="F808" s="215">
        <v>7138</v>
      </c>
      <c r="G808" s="212"/>
      <c r="H808" s="212"/>
      <c r="I808" s="213">
        <f>IF(Таблица6254[[#This Row],[цена наличные]]&lt;&gt;"-",Таблица6254[[#This Row],[цена наличные]]*Таблица6254[[#This Row],[Заказ наличные]],"")</f>
        <v>0</v>
      </c>
      <c r="J808" s="213">
        <f>Таблица6254[[#This Row],[Цена б/н]]*Таблица6254[[#This Row],[заказ б/н]]</f>
        <v>0</v>
      </c>
    </row>
    <row r="809" spans="1:10" x14ac:dyDescent="0.25">
      <c r="A809" s="214" t="s">
        <v>1033</v>
      </c>
      <c r="B809" s="214" t="s">
        <v>1651</v>
      </c>
      <c r="C809" s="214" t="s">
        <v>1654</v>
      </c>
      <c r="D809" s="214" t="s">
        <v>1655</v>
      </c>
      <c r="E809" s="215">
        <v>24671</v>
      </c>
      <c r="F809" s="215">
        <v>28357</v>
      </c>
      <c r="G809" s="212"/>
      <c r="H809" s="212"/>
      <c r="I809" s="213">
        <f>IF(Таблица6254[[#This Row],[цена наличные]]&lt;&gt;"-",Таблица6254[[#This Row],[цена наличные]]*Таблица6254[[#This Row],[Заказ наличные]],"")</f>
        <v>0</v>
      </c>
      <c r="J809" s="213">
        <f>Таблица6254[[#This Row],[Цена б/н]]*Таблица6254[[#This Row],[заказ б/н]]</f>
        <v>0</v>
      </c>
    </row>
    <row r="810" spans="1:10" x14ac:dyDescent="0.25">
      <c r="A810" s="214" t="s">
        <v>1033</v>
      </c>
      <c r="B810" s="214" t="s">
        <v>1651</v>
      </c>
      <c r="C810" s="214" t="s">
        <v>1654</v>
      </c>
      <c r="D810" s="214" t="s">
        <v>14232</v>
      </c>
      <c r="E810" s="215">
        <v>49715</v>
      </c>
      <c r="F810" s="215">
        <v>57143</v>
      </c>
      <c r="G810" s="212"/>
      <c r="H810" s="212"/>
      <c r="I810" s="213">
        <f>IF(Таблица6254[[#This Row],[цена наличные]]&lt;&gt;"-",Таблица6254[[#This Row],[цена наличные]]*Таблица6254[[#This Row],[Заказ наличные]],"")</f>
        <v>0</v>
      </c>
      <c r="J810" s="213">
        <f>Таблица6254[[#This Row],[Цена б/н]]*Таблица6254[[#This Row],[заказ б/н]]</f>
        <v>0</v>
      </c>
    </row>
    <row r="811" spans="1:10" x14ac:dyDescent="0.25">
      <c r="A811" s="214" t="s">
        <v>1033</v>
      </c>
      <c r="B811" s="214" t="s">
        <v>1651</v>
      </c>
      <c r="C811" s="214" t="s">
        <v>1654</v>
      </c>
      <c r="D811" s="214" t="s">
        <v>10512</v>
      </c>
      <c r="E811" s="215">
        <v>43776</v>
      </c>
      <c r="F811" s="215">
        <v>50317</v>
      </c>
      <c r="G811" s="212"/>
      <c r="H811" s="212"/>
      <c r="I811" s="213">
        <f>IF(Таблица6254[[#This Row],[цена наличные]]&lt;&gt;"-",Таблица6254[[#This Row],[цена наличные]]*Таблица6254[[#This Row],[Заказ наличные]],"")</f>
        <v>0</v>
      </c>
      <c r="J811" s="213">
        <f>Таблица6254[[#This Row],[Цена б/н]]*Таблица6254[[#This Row],[заказ б/н]]</f>
        <v>0</v>
      </c>
    </row>
    <row r="812" spans="1:10" x14ac:dyDescent="0.25">
      <c r="A812" s="214" t="s">
        <v>1033</v>
      </c>
      <c r="B812" s="214" t="s">
        <v>1651</v>
      </c>
      <c r="C812" s="214" t="s">
        <v>1654</v>
      </c>
      <c r="D812" s="214" t="s">
        <v>10513</v>
      </c>
      <c r="E812" s="215">
        <v>7588</v>
      </c>
      <c r="F812" s="215">
        <v>8722</v>
      </c>
      <c r="G812" s="212"/>
      <c r="H812" s="212"/>
      <c r="I812" s="213">
        <f>IF(Таблица6254[[#This Row],[цена наличные]]&lt;&gt;"-",Таблица6254[[#This Row],[цена наличные]]*Таблица6254[[#This Row],[Заказ наличные]],"")</f>
        <v>0</v>
      </c>
      <c r="J812" s="213">
        <f>Таблица6254[[#This Row],[Цена б/н]]*Таблица6254[[#This Row],[заказ б/н]]</f>
        <v>0</v>
      </c>
    </row>
    <row r="813" spans="1:10" x14ac:dyDescent="0.25">
      <c r="A813" s="214" t="s">
        <v>1033</v>
      </c>
      <c r="B813" s="214" t="s">
        <v>1651</v>
      </c>
      <c r="C813" s="214" t="s">
        <v>1654</v>
      </c>
      <c r="D813" s="214" t="s">
        <v>10514</v>
      </c>
      <c r="E813" s="215">
        <v>7588</v>
      </c>
      <c r="F813" s="215">
        <v>8722</v>
      </c>
      <c r="G813" s="212"/>
      <c r="H813" s="212"/>
      <c r="I813" s="213">
        <f>IF(Таблица6254[[#This Row],[цена наличные]]&lt;&gt;"-",Таблица6254[[#This Row],[цена наличные]]*Таблица6254[[#This Row],[Заказ наличные]],"")</f>
        <v>0</v>
      </c>
      <c r="J813" s="213">
        <f>Таблица6254[[#This Row],[Цена б/н]]*Таблица6254[[#This Row],[заказ б/н]]</f>
        <v>0</v>
      </c>
    </row>
    <row r="814" spans="1:10" x14ac:dyDescent="0.25">
      <c r="A814" s="214" t="s">
        <v>1033</v>
      </c>
      <c r="B814" s="214" t="s">
        <v>1651</v>
      </c>
      <c r="C814" s="214" t="s">
        <v>10515</v>
      </c>
      <c r="D814" s="214" t="s">
        <v>10516</v>
      </c>
      <c r="E814" s="215">
        <v>15406</v>
      </c>
      <c r="F814" s="215">
        <v>17709</v>
      </c>
      <c r="G814" s="212"/>
      <c r="H814" s="212"/>
      <c r="I814" s="213">
        <f>IF(Таблица6254[[#This Row],[цена наличные]]&lt;&gt;"-",Таблица6254[[#This Row],[цена наличные]]*Таблица6254[[#This Row],[Заказ наличные]],"")</f>
        <v>0</v>
      </c>
      <c r="J814" s="213">
        <f>Таблица6254[[#This Row],[Цена б/н]]*Таблица6254[[#This Row],[заказ б/н]]</f>
        <v>0</v>
      </c>
    </row>
    <row r="815" spans="1:10" x14ac:dyDescent="0.25">
      <c r="A815" s="214" t="s">
        <v>1033</v>
      </c>
      <c r="B815" s="214" t="s">
        <v>1651</v>
      </c>
      <c r="C815" s="214" t="s">
        <v>10517</v>
      </c>
      <c r="D815" s="214" t="s">
        <v>10518</v>
      </c>
      <c r="E815" s="215">
        <v>23619</v>
      </c>
      <c r="F815" s="215">
        <v>27148</v>
      </c>
      <c r="G815" s="212"/>
      <c r="H815" s="212"/>
      <c r="I815" s="213">
        <f>IF(Таблица6254[[#This Row],[цена наличные]]&lt;&gt;"-",Таблица6254[[#This Row],[цена наличные]]*Таблица6254[[#This Row],[Заказ наличные]],"")</f>
        <v>0</v>
      </c>
      <c r="J815" s="213">
        <f>Таблица6254[[#This Row],[Цена б/н]]*Таблица6254[[#This Row],[заказ б/н]]</f>
        <v>0</v>
      </c>
    </row>
    <row r="816" spans="1:10" x14ac:dyDescent="0.25">
      <c r="A816" s="214" t="s">
        <v>1033</v>
      </c>
      <c r="B816" s="214" t="s">
        <v>1651</v>
      </c>
      <c r="C816" s="214" t="s">
        <v>1656</v>
      </c>
      <c r="D816" s="214" t="s">
        <v>1657</v>
      </c>
      <c r="E816" s="215">
        <v>19818</v>
      </c>
      <c r="F816" s="215">
        <v>22779</v>
      </c>
      <c r="G816" s="212"/>
      <c r="H816" s="212"/>
      <c r="I816" s="213">
        <f>IF(Таблица6254[[#This Row],[цена наличные]]&lt;&gt;"-",Таблица6254[[#This Row],[цена наличные]]*Таблица6254[[#This Row],[Заказ наличные]],"")</f>
        <v>0</v>
      </c>
      <c r="J816" s="213">
        <f>Таблица6254[[#This Row],[Цена б/н]]*Таблица6254[[#This Row],[заказ б/н]]</f>
        <v>0</v>
      </c>
    </row>
    <row r="817" spans="1:10" x14ac:dyDescent="0.25">
      <c r="A817" s="214" t="s">
        <v>1033</v>
      </c>
      <c r="B817" s="214" t="s">
        <v>1651</v>
      </c>
      <c r="C817" s="214" t="s">
        <v>1658</v>
      </c>
      <c r="D817" s="214" t="s">
        <v>1659</v>
      </c>
      <c r="E817" s="215">
        <v>31546</v>
      </c>
      <c r="F817" s="215">
        <v>36260</v>
      </c>
      <c r="G817" s="212"/>
      <c r="H817" s="212"/>
      <c r="I817" s="213">
        <f>IF(Таблица6254[[#This Row],[цена наличные]]&lt;&gt;"-",Таблица6254[[#This Row],[цена наличные]]*Таблица6254[[#This Row],[Заказ наличные]],"")</f>
        <v>0</v>
      </c>
      <c r="J817" s="213">
        <f>Таблица6254[[#This Row],[Цена б/н]]*Таблица6254[[#This Row],[заказ б/н]]</f>
        <v>0</v>
      </c>
    </row>
    <row r="818" spans="1:10" x14ac:dyDescent="0.25">
      <c r="A818" s="214" t="s">
        <v>1033</v>
      </c>
      <c r="B818" s="214" t="s">
        <v>1651</v>
      </c>
      <c r="C818" s="214" t="s">
        <v>1658</v>
      </c>
      <c r="D818" s="214" t="s">
        <v>1660</v>
      </c>
      <c r="E818" s="215">
        <v>59956</v>
      </c>
      <c r="F818" s="215">
        <v>68915</v>
      </c>
      <c r="G818" s="212"/>
      <c r="H818" s="212"/>
      <c r="I818" s="213">
        <f>IF(Таблица6254[[#This Row],[цена наличные]]&lt;&gt;"-",Таблица6254[[#This Row],[цена наличные]]*Таблица6254[[#This Row],[Заказ наличные]],"")</f>
        <v>0</v>
      </c>
      <c r="J818" s="213">
        <f>Таблица6254[[#This Row],[Цена б/н]]*Таблица6254[[#This Row],[заказ б/н]]</f>
        <v>0</v>
      </c>
    </row>
    <row r="819" spans="1:10" x14ac:dyDescent="0.25">
      <c r="A819" s="214" t="s">
        <v>1033</v>
      </c>
      <c r="B819" s="214" t="s">
        <v>1651</v>
      </c>
      <c r="C819" s="214" t="s">
        <v>1661</v>
      </c>
      <c r="D819" s="214" t="s">
        <v>1662</v>
      </c>
      <c r="E819" s="215">
        <v>18189</v>
      </c>
      <c r="F819" s="215">
        <v>20907</v>
      </c>
      <c r="G819" s="212"/>
      <c r="H819" s="212"/>
      <c r="I819" s="213">
        <f>IF(Таблица6254[[#This Row],[цена наличные]]&lt;&gt;"-",Таблица6254[[#This Row],[цена наличные]]*Таблица6254[[#This Row],[Заказ наличные]],"")</f>
        <v>0</v>
      </c>
      <c r="J819" s="213">
        <f>Таблица6254[[#This Row],[Цена б/н]]*Таблица6254[[#This Row],[заказ б/н]]</f>
        <v>0</v>
      </c>
    </row>
    <row r="820" spans="1:10" x14ac:dyDescent="0.25">
      <c r="A820" s="214" t="s">
        <v>1033</v>
      </c>
      <c r="B820" s="214" t="s">
        <v>1663</v>
      </c>
      <c r="C820" s="214" t="s">
        <v>1664</v>
      </c>
      <c r="D820" s="214" t="s">
        <v>1665</v>
      </c>
      <c r="E820" s="215">
        <v>8552</v>
      </c>
      <c r="F820" s="215">
        <v>9829</v>
      </c>
      <c r="G820" s="212"/>
      <c r="H820" s="212"/>
      <c r="I820" s="213">
        <f>IF(Таблица6254[[#This Row],[цена наличные]]&lt;&gt;"-",Таблица6254[[#This Row],[цена наличные]]*Таблица6254[[#This Row],[Заказ наличные]],"")</f>
        <v>0</v>
      </c>
      <c r="J820" s="213">
        <f>Таблица6254[[#This Row],[Цена б/н]]*Таблица6254[[#This Row],[заказ б/н]]</f>
        <v>0</v>
      </c>
    </row>
    <row r="821" spans="1:10" x14ac:dyDescent="0.25">
      <c r="A821" s="214" t="s">
        <v>1033</v>
      </c>
      <c r="B821" s="214" t="s">
        <v>1663</v>
      </c>
      <c r="C821" s="214" t="s">
        <v>1666</v>
      </c>
      <c r="D821" s="214" t="s">
        <v>1667</v>
      </c>
      <c r="E821" s="215">
        <v>11538</v>
      </c>
      <c r="F821" s="215">
        <v>13262</v>
      </c>
      <c r="G821" s="212"/>
      <c r="H821" s="212"/>
      <c r="I821" s="213">
        <f>IF(Таблица6254[[#This Row],[цена наличные]]&lt;&gt;"-",Таблица6254[[#This Row],[цена наличные]]*Таблица6254[[#This Row],[Заказ наличные]],"")</f>
        <v>0</v>
      </c>
      <c r="J821" s="213">
        <f>Таблица6254[[#This Row],[Цена б/н]]*Таблица6254[[#This Row],[заказ б/н]]</f>
        <v>0</v>
      </c>
    </row>
    <row r="822" spans="1:10" x14ac:dyDescent="0.25">
      <c r="A822" s="214" t="s">
        <v>1033</v>
      </c>
      <c r="B822" s="214" t="s">
        <v>1663</v>
      </c>
      <c r="C822" s="214" t="s">
        <v>13695</v>
      </c>
      <c r="D822" s="214" t="s">
        <v>13696</v>
      </c>
      <c r="E822" s="215">
        <v>12081</v>
      </c>
      <c r="F822" s="215">
        <v>13886</v>
      </c>
      <c r="G822" s="212"/>
      <c r="H822" s="212"/>
      <c r="I822" s="213">
        <f>IF(Таблица6254[[#This Row],[цена наличные]]&lt;&gt;"-",Таблица6254[[#This Row],[цена наличные]]*Таблица6254[[#This Row],[Заказ наличные]],"")</f>
        <v>0</v>
      </c>
      <c r="J822" s="213">
        <f>Таблица6254[[#This Row],[Цена б/н]]*Таблица6254[[#This Row],[заказ б/н]]</f>
        <v>0</v>
      </c>
    </row>
    <row r="823" spans="1:10" x14ac:dyDescent="0.25">
      <c r="A823" s="214" t="s">
        <v>1033</v>
      </c>
      <c r="B823" s="214" t="s">
        <v>1663</v>
      </c>
      <c r="C823" s="214" t="s">
        <v>14233</v>
      </c>
      <c r="D823" s="214" t="s">
        <v>14234</v>
      </c>
      <c r="E823" s="215">
        <v>10859</v>
      </c>
      <c r="F823" s="215">
        <v>12482</v>
      </c>
      <c r="G823" s="212"/>
      <c r="H823" s="212"/>
      <c r="I823" s="213">
        <f>IF(Таблица6254[[#This Row],[цена наличные]]&lt;&gt;"-",Таблица6254[[#This Row],[цена наличные]]*Таблица6254[[#This Row],[Заказ наличные]],"")</f>
        <v>0</v>
      </c>
      <c r="J823" s="213">
        <f>Таблица6254[[#This Row],[Цена б/н]]*Таблица6254[[#This Row],[заказ б/н]]</f>
        <v>0</v>
      </c>
    </row>
    <row r="824" spans="1:10" x14ac:dyDescent="0.25">
      <c r="A824" s="214" t="s">
        <v>1033</v>
      </c>
      <c r="B824" s="214" t="s">
        <v>1663</v>
      </c>
      <c r="C824" s="214" t="s">
        <v>1668</v>
      </c>
      <c r="D824" s="214" t="s">
        <v>1669</v>
      </c>
      <c r="E824" s="215">
        <v>12895</v>
      </c>
      <c r="F824" s="215">
        <v>14822</v>
      </c>
      <c r="G824" s="212"/>
      <c r="H824" s="212"/>
      <c r="I824" s="213">
        <f>IF(Таблица6254[[#This Row],[цена наличные]]&lt;&gt;"-",Таблица6254[[#This Row],[цена наличные]]*Таблица6254[[#This Row],[Заказ наличные]],"")</f>
        <v>0</v>
      </c>
      <c r="J824" s="213">
        <f>Таблица6254[[#This Row],[Цена б/н]]*Таблица6254[[#This Row],[заказ б/н]]</f>
        <v>0</v>
      </c>
    </row>
    <row r="825" spans="1:10" x14ac:dyDescent="0.25">
      <c r="A825" s="214" t="s">
        <v>1033</v>
      </c>
      <c r="B825" s="214" t="s">
        <v>1663</v>
      </c>
      <c r="C825" s="214" t="s">
        <v>1670</v>
      </c>
      <c r="D825" s="214" t="s">
        <v>1671</v>
      </c>
      <c r="E825" s="215">
        <v>12556</v>
      </c>
      <c r="F825" s="215">
        <v>14432</v>
      </c>
      <c r="G825" s="212"/>
      <c r="H825" s="212"/>
      <c r="I825" s="213">
        <f>IF(Таблица6254[[#This Row],[цена наличные]]&lt;&gt;"-",Таблица6254[[#This Row],[цена наличные]]*Таблица6254[[#This Row],[Заказ наличные]],"")</f>
        <v>0</v>
      </c>
      <c r="J825" s="213">
        <f>Таблица6254[[#This Row],[Цена б/н]]*Таблица6254[[#This Row],[заказ б/н]]</f>
        <v>0</v>
      </c>
    </row>
    <row r="826" spans="1:10" x14ac:dyDescent="0.25">
      <c r="A826" s="214" t="s">
        <v>1033</v>
      </c>
      <c r="B826" s="214" t="s">
        <v>1663</v>
      </c>
      <c r="C826" s="214" t="s">
        <v>1672</v>
      </c>
      <c r="D826" s="214" t="s">
        <v>1673</v>
      </c>
      <c r="E826" s="215">
        <v>15949</v>
      </c>
      <c r="F826" s="215">
        <v>18333</v>
      </c>
      <c r="G826" s="212"/>
      <c r="H826" s="212"/>
      <c r="I826" s="213">
        <f>IF(Таблица6254[[#This Row],[цена наличные]]&lt;&gt;"-",Таблица6254[[#This Row],[цена наличные]]*Таблица6254[[#This Row],[Заказ наличные]],"")</f>
        <v>0</v>
      </c>
      <c r="J826" s="213">
        <f>Таблица6254[[#This Row],[Цена б/н]]*Таблица6254[[#This Row],[заказ б/н]]</f>
        <v>0</v>
      </c>
    </row>
    <row r="827" spans="1:10" x14ac:dyDescent="0.25">
      <c r="A827" s="214" t="s">
        <v>1033</v>
      </c>
      <c r="B827" s="214" t="s">
        <v>1663</v>
      </c>
      <c r="C827" s="214" t="s">
        <v>14235</v>
      </c>
      <c r="D827" s="214" t="s">
        <v>14236</v>
      </c>
      <c r="E827" s="215">
        <v>16221</v>
      </c>
      <c r="F827" s="215">
        <v>18645</v>
      </c>
      <c r="G827" s="212"/>
      <c r="H827" s="212"/>
      <c r="I827" s="213">
        <f>IF(Таблица6254[[#This Row],[цена наличные]]&lt;&gt;"-",Таблица6254[[#This Row],[цена наличные]]*Таблица6254[[#This Row],[Заказ наличные]],"")</f>
        <v>0</v>
      </c>
      <c r="J827" s="213">
        <f>Таблица6254[[#This Row],[Цена б/н]]*Таблица6254[[#This Row],[заказ б/н]]</f>
        <v>0</v>
      </c>
    </row>
    <row r="828" spans="1:10" x14ac:dyDescent="0.25">
      <c r="A828" s="214" t="s">
        <v>1033</v>
      </c>
      <c r="B828" s="214" t="s">
        <v>1663</v>
      </c>
      <c r="C828" s="214" t="s">
        <v>14237</v>
      </c>
      <c r="D828" s="214" t="s">
        <v>14238</v>
      </c>
      <c r="E828" s="215">
        <v>16424</v>
      </c>
      <c r="F828" s="215">
        <v>18879</v>
      </c>
      <c r="G828" s="212"/>
      <c r="H828" s="212"/>
      <c r="I828" s="213">
        <f>IF(Таблица6254[[#This Row],[цена наличные]]&lt;&gt;"-",Таблица6254[[#This Row],[цена наличные]]*Таблица6254[[#This Row],[Заказ наличные]],"")</f>
        <v>0</v>
      </c>
      <c r="J828" s="213">
        <f>Таблица6254[[#This Row],[Цена б/н]]*Таблица6254[[#This Row],[заказ б/н]]</f>
        <v>0</v>
      </c>
    </row>
    <row r="829" spans="1:10" x14ac:dyDescent="0.25">
      <c r="A829" s="214" t="s">
        <v>1033</v>
      </c>
      <c r="B829" s="214" t="s">
        <v>1663</v>
      </c>
      <c r="C829" s="214" t="s">
        <v>13697</v>
      </c>
      <c r="D829" s="214" t="s">
        <v>13698</v>
      </c>
      <c r="E829" s="215">
        <v>24705</v>
      </c>
      <c r="F829" s="215">
        <v>28396</v>
      </c>
      <c r="G829" s="212"/>
      <c r="H829" s="212"/>
      <c r="I829" s="213">
        <f>IF(Таблица6254[[#This Row],[цена наличные]]&lt;&gt;"-",Таблица6254[[#This Row],[цена наличные]]*Таблица6254[[#This Row],[Заказ наличные]],"")</f>
        <v>0</v>
      </c>
      <c r="J829" s="213">
        <f>Таблица6254[[#This Row],[Цена б/н]]*Таблица6254[[#This Row],[заказ б/н]]</f>
        <v>0</v>
      </c>
    </row>
    <row r="830" spans="1:10" x14ac:dyDescent="0.25">
      <c r="A830" s="214" t="s">
        <v>1033</v>
      </c>
      <c r="B830" s="214" t="s">
        <v>1663</v>
      </c>
      <c r="C830" s="214" t="s">
        <v>1674</v>
      </c>
      <c r="D830" s="214" t="s">
        <v>12733</v>
      </c>
      <c r="E830" s="215">
        <v>25315</v>
      </c>
      <c r="F830" s="215">
        <v>29098</v>
      </c>
      <c r="G830" s="212"/>
      <c r="H830" s="212"/>
      <c r="I830" s="213">
        <f>IF(Таблица6254[[#This Row],[цена наличные]]&lt;&gt;"-",Таблица6254[[#This Row],[цена наличные]]*Таблица6254[[#This Row],[Заказ наличные]],"")</f>
        <v>0</v>
      </c>
      <c r="J830" s="213">
        <f>Таблица6254[[#This Row],[Цена б/н]]*Таблица6254[[#This Row],[заказ б/н]]</f>
        <v>0</v>
      </c>
    </row>
    <row r="831" spans="1:10" x14ac:dyDescent="0.25">
      <c r="A831" s="214" t="s">
        <v>1033</v>
      </c>
      <c r="B831" s="214" t="s">
        <v>1663</v>
      </c>
      <c r="C831" s="214" t="s">
        <v>14239</v>
      </c>
      <c r="D831" s="214" t="s">
        <v>14240</v>
      </c>
      <c r="E831" s="215">
        <v>33120</v>
      </c>
      <c r="F831" s="215">
        <v>38069</v>
      </c>
      <c r="G831" s="212"/>
      <c r="H831" s="212"/>
      <c r="I831" s="213">
        <f>IF(Таблица6254[[#This Row],[цена наличные]]&lt;&gt;"-",Таблица6254[[#This Row],[цена наличные]]*Таблица6254[[#This Row],[Заказ наличные]],"")</f>
        <v>0</v>
      </c>
      <c r="J831" s="213">
        <f>Таблица6254[[#This Row],[Цена б/н]]*Таблица6254[[#This Row],[заказ б/н]]</f>
        <v>0</v>
      </c>
    </row>
    <row r="832" spans="1:10" x14ac:dyDescent="0.25">
      <c r="A832" s="214" t="s">
        <v>1033</v>
      </c>
      <c r="B832" s="214" t="s">
        <v>1663</v>
      </c>
      <c r="C832" s="214" t="s">
        <v>1675</v>
      </c>
      <c r="D832" s="214" t="s">
        <v>1676</v>
      </c>
      <c r="E832" s="215">
        <v>8416</v>
      </c>
      <c r="F832" s="215">
        <v>9673</v>
      </c>
      <c r="G832" s="212"/>
      <c r="H832" s="212"/>
      <c r="I832" s="213">
        <f>IF(Таблица6254[[#This Row],[цена наличные]]&lt;&gt;"-",Таблица6254[[#This Row],[цена наличные]]*Таблица6254[[#This Row],[Заказ наличные]],"")</f>
        <v>0</v>
      </c>
      <c r="J832" s="213">
        <f>Таблица6254[[#This Row],[Цена б/н]]*Таблица6254[[#This Row],[заказ б/н]]</f>
        <v>0</v>
      </c>
    </row>
    <row r="833" spans="1:10" x14ac:dyDescent="0.25">
      <c r="A833" s="214" t="s">
        <v>1033</v>
      </c>
      <c r="B833" s="214" t="s">
        <v>1663</v>
      </c>
      <c r="C833" s="214" t="s">
        <v>10130</v>
      </c>
      <c r="D833" s="214" t="s">
        <v>10131</v>
      </c>
      <c r="E833" s="215">
        <v>38889</v>
      </c>
      <c r="F833" s="215">
        <v>44700</v>
      </c>
      <c r="G833" s="212"/>
      <c r="H833" s="212"/>
      <c r="I833" s="213">
        <f>IF(Таблица6254[[#This Row],[цена наличные]]&lt;&gt;"-",Таблица6254[[#This Row],[цена наличные]]*Таблица6254[[#This Row],[Заказ наличные]],"")</f>
        <v>0</v>
      </c>
      <c r="J833" s="213">
        <f>Таблица6254[[#This Row],[Цена б/н]]*Таблица6254[[#This Row],[заказ б/н]]</f>
        <v>0</v>
      </c>
    </row>
    <row r="834" spans="1:10" x14ac:dyDescent="0.25">
      <c r="A834" s="214" t="s">
        <v>1033</v>
      </c>
      <c r="B834" s="214" t="s">
        <v>1663</v>
      </c>
      <c r="C834" s="214" t="s">
        <v>11592</v>
      </c>
      <c r="D834" s="214" t="s">
        <v>11593</v>
      </c>
      <c r="E834" s="215">
        <v>62644</v>
      </c>
      <c r="F834" s="215">
        <v>72004</v>
      </c>
      <c r="G834" s="212"/>
      <c r="H834" s="212"/>
      <c r="I834" s="213">
        <f>IF(Таблица6254[[#This Row],[цена наличные]]&lt;&gt;"-",Таблица6254[[#This Row],[цена наличные]]*Таблица6254[[#This Row],[Заказ наличные]],"")</f>
        <v>0</v>
      </c>
      <c r="J834" s="213">
        <f>Таблица6254[[#This Row],[Цена б/н]]*Таблица6254[[#This Row],[заказ б/н]]</f>
        <v>0</v>
      </c>
    </row>
    <row r="835" spans="1:10" x14ac:dyDescent="0.25">
      <c r="A835" s="214" t="s">
        <v>1033</v>
      </c>
      <c r="B835" s="214" t="s">
        <v>1663</v>
      </c>
      <c r="C835" s="214" t="s">
        <v>1677</v>
      </c>
      <c r="D835" s="214" t="s">
        <v>1678</v>
      </c>
      <c r="E835" s="215">
        <v>11538</v>
      </c>
      <c r="F835" s="215">
        <v>13262</v>
      </c>
      <c r="G835" s="212"/>
      <c r="H835" s="212"/>
      <c r="I835" s="213">
        <f>IF(Таблица6254[[#This Row],[цена наличные]]&lt;&gt;"-",Таблица6254[[#This Row],[цена наличные]]*Таблица6254[[#This Row],[Заказ наличные]],"")</f>
        <v>0</v>
      </c>
      <c r="J835" s="213">
        <f>Таблица6254[[#This Row],[Цена б/н]]*Таблица6254[[#This Row],[заказ б/н]]</f>
        <v>0</v>
      </c>
    </row>
    <row r="836" spans="1:10" x14ac:dyDescent="0.25">
      <c r="A836" s="214" t="s">
        <v>1033</v>
      </c>
      <c r="B836" s="214" t="s">
        <v>1663</v>
      </c>
      <c r="C836" s="214" t="s">
        <v>14241</v>
      </c>
      <c r="D836" s="214" t="s">
        <v>14242</v>
      </c>
      <c r="E836" s="215">
        <v>75743</v>
      </c>
      <c r="F836" s="215">
        <v>87060</v>
      </c>
      <c r="G836" s="212"/>
      <c r="H836" s="212"/>
      <c r="I836" s="213">
        <f>IF(Таблица6254[[#This Row],[цена наличные]]&lt;&gt;"-",Таблица6254[[#This Row],[цена наличные]]*Таблица6254[[#This Row],[Заказ наличные]],"")</f>
        <v>0</v>
      </c>
      <c r="J836" s="213">
        <f>Таблица6254[[#This Row],[Цена б/н]]*Таблица6254[[#This Row],[заказ б/н]]</f>
        <v>0</v>
      </c>
    </row>
    <row r="837" spans="1:10" x14ac:dyDescent="0.25">
      <c r="A837" s="214" t="s">
        <v>1033</v>
      </c>
      <c r="B837" s="214" t="s">
        <v>1663</v>
      </c>
      <c r="C837" s="214" t="s">
        <v>1679</v>
      </c>
      <c r="D837" s="214" t="s">
        <v>1680</v>
      </c>
      <c r="E837" s="215">
        <v>13167</v>
      </c>
      <c r="F837" s="215">
        <v>15134</v>
      </c>
      <c r="G837" s="212"/>
      <c r="H837" s="212"/>
      <c r="I837" s="213">
        <f>IF(Таблица6254[[#This Row],[цена наличные]]&lt;&gt;"-",Таблица6254[[#This Row],[цена наличные]]*Таблица6254[[#This Row],[Заказ наличные]],"")</f>
        <v>0</v>
      </c>
      <c r="J837" s="213">
        <f>Таблица6254[[#This Row],[Цена б/н]]*Таблица6254[[#This Row],[заказ б/н]]</f>
        <v>0</v>
      </c>
    </row>
    <row r="838" spans="1:10" x14ac:dyDescent="0.25">
      <c r="A838" s="214" t="s">
        <v>1033</v>
      </c>
      <c r="B838" s="214" t="s">
        <v>1663</v>
      </c>
      <c r="C838" s="214" t="s">
        <v>9907</v>
      </c>
      <c r="D838" s="214" t="s">
        <v>9852</v>
      </c>
      <c r="E838" s="215">
        <v>13167</v>
      </c>
      <c r="F838" s="215">
        <v>15134</v>
      </c>
      <c r="G838" s="212"/>
      <c r="H838" s="212"/>
      <c r="I838" s="213">
        <f>IF(Таблица6254[[#This Row],[цена наличные]]&lt;&gt;"-",Таблица6254[[#This Row],[цена наличные]]*Таблица6254[[#This Row],[Заказ наличные]],"")</f>
        <v>0</v>
      </c>
      <c r="J838" s="213">
        <f>Таблица6254[[#This Row],[Цена б/н]]*Таблица6254[[#This Row],[заказ б/н]]</f>
        <v>0</v>
      </c>
    </row>
    <row r="839" spans="1:10" x14ac:dyDescent="0.25">
      <c r="A839" s="214" t="s">
        <v>1033</v>
      </c>
      <c r="B839" s="214" t="s">
        <v>1663</v>
      </c>
      <c r="C839" s="214" t="s">
        <v>1681</v>
      </c>
      <c r="D839" s="214" t="s">
        <v>1682</v>
      </c>
      <c r="E839" s="215">
        <v>13235</v>
      </c>
      <c r="F839" s="215">
        <v>15212</v>
      </c>
      <c r="G839" s="212"/>
      <c r="H839" s="212"/>
      <c r="I839" s="213">
        <f>IF(Таблица6254[[#This Row],[цена наличные]]&lt;&gt;"-",Таблица6254[[#This Row],[цена наличные]]*Таблица6254[[#This Row],[Заказ наличные]],"")</f>
        <v>0</v>
      </c>
      <c r="J839" s="213">
        <f>Таблица6254[[#This Row],[Цена б/н]]*Таблица6254[[#This Row],[заказ б/н]]</f>
        <v>0</v>
      </c>
    </row>
    <row r="840" spans="1:10" x14ac:dyDescent="0.25">
      <c r="A840" s="214" t="s">
        <v>1033</v>
      </c>
      <c r="B840" s="214" t="s">
        <v>1663</v>
      </c>
      <c r="C840" s="214" t="s">
        <v>9908</v>
      </c>
      <c r="D840" s="214" t="s">
        <v>9853</v>
      </c>
      <c r="E840" s="215">
        <v>14456</v>
      </c>
      <c r="F840" s="215">
        <v>16616</v>
      </c>
      <c r="G840" s="212"/>
      <c r="H840" s="212"/>
      <c r="I840" s="213">
        <f>IF(Таблица6254[[#This Row],[цена наличные]]&lt;&gt;"-",Таблица6254[[#This Row],[цена наличные]]*Таблица6254[[#This Row],[Заказ наличные]],"")</f>
        <v>0</v>
      </c>
      <c r="J840" s="213">
        <f>Таблица6254[[#This Row],[Цена б/н]]*Таблица6254[[#This Row],[заказ б/н]]</f>
        <v>0</v>
      </c>
    </row>
    <row r="841" spans="1:10" x14ac:dyDescent="0.25">
      <c r="A841" s="214" t="s">
        <v>1033</v>
      </c>
      <c r="B841" s="214" t="s">
        <v>1663</v>
      </c>
      <c r="C841" s="214" t="s">
        <v>14243</v>
      </c>
      <c r="D841" s="214" t="s">
        <v>14244</v>
      </c>
      <c r="E841" s="215">
        <v>26333</v>
      </c>
      <c r="F841" s="215">
        <v>30268</v>
      </c>
      <c r="G841" s="212"/>
      <c r="H841" s="212"/>
      <c r="I841" s="213">
        <f>IF(Таблица6254[[#This Row],[цена наличные]]&lt;&gt;"-",Таблица6254[[#This Row],[цена наличные]]*Таблица6254[[#This Row],[Заказ наличные]],"")</f>
        <v>0</v>
      </c>
      <c r="J841" s="213">
        <f>Таблица6254[[#This Row],[Цена б/н]]*Таблица6254[[#This Row],[заказ б/н]]</f>
        <v>0</v>
      </c>
    </row>
    <row r="842" spans="1:10" x14ac:dyDescent="0.25">
      <c r="A842" s="214" t="s">
        <v>1033</v>
      </c>
      <c r="B842" s="214" t="s">
        <v>1663</v>
      </c>
      <c r="C842" s="214" t="s">
        <v>1683</v>
      </c>
      <c r="D842" s="214" t="s">
        <v>1684</v>
      </c>
      <c r="E842" s="215">
        <v>22126</v>
      </c>
      <c r="F842" s="215">
        <v>25432</v>
      </c>
      <c r="G842" s="212"/>
      <c r="H842" s="212"/>
      <c r="I842" s="213">
        <f>IF(Таблица6254[[#This Row],[цена наличные]]&lt;&gt;"-",Таблица6254[[#This Row],[цена наличные]]*Таблица6254[[#This Row],[Заказ наличные]],"")</f>
        <v>0</v>
      </c>
      <c r="J842" s="213">
        <f>Таблица6254[[#This Row],[Цена б/н]]*Таблица6254[[#This Row],[заказ б/н]]</f>
        <v>0</v>
      </c>
    </row>
    <row r="843" spans="1:10" x14ac:dyDescent="0.25">
      <c r="A843" s="214" t="s">
        <v>1033</v>
      </c>
      <c r="B843" s="214" t="s">
        <v>1685</v>
      </c>
      <c r="C843" s="214" t="s">
        <v>1686</v>
      </c>
      <c r="D843" s="214" t="s">
        <v>1687</v>
      </c>
      <c r="E843" s="215">
        <v>15949</v>
      </c>
      <c r="F843" s="215">
        <v>18333</v>
      </c>
      <c r="G843" s="212"/>
      <c r="H843" s="212"/>
      <c r="I843" s="213">
        <f>IF(Таблица6254[[#This Row],[цена наличные]]&lt;&gt;"-",Таблица6254[[#This Row],[цена наличные]]*Таблица6254[[#This Row],[Заказ наличные]],"")</f>
        <v>0</v>
      </c>
      <c r="J843" s="213">
        <f>Таблица6254[[#This Row],[Цена б/н]]*Таблица6254[[#This Row],[заказ б/н]]</f>
        <v>0</v>
      </c>
    </row>
    <row r="844" spans="1:10" x14ac:dyDescent="0.25">
      <c r="A844" s="214" t="s">
        <v>1033</v>
      </c>
      <c r="B844" s="214" t="s">
        <v>1685</v>
      </c>
      <c r="C844" s="214" t="s">
        <v>1688</v>
      </c>
      <c r="D844" s="214" t="s">
        <v>1689</v>
      </c>
      <c r="E844" s="215">
        <v>2810</v>
      </c>
      <c r="F844" s="215">
        <v>3230</v>
      </c>
      <c r="G844" s="212"/>
      <c r="H844" s="212"/>
      <c r="I844" s="213">
        <f>IF(Таблица6254[[#This Row],[цена наличные]]&lt;&gt;"-",Таблица6254[[#This Row],[цена наличные]]*Таблица6254[[#This Row],[Заказ наличные]],"")</f>
        <v>0</v>
      </c>
      <c r="J844" s="213">
        <f>Таблица6254[[#This Row],[Цена б/н]]*Таблица6254[[#This Row],[заказ б/н]]</f>
        <v>0</v>
      </c>
    </row>
    <row r="845" spans="1:10" x14ac:dyDescent="0.25">
      <c r="A845" s="214" t="s">
        <v>1033</v>
      </c>
      <c r="B845" s="214" t="s">
        <v>1685</v>
      </c>
      <c r="C845" s="214" t="s">
        <v>1690</v>
      </c>
      <c r="D845" s="214" t="s">
        <v>1691</v>
      </c>
      <c r="E845" s="215">
        <v>2810</v>
      </c>
      <c r="F845" s="215">
        <v>3230</v>
      </c>
      <c r="G845" s="212"/>
      <c r="H845" s="212"/>
      <c r="I845" s="213">
        <f>IF(Таблица6254[[#This Row],[цена наличные]]&lt;&gt;"-",Таблица6254[[#This Row],[цена наличные]]*Таблица6254[[#This Row],[Заказ наличные]],"")</f>
        <v>0</v>
      </c>
      <c r="J845" s="213">
        <f>Таблица6254[[#This Row],[Цена б/н]]*Таблица6254[[#This Row],[заказ б/н]]</f>
        <v>0</v>
      </c>
    </row>
    <row r="846" spans="1:10" x14ac:dyDescent="0.25">
      <c r="A846" s="214" t="s">
        <v>1033</v>
      </c>
      <c r="B846" s="214" t="s">
        <v>1685</v>
      </c>
      <c r="C846" s="214" t="s">
        <v>1692</v>
      </c>
      <c r="D846" s="214" t="s">
        <v>1693</v>
      </c>
      <c r="E846" s="215">
        <v>4622</v>
      </c>
      <c r="F846" s="215">
        <v>5313</v>
      </c>
      <c r="G846" s="212"/>
      <c r="H846" s="212"/>
      <c r="I846" s="213">
        <f>IF(Таблица6254[[#This Row],[цена наличные]]&lt;&gt;"-",Таблица6254[[#This Row],[цена наличные]]*Таблица6254[[#This Row],[Заказ наличные]],"")</f>
        <v>0</v>
      </c>
      <c r="J846" s="213">
        <f>Таблица6254[[#This Row],[Цена б/н]]*Таблица6254[[#This Row],[заказ б/н]]</f>
        <v>0</v>
      </c>
    </row>
    <row r="847" spans="1:10" x14ac:dyDescent="0.25">
      <c r="A847" s="214" t="s">
        <v>1033</v>
      </c>
      <c r="B847" s="214" t="s">
        <v>1685</v>
      </c>
      <c r="C847" s="214" t="s">
        <v>1694</v>
      </c>
      <c r="D847" s="214" t="s">
        <v>1695</v>
      </c>
      <c r="E847" s="215">
        <v>4540</v>
      </c>
      <c r="F847" s="215">
        <v>5219</v>
      </c>
      <c r="G847" s="212"/>
      <c r="H847" s="212"/>
      <c r="I847" s="213">
        <f>IF(Таблица6254[[#This Row],[цена наличные]]&lt;&gt;"-",Таблица6254[[#This Row],[цена наличные]]*Таблица6254[[#This Row],[Заказ наличные]],"")</f>
        <v>0</v>
      </c>
      <c r="J847" s="213">
        <f>Таблица6254[[#This Row],[Цена б/н]]*Таблица6254[[#This Row],[заказ б/н]]</f>
        <v>0</v>
      </c>
    </row>
    <row r="848" spans="1:10" x14ac:dyDescent="0.25">
      <c r="A848" s="214" t="s">
        <v>1033</v>
      </c>
      <c r="B848" s="214" t="s">
        <v>1685</v>
      </c>
      <c r="C848" s="214" t="s">
        <v>10519</v>
      </c>
      <c r="D848" s="214" t="s">
        <v>10520</v>
      </c>
      <c r="E848" s="215">
        <v>6617</v>
      </c>
      <c r="F848" s="215">
        <v>7606</v>
      </c>
      <c r="G848" s="212"/>
      <c r="H848" s="212"/>
      <c r="I848" s="213">
        <f>IF(Таблица6254[[#This Row],[цена наличные]]&lt;&gt;"-",Таблица6254[[#This Row],[цена наличные]]*Таблица6254[[#This Row],[Заказ наличные]],"")</f>
        <v>0</v>
      </c>
      <c r="J848" s="213">
        <f>Таблица6254[[#This Row],[Цена б/н]]*Таблица6254[[#This Row],[заказ б/н]]</f>
        <v>0</v>
      </c>
    </row>
    <row r="849" spans="1:10" x14ac:dyDescent="0.25">
      <c r="A849" s="214" t="s">
        <v>1033</v>
      </c>
      <c r="B849" s="214" t="s">
        <v>1685</v>
      </c>
      <c r="C849" s="214" t="s">
        <v>1696</v>
      </c>
      <c r="D849" s="214" t="s">
        <v>1697</v>
      </c>
      <c r="E849" s="215">
        <v>20429</v>
      </c>
      <c r="F849" s="215">
        <v>23481</v>
      </c>
      <c r="G849" s="212"/>
      <c r="H849" s="212"/>
      <c r="I849" s="213">
        <f>IF(Таблица6254[[#This Row],[цена наличные]]&lt;&gt;"-",Таблица6254[[#This Row],[цена наличные]]*Таблица6254[[#This Row],[Заказ наличные]],"")</f>
        <v>0</v>
      </c>
      <c r="J849" s="213">
        <f>Таблица6254[[#This Row],[Цена б/н]]*Таблица6254[[#This Row],[заказ б/н]]</f>
        <v>0</v>
      </c>
    </row>
    <row r="850" spans="1:10" x14ac:dyDescent="0.25">
      <c r="A850" s="214" t="s">
        <v>1033</v>
      </c>
      <c r="B850" s="214" t="s">
        <v>1685</v>
      </c>
      <c r="C850" s="214" t="s">
        <v>1698</v>
      </c>
      <c r="D850" s="214" t="s">
        <v>1699</v>
      </c>
      <c r="E850" s="215">
        <v>11504</v>
      </c>
      <c r="F850" s="215">
        <v>13223</v>
      </c>
      <c r="G850" s="212"/>
      <c r="H850" s="212"/>
      <c r="I850" s="213">
        <f>IF(Таблица6254[[#This Row],[цена наличные]]&lt;&gt;"-",Таблица6254[[#This Row],[цена наличные]]*Таблица6254[[#This Row],[Заказ наличные]],"")</f>
        <v>0</v>
      </c>
      <c r="J850" s="213">
        <f>Таблица6254[[#This Row],[Цена б/н]]*Таблица6254[[#This Row],[заказ б/н]]</f>
        <v>0</v>
      </c>
    </row>
    <row r="851" spans="1:10" x14ac:dyDescent="0.25">
      <c r="A851" s="214" t="s">
        <v>1033</v>
      </c>
      <c r="B851" s="214" t="s">
        <v>1685</v>
      </c>
      <c r="C851" s="214" t="s">
        <v>14245</v>
      </c>
      <c r="D851" s="214" t="s">
        <v>14246</v>
      </c>
      <c r="E851" s="215">
        <v>4378</v>
      </c>
      <c r="F851" s="215">
        <v>5032</v>
      </c>
      <c r="G851" s="212"/>
      <c r="H851" s="212"/>
      <c r="I851" s="213">
        <f>IF(Таблица6254[[#This Row],[цена наличные]]&lt;&gt;"-",Таблица6254[[#This Row],[цена наличные]]*Таблица6254[[#This Row],[Заказ наличные]],"")</f>
        <v>0</v>
      </c>
      <c r="J851" s="213">
        <f>Таблица6254[[#This Row],[Цена б/н]]*Таблица6254[[#This Row],[заказ б/н]]</f>
        <v>0</v>
      </c>
    </row>
    <row r="852" spans="1:10" x14ac:dyDescent="0.25">
      <c r="A852" s="214" t="s">
        <v>1033</v>
      </c>
      <c r="B852" s="214" t="s">
        <v>1685</v>
      </c>
      <c r="C852" s="214" t="s">
        <v>10521</v>
      </c>
      <c r="D852" s="214" t="s">
        <v>10522</v>
      </c>
      <c r="E852" s="215">
        <v>20497</v>
      </c>
      <c r="F852" s="215">
        <v>23559</v>
      </c>
      <c r="G852" s="212"/>
      <c r="H852" s="212"/>
      <c r="I852" s="213">
        <f>IF(Таблица6254[[#This Row],[цена наличные]]&lt;&gt;"-",Таблица6254[[#This Row],[цена наличные]]*Таблица6254[[#This Row],[Заказ наличные]],"")</f>
        <v>0</v>
      </c>
      <c r="J852" s="213">
        <f>Таблица6254[[#This Row],[Цена б/н]]*Таблица6254[[#This Row],[заказ б/н]]</f>
        <v>0</v>
      </c>
    </row>
    <row r="853" spans="1:10" x14ac:dyDescent="0.25">
      <c r="A853" s="214" t="s">
        <v>1033</v>
      </c>
      <c r="B853" s="214" t="s">
        <v>1685</v>
      </c>
      <c r="C853" s="214" t="s">
        <v>14247</v>
      </c>
      <c r="D853" s="214" t="s">
        <v>14248</v>
      </c>
      <c r="E853" s="215">
        <v>14748</v>
      </c>
      <c r="F853" s="215">
        <v>16952</v>
      </c>
      <c r="G853" s="212"/>
      <c r="H853" s="212"/>
      <c r="I853" s="213">
        <f>IF(Таблица6254[[#This Row],[цена наличные]]&lt;&gt;"-",Таблица6254[[#This Row],[цена наличные]]*Таблица6254[[#This Row],[Заказ наличные]],"")</f>
        <v>0</v>
      </c>
      <c r="J853" s="213">
        <f>Таблица6254[[#This Row],[Цена б/н]]*Таблица6254[[#This Row],[заказ б/н]]</f>
        <v>0</v>
      </c>
    </row>
    <row r="854" spans="1:10" x14ac:dyDescent="0.25">
      <c r="A854" s="214" t="s">
        <v>1033</v>
      </c>
      <c r="B854" s="214" t="s">
        <v>1685</v>
      </c>
      <c r="C854" s="214" t="s">
        <v>14249</v>
      </c>
      <c r="D854" s="214" t="s">
        <v>14250</v>
      </c>
      <c r="E854" s="215">
        <v>5206</v>
      </c>
      <c r="F854" s="215">
        <v>5983</v>
      </c>
      <c r="G854" s="212"/>
      <c r="H854" s="212"/>
      <c r="I854" s="213">
        <f>IF(Таблица6254[[#This Row],[цена наличные]]&lt;&gt;"-",Таблица6254[[#This Row],[цена наличные]]*Таблица6254[[#This Row],[Заказ наличные]],"")</f>
        <v>0</v>
      </c>
      <c r="J854" s="213">
        <f>Таблица6254[[#This Row],[Цена б/н]]*Таблица6254[[#This Row],[заказ б/н]]</f>
        <v>0</v>
      </c>
    </row>
    <row r="855" spans="1:10" x14ac:dyDescent="0.25">
      <c r="A855" s="214" t="s">
        <v>1033</v>
      </c>
      <c r="B855" s="214" t="s">
        <v>1685</v>
      </c>
      <c r="C855" s="214" t="s">
        <v>14251</v>
      </c>
      <c r="D855" s="214" t="s">
        <v>14252</v>
      </c>
      <c r="E855" s="215">
        <v>7914</v>
      </c>
      <c r="F855" s="215">
        <v>9096</v>
      </c>
      <c r="G855" s="212"/>
      <c r="H855" s="212"/>
      <c r="I855" s="213">
        <f>IF(Таблица6254[[#This Row],[цена наличные]]&lt;&gt;"-",Таблица6254[[#This Row],[цена наличные]]*Таблица6254[[#This Row],[Заказ наличные]],"")</f>
        <v>0</v>
      </c>
      <c r="J855" s="213">
        <f>Таблица6254[[#This Row],[Цена б/н]]*Таблица6254[[#This Row],[заказ б/н]]</f>
        <v>0</v>
      </c>
    </row>
    <row r="856" spans="1:10" x14ac:dyDescent="0.25">
      <c r="A856" s="214" t="s">
        <v>1033</v>
      </c>
      <c r="B856" s="214" t="s">
        <v>1685</v>
      </c>
      <c r="C856" s="214" t="s">
        <v>1700</v>
      </c>
      <c r="D856" s="214" t="s">
        <v>1701</v>
      </c>
      <c r="E856" s="215">
        <v>10656</v>
      </c>
      <c r="F856" s="215">
        <v>12248</v>
      </c>
      <c r="G856" s="212"/>
      <c r="H856" s="212"/>
      <c r="I856" s="213">
        <f>IF(Таблица6254[[#This Row],[цена наличные]]&lt;&gt;"-",Таблица6254[[#This Row],[цена наличные]]*Таблица6254[[#This Row],[Заказ наличные]],"")</f>
        <v>0</v>
      </c>
      <c r="J856" s="213">
        <f>Таблица6254[[#This Row],[Цена б/н]]*Таблица6254[[#This Row],[заказ б/н]]</f>
        <v>0</v>
      </c>
    </row>
    <row r="857" spans="1:10" x14ac:dyDescent="0.25">
      <c r="A857" s="214" t="s">
        <v>1033</v>
      </c>
      <c r="B857" s="214" t="s">
        <v>1685</v>
      </c>
      <c r="C857" s="214" t="s">
        <v>1702</v>
      </c>
      <c r="D857" s="214" t="s">
        <v>1703</v>
      </c>
      <c r="E857" s="215">
        <v>18325</v>
      </c>
      <c r="F857" s="215">
        <v>21063</v>
      </c>
      <c r="G857" s="212"/>
      <c r="H857" s="212"/>
      <c r="I857" s="213">
        <f>IF(Таблица6254[[#This Row],[цена наличные]]&lt;&gt;"-",Таблица6254[[#This Row],[цена наличные]]*Таблица6254[[#This Row],[Заказ наличные]],"")</f>
        <v>0</v>
      </c>
      <c r="J857" s="213">
        <f>Таблица6254[[#This Row],[Цена б/н]]*Таблица6254[[#This Row],[заказ б/н]]</f>
        <v>0</v>
      </c>
    </row>
    <row r="858" spans="1:10" x14ac:dyDescent="0.25">
      <c r="A858" s="214" t="s">
        <v>1033</v>
      </c>
      <c r="B858" s="214" t="s">
        <v>1685</v>
      </c>
      <c r="C858" s="214" t="s">
        <v>1704</v>
      </c>
      <c r="D858" s="214" t="s">
        <v>1705</v>
      </c>
      <c r="E858" s="215">
        <v>4615</v>
      </c>
      <c r="F858" s="215">
        <v>5305</v>
      </c>
      <c r="G858" s="212"/>
      <c r="H858" s="212"/>
      <c r="I858" s="213">
        <f>IF(Таблица6254[[#This Row],[цена наличные]]&lt;&gt;"-",Таблица6254[[#This Row],[цена наличные]]*Таблица6254[[#This Row],[Заказ наличные]],"")</f>
        <v>0</v>
      </c>
      <c r="J858" s="213">
        <f>Таблица6254[[#This Row],[Цена б/н]]*Таблица6254[[#This Row],[заказ б/н]]</f>
        <v>0</v>
      </c>
    </row>
    <row r="859" spans="1:10" x14ac:dyDescent="0.25">
      <c r="A859" s="214" t="s">
        <v>1033</v>
      </c>
      <c r="B859" s="214" t="s">
        <v>1685</v>
      </c>
      <c r="C859" s="214" t="s">
        <v>1706</v>
      </c>
      <c r="D859" s="214" t="s">
        <v>1707</v>
      </c>
      <c r="E859" s="215">
        <v>7941</v>
      </c>
      <c r="F859" s="215">
        <v>9127</v>
      </c>
      <c r="G859" s="212"/>
      <c r="H859" s="212"/>
      <c r="I859" s="213">
        <f>IF(Таблица6254[[#This Row],[цена наличные]]&lt;&gt;"-",Таблица6254[[#This Row],[цена наличные]]*Таблица6254[[#This Row],[Заказ наличные]],"")</f>
        <v>0</v>
      </c>
      <c r="J859" s="213">
        <f>Таблица6254[[#This Row],[Цена б/н]]*Таблица6254[[#This Row],[заказ б/н]]</f>
        <v>0</v>
      </c>
    </row>
    <row r="860" spans="1:10" x14ac:dyDescent="0.25">
      <c r="A860" s="214" t="s">
        <v>1033</v>
      </c>
      <c r="B860" s="214" t="s">
        <v>1685</v>
      </c>
      <c r="C860" s="214" t="s">
        <v>1708</v>
      </c>
      <c r="D860" s="214" t="s">
        <v>1709</v>
      </c>
      <c r="E860" s="215">
        <v>4208</v>
      </c>
      <c r="F860" s="215">
        <v>4837</v>
      </c>
      <c r="G860" s="212"/>
      <c r="H860" s="212"/>
      <c r="I860" s="213">
        <f>IF(Таблица6254[[#This Row],[цена наличные]]&lt;&gt;"-",Таблица6254[[#This Row],[цена наличные]]*Таблица6254[[#This Row],[Заказ наличные]],"")</f>
        <v>0</v>
      </c>
      <c r="J860" s="213">
        <f>Таблица6254[[#This Row],[Цена б/н]]*Таблица6254[[#This Row],[заказ б/н]]</f>
        <v>0</v>
      </c>
    </row>
    <row r="861" spans="1:10" x14ac:dyDescent="0.25">
      <c r="A861" s="214" t="s">
        <v>1033</v>
      </c>
      <c r="B861" s="214" t="s">
        <v>1685</v>
      </c>
      <c r="C861" s="214" t="s">
        <v>1710</v>
      </c>
      <c r="D861" s="214" t="s">
        <v>1711</v>
      </c>
      <c r="E861" s="215">
        <v>19004</v>
      </c>
      <c r="F861" s="215">
        <v>21843</v>
      </c>
      <c r="G861" s="212"/>
      <c r="H861" s="212"/>
      <c r="I861" s="213">
        <f>IF(Таблица6254[[#This Row],[цена наличные]]&lt;&gt;"-",Таблица6254[[#This Row],[цена наличные]]*Таблица6254[[#This Row],[Заказ наличные]],"")</f>
        <v>0</v>
      </c>
      <c r="J861" s="213">
        <f>Таблица6254[[#This Row],[Цена б/н]]*Таблица6254[[#This Row],[заказ б/н]]</f>
        <v>0</v>
      </c>
    </row>
    <row r="862" spans="1:10" x14ac:dyDescent="0.25">
      <c r="A862" s="214" t="s">
        <v>1033</v>
      </c>
      <c r="B862" s="214" t="s">
        <v>1685</v>
      </c>
      <c r="C862" s="214" t="s">
        <v>10523</v>
      </c>
      <c r="D862" s="214" t="s">
        <v>10524</v>
      </c>
      <c r="E862" s="215">
        <v>19621</v>
      </c>
      <c r="F862" s="215">
        <v>22553</v>
      </c>
      <c r="G862" s="212"/>
      <c r="H862" s="212"/>
      <c r="I862" s="213">
        <f>IF(Таблица6254[[#This Row],[цена наличные]]&lt;&gt;"-",Таблица6254[[#This Row],[цена наличные]]*Таблица6254[[#This Row],[Заказ наличные]],"")</f>
        <v>0</v>
      </c>
      <c r="J862" s="213">
        <f>Таблица6254[[#This Row],[Цена б/н]]*Таблица6254[[#This Row],[заказ б/н]]</f>
        <v>0</v>
      </c>
    </row>
    <row r="863" spans="1:10" x14ac:dyDescent="0.25">
      <c r="A863" s="214" t="s">
        <v>1033</v>
      </c>
      <c r="B863" s="214" t="s">
        <v>1685</v>
      </c>
      <c r="C863" s="214" t="s">
        <v>14253</v>
      </c>
      <c r="D863" s="214" t="s">
        <v>14254</v>
      </c>
      <c r="E863" s="215">
        <v>51581</v>
      </c>
      <c r="F863" s="215">
        <v>59288</v>
      </c>
      <c r="G863" s="212"/>
      <c r="H863" s="212"/>
      <c r="I863" s="213">
        <f>IF(Таблица6254[[#This Row],[цена наличные]]&lt;&gt;"-",Таблица6254[[#This Row],[цена наличные]]*Таблица6254[[#This Row],[Заказ наличные]],"")</f>
        <v>0</v>
      </c>
      <c r="J863" s="213">
        <f>Таблица6254[[#This Row],[Цена б/н]]*Таблица6254[[#This Row],[заказ б/н]]</f>
        <v>0</v>
      </c>
    </row>
    <row r="864" spans="1:10" x14ac:dyDescent="0.25">
      <c r="A864" s="214" t="s">
        <v>1033</v>
      </c>
      <c r="B864" s="214" t="s">
        <v>1685</v>
      </c>
      <c r="C864" s="214" t="s">
        <v>14255</v>
      </c>
      <c r="D864" s="214" t="s">
        <v>14256</v>
      </c>
      <c r="E864" s="215">
        <v>13540</v>
      </c>
      <c r="F864" s="215">
        <v>15563</v>
      </c>
      <c r="G864" s="212"/>
      <c r="H864" s="212"/>
      <c r="I864" s="213">
        <f>IF(Таблица6254[[#This Row],[цена наличные]]&lt;&gt;"-",Таблица6254[[#This Row],[цена наличные]]*Таблица6254[[#This Row],[Заказ наличные]],"")</f>
        <v>0</v>
      </c>
      <c r="J864" s="213">
        <f>Таблица6254[[#This Row],[Цена б/н]]*Таблица6254[[#This Row],[заказ б/н]]</f>
        <v>0</v>
      </c>
    </row>
    <row r="865" spans="1:10" x14ac:dyDescent="0.25">
      <c r="A865" s="214" t="s">
        <v>1033</v>
      </c>
      <c r="B865" s="214" t="s">
        <v>1685</v>
      </c>
      <c r="C865" s="214" t="s">
        <v>14255</v>
      </c>
      <c r="D865" s="214" t="s">
        <v>14257</v>
      </c>
      <c r="E865" s="215">
        <v>14205</v>
      </c>
      <c r="F865" s="215">
        <v>16328</v>
      </c>
      <c r="G865" s="212"/>
      <c r="H865" s="212"/>
      <c r="I865" s="213">
        <f>IF(Таблица6254[[#This Row],[цена наличные]]&lt;&gt;"-",Таблица6254[[#This Row],[цена наличные]]*Таблица6254[[#This Row],[Заказ наличные]],"")</f>
        <v>0</v>
      </c>
      <c r="J865" s="213">
        <f>Таблица6254[[#This Row],[Цена б/н]]*Таблица6254[[#This Row],[заказ б/н]]</f>
        <v>0</v>
      </c>
    </row>
    <row r="866" spans="1:10" x14ac:dyDescent="0.25">
      <c r="A866" s="214" t="s">
        <v>1033</v>
      </c>
      <c r="B866" s="214" t="s">
        <v>1685</v>
      </c>
      <c r="C866" s="214" t="s">
        <v>1712</v>
      </c>
      <c r="D866" s="214" t="s">
        <v>1713</v>
      </c>
      <c r="E866" s="215">
        <v>3326</v>
      </c>
      <c r="F866" s="215">
        <v>3823</v>
      </c>
      <c r="G866" s="212"/>
      <c r="H866" s="212"/>
      <c r="I866" s="213">
        <f>IF(Таблица6254[[#This Row],[цена наличные]]&lt;&gt;"-",Таблица6254[[#This Row],[цена наличные]]*Таблица6254[[#This Row],[Заказ наличные]],"")</f>
        <v>0</v>
      </c>
      <c r="J866" s="213">
        <f>Таблица6254[[#This Row],[Цена б/н]]*Таблица6254[[#This Row],[заказ б/н]]</f>
        <v>0</v>
      </c>
    </row>
    <row r="867" spans="1:10" x14ac:dyDescent="0.25">
      <c r="A867" s="214" t="s">
        <v>1033</v>
      </c>
      <c r="B867" s="214" t="s">
        <v>1685</v>
      </c>
      <c r="C867" s="214" t="s">
        <v>10132</v>
      </c>
      <c r="D867" s="214" t="s">
        <v>10133</v>
      </c>
      <c r="E867" s="215">
        <v>8823</v>
      </c>
      <c r="F867" s="215">
        <v>10141</v>
      </c>
      <c r="G867" s="212"/>
      <c r="H867" s="212"/>
      <c r="I867" s="213">
        <f>IF(Таблица6254[[#This Row],[цена наличные]]&lt;&gt;"-",Таблица6254[[#This Row],[цена наличные]]*Таблица6254[[#This Row],[Заказ наличные]],"")</f>
        <v>0</v>
      </c>
      <c r="J867" s="213">
        <f>Таблица6254[[#This Row],[Цена б/н]]*Таблица6254[[#This Row],[заказ б/н]]</f>
        <v>0</v>
      </c>
    </row>
    <row r="868" spans="1:10" x14ac:dyDescent="0.25">
      <c r="A868" s="214" t="s">
        <v>1033</v>
      </c>
      <c r="B868" s="214" t="s">
        <v>1685</v>
      </c>
      <c r="C868" s="214" t="s">
        <v>1714</v>
      </c>
      <c r="D868" s="214" t="s">
        <v>1715</v>
      </c>
      <c r="E868" s="215">
        <v>2287</v>
      </c>
      <c r="F868" s="215">
        <v>2629</v>
      </c>
      <c r="G868" s="212"/>
      <c r="H868" s="212"/>
      <c r="I868" s="213">
        <f>IF(Таблица6254[[#This Row],[цена наличные]]&lt;&gt;"-",Таблица6254[[#This Row],[цена наличные]]*Таблица6254[[#This Row],[Заказ наличные]],"")</f>
        <v>0</v>
      </c>
      <c r="J868" s="213">
        <f>Таблица6254[[#This Row],[Цена б/н]]*Таблица6254[[#This Row],[заказ б/н]]</f>
        <v>0</v>
      </c>
    </row>
    <row r="869" spans="1:10" x14ac:dyDescent="0.25">
      <c r="A869" s="214" t="s">
        <v>1033</v>
      </c>
      <c r="B869" s="214" t="s">
        <v>1685</v>
      </c>
      <c r="C869" s="214" t="s">
        <v>1716</v>
      </c>
      <c r="D869" s="214" t="s">
        <v>1717</v>
      </c>
      <c r="E869" s="215">
        <v>3387</v>
      </c>
      <c r="F869" s="215">
        <v>3893</v>
      </c>
      <c r="G869" s="212"/>
      <c r="H869" s="212"/>
      <c r="I869" s="213">
        <f>IF(Таблица6254[[#This Row],[цена наличные]]&lt;&gt;"-",Таблица6254[[#This Row],[цена наличные]]*Таблица6254[[#This Row],[Заказ наличные]],"")</f>
        <v>0</v>
      </c>
      <c r="J869" s="213">
        <f>Таблица6254[[#This Row],[Цена б/н]]*Таблица6254[[#This Row],[заказ б/н]]</f>
        <v>0</v>
      </c>
    </row>
    <row r="870" spans="1:10" x14ac:dyDescent="0.25">
      <c r="A870" s="214" t="s">
        <v>1033</v>
      </c>
      <c r="B870" s="214" t="s">
        <v>1685</v>
      </c>
      <c r="C870" s="214" t="s">
        <v>1718</v>
      </c>
      <c r="D870" s="214" t="s">
        <v>1719</v>
      </c>
      <c r="E870" s="215">
        <v>3529</v>
      </c>
      <c r="F870" s="215">
        <v>4057</v>
      </c>
      <c r="G870" s="212"/>
      <c r="H870" s="212"/>
      <c r="I870" s="213">
        <f>IF(Таблица6254[[#This Row],[цена наличные]]&lt;&gt;"-",Таблица6254[[#This Row],[цена наличные]]*Таблица6254[[#This Row],[Заказ наличные]],"")</f>
        <v>0</v>
      </c>
      <c r="J870" s="213">
        <f>Таблица6254[[#This Row],[Цена б/н]]*Таблица6254[[#This Row],[заказ б/н]]</f>
        <v>0</v>
      </c>
    </row>
    <row r="871" spans="1:10" x14ac:dyDescent="0.25">
      <c r="A871" s="214" t="s">
        <v>1033</v>
      </c>
      <c r="B871" s="214" t="s">
        <v>1685</v>
      </c>
      <c r="C871" s="214" t="s">
        <v>1720</v>
      </c>
      <c r="D871" s="214" t="s">
        <v>1721</v>
      </c>
      <c r="E871" s="215">
        <v>10452</v>
      </c>
      <c r="F871" s="215">
        <v>12014</v>
      </c>
      <c r="G871" s="212"/>
      <c r="H871" s="212"/>
      <c r="I871" s="213">
        <f>IF(Таблица6254[[#This Row],[цена наличные]]&lt;&gt;"-",Таблица6254[[#This Row],[цена наличные]]*Таблица6254[[#This Row],[Заказ наличные]],"")</f>
        <v>0</v>
      </c>
      <c r="J871" s="213">
        <f>Таблица6254[[#This Row],[Цена б/н]]*Таблица6254[[#This Row],[заказ б/н]]</f>
        <v>0</v>
      </c>
    </row>
    <row r="872" spans="1:10" x14ac:dyDescent="0.25">
      <c r="A872" s="214" t="s">
        <v>1033</v>
      </c>
      <c r="B872" s="214" t="s">
        <v>1685</v>
      </c>
      <c r="C872" s="214" t="s">
        <v>1722</v>
      </c>
      <c r="D872" s="214" t="s">
        <v>1723</v>
      </c>
      <c r="E872" s="215">
        <v>6651</v>
      </c>
      <c r="F872" s="215">
        <v>7645</v>
      </c>
      <c r="G872" s="212"/>
      <c r="H872" s="212"/>
      <c r="I872" s="213">
        <f>IF(Таблица6254[[#This Row],[цена наличные]]&lt;&gt;"-",Таблица6254[[#This Row],[цена наличные]]*Таблица6254[[#This Row],[Заказ наличные]],"")</f>
        <v>0</v>
      </c>
      <c r="J872" s="213">
        <f>Таблица6254[[#This Row],[Цена б/н]]*Таблица6254[[#This Row],[заказ б/н]]</f>
        <v>0</v>
      </c>
    </row>
    <row r="873" spans="1:10" x14ac:dyDescent="0.25">
      <c r="A873" s="214" t="s">
        <v>1033</v>
      </c>
      <c r="B873" s="214" t="s">
        <v>1685</v>
      </c>
      <c r="C873" s="214" t="s">
        <v>1724</v>
      </c>
      <c r="D873" s="214" t="s">
        <v>1725</v>
      </c>
      <c r="E873" s="215">
        <v>9841</v>
      </c>
      <c r="F873" s="215">
        <v>11312</v>
      </c>
      <c r="G873" s="212"/>
      <c r="H873" s="212"/>
      <c r="I873" s="213">
        <f>IF(Таблица6254[[#This Row],[цена наличные]]&lt;&gt;"-",Таблица6254[[#This Row],[цена наличные]]*Таблица6254[[#This Row],[Заказ наличные]],"")</f>
        <v>0</v>
      </c>
      <c r="J873" s="213">
        <f>Таблица6254[[#This Row],[Цена б/н]]*Таблица6254[[#This Row],[заказ б/н]]</f>
        <v>0</v>
      </c>
    </row>
    <row r="874" spans="1:10" x14ac:dyDescent="0.25">
      <c r="A874" s="214" t="s">
        <v>1033</v>
      </c>
      <c r="B874" s="214" t="s">
        <v>1685</v>
      </c>
      <c r="C874" s="214" t="s">
        <v>1726</v>
      </c>
      <c r="D874" s="214" t="s">
        <v>1727</v>
      </c>
      <c r="E874" s="215">
        <v>13710</v>
      </c>
      <c r="F874" s="215">
        <v>15758</v>
      </c>
      <c r="G874" s="212"/>
      <c r="H874" s="212"/>
      <c r="I874" s="213">
        <f>IF(Таблица6254[[#This Row],[цена наличные]]&lt;&gt;"-",Таблица6254[[#This Row],[цена наличные]]*Таблица6254[[#This Row],[Заказ наличные]],"")</f>
        <v>0</v>
      </c>
      <c r="J874" s="213">
        <f>Таблица6254[[#This Row],[Цена б/н]]*Таблица6254[[#This Row],[заказ б/н]]</f>
        <v>0</v>
      </c>
    </row>
    <row r="875" spans="1:10" x14ac:dyDescent="0.25">
      <c r="A875" s="214" t="s">
        <v>1033</v>
      </c>
      <c r="B875" s="214" t="s">
        <v>1685</v>
      </c>
      <c r="C875" s="214" t="s">
        <v>1728</v>
      </c>
      <c r="D875" s="214" t="s">
        <v>1729</v>
      </c>
      <c r="E875" s="215">
        <v>11198</v>
      </c>
      <c r="F875" s="215">
        <v>12872</v>
      </c>
      <c r="G875" s="212"/>
      <c r="H875" s="212"/>
      <c r="I875" s="213">
        <f>IF(Таблица6254[[#This Row],[цена наличные]]&lt;&gt;"-",Таблица6254[[#This Row],[цена наличные]]*Таблица6254[[#This Row],[Заказ наличные]],"")</f>
        <v>0</v>
      </c>
      <c r="J875" s="213">
        <f>Таблица6254[[#This Row],[Цена б/н]]*Таблица6254[[#This Row],[заказ б/н]]</f>
        <v>0</v>
      </c>
    </row>
    <row r="876" spans="1:10" x14ac:dyDescent="0.25">
      <c r="A876" s="214" t="s">
        <v>1033</v>
      </c>
      <c r="B876" s="214" t="s">
        <v>1685</v>
      </c>
      <c r="C876" s="214" t="s">
        <v>14258</v>
      </c>
      <c r="D876" s="214" t="s">
        <v>14259</v>
      </c>
      <c r="E876" s="215">
        <v>9298</v>
      </c>
      <c r="F876" s="215">
        <v>10688</v>
      </c>
      <c r="G876" s="212"/>
      <c r="H876" s="212"/>
      <c r="I876" s="213">
        <f>IF(Таблица6254[[#This Row],[цена наличные]]&lt;&gt;"-",Таблица6254[[#This Row],[цена наличные]]*Таблица6254[[#This Row],[Заказ наличные]],"")</f>
        <v>0</v>
      </c>
      <c r="J876" s="213">
        <f>Таблица6254[[#This Row],[Цена б/н]]*Таблица6254[[#This Row],[заказ б/н]]</f>
        <v>0</v>
      </c>
    </row>
    <row r="877" spans="1:10" x14ac:dyDescent="0.25">
      <c r="A877" s="214" t="s">
        <v>1033</v>
      </c>
      <c r="B877" s="214" t="s">
        <v>1685</v>
      </c>
      <c r="C877" s="214" t="s">
        <v>1730</v>
      </c>
      <c r="D877" s="214" t="s">
        <v>1731</v>
      </c>
      <c r="E877" s="215">
        <v>8110</v>
      </c>
      <c r="F877" s="215">
        <v>9322</v>
      </c>
      <c r="G877" s="212"/>
      <c r="H877" s="212"/>
      <c r="I877" s="213">
        <f>IF(Таблица6254[[#This Row],[цена наличные]]&lt;&gt;"-",Таблица6254[[#This Row],[цена наличные]]*Таблица6254[[#This Row],[Заказ наличные]],"")</f>
        <v>0</v>
      </c>
      <c r="J877" s="213">
        <f>Таблица6254[[#This Row],[Цена б/н]]*Таблица6254[[#This Row],[заказ б/н]]</f>
        <v>0</v>
      </c>
    </row>
    <row r="878" spans="1:10" x14ac:dyDescent="0.25">
      <c r="A878" s="214" t="s">
        <v>1033</v>
      </c>
      <c r="B878" s="214" t="s">
        <v>1685</v>
      </c>
      <c r="C878" s="214" t="s">
        <v>1732</v>
      </c>
      <c r="D878" s="214" t="s">
        <v>1733</v>
      </c>
      <c r="E878" s="215">
        <v>32577</v>
      </c>
      <c r="F878" s="215">
        <v>37445</v>
      </c>
      <c r="G878" s="212"/>
      <c r="H878" s="212"/>
      <c r="I878" s="213">
        <f>IF(Таблица6254[[#This Row],[цена наличные]]&lt;&gt;"-",Таблица6254[[#This Row],[цена наличные]]*Таблица6254[[#This Row],[Заказ наличные]],"")</f>
        <v>0</v>
      </c>
      <c r="J878" s="213">
        <f>Таблица6254[[#This Row],[Цена б/н]]*Таблица6254[[#This Row],[заказ б/н]]</f>
        <v>0</v>
      </c>
    </row>
    <row r="879" spans="1:10" x14ac:dyDescent="0.25">
      <c r="A879" s="214" t="s">
        <v>1033</v>
      </c>
      <c r="B879" s="214" t="s">
        <v>1685</v>
      </c>
      <c r="C879" s="214" t="s">
        <v>1734</v>
      </c>
      <c r="D879" s="214" t="s">
        <v>1735</v>
      </c>
      <c r="E879" s="215">
        <v>13574</v>
      </c>
      <c r="F879" s="215">
        <v>15602</v>
      </c>
      <c r="G879" s="212"/>
      <c r="H879" s="212"/>
      <c r="I879" s="213">
        <f>IF(Таблица6254[[#This Row],[цена наличные]]&lt;&gt;"-",Таблица6254[[#This Row],[цена наличные]]*Таблица6254[[#This Row],[Заказ наличные]],"")</f>
        <v>0</v>
      </c>
      <c r="J879" s="213">
        <f>Таблица6254[[#This Row],[Цена б/н]]*Таблица6254[[#This Row],[заказ б/н]]</f>
        <v>0</v>
      </c>
    </row>
    <row r="880" spans="1:10" x14ac:dyDescent="0.25">
      <c r="A880" s="214" t="s">
        <v>1033</v>
      </c>
      <c r="B880" s="214" t="s">
        <v>1685</v>
      </c>
      <c r="C880" s="214" t="s">
        <v>14260</v>
      </c>
      <c r="D880" s="214" t="s">
        <v>14261</v>
      </c>
      <c r="E880" s="215">
        <v>22397</v>
      </c>
      <c r="F880" s="215">
        <v>25744</v>
      </c>
      <c r="G880" s="212"/>
      <c r="H880" s="212"/>
      <c r="I880" s="213">
        <f>IF(Таблица6254[[#This Row],[цена наличные]]&lt;&gt;"-",Таблица6254[[#This Row],[цена наличные]]*Таблица6254[[#This Row],[Заказ наличные]],"")</f>
        <v>0</v>
      </c>
      <c r="J880" s="213">
        <f>Таблица6254[[#This Row],[Цена б/н]]*Таблица6254[[#This Row],[заказ б/н]]</f>
        <v>0</v>
      </c>
    </row>
    <row r="881" spans="1:10" x14ac:dyDescent="0.25">
      <c r="A881" s="214" t="s">
        <v>1033</v>
      </c>
      <c r="B881" s="214" t="s">
        <v>1685</v>
      </c>
      <c r="C881" s="214" t="s">
        <v>1736</v>
      </c>
      <c r="D881" s="214" t="s">
        <v>1737</v>
      </c>
      <c r="E881" s="215">
        <v>43437</v>
      </c>
      <c r="F881" s="215">
        <v>49927</v>
      </c>
      <c r="G881" s="212"/>
      <c r="H881" s="212"/>
      <c r="I881" s="213">
        <f>IF(Таблица6254[[#This Row],[цена наличные]]&lt;&gt;"-",Таблица6254[[#This Row],[цена наличные]]*Таблица6254[[#This Row],[Заказ наличные]],"")</f>
        <v>0</v>
      </c>
      <c r="J881" s="213">
        <f>Таблица6254[[#This Row],[Цена б/н]]*Таблица6254[[#This Row],[заказ б/н]]</f>
        <v>0</v>
      </c>
    </row>
    <row r="882" spans="1:10" x14ac:dyDescent="0.25">
      <c r="A882" s="214" t="s">
        <v>1033</v>
      </c>
      <c r="B882" s="214" t="s">
        <v>1685</v>
      </c>
      <c r="C882" s="214" t="s">
        <v>1738</v>
      </c>
      <c r="D882" s="214" t="s">
        <v>1739</v>
      </c>
      <c r="E882" s="215">
        <v>11877</v>
      </c>
      <c r="F882" s="215">
        <v>13652</v>
      </c>
      <c r="G882" s="212"/>
      <c r="H882" s="212"/>
      <c r="I882" s="213">
        <f>IF(Таблица6254[[#This Row],[цена наличные]]&lt;&gt;"-",Таблица6254[[#This Row],[цена наличные]]*Таблица6254[[#This Row],[Заказ наличные]],"")</f>
        <v>0</v>
      </c>
      <c r="J882" s="213">
        <f>Таблица6254[[#This Row],[Цена б/н]]*Таблица6254[[#This Row],[заказ б/н]]</f>
        <v>0</v>
      </c>
    </row>
    <row r="883" spans="1:10" x14ac:dyDescent="0.25">
      <c r="A883" s="214" t="s">
        <v>1033</v>
      </c>
      <c r="B883" s="214" t="s">
        <v>1685</v>
      </c>
      <c r="C883" s="214" t="s">
        <v>10525</v>
      </c>
      <c r="D883" s="214" t="s">
        <v>10526</v>
      </c>
      <c r="E883" s="215">
        <v>22736</v>
      </c>
      <c r="F883" s="215">
        <v>26134</v>
      </c>
      <c r="G883" s="212"/>
      <c r="H883" s="212"/>
      <c r="I883" s="213">
        <f>IF(Таблица6254[[#This Row],[цена наличные]]&lt;&gt;"-",Таблица6254[[#This Row],[цена наличные]]*Таблица6254[[#This Row],[Заказ наличные]],"")</f>
        <v>0</v>
      </c>
      <c r="J883" s="213">
        <f>Таблица6254[[#This Row],[Цена б/н]]*Таблица6254[[#This Row],[заказ б/н]]</f>
        <v>0</v>
      </c>
    </row>
    <row r="884" spans="1:10" x14ac:dyDescent="0.25">
      <c r="A884" s="214" t="s">
        <v>1033</v>
      </c>
      <c r="B884" s="214" t="s">
        <v>1685</v>
      </c>
      <c r="C884" s="214" t="s">
        <v>10527</v>
      </c>
      <c r="D884" s="214" t="s">
        <v>10528</v>
      </c>
      <c r="E884" s="215">
        <v>14592</v>
      </c>
      <c r="F884" s="215">
        <v>16772</v>
      </c>
      <c r="G884" s="212"/>
      <c r="H884" s="212"/>
      <c r="I884" s="213">
        <f>IF(Таблица6254[[#This Row],[цена наличные]]&lt;&gt;"-",Таблица6254[[#This Row],[цена наличные]]*Таблица6254[[#This Row],[Заказ наличные]],"")</f>
        <v>0</v>
      </c>
      <c r="J884" s="213">
        <f>Таблица6254[[#This Row],[Цена б/н]]*Таблица6254[[#This Row],[заказ б/н]]</f>
        <v>0</v>
      </c>
    </row>
    <row r="885" spans="1:10" x14ac:dyDescent="0.25">
      <c r="A885" s="214" t="s">
        <v>1033</v>
      </c>
      <c r="B885" s="214" t="s">
        <v>1685</v>
      </c>
      <c r="C885" s="214" t="s">
        <v>10529</v>
      </c>
      <c r="D885" s="214" t="s">
        <v>10530</v>
      </c>
      <c r="E885" s="215">
        <v>24094</v>
      </c>
      <c r="F885" s="215">
        <v>27694</v>
      </c>
      <c r="G885" s="212"/>
      <c r="H885" s="212"/>
      <c r="I885" s="213">
        <f>IF(Таблица6254[[#This Row],[цена наличные]]&lt;&gt;"-",Таблица6254[[#This Row],[цена наличные]]*Таблица6254[[#This Row],[Заказ наличные]],"")</f>
        <v>0</v>
      </c>
      <c r="J885" s="213">
        <f>Таблица6254[[#This Row],[Цена б/н]]*Таблица6254[[#This Row],[заказ б/н]]</f>
        <v>0</v>
      </c>
    </row>
    <row r="886" spans="1:10" x14ac:dyDescent="0.25">
      <c r="A886" s="214" t="s">
        <v>1033</v>
      </c>
      <c r="B886" s="214" t="s">
        <v>1685</v>
      </c>
      <c r="C886" s="214" t="s">
        <v>1740</v>
      </c>
      <c r="D886" s="214" t="s">
        <v>1741</v>
      </c>
      <c r="E886" s="215">
        <v>53617</v>
      </c>
      <c r="F886" s="215">
        <v>61629</v>
      </c>
      <c r="G886" s="212"/>
      <c r="H886" s="212"/>
      <c r="I886" s="213">
        <f>IF(Таблица6254[[#This Row],[цена наличные]]&lt;&gt;"-",Таблица6254[[#This Row],[цена наличные]]*Таблица6254[[#This Row],[Заказ наличные]],"")</f>
        <v>0</v>
      </c>
      <c r="J886" s="213">
        <f>Таблица6254[[#This Row],[Цена б/н]]*Таблица6254[[#This Row],[заказ б/н]]</f>
        <v>0</v>
      </c>
    </row>
    <row r="887" spans="1:10" x14ac:dyDescent="0.25">
      <c r="A887" s="214" t="s">
        <v>1033</v>
      </c>
      <c r="B887" s="214" t="s">
        <v>1685</v>
      </c>
      <c r="C887" s="214" t="s">
        <v>1742</v>
      </c>
      <c r="D887" s="214" t="s">
        <v>1743</v>
      </c>
      <c r="E887" s="215">
        <v>16967</v>
      </c>
      <c r="F887" s="215">
        <v>19503</v>
      </c>
      <c r="G887" s="212"/>
      <c r="H887" s="212"/>
      <c r="I887" s="213">
        <f>IF(Таблица6254[[#This Row],[цена наличные]]&lt;&gt;"-",Таблица6254[[#This Row],[цена наличные]]*Таблица6254[[#This Row],[Заказ наличные]],"")</f>
        <v>0</v>
      </c>
      <c r="J887" s="213">
        <f>Таблица6254[[#This Row],[Цена б/н]]*Таблица6254[[#This Row],[заказ б/н]]</f>
        <v>0</v>
      </c>
    </row>
    <row r="888" spans="1:10" x14ac:dyDescent="0.25">
      <c r="A888" s="214" t="s">
        <v>1033</v>
      </c>
      <c r="B888" s="214" t="s">
        <v>1685</v>
      </c>
      <c r="C888" s="214" t="s">
        <v>10531</v>
      </c>
      <c r="D888" s="214" t="s">
        <v>10532</v>
      </c>
      <c r="E888" s="215">
        <v>12556</v>
      </c>
      <c r="F888" s="215">
        <v>14432</v>
      </c>
      <c r="G888" s="212"/>
      <c r="H888" s="212"/>
      <c r="I888" s="213">
        <f>IF(Таблица6254[[#This Row],[цена наличные]]&lt;&gt;"-",Таблица6254[[#This Row],[цена наличные]]*Таблица6254[[#This Row],[Заказ наличные]],"")</f>
        <v>0</v>
      </c>
      <c r="J888" s="213">
        <f>Таблица6254[[#This Row],[Цена б/н]]*Таблица6254[[#This Row],[заказ б/н]]</f>
        <v>0</v>
      </c>
    </row>
    <row r="889" spans="1:10" x14ac:dyDescent="0.25">
      <c r="A889" s="214" t="s">
        <v>1033</v>
      </c>
      <c r="B889" s="214" t="s">
        <v>1685</v>
      </c>
      <c r="C889" s="214" t="s">
        <v>10533</v>
      </c>
      <c r="D889" s="214" t="s">
        <v>10534</v>
      </c>
      <c r="E889" s="215">
        <v>22397</v>
      </c>
      <c r="F889" s="215">
        <v>25744</v>
      </c>
      <c r="G889" s="212"/>
      <c r="H889" s="212"/>
      <c r="I889" s="213">
        <f>IF(Таблица6254[[#This Row],[цена наличные]]&lt;&gt;"-",Таблица6254[[#This Row],[цена наличные]]*Таблица6254[[#This Row],[Заказ наличные]],"")</f>
        <v>0</v>
      </c>
      <c r="J889" s="213">
        <f>Таблица6254[[#This Row],[Цена б/н]]*Таблица6254[[#This Row],[заказ б/н]]</f>
        <v>0</v>
      </c>
    </row>
    <row r="890" spans="1:10" x14ac:dyDescent="0.25">
      <c r="A890" s="214" t="s">
        <v>1033</v>
      </c>
      <c r="B890" s="214" t="s">
        <v>1685</v>
      </c>
      <c r="C890" s="214" t="s">
        <v>1744</v>
      </c>
      <c r="D890" s="214" t="s">
        <v>1745</v>
      </c>
      <c r="E890" s="215">
        <v>25790</v>
      </c>
      <c r="F890" s="215">
        <v>29644</v>
      </c>
      <c r="G890" s="212"/>
      <c r="H890" s="212"/>
      <c r="I890" s="213">
        <f>IF(Таблица6254[[#This Row],[цена наличные]]&lt;&gt;"-",Таблица6254[[#This Row],[цена наличные]]*Таблица6254[[#This Row],[Заказ наличные]],"")</f>
        <v>0</v>
      </c>
      <c r="J890" s="213">
        <f>Таблица6254[[#This Row],[Цена б/н]]*Таблица6254[[#This Row],[заказ б/н]]</f>
        <v>0</v>
      </c>
    </row>
    <row r="891" spans="1:10" x14ac:dyDescent="0.25">
      <c r="A891" s="214" t="s">
        <v>1033</v>
      </c>
      <c r="B891" s="214" t="s">
        <v>1685</v>
      </c>
      <c r="C891" s="214" t="s">
        <v>10535</v>
      </c>
      <c r="D891" s="214" t="s">
        <v>10536</v>
      </c>
      <c r="E891" s="215">
        <v>56332</v>
      </c>
      <c r="F891" s="215">
        <v>64749</v>
      </c>
      <c r="G891" s="212"/>
      <c r="H891" s="212"/>
      <c r="I891" s="213">
        <f>IF(Таблица6254[[#This Row],[цена наличные]]&lt;&gt;"-",Таблица6254[[#This Row],[цена наличные]]*Таблица6254[[#This Row],[Заказ наличные]],"")</f>
        <v>0</v>
      </c>
      <c r="J891" s="213">
        <f>Таблица6254[[#This Row],[Цена б/н]]*Таблица6254[[#This Row],[заказ б/н]]</f>
        <v>0</v>
      </c>
    </row>
    <row r="892" spans="1:10" x14ac:dyDescent="0.25">
      <c r="A892" s="214" t="s">
        <v>1033</v>
      </c>
      <c r="B892" s="214" t="s">
        <v>1685</v>
      </c>
      <c r="C892" s="214" t="s">
        <v>1746</v>
      </c>
      <c r="D892" s="214" t="s">
        <v>1747</v>
      </c>
      <c r="E892" s="215">
        <v>21718</v>
      </c>
      <c r="F892" s="215">
        <v>24964</v>
      </c>
      <c r="G892" s="212"/>
      <c r="H892" s="212"/>
      <c r="I892" s="213">
        <f>IF(Таблица6254[[#This Row],[цена наличные]]&lt;&gt;"-",Таблица6254[[#This Row],[цена наличные]]*Таблица6254[[#This Row],[Заказ наличные]],"")</f>
        <v>0</v>
      </c>
      <c r="J892" s="213">
        <f>Таблица6254[[#This Row],[Цена б/н]]*Таблица6254[[#This Row],[заказ б/н]]</f>
        <v>0</v>
      </c>
    </row>
    <row r="893" spans="1:10" x14ac:dyDescent="0.25">
      <c r="A893" s="214" t="s">
        <v>1033</v>
      </c>
      <c r="B893" s="214" t="s">
        <v>1685</v>
      </c>
      <c r="C893" s="214" t="s">
        <v>1748</v>
      </c>
      <c r="D893" s="214" t="s">
        <v>1749</v>
      </c>
      <c r="E893" s="215">
        <v>10113</v>
      </c>
      <c r="F893" s="215">
        <v>11624</v>
      </c>
      <c r="G893" s="212"/>
      <c r="H893" s="212"/>
      <c r="I893" s="213">
        <f>IF(Таблица6254[[#This Row],[цена наличные]]&lt;&gt;"-",Таблица6254[[#This Row],[цена наличные]]*Таблица6254[[#This Row],[Заказ наличные]],"")</f>
        <v>0</v>
      </c>
      <c r="J893" s="213">
        <f>Таблица6254[[#This Row],[Цена б/н]]*Таблица6254[[#This Row],[заказ б/н]]</f>
        <v>0</v>
      </c>
    </row>
    <row r="894" spans="1:10" x14ac:dyDescent="0.25">
      <c r="A894" s="214" t="s">
        <v>1033</v>
      </c>
      <c r="B894" s="214" t="s">
        <v>1685</v>
      </c>
      <c r="C894" s="214" t="s">
        <v>1750</v>
      </c>
      <c r="D894" s="214" t="s">
        <v>1751</v>
      </c>
      <c r="E894" s="215">
        <v>10113</v>
      </c>
      <c r="F894" s="215">
        <v>11624</v>
      </c>
      <c r="G894" s="212"/>
      <c r="H894" s="212"/>
      <c r="I894" s="213">
        <f>IF(Таблица6254[[#This Row],[цена наличные]]&lt;&gt;"-",Таблица6254[[#This Row],[цена наличные]]*Таблица6254[[#This Row],[Заказ наличные]],"")</f>
        <v>0</v>
      </c>
      <c r="J894" s="213">
        <f>Таблица6254[[#This Row],[Цена б/н]]*Таблица6254[[#This Row],[заказ б/н]]</f>
        <v>0</v>
      </c>
    </row>
    <row r="895" spans="1:10" x14ac:dyDescent="0.25">
      <c r="A895" s="214" t="s">
        <v>1033</v>
      </c>
      <c r="B895" s="214" t="s">
        <v>1685</v>
      </c>
      <c r="C895" s="214" t="s">
        <v>10537</v>
      </c>
      <c r="D895" s="214" t="s">
        <v>10538</v>
      </c>
      <c r="E895" s="215">
        <v>11334</v>
      </c>
      <c r="F895" s="215">
        <v>13028</v>
      </c>
      <c r="G895" s="212"/>
      <c r="H895" s="212"/>
      <c r="I895" s="213">
        <f>IF(Таблица6254[[#This Row],[цена наличные]]&lt;&gt;"-",Таблица6254[[#This Row],[цена наличные]]*Таблица6254[[#This Row],[Заказ наличные]],"")</f>
        <v>0</v>
      </c>
      <c r="J895" s="213">
        <f>Таблица6254[[#This Row],[Цена б/н]]*Таблица6254[[#This Row],[заказ б/н]]</f>
        <v>0</v>
      </c>
    </row>
    <row r="896" spans="1:10" x14ac:dyDescent="0.25">
      <c r="A896" s="214" t="s">
        <v>1033</v>
      </c>
      <c r="B896" s="214" t="s">
        <v>1685</v>
      </c>
      <c r="C896" s="214" t="s">
        <v>14262</v>
      </c>
      <c r="D896" s="214" t="s">
        <v>14263</v>
      </c>
      <c r="E896" s="215">
        <v>4412</v>
      </c>
      <c r="F896" s="215">
        <v>5071</v>
      </c>
      <c r="G896" s="212"/>
      <c r="H896" s="212"/>
      <c r="I896" s="213">
        <f>IF(Таблица6254[[#This Row],[цена наличные]]&lt;&gt;"-",Таблица6254[[#This Row],[цена наличные]]*Таблица6254[[#This Row],[Заказ наличные]],"")</f>
        <v>0</v>
      </c>
      <c r="J896" s="213">
        <f>Таблица6254[[#This Row],[Цена б/н]]*Таблица6254[[#This Row],[заказ б/н]]</f>
        <v>0</v>
      </c>
    </row>
    <row r="897" spans="1:10" x14ac:dyDescent="0.25">
      <c r="A897" s="214" t="s">
        <v>1033</v>
      </c>
      <c r="B897" s="214" t="s">
        <v>1685</v>
      </c>
      <c r="C897" s="214" t="s">
        <v>1752</v>
      </c>
      <c r="D897" s="214" t="s">
        <v>1753</v>
      </c>
      <c r="E897" s="215">
        <v>4344</v>
      </c>
      <c r="F897" s="215">
        <v>4993</v>
      </c>
      <c r="G897" s="212"/>
      <c r="H897" s="212"/>
      <c r="I897" s="213">
        <f>IF(Таблица6254[[#This Row],[цена наличные]]&lt;&gt;"-",Таблица6254[[#This Row],[цена наличные]]*Таблица6254[[#This Row],[Заказ наличные]],"")</f>
        <v>0</v>
      </c>
      <c r="J897" s="213">
        <f>Таблица6254[[#This Row],[Цена б/н]]*Таблица6254[[#This Row],[заказ б/н]]</f>
        <v>0</v>
      </c>
    </row>
    <row r="898" spans="1:10" x14ac:dyDescent="0.25">
      <c r="A898" s="214" t="s">
        <v>1033</v>
      </c>
      <c r="B898" s="214" t="s">
        <v>1685</v>
      </c>
      <c r="C898" s="214" t="s">
        <v>1754</v>
      </c>
      <c r="D898" s="214" t="s">
        <v>1755</v>
      </c>
      <c r="E898" s="215">
        <v>20361</v>
      </c>
      <c r="F898" s="215">
        <v>23403</v>
      </c>
      <c r="G898" s="212"/>
      <c r="H898" s="212"/>
      <c r="I898" s="213">
        <f>IF(Таблица6254[[#This Row],[цена наличные]]&lt;&gt;"-",Таблица6254[[#This Row],[цена наличные]]*Таблица6254[[#This Row],[Заказ наличные]],"")</f>
        <v>0</v>
      </c>
      <c r="J898" s="213">
        <f>Таблица6254[[#This Row],[Цена б/н]]*Таблица6254[[#This Row],[заказ б/н]]</f>
        <v>0</v>
      </c>
    </row>
    <row r="899" spans="1:10" x14ac:dyDescent="0.25">
      <c r="A899" s="214" t="s">
        <v>1033</v>
      </c>
      <c r="B899" s="214" t="s">
        <v>1685</v>
      </c>
      <c r="C899" s="214" t="s">
        <v>10539</v>
      </c>
      <c r="D899" s="214" t="s">
        <v>10540</v>
      </c>
      <c r="E899" s="215">
        <v>17985</v>
      </c>
      <c r="F899" s="215">
        <v>20673</v>
      </c>
      <c r="G899" s="212"/>
      <c r="H899" s="212"/>
      <c r="I899" s="213">
        <f>IF(Таблица6254[[#This Row],[цена наличные]]&lt;&gt;"-",Таблица6254[[#This Row],[цена наличные]]*Таблица6254[[#This Row],[Заказ наличные]],"")</f>
        <v>0</v>
      </c>
      <c r="J899" s="213">
        <f>Таблица6254[[#This Row],[Цена б/н]]*Таблица6254[[#This Row],[заказ б/н]]</f>
        <v>0</v>
      </c>
    </row>
    <row r="900" spans="1:10" x14ac:dyDescent="0.25">
      <c r="A900" s="214" t="s">
        <v>1033</v>
      </c>
      <c r="B900" s="214" t="s">
        <v>1685</v>
      </c>
      <c r="C900" s="214" t="s">
        <v>10541</v>
      </c>
      <c r="D900" s="214" t="s">
        <v>10542</v>
      </c>
      <c r="E900" s="215">
        <v>17307</v>
      </c>
      <c r="F900" s="215">
        <v>19893</v>
      </c>
      <c r="G900" s="212"/>
      <c r="H900" s="212"/>
      <c r="I900" s="213">
        <f>IF(Таблица6254[[#This Row],[цена наличные]]&lt;&gt;"-",Таблица6254[[#This Row],[цена наличные]]*Таблица6254[[#This Row],[Заказ наличные]],"")</f>
        <v>0</v>
      </c>
      <c r="J900" s="213">
        <f>Таблица6254[[#This Row],[Цена б/н]]*Таблица6254[[#This Row],[заказ б/н]]</f>
        <v>0</v>
      </c>
    </row>
    <row r="901" spans="1:10" x14ac:dyDescent="0.25">
      <c r="A901" s="214" t="s">
        <v>1033</v>
      </c>
      <c r="B901" s="214" t="s">
        <v>1685</v>
      </c>
      <c r="C901" s="214" t="s">
        <v>10543</v>
      </c>
      <c r="D901" s="214" t="s">
        <v>10544</v>
      </c>
      <c r="E901" s="215">
        <v>39364</v>
      </c>
      <c r="F901" s="215">
        <v>45246</v>
      </c>
      <c r="G901" s="212"/>
      <c r="H901" s="212"/>
      <c r="I901" s="213">
        <f>IF(Таблица6254[[#This Row],[цена наличные]]&lt;&gt;"-",Таблица6254[[#This Row],[цена наличные]]*Таблица6254[[#This Row],[Заказ наличные]],"")</f>
        <v>0</v>
      </c>
      <c r="J901" s="213">
        <f>Таблица6254[[#This Row],[Цена б/н]]*Таблица6254[[#This Row],[заказ б/н]]</f>
        <v>0</v>
      </c>
    </row>
    <row r="902" spans="1:10" x14ac:dyDescent="0.25">
      <c r="A902" s="214" t="s">
        <v>1033</v>
      </c>
      <c r="B902" s="214" t="s">
        <v>1685</v>
      </c>
      <c r="C902" s="214" t="s">
        <v>1756</v>
      </c>
      <c r="D902" s="214" t="s">
        <v>1757</v>
      </c>
      <c r="E902" s="215">
        <v>7601</v>
      </c>
      <c r="F902" s="215">
        <v>8737</v>
      </c>
      <c r="G902" s="212"/>
      <c r="H902" s="212"/>
      <c r="I902" s="213">
        <f>IF(Таблица6254[[#This Row],[цена наличные]]&lt;&gt;"-",Таблица6254[[#This Row],[цена наличные]]*Таблица6254[[#This Row],[Заказ наличные]],"")</f>
        <v>0</v>
      </c>
      <c r="J902" s="213">
        <f>Таблица6254[[#This Row],[Цена б/н]]*Таблица6254[[#This Row],[заказ б/н]]</f>
        <v>0</v>
      </c>
    </row>
    <row r="903" spans="1:10" x14ac:dyDescent="0.25">
      <c r="A903" s="214" t="s">
        <v>1033</v>
      </c>
      <c r="B903" s="214" t="s">
        <v>1685</v>
      </c>
      <c r="C903" s="214" t="s">
        <v>1758</v>
      </c>
      <c r="D903" s="214" t="s">
        <v>1759</v>
      </c>
      <c r="E903" s="215">
        <v>6957</v>
      </c>
      <c r="F903" s="215">
        <v>7996</v>
      </c>
      <c r="G903" s="212"/>
      <c r="H903" s="212"/>
      <c r="I903" s="213">
        <f>IF(Таблица6254[[#This Row],[цена наличные]]&lt;&gt;"-",Таблица6254[[#This Row],[цена наличные]]*Таблица6254[[#This Row],[Заказ наличные]],"")</f>
        <v>0</v>
      </c>
      <c r="J903" s="213">
        <f>Таблица6254[[#This Row],[Цена б/н]]*Таблица6254[[#This Row],[заказ б/н]]</f>
        <v>0</v>
      </c>
    </row>
    <row r="904" spans="1:10" x14ac:dyDescent="0.25">
      <c r="A904" s="214" t="s">
        <v>1033</v>
      </c>
      <c r="B904" s="214" t="s">
        <v>1685</v>
      </c>
      <c r="C904" s="214" t="s">
        <v>13699</v>
      </c>
      <c r="D904" s="214" t="s">
        <v>13700</v>
      </c>
      <c r="E904" s="215">
        <v>7466</v>
      </c>
      <c r="F904" s="215">
        <v>8581</v>
      </c>
      <c r="G904" s="212"/>
      <c r="H904" s="212"/>
      <c r="I904" s="213">
        <f>IF(Таблица6254[[#This Row],[цена наличные]]&lt;&gt;"-",Таблица6254[[#This Row],[цена наличные]]*Таблица6254[[#This Row],[Заказ наличные]],"")</f>
        <v>0</v>
      </c>
      <c r="J904" s="213">
        <f>Таблица6254[[#This Row],[Цена б/н]]*Таблица6254[[#This Row],[заказ б/н]]</f>
        <v>0</v>
      </c>
    </row>
    <row r="905" spans="1:10" x14ac:dyDescent="0.25">
      <c r="A905" s="214" t="s">
        <v>1033</v>
      </c>
      <c r="B905" s="214" t="s">
        <v>1685</v>
      </c>
      <c r="C905" s="214" t="s">
        <v>11594</v>
      </c>
      <c r="D905" s="214" t="s">
        <v>11595</v>
      </c>
      <c r="E905" s="215">
        <v>7805</v>
      </c>
      <c r="F905" s="215">
        <v>8971</v>
      </c>
      <c r="G905" s="212"/>
      <c r="H905" s="212"/>
      <c r="I905" s="213">
        <f>IF(Таблица6254[[#This Row],[цена наличные]]&lt;&gt;"-",Таблица6254[[#This Row],[цена наличные]]*Таблица6254[[#This Row],[Заказ наличные]],"")</f>
        <v>0</v>
      </c>
      <c r="J905" s="213">
        <f>Таблица6254[[#This Row],[Цена б/н]]*Таблица6254[[#This Row],[заказ б/н]]</f>
        <v>0</v>
      </c>
    </row>
    <row r="906" spans="1:10" x14ac:dyDescent="0.25">
      <c r="A906" s="214" t="s">
        <v>1033</v>
      </c>
      <c r="B906" s="214" t="s">
        <v>1685</v>
      </c>
      <c r="C906" s="214" t="s">
        <v>1760</v>
      </c>
      <c r="D906" s="214" t="s">
        <v>1761</v>
      </c>
      <c r="E906" s="215">
        <v>12081</v>
      </c>
      <c r="F906" s="215">
        <v>13886</v>
      </c>
      <c r="G906" s="212"/>
      <c r="H906" s="212"/>
      <c r="I906" s="213">
        <f>IF(Таблица6254[[#This Row],[цена наличные]]&lt;&gt;"-",Таблица6254[[#This Row],[цена наличные]]*Таблица6254[[#This Row],[Заказ наличные]],"")</f>
        <v>0</v>
      </c>
      <c r="J906" s="213">
        <f>Таблица6254[[#This Row],[Цена б/н]]*Таблица6254[[#This Row],[заказ б/н]]</f>
        <v>0</v>
      </c>
    </row>
    <row r="907" spans="1:10" x14ac:dyDescent="0.25">
      <c r="A907" s="214" t="s">
        <v>1033</v>
      </c>
      <c r="B907" s="214" t="s">
        <v>1685</v>
      </c>
      <c r="C907" s="214" t="s">
        <v>1762</v>
      </c>
      <c r="D907" s="214" t="s">
        <v>1763</v>
      </c>
      <c r="E907" s="215">
        <v>14117</v>
      </c>
      <c r="F907" s="215">
        <v>16226</v>
      </c>
      <c r="G907" s="212"/>
      <c r="H907" s="212"/>
      <c r="I907" s="213">
        <f>IF(Таблица6254[[#This Row],[цена наличные]]&lt;&gt;"-",Таблица6254[[#This Row],[цена наличные]]*Таблица6254[[#This Row],[Заказ наличные]],"")</f>
        <v>0</v>
      </c>
      <c r="J907" s="213">
        <f>Таблица6254[[#This Row],[Цена б/н]]*Таблица6254[[#This Row],[заказ б/н]]</f>
        <v>0</v>
      </c>
    </row>
    <row r="908" spans="1:10" x14ac:dyDescent="0.25">
      <c r="A908" s="214" t="s">
        <v>1033</v>
      </c>
      <c r="B908" s="214" t="s">
        <v>1685</v>
      </c>
      <c r="C908" s="214" t="s">
        <v>1764</v>
      </c>
      <c r="D908" s="214" t="s">
        <v>1765</v>
      </c>
      <c r="E908" s="215">
        <v>18732</v>
      </c>
      <c r="F908" s="215">
        <v>21531</v>
      </c>
      <c r="G908" s="212"/>
      <c r="H908" s="212"/>
      <c r="I908" s="213">
        <f>IF(Таблица6254[[#This Row],[цена наличные]]&lt;&gt;"-",Таблица6254[[#This Row],[цена наличные]]*Таблица6254[[#This Row],[Заказ наличные]],"")</f>
        <v>0</v>
      </c>
      <c r="J908" s="213">
        <f>Таблица6254[[#This Row],[Цена б/н]]*Таблица6254[[#This Row],[заказ б/н]]</f>
        <v>0</v>
      </c>
    </row>
    <row r="909" spans="1:10" x14ac:dyDescent="0.25">
      <c r="A909" s="214" t="s">
        <v>1033</v>
      </c>
      <c r="B909" s="214" t="s">
        <v>1685</v>
      </c>
      <c r="C909" s="214" t="s">
        <v>1766</v>
      </c>
      <c r="D909" s="214" t="s">
        <v>1767</v>
      </c>
      <c r="E909" s="215">
        <v>15542</v>
      </c>
      <c r="F909" s="215">
        <v>17865</v>
      </c>
      <c r="G909" s="212"/>
      <c r="H909" s="212"/>
      <c r="I909" s="213">
        <f>IF(Таблица6254[[#This Row],[цена наличные]]&lt;&gt;"-",Таблица6254[[#This Row],[цена наличные]]*Таблица6254[[#This Row],[Заказ наличные]],"")</f>
        <v>0</v>
      </c>
      <c r="J909" s="213">
        <f>Таблица6254[[#This Row],[Цена б/н]]*Таблица6254[[#This Row],[заказ б/н]]</f>
        <v>0</v>
      </c>
    </row>
    <row r="910" spans="1:10" x14ac:dyDescent="0.25">
      <c r="A910" s="214" t="s">
        <v>1033</v>
      </c>
      <c r="B910" s="214" t="s">
        <v>1685</v>
      </c>
      <c r="C910" s="214" t="s">
        <v>1768</v>
      </c>
      <c r="D910" s="214" t="s">
        <v>1769</v>
      </c>
      <c r="E910" s="215">
        <v>21175</v>
      </c>
      <c r="F910" s="215">
        <v>24339</v>
      </c>
      <c r="G910" s="212"/>
      <c r="H910" s="212"/>
      <c r="I910" s="213">
        <f>IF(Таблица6254[[#This Row],[цена наличные]]&lt;&gt;"-",Таблица6254[[#This Row],[цена наличные]]*Таблица6254[[#This Row],[Заказ наличные]],"")</f>
        <v>0</v>
      </c>
      <c r="J910" s="213">
        <f>Таблица6254[[#This Row],[Цена б/н]]*Таблица6254[[#This Row],[заказ б/н]]</f>
        <v>0</v>
      </c>
    </row>
    <row r="911" spans="1:10" x14ac:dyDescent="0.25">
      <c r="A911" s="214" t="s">
        <v>1033</v>
      </c>
      <c r="B911" s="214" t="s">
        <v>1685</v>
      </c>
      <c r="C911" s="214" t="s">
        <v>1770</v>
      </c>
      <c r="D911" s="214" t="s">
        <v>1771</v>
      </c>
      <c r="E911" s="215">
        <v>18528</v>
      </c>
      <c r="F911" s="215">
        <v>21297</v>
      </c>
      <c r="G911" s="212"/>
      <c r="H911" s="212"/>
      <c r="I911" s="213">
        <f>IF(Таблица6254[[#This Row],[цена наличные]]&lt;&gt;"-",Таблица6254[[#This Row],[цена наличные]]*Таблица6254[[#This Row],[Заказ наличные]],"")</f>
        <v>0</v>
      </c>
      <c r="J911" s="213">
        <f>Таблица6254[[#This Row],[Цена б/н]]*Таблица6254[[#This Row],[заказ б/н]]</f>
        <v>0</v>
      </c>
    </row>
    <row r="912" spans="1:10" x14ac:dyDescent="0.25">
      <c r="A912" s="214" t="s">
        <v>1033</v>
      </c>
      <c r="B912" s="214" t="s">
        <v>1685</v>
      </c>
      <c r="C912" s="214" t="s">
        <v>1772</v>
      </c>
      <c r="D912" s="214" t="s">
        <v>1773</v>
      </c>
      <c r="E912" s="215">
        <v>21718</v>
      </c>
      <c r="F912" s="215">
        <v>24964</v>
      </c>
      <c r="G912" s="212"/>
      <c r="H912" s="212"/>
      <c r="I912" s="213">
        <f>IF(Таблица6254[[#This Row],[цена наличные]]&lt;&gt;"-",Таблица6254[[#This Row],[цена наличные]]*Таблица6254[[#This Row],[Заказ наличные]],"")</f>
        <v>0</v>
      </c>
      <c r="J912" s="213">
        <f>Таблица6254[[#This Row],[Цена б/н]]*Таблица6254[[#This Row],[заказ б/н]]</f>
        <v>0</v>
      </c>
    </row>
    <row r="913" spans="1:10" x14ac:dyDescent="0.25">
      <c r="A913" s="214" t="s">
        <v>1033</v>
      </c>
      <c r="B913" s="214" t="s">
        <v>1685</v>
      </c>
      <c r="C913" s="214" t="s">
        <v>13701</v>
      </c>
      <c r="D913" s="214" t="s">
        <v>13702</v>
      </c>
      <c r="E913" s="215">
        <v>29048</v>
      </c>
      <c r="F913" s="215">
        <v>33389</v>
      </c>
      <c r="G913" s="212"/>
      <c r="H913" s="212"/>
      <c r="I913" s="213">
        <f>IF(Таблица6254[[#This Row],[цена наличные]]&lt;&gt;"-",Таблица6254[[#This Row],[цена наличные]]*Таблица6254[[#This Row],[Заказ наличные]],"")</f>
        <v>0</v>
      </c>
      <c r="J913" s="213">
        <f>Таблица6254[[#This Row],[Цена б/н]]*Таблица6254[[#This Row],[заказ б/н]]</f>
        <v>0</v>
      </c>
    </row>
    <row r="914" spans="1:10" x14ac:dyDescent="0.25">
      <c r="A914" s="214" t="s">
        <v>1033</v>
      </c>
      <c r="B914" s="214" t="s">
        <v>1685</v>
      </c>
      <c r="C914" s="214" t="s">
        <v>14264</v>
      </c>
      <c r="D914" s="214" t="s">
        <v>14265</v>
      </c>
      <c r="E914" s="215">
        <v>34206</v>
      </c>
      <c r="F914" s="215">
        <v>39318</v>
      </c>
      <c r="G914" s="212"/>
      <c r="H914" s="212"/>
      <c r="I914" s="213">
        <f>IF(Таблица6254[[#This Row],[цена наличные]]&lt;&gt;"-",Таблица6254[[#This Row],[цена наличные]]*Таблица6254[[#This Row],[Заказ наличные]],"")</f>
        <v>0</v>
      </c>
      <c r="J914" s="213">
        <f>Таблица6254[[#This Row],[Цена б/н]]*Таблица6254[[#This Row],[заказ б/н]]</f>
        <v>0</v>
      </c>
    </row>
    <row r="915" spans="1:10" x14ac:dyDescent="0.25">
      <c r="A915" s="214" t="s">
        <v>1033</v>
      </c>
      <c r="B915" s="214" t="s">
        <v>1685</v>
      </c>
      <c r="C915" s="214" t="s">
        <v>1774</v>
      </c>
      <c r="D915" s="214" t="s">
        <v>1775</v>
      </c>
      <c r="E915" s="215">
        <v>58911</v>
      </c>
      <c r="F915" s="215">
        <v>67714</v>
      </c>
      <c r="G915" s="212"/>
      <c r="H915" s="212"/>
      <c r="I915" s="213">
        <f>IF(Таблица6254[[#This Row],[цена наличные]]&lt;&gt;"-",Таблица6254[[#This Row],[цена наличные]]*Таблица6254[[#This Row],[Заказ наличные]],"")</f>
        <v>0</v>
      </c>
      <c r="J915" s="213">
        <f>Таблица6254[[#This Row],[Цена б/н]]*Таблица6254[[#This Row],[заказ б/н]]</f>
        <v>0</v>
      </c>
    </row>
    <row r="916" spans="1:10" x14ac:dyDescent="0.25">
      <c r="A916" s="214" t="s">
        <v>1033</v>
      </c>
      <c r="B916" s="214" t="s">
        <v>1685</v>
      </c>
      <c r="C916" s="214" t="s">
        <v>1776</v>
      </c>
      <c r="D916" s="214" t="s">
        <v>1777</v>
      </c>
      <c r="E916" s="215">
        <v>8280</v>
      </c>
      <c r="F916" s="215">
        <v>9517</v>
      </c>
      <c r="G916" s="212"/>
      <c r="H916" s="212"/>
      <c r="I916" s="213">
        <f>IF(Таблица6254[[#This Row],[цена наличные]]&lt;&gt;"-",Таблица6254[[#This Row],[цена наличные]]*Таблица6254[[#This Row],[Заказ наличные]],"")</f>
        <v>0</v>
      </c>
      <c r="J916" s="213">
        <f>Таблица6254[[#This Row],[Цена б/н]]*Таблица6254[[#This Row],[заказ б/н]]</f>
        <v>0</v>
      </c>
    </row>
    <row r="917" spans="1:10" x14ac:dyDescent="0.25">
      <c r="A917" s="214" t="s">
        <v>1033</v>
      </c>
      <c r="B917" s="214" t="s">
        <v>1685</v>
      </c>
      <c r="C917" s="214" t="s">
        <v>1778</v>
      </c>
      <c r="D917" s="214" t="s">
        <v>1779</v>
      </c>
      <c r="E917" s="215">
        <v>8076</v>
      </c>
      <c r="F917" s="215">
        <v>9283</v>
      </c>
      <c r="G917" s="212"/>
      <c r="H917" s="212"/>
      <c r="I917" s="213">
        <f>IF(Таблица6254[[#This Row],[цена наличные]]&lt;&gt;"-",Таблица6254[[#This Row],[цена наличные]]*Таблица6254[[#This Row],[Заказ наличные]],"")</f>
        <v>0</v>
      </c>
      <c r="J917" s="213">
        <f>Таблица6254[[#This Row],[Цена б/н]]*Таблица6254[[#This Row],[заказ б/н]]</f>
        <v>0</v>
      </c>
    </row>
    <row r="918" spans="1:10" x14ac:dyDescent="0.25">
      <c r="A918" s="214" t="s">
        <v>1033</v>
      </c>
      <c r="B918" s="214" t="s">
        <v>1685</v>
      </c>
      <c r="C918" s="214" t="s">
        <v>1780</v>
      </c>
      <c r="D918" s="214" t="s">
        <v>1781</v>
      </c>
      <c r="E918" s="215">
        <v>7941</v>
      </c>
      <c r="F918" s="215">
        <v>9127</v>
      </c>
      <c r="G918" s="212"/>
      <c r="H918" s="212"/>
      <c r="I918" s="213">
        <f>IF(Таблица6254[[#This Row],[цена наличные]]&lt;&gt;"-",Таблица6254[[#This Row],[цена наличные]]*Таблица6254[[#This Row],[Заказ наличные]],"")</f>
        <v>0</v>
      </c>
      <c r="J918" s="213">
        <f>Таблица6254[[#This Row],[Цена б/н]]*Таблица6254[[#This Row],[заказ б/н]]</f>
        <v>0</v>
      </c>
    </row>
    <row r="919" spans="1:10" x14ac:dyDescent="0.25">
      <c r="A919" s="214" t="s">
        <v>1033</v>
      </c>
      <c r="B919" s="214" t="s">
        <v>1685</v>
      </c>
      <c r="C919" s="214" t="s">
        <v>1782</v>
      </c>
      <c r="D919" s="214" t="s">
        <v>1783</v>
      </c>
      <c r="E919" s="215">
        <v>5396</v>
      </c>
      <c r="F919" s="215">
        <v>6202</v>
      </c>
      <c r="G919" s="212"/>
      <c r="H919" s="212"/>
      <c r="I919" s="213">
        <f>IF(Таблица6254[[#This Row],[цена наличные]]&lt;&gt;"-",Таблица6254[[#This Row],[цена наличные]]*Таблица6254[[#This Row],[Заказ наличные]],"")</f>
        <v>0</v>
      </c>
      <c r="J919" s="213">
        <f>Таблица6254[[#This Row],[Цена б/н]]*Таблица6254[[#This Row],[заказ б/н]]</f>
        <v>0</v>
      </c>
    </row>
    <row r="920" spans="1:10" x14ac:dyDescent="0.25">
      <c r="A920" s="214" t="s">
        <v>1033</v>
      </c>
      <c r="B920" s="214" t="s">
        <v>1685</v>
      </c>
      <c r="C920" s="214" t="s">
        <v>10545</v>
      </c>
      <c r="D920" s="214" t="s">
        <v>10546</v>
      </c>
      <c r="E920" s="215">
        <v>12692</v>
      </c>
      <c r="F920" s="215">
        <v>14588</v>
      </c>
      <c r="G920" s="212"/>
      <c r="H920" s="212"/>
      <c r="I920" s="213">
        <f>IF(Таблица6254[[#This Row],[цена наличные]]&lt;&gt;"-",Таблица6254[[#This Row],[цена наличные]]*Таблица6254[[#This Row],[Заказ наличные]],"")</f>
        <v>0</v>
      </c>
      <c r="J920" s="213">
        <f>Таблица6254[[#This Row],[Цена б/н]]*Таблица6254[[#This Row],[заказ б/н]]</f>
        <v>0</v>
      </c>
    </row>
    <row r="921" spans="1:10" x14ac:dyDescent="0.25">
      <c r="A921" s="214" t="s">
        <v>1033</v>
      </c>
      <c r="B921" s="214" t="s">
        <v>1685</v>
      </c>
      <c r="C921" s="214" t="s">
        <v>10547</v>
      </c>
      <c r="D921" s="214" t="s">
        <v>10548</v>
      </c>
      <c r="E921" s="215">
        <v>9739</v>
      </c>
      <c r="F921" s="215">
        <v>11195</v>
      </c>
      <c r="G921" s="212"/>
      <c r="H921" s="212"/>
      <c r="I921" s="213">
        <f>IF(Таблица6254[[#This Row],[цена наличные]]&lt;&gt;"-",Таблица6254[[#This Row],[цена наличные]]*Таблица6254[[#This Row],[Заказ наличные]],"")</f>
        <v>0</v>
      </c>
      <c r="J921" s="213">
        <f>Таблица6254[[#This Row],[Цена б/н]]*Таблица6254[[#This Row],[заказ б/н]]</f>
        <v>0</v>
      </c>
    </row>
    <row r="922" spans="1:10" x14ac:dyDescent="0.25">
      <c r="A922" s="214" t="s">
        <v>1033</v>
      </c>
      <c r="B922" s="214" t="s">
        <v>1685</v>
      </c>
      <c r="C922" s="214" t="s">
        <v>1784</v>
      </c>
      <c r="D922" s="214" t="s">
        <v>1785</v>
      </c>
      <c r="E922" s="215">
        <v>15949</v>
      </c>
      <c r="F922" s="215">
        <v>18333</v>
      </c>
      <c r="G922" s="212"/>
      <c r="H922" s="212"/>
      <c r="I922" s="213">
        <f>IF(Таблица6254[[#This Row],[цена наличные]]&lt;&gt;"-",Таблица6254[[#This Row],[цена наличные]]*Таблица6254[[#This Row],[Заказ наличные]],"")</f>
        <v>0</v>
      </c>
      <c r="J922" s="213">
        <f>Таблица6254[[#This Row],[Цена б/н]]*Таблица6254[[#This Row],[заказ б/н]]</f>
        <v>0</v>
      </c>
    </row>
    <row r="923" spans="1:10" x14ac:dyDescent="0.25">
      <c r="A923" s="214" t="s">
        <v>1033</v>
      </c>
      <c r="B923" s="214" t="s">
        <v>1685</v>
      </c>
      <c r="C923" s="214" t="s">
        <v>1786</v>
      </c>
      <c r="D923" s="214" t="s">
        <v>1787</v>
      </c>
      <c r="E923" s="215">
        <v>16289</v>
      </c>
      <c r="F923" s="215">
        <v>18723</v>
      </c>
      <c r="G923" s="212"/>
      <c r="H923" s="212"/>
      <c r="I923" s="213">
        <f>IF(Таблица6254[[#This Row],[цена наличные]]&lt;&gt;"-",Таблица6254[[#This Row],[цена наличные]]*Таблица6254[[#This Row],[Заказ наличные]],"")</f>
        <v>0</v>
      </c>
      <c r="J923" s="213">
        <f>Таблица6254[[#This Row],[Цена б/н]]*Таблица6254[[#This Row],[заказ б/н]]</f>
        <v>0</v>
      </c>
    </row>
    <row r="924" spans="1:10" x14ac:dyDescent="0.25">
      <c r="A924" s="214" t="s">
        <v>1033</v>
      </c>
      <c r="B924" s="214" t="s">
        <v>1685</v>
      </c>
      <c r="C924" s="214" t="s">
        <v>1788</v>
      </c>
      <c r="D924" s="214" t="s">
        <v>1789</v>
      </c>
      <c r="E924" s="215">
        <v>22668</v>
      </c>
      <c r="F924" s="215">
        <v>26056</v>
      </c>
      <c r="G924" s="212"/>
      <c r="H924" s="212"/>
      <c r="I924" s="213">
        <f>IF(Таблица6254[[#This Row],[цена наличные]]&lt;&gt;"-",Таблица6254[[#This Row],[цена наличные]]*Таблица6254[[#This Row],[Заказ наличные]],"")</f>
        <v>0</v>
      </c>
      <c r="J924" s="213">
        <f>Таблица6254[[#This Row],[Цена б/н]]*Таблица6254[[#This Row],[заказ б/н]]</f>
        <v>0</v>
      </c>
    </row>
    <row r="925" spans="1:10" x14ac:dyDescent="0.25">
      <c r="A925" s="214" t="s">
        <v>1033</v>
      </c>
      <c r="B925" s="214" t="s">
        <v>1685</v>
      </c>
      <c r="C925" s="214" t="s">
        <v>1790</v>
      </c>
      <c r="D925" s="214" t="s">
        <v>1791</v>
      </c>
      <c r="E925" s="215">
        <v>22804</v>
      </c>
      <c r="F925" s="215">
        <v>26212</v>
      </c>
      <c r="G925" s="212"/>
      <c r="H925" s="212"/>
      <c r="I925" s="213">
        <f>IF(Таблица6254[[#This Row],[цена наличные]]&lt;&gt;"-",Таблица6254[[#This Row],[цена наличные]]*Таблица6254[[#This Row],[Заказ наличные]],"")</f>
        <v>0</v>
      </c>
      <c r="J925" s="213">
        <f>Таблица6254[[#This Row],[Цена б/н]]*Таблица6254[[#This Row],[заказ б/н]]</f>
        <v>0</v>
      </c>
    </row>
    <row r="926" spans="1:10" x14ac:dyDescent="0.25">
      <c r="A926" s="214" t="s">
        <v>1033</v>
      </c>
      <c r="B926" s="214" t="s">
        <v>1685</v>
      </c>
      <c r="C926" s="214" t="s">
        <v>1792</v>
      </c>
      <c r="D926" s="214" t="s">
        <v>1793</v>
      </c>
      <c r="E926" s="215">
        <v>41061</v>
      </c>
      <c r="F926" s="215">
        <v>47197</v>
      </c>
      <c r="G926" s="212"/>
      <c r="H926" s="212"/>
      <c r="I926" s="213">
        <f>IF(Таблица6254[[#This Row],[цена наличные]]&lt;&gt;"-",Таблица6254[[#This Row],[цена наличные]]*Таблица6254[[#This Row],[Заказ наличные]],"")</f>
        <v>0</v>
      </c>
      <c r="J926" s="213">
        <f>Таблица6254[[#This Row],[Цена б/н]]*Таблица6254[[#This Row],[заказ б/н]]</f>
        <v>0</v>
      </c>
    </row>
    <row r="927" spans="1:10" x14ac:dyDescent="0.25">
      <c r="A927" s="214" t="s">
        <v>1033</v>
      </c>
      <c r="B927" s="214" t="s">
        <v>1685</v>
      </c>
      <c r="C927" s="214" t="s">
        <v>1794</v>
      </c>
      <c r="D927" s="214" t="s">
        <v>10549</v>
      </c>
      <c r="E927" s="215">
        <v>15339</v>
      </c>
      <c r="F927" s="215">
        <v>17631</v>
      </c>
      <c r="G927" s="212"/>
      <c r="H927" s="212"/>
      <c r="I927" s="213">
        <f>IF(Таблица6254[[#This Row],[цена наличные]]&lt;&gt;"-",Таблица6254[[#This Row],[цена наличные]]*Таблица6254[[#This Row],[Заказ наличные]],"")</f>
        <v>0</v>
      </c>
      <c r="J927" s="213">
        <f>Таблица6254[[#This Row],[Цена б/н]]*Таблица6254[[#This Row],[заказ б/н]]</f>
        <v>0</v>
      </c>
    </row>
    <row r="928" spans="1:10" x14ac:dyDescent="0.25">
      <c r="A928" s="214" t="s">
        <v>1033</v>
      </c>
      <c r="B928" s="214" t="s">
        <v>1685</v>
      </c>
      <c r="C928" s="214" t="s">
        <v>10550</v>
      </c>
      <c r="D928" s="214" t="s">
        <v>10551</v>
      </c>
      <c r="E928" s="215">
        <v>15610</v>
      </c>
      <c r="F928" s="215">
        <v>17943</v>
      </c>
      <c r="G928" s="212"/>
      <c r="H928" s="212"/>
      <c r="I928" s="213">
        <f>IF(Таблица6254[[#This Row],[цена наличные]]&lt;&gt;"-",Таблица6254[[#This Row],[цена наличные]]*Таблица6254[[#This Row],[Заказ наличные]],"")</f>
        <v>0</v>
      </c>
      <c r="J928" s="213">
        <f>Таблица6254[[#This Row],[Цена б/н]]*Таблица6254[[#This Row],[заказ б/н]]</f>
        <v>0</v>
      </c>
    </row>
    <row r="929" spans="1:10" x14ac:dyDescent="0.25">
      <c r="A929" s="214" t="s">
        <v>1033</v>
      </c>
      <c r="B929" s="214" t="s">
        <v>1685</v>
      </c>
      <c r="C929" s="214" t="s">
        <v>1795</v>
      </c>
      <c r="D929" s="214" t="s">
        <v>1796</v>
      </c>
      <c r="E929" s="215">
        <v>22567</v>
      </c>
      <c r="F929" s="215">
        <v>25939</v>
      </c>
      <c r="G929" s="212"/>
      <c r="H929" s="212"/>
      <c r="I929" s="213">
        <f>IF(Таблица6254[[#This Row],[цена наличные]]&lt;&gt;"-",Таблица6254[[#This Row],[цена наличные]]*Таблица6254[[#This Row],[Заказ наличные]],"")</f>
        <v>0</v>
      </c>
      <c r="J929" s="213">
        <f>Таблица6254[[#This Row],[Цена б/н]]*Таблица6254[[#This Row],[заказ б/н]]</f>
        <v>0</v>
      </c>
    </row>
    <row r="930" spans="1:10" x14ac:dyDescent="0.25">
      <c r="A930" s="214" t="s">
        <v>1033</v>
      </c>
      <c r="B930" s="214" t="s">
        <v>1685</v>
      </c>
      <c r="C930" s="214" t="s">
        <v>10552</v>
      </c>
      <c r="D930" s="214" t="s">
        <v>10553</v>
      </c>
      <c r="E930" s="215">
        <v>18053</v>
      </c>
      <c r="F930" s="215">
        <v>20751</v>
      </c>
      <c r="G930" s="212"/>
      <c r="H930" s="212"/>
      <c r="I930" s="213">
        <f>IF(Таблица6254[[#This Row],[цена наличные]]&lt;&gt;"-",Таблица6254[[#This Row],[цена наличные]]*Таблица6254[[#This Row],[Заказ наличные]],"")</f>
        <v>0</v>
      </c>
      <c r="J930" s="213">
        <f>Таблица6254[[#This Row],[Цена б/н]]*Таблица6254[[#This Row],[заказ б/н]]</f>
        <v>0</v>
      </c>
    </row>
    <row r="931" spans="1:10" x14ac:dyDescent="0.25">
      <c r="A931" s="214" t="s">
        <v>1033</v>
      </c>
      <c r="B931" s="214" t="s">
        <v>1685</v>
      </c>
      <c r="C931" s="214" t="s">
        <v>1797</v>
      </c>
      <c r="D931" s="214" t="s">
        <v>1798</v>
      </c>
      <c r="E931" s="215">
        <v>27691</v>
      </c>
      <c r="F931" s="215">
        <v>31829</v>
      </c>
      <c r="G931" s="212"/>
      <c r="H931" s="212"/>
      <c r="I931" s="213">
        <f>IF(Таблица6254[[#This Row],[цена наличные]]&lt;&gt;"-",Таблица6254[[#This Row],[цена наличные]]*Таблица6254[[#This Row],[Заказ наличные]],"")</f>
        <v>0</v>
      </c>
      <c r="J931" s="213">
        <f>Таблица6254[[#This Row],[Цена б/н]]*Таблица6254[[#This Row],[заказ б/н]]</f>
        <v>0</v>
      </c>
    </row>
    <row r="932" spans="1:10" x14ac:dyDescent="0.25">
      <c r="A932" s="214" t="s">
        <v>1033</v>
      </c>
      <c r="B932" s="214" t="s">
        <v>1685</v>
      </c>
      <c r="C932" s="214" t="s">
        <v>13703</v>
      </c>
      <c r="D932" s="214" t="s">
        <v>13704</v>
      </c>
      <c r="E932" s="215">
        <v>46491</v>
      </c>
      <c r="F932" s="215">
        <v>53438</v>
      </c>
      <c r="G932" s="212"/>
      <c r="H932" s="212"/>
      <c r="I932" s="213">
        <f>IF(Таблица6254[[#This Row],[цена наличные]]&lt;&gt;"-",Таблица6254[[#This Row],[цена наличные]]*Таблица6254[[#This Row],[Заказ наличные]],"")</f>
        <v>0</v>
      </c>
      <c r="J932" s="213">
        <f>Таблица6254[[#This Row],[Цена б/н]]*Таблица6254[[#This Row],[заказ б/н]]</f>
        <v>0</v>
      </c>
    </row>
    <row r="933" spans="1:10" x14ac:dyDescent="0.25">
      <c r="A933" s="214" t="s">
        <v>1033</v>
      </c>
      <c r="B933" s="214" t="s">
        <v>1685</v>
      </c>
      <c r="C933" s="214" t="s">
        <v>1799</v>
      </c>
      <c r="D933" s="214" t="s">
        <v>1800</v>
      </c>
      <c r="E933" s="215">
        <v>22872</v>
      </c>
      <c r="F933" s="215">
        <v>26290</v>
      </c>
      <c r="G933" s="212"/>
      <c r="H933" s="212"/>
      <c r="I933" s="213">
        <f>IF(Таблица6254[[#This Row],[цена наличные]]&lt;&gt;"-",Таблица6254[[#This Row],[цена наличные]]*Таблица6254[[#This Row],[Заказ наличные]],"")</f>
        <v>0</v>
      </c>
      <c r="J933" s="213">
        <f>Таблица6254[[#This Row],[Цена б/н]]*Таблица6254[[#This Row],[заказ б/н]]</f>
        <v>0</v>
      </c>
    </row>
    <row r="934" spans="1:10" x14ac:dyDescent="0.25">
      <c r="A934" s="214" t="s">
        <v>1033</v>
      </c>
      <c r="B934" s="214" t="s">
        <v>1685</v>
      </c>
      <c r="C934" s="214" t="s">
        <v>10554</v>
      </c>
      <c r="D934" s="214" t="s">
        <v>10555</v>
      </c>
      <c r="E934" s="215">
        <v>5294</v>
      </c>
      <c r="F934" s="215">
        <v>6085</v>
      </c>
      <c r="G934" s="212"/>
      <c r="H934" s="212"/>
      <c r="I934" s="213">
        <f>IF(Таблица6254[[#This Row],[цена наличные]]&lt;&gt;"-",Таблица6254[[#This Row],[цена наличные]]*Таблица6254[[#This Row],[Заказ наличные]],"")</f>
        <v>0</v>
      </c>
      <c r="J934" s="213">
        <f>Таблица6254[[#This Row],[Цена б/н]]*Таблица6254[[#This Row],[заказ б/н]]</f>
        <v>0</v>
      </c>
    </row>
    <row r="935" spans="1:10" x14ac:dyDescent="0.25">
      <c r="A935" s="214" t="s">
        <v>1033</v>
      </c>
      <c r="B935" s="214" t="s">
        <v>1685</v>
      </c>
      <c r="C935" s="214" t="s">
        <v>1801</v>
      </c>
      <c r="D935" s="214" t="s">
        <v>1802</v>
      </c>
      <c r="E935" s="215">
        <v>3054</v>
      </c>
      <c r="F935" s="215">
        <v>3511</v>
      </c>
      <c r="G935" s="212"/>
      <c r="H935" s="212"/>
      <c r="I935" s="213">
        <f>IF(Таблица6254[[#This Row],[цена наличные]]&lt;&gt;"-",Таблица6254[[#This Row],[цена наличные]]*Таблица6254[[#This Row],[Заказ наличные]],"")</f>
        <v>0</v>
      </c>
      <c r="J935" s="213">
        <f>Таблица6254[[#This Row],[Цена б/н]]*Таблица6254[[#This Row],[заказ б/н]]</f>
        <v>0</v>
      </c>
    </row>
    <row r="936" spans="1:10" x14ac:dyDescent="0.25">
      <c r="A936" s="214" t="s">
        <v>1033</v>
      </c>
      <c r="B936" s="214" t="s">
        <v>1685</v>
      </c>
      <c r="C936" s="214" t="s">
        <v>1803</v>
      </c>
      <c r="D936" s="214" t="s">
        <v>1804</v>
      </c>
      <c r="E936" s="215">
        <v>3183</v>
      </c>
      <c r="F936" s="215">
        <v>3659</v>
      </c>
      <c r="G936" s="212"/>
      <c r="H936" s="212"/>
      <c r="I936" s="213">
        <f>IF(Таблица6254[[#This Row],[цена наличные]]&lt;&gt;"-",Таблица6254[[#This Row],[цена наличные]]*Таблица6254[[#This Row],[Заказ наличные]],"")</f>
        <v>0</v>
      </c>
      <c r="J936" s="213">
        <f>Таблица6254[[#This Row],[Цена б/н]]*Таблица6254[[#This Row],[заказ б/н]]</f>
        <v>0</v>
      </c>
    </row>
    <row r="937" spans="1:10" x14ac:dyDescent="0.25">
      <c r="A937" s="214" t="s">
        <v>1033</v>
      </c>
      <c r="B937" s="214" t="s">
        <v>1685</v>
      </c>
      <c r="C937" s="214" t="s">
        <v>1805</v>
      </c>
      <c r="D937" s="214" t="s">
        <v>1806</v>
      </c>
      <c r="E937" s="215">
        <v>3767</v>
      </c>
      <c r="F937" s="215">
        <v>4330</v>
      </c>
      <c r="G937" s="212"/>
      <c r="H937" s="212"/>
      <c r="I937" s="213">
        <f>IF(Таблица6254[[#This Row],[цена наличные]]&lt;&gt;"-",Таблица6254[[#This Row],[цена наличные]]*Таблица6254[[#This Row],[Заказ наличные]],"")</f>
        <v>0</v>
      </c>
      <c r="J937" s="213">
        <f>Таблица6254[[#This Row],[Цена б/н]]*Таблица6254[[#This Row],[заказ б/н]]</f>
        <v>0</v>
      </c>
    </row>
    <row r="938" spans="1:10" x14ac:dyDescent="0.25">
      <c r="A938" s="214" t="s">
        <v>1033</v>
      </c>
      <c r="B938" s="214" t="s">
        <v>1685</v>
      </c>
      <c r="C938" s="214" t="s">
        <v>1807</v>
      </c>
      <c r="D938" s="214" t="s">
        <v>1808</v>
      </c>
      <c r="E938" s="215">
        <v>3970</v>
      </c>
      <c r="F938" s="215">
        <v>4564</v>
      </c>
      <c r="G938" s="212"/>
      <c r="H938" s="212"/>
      <c r="I938" s="213">
        <f>IF(Таблица6254[[#This Row],[цена наличные]]&lt;&gt;"-",Таблица6254[[#This Row],[цена наличные]]*Таблица6254[[#This Row],[Заказ наличные]],"")</f>
        <v>0</v>
      </c>
      <c r="J938" s="213">
        <f>Таблица6254[[#This Row],[Цена б/н]]*Таблица6254[[#This Row],[заказ б/н]]</f>
        <v>0</v>
      </c>
    </row>
    <row r="939" spans="1:10" x14ac:dyDescent="0.25">
      <c r="A939" s="214" t="s">
        <v>1033</v>
      </c>
      <c r="B939" s="214" t="s">
        <v>1685</v>
      </c>
      <c r="C939" s="214" t="s">
        <v>1809</v>
      </c>
      <c r="D939" s="214" t="s">
        <v>1810</v>
      </c>
      <c r="E939" s="215">
        <v>6495</v>
      </c>
      <c r="F939" s="215">
        <v>7466</v>
      </c>
      <c r="G939" s="212"/>
      <c r="H939" s="212"/>
      <c r="I939" s="213">
        <f>IF(Таблица6254[[#This Row],[цена наличные]]&lt;&gt;"-",Таблица6254[[#This Row],[цена наличные]]*Таблица6254[[#This Row],[Заказ наличные]],"")</f>
        <v>0</v>
      </c>
      <c r="J939" s="213">
        <f>Таблица6254[[#This Row],[Цена б/н]]*Таблица6254[[#This Row],[заказ б/н]]</f>
        <v>0</v>
      </c>
    </row>
    <row r="940" spans="1:10" x14ac:dyDescent="0.25">
      <c r="A940" s="214" t="s">
        <v>1033</v>
      </c>
      <c r="B940" s="214" t="s">
        <v>1685</v>
      </c>
      <c r="C940" s="214" t="s">
        <v>1811</v>
      </c>
      <c r="D940" s="214" t="s">
        <v>1812</v>
      </c>
      <c r="E940" s="215">
        <v>6577</v>
      </c>
      <c r="F940" s="215">
        <v>7559</v>
      </c>
      <c r="G940" s="212"/>
      <c r="H940" s="212"/>
      <c r="I940" s="213">
        <f>IF(Таблица6254[[#This Row],[цена наличные]]&lt;&gt;"-",Таблица6254[[#This Row],[цена наличные]]*Таблица6254[[#This Row],[Заказ наличные]],"")</f>
        <v>0</v>
      </c>
      <c r="J940" s="213">
        <f>Таблица6254[[#This Row],[Цена б/н]]*Таблица6254[[#This Row],[заказ б/н]]</f>
        <v>0</v>
      </c>
    </row>
    <row r="941" spans="1:10" x14ac:dyDescent="0.25">
      <c r="A941" s="214" t="s">
        <v>1033</v>
      </c>
      <c r="B941" s="214" t="s">
        <v>1685</v>
      </c>
      <c r="C941" s="214" t="s">
        <v>11596</v>
      </c>
      <c r="D941" s="214" t="s">
        <v>11597</v>
      </c>
      <c r="E941" s="215">
        <v>9950</v>
      </c>
      <c r="F941" s="215">
        <v>11436</v>
      </c>
      <c r="G941" s="212"/>
      <c r="H941" s="212"/>
      <c r="I941" s="213">
        <f>IF(Таблица6254[[#This Row],[цена наличные]]&lt;&gt;"-",Таблица6254[[#This Row],[цена наличные]]*Таблица6254[[#This Row],[Заказ наличные]],"")</f>
        <v>0</v>
      </c>
      <c r="J941" s="213">
        <f>Таблица6254[[#This Row],[Цена б/н]]*Таблица6254[[#This Row],[заказ б/н]]</f>
        <v>0</v>
      </c>
    </row>
    <row r="942" spans="1:10" x14ac:dyDescent="0.25">
      <c r="A942" s="214" t="s">
        <v>1033</v>
      </c>
      <c r="B942" s="214" t="s">
        <v>1685</v>
      </c>
      <c r="C942" s="214" t="s">
        <v>1813</v>
      </c>
      <c r="D942" s="214" t="s">
        <v>1814</v>
      </c>
      <c r="E942" s="215">
        <v>16967</v>
      </c>
      <c r="F942" s="215">
        <v>19503</v>
      </c>
      <c r="G942" s="212"/>
      <c r="H942" s="212"/>
      <c r="I942" s="213">
        <f>IF(Таблица6254[[#This Row],[цена наличные]]&lt;&gt;"-",Таблица6254[[#This Row],[цена наличные]]*Таблица6254[[#This Row],[Заказ наличные]],"")</f>
        <v>0</v>
      </c>
      <c r="J942" s="213">
        <f>Таблица6254[[#This Row],[Цена б/н]]*Таблица6254[[#This Row],[заказ б/н]]</f>
        <v>0</v>
      </c>
    </row>
    <row r="943" spans="1:10" x14ac:dyDescent="0.25">
      <c r="A943" s="214" t="s">
        <v>1033</v>
      </c>
      <c r="B943" s="214" t="s">
        <v>1685</v>
      </c>
      <c r="C943" s="214" t="s">
        <v>1815</v>
      </c>
      <c r="D943" s="214" t="s">
        <v>1816</v>
      </c>
      <c r="E943" s="215">
        <v>12149</v>
      </c>
      <c r="F943" s="215">
        <v>13964</v>
      </c>
      <c r="G943" s="212"/>
      <c r="H943" s="212"/>
      <c r="I943" s="213">
        <f>IF(Таблица6254[[#This Row],[цена наличные]]&lt;&gt;"-",Таблица6254[[#This Row],[цена наличные]]*Таблица6254[[#This Row],[Заказ наличные]],"")</f>
        <v>0</v>
      </c>
      <c r="J943" s="213">
        <f>Таблица6254[[#This Row],[Цена б/н]]*Таблица6254[[#This Row],[заказ б/н]]</f>
        <v>0</v>
      </c>
    </row>
    <row r="944" spans="1:10" x14ac:dyDescent="0.25">
      <c r="A944" s="214" t="s">
        <v>1033</v>
      </c>
      <c r="B944" s="214" t="s">
        <v>1685</v>
      </c>
      <c r="C944" s="214" t="s">
        <v>1817</v>
      </c>
      <c r="D944" s="214" t="s">
        <v>1818</v>
      </c>
      <c r="E944" s="215">
        <v>25790</v>
      </c>
      <c r="F944" s="215">
        <v>29644</v>
      </c>
      <c r="G944" s="212"/>
      <c r="H944" s="212"/>
      <c r="I944" s="213">
        <f>IF(Таблица6254[[#This Row],[цена наличные]]&lt;&gt;"-",Таблица6254[[#This Row],[цена наличные]]*Таблица6254[[#This Row],[Заказ наличные]],"")</f>
        <v>0</v>
      </c>
      <c r="J944" s="213">
        <f>Таблица6254[[#This Row],[Цена б/н]]*Таблица6254[[#This Row],[заказ б/н]]</f>
        <v>0</v>
      </c>
    </row>
    <row r="945" spans="1:10" x14ac:dyDescent="0.25">
      <c r="A945" s="214" t="s">
        <v>1033</v>
      </c>
      <c r="B945" s="214" t="s">
        <v>1685</v>
      </c>
      <c r="C945" s="214" t="s">
        <v>1819</v>
      </c>
      <c r="D945" s="214" t="s">
        <v>1820</v>
      </c>
      <c r="E945" s="215">
        <v>4004</v>
      </c>
      <c r="F945" s="215">
        <v>4603</v>
      </c>
      <c r="G945" s="212"/>
      <c r="H945" s="212"/>
      <c r="I945" s="213">
        <f>IF(Таблица6254[[#This Row],[цена наличные]]&lt;&gt;"-",Таблица6254[[#This Row],[цена наличные]]*Таблица6254[[#This Row],[Заказ наличные]],"")</f>
        <v>0</v>
      </c>
      <c r="J945" s="213">
        <f>Таблица6254[[#This Row],[Цена б/н]]*Таблица6254[[#This Row],[заказ б/н]]</f>
        <v>0</v>
      </c>
    </row>
    <row r="946" spans="1:10" x14ac:dyDescent="0.25">
      <c r="A946" s="214" t="s">
        <v>1033</v>
      </c>
      <c r="B946" s="214" t="s">
        <v>1685</v>
      </c>
      <c r="C946" s="214" t="s">
        <v>1821</v>
      </c>
      <c r="D946" s="214" t="s">
        <v>1822</v>
      </c>
      <c r="E946" s="215">
        <v>4086</v>
      </c>
      <c r="F946" s="215">
        <v>4696</v>
      </c>
      <c r="G946" s="212"/>
      <c r="H946" s="212"/>
      <c r="I946" s="213">
        <f>IF(Таблица6254[[#This Row],[цена наличные]]&lt;&gt;"-",Таблица6254[[#This Row],[цена наличные]]*Таблица6254[[#This Row],[Заказ наличные]],"")</f>
        <v>0</v>
      </c>
      <c r="J946" s="213">
        <f>Таблица6254[[#This Row],[Цена б/н]]*Таблица6254[[#This Row],[заказ б/н]]</f>
        <v>0</v>
      </c>
    </row>
    <row r="947" spans="1:10" x14ac:dyDescent="0.25">
      <c r="A947" s="214" t="s">
        <v>1033</v>
      </c>
      <c r="B947" s="214" t="s">
        <v>1685</v>
      </c>
      <c r="C947" s="214" t="s">
        <v>1823</v>
      </c>
      <c r="D947" s="214" t="s">
        <v>1824</v>
      </c>
      <c r="E947" s="215">
        <v>10180</v>
      </c>
      <c r="F947" s="215">
        <v>11702</v>
      </c>
      <c r="G947" s="212"/>
      <c r="H947" s="212"/>
      <c r="I947" s="213">
        <f>IF(Таблица6254[[#This Row],[цена наличные]]&lt;&gt;"-",Таблица6254[[#This Row],[цена наличные]]*Таблица6254[[#This Row],[Заказ наличные]],"")</f>
        <v>0</v>
      </c>
      <c r="J947" s="213">
        <f>Таблица6254[[#This Row],[Цена б/н]]*Таблица6254[[#This Row],[заказ б/н]]</f>
        <v>0</v>
      </c>
    </row>
    <row r="948" spans="1:10" x14ac:dyDescent="0.25">
      <c r="A948" s="214" t="s">
        <v>1033</v>
      </c>
      <c r="B948" s="214" t="s">
        <v>1685</v>
      </c>
      <c r="C948" s="214" t="s">
        <v>11310</v>
      </c>
      <c r="D948" s="214" t="s">
        <v>11311</v>
      </c>
      <c r="E948" s="215">
        <v>7805</v>
      </c>
      <c r="F948" s="215">
        <v>8971</v>
      </c>
      <c r="G948" s="212"/>
      <c r="H948" s="212"/>
      <c r="I948" s="213">
        <f>IF(Таблица6254[[#This Row],[цена наличные]]&lt;&gt;"-",Таблица6254[[#This Row],[цена наличные]]*Таблица6254[[#This Row],[Заказ наличные]],"")</f>
        <v>0</v>
      </c>
      <c r="J948" s="213">
        <f>Таблица6254[[#This Row],[Цена б/н]]*Таблица6254[[#This Row],[заказ б/н]]</f>
        <v>0</v>
      </c>
    </row>
    <row r="949" spans="1:10" x14ac:dyDescent="0.25">
      <c r="A949" s="214" t="s">
        <v>1033</v>
      </c>
      <c r="B949" s="214" t="s">
        <v>1685</v>
      </c>
      <c r="C949" s="214" t="s">
        <v>1825</v>
      </c>
      <c r="D949" s="214" t="s">
        <v>1826</v>
      </c>
      <c r="E949" s="215">
        <v>16628</v>
      </c>
      <c r="F949" s="215">
        <v>19113</v>
      </c>
      <c r="G949" s="212"/>
      <c r="H949" s="212"/>
      <c r="I949" s="213">
        <f>IF(Таблица6254[[#This Row],[цена наличные]]&lt;&gt;"-",Таблица6254[[#This Row],[цена наличные]]*Таблица6254[[#This Row],[Заказ наличные]],"")</f>
        <v>0</v>
      </c>
      <c r="J949" s="213">
        <f>Таблица6254[[#This Row],[Цена б/н]]*Таблица6254[[#This Row],[заказ б/н]]</f>
        <v>0</v>
      </c>
    </row>
    <row r="950" spans="1:10" x14ac:dyDescent="0.25">
      <c r="A950" s="214" t="s">
        <v>1033</v>
      </c>
      <c r="B950" s="214" t="s">
        <v>1685</v>
      </c>
      <c r="C950" s="214" t="s">
        <v>1827</v>
      </c>
      <c r="D950" s="214" t="s">
        <v>1828</v>
      </c>
      <c r="E950" s="215">
        <v>14592</v>
      </c>
      <c r="F950" s="215">
        <v>16772</v>
      </c>
      <c r="G950" s="212"/>
      <c r="H950" s="212"/>
      <c r="I950" s="213">
        <f>IF(Таблица6254[[#This Row],[цена наличные]]&lt;&gt;"-",Таблица6254[[#This Row],[цена наличные]]*Таблица6254[[#This Row],[Заказ наличные]],"")</f>
        <v>0</v>
      </c>
      <c r="J950" s="213">
        <f>Таблица6254[[#This Row],[Цена б/н]]*Таблица6254[[#This Row],[заказ б/н]]</f>
        <v>0</v>
      </c>
    </row>
    <row r="951" spans="1:10" x14ac:dyDescent="0.25">
      <c r="A951" s="214" t="s">
        <v>1033</v>
      </c>
      <c r="B951" s="214" t="s">
        <v>1685</v>
      </c>
      <c r="C951" s="214" t="s">
        <v>1829</v>
      </c>
      <c r="D951" s="214" t="s">
        <v>1830</v>
      </c>
      <c r="E951" s="215">
        <v>11171</v>
      </c>
      <c r="F951" s="215">
        <v>12841</v>
      </c>
      <c r="G951" s="212"/>
      <c r="H951" s="212"/>
      <c r="I951" s="213">
        <f>IF(Таблица6254[[#This Row],[цена наличные]]&lt;&gt;"-",Таблица6254[[#This Row],[цена наличные]]*Таблица6254[[#This Row],[Заказ наличные]],"")</f>
        <v>0</v>
      </c>
      <c r="J951" s="213">
        <f>Таблица6254[[#This Row],[Цена б/н]]*Таблица6254[[#This Row],[заказ б/н]]</f>
        <v>0</v>
      </c>
    </row>
    <row r="952" spans="1:10" x14ac:dyDescent="0.25">
      <c r="A952" s="214" t="s">
        <v>1033</v>
      </c>
      <c r="B952" s="214" t="s">
        <v>1685</v>
      </c>
      <c r="C952" s="214" t="s">
        <v>1831</v>
      </c>
      <c r="D952" s="214" t="s">
        <v>1832</v>
      </c>
      <c r="E952" s="215">
        <v>13574</v>
      </c>
      <c r="F952" s="215">
        <v>15602</v>
      </c>
      <c r="G952" s="212"/>
      <c r="H952" s="212"/>
      <c r="I952" s="213">
        <f>IF(Таблица6254[[#This Row],[цена наличные]]&lt;&gt;"-",Таблица6254[[#This Row],[цена наличные]]*Таблица6254[[#This Row],[Заказ наличные]],"")</f>
        <v>0</v>
      </c>
      <c r="J952" s="213">
        <f>Таблица6254[[#This Row],[Цена б/н]]*Таблица6254[[#This Row],[заказ б/н]]</f>
        <v>0</v>
      </c>
    </row>
    <row r="953" spans="1:10" x14ac:dyDescent="0.25">
      <c r="A953" s="214" t="s">
        <v>1033</v>
      </c>
      <c r="B953" s="214" t="s">
        <v>1685</v>
      </c>
      <c r="C953" s="214" t="s">
        <v>1833</v>
      </c>
      <c r="D953" s="214" t="s">
        <v>1834</v>
      </c>
      <c r="E953" s="215">
        <v>22295</v>
      </c>
      <c r="F953" s="215">
        <v>25627</v>
      </c>
      <c r="G953" s="212"/>
      <c r="H953" s="212"/>
      <c r="I953" s="213">
        <f>IF(Таблица6254[[#This Row],[цена наличные]]&lt;&gt;"-",Таблица6254[[#This Row],[цена наличные]]*Таблица6254[[#This Row],[Заказ наличные]],"")</f>
        <v>0</v>
      </c>
      <c r="J953" s="213">
        <f>Таблица6254[[#This Row],[Цена б/н]]*Таблица6254[[#This Row],[заказ б/н]]</f>
        <v>0</v>
      </c>
    </row>
    <row r="954" spans="1:10" x14ac:dyDescent="0.25">
      <c r="A954" s="214" t="s">
        <v>1033</v>
      </c>
      <c r="B954" s="214" t="s">
        <v>1685</v>
      </c>
      <c r="C954" s="214" t="s">
        <v>10556</v>
      </c>
      <c r="D954" s="214" t="s">
        <v>10557</v>
      </c>
      <c r="E954" s="215">
        <v>29184</v>
      </c>
      <c r="F954" s="215">
        <v>33545</v>
      </c>
      <c r="G954" s="212"/>
      <c r="H954" s="212"/>
      <c r="I954" s="213">
        <f>IF(Таблица6254[[#This Row],[цена наличные]]&lt;&gt;"-",Таблица6254[[#This Row],[цена наличные]]*Таблица6254[[#This Row],[Заказ наличные]],"")</f>
        <v>0</v>
      </c>
      <c r="J954" s="213">
        <f>Таблица6254[[#This Row],[Цена б/н]]*Таблица6254[[#This Row],[заказ б/н]]</f>
        <v>0</v>
      </c>
    </row>
    <row r="955" spans="1:10" x14ac:dyDescent="0.25">
      <c r="A955" s="214" t="s">
        <v>1033</v>
      </c>
      <c r="B955" s="214" t="s">
        <v>1685</v>
      </c>
      <c r="C955" s="214" t="s">
        <v>10558</v>
      </c>
      <c r="D955" s="214" t="s">
        <v>10559</v>
      </c>
      <c r="E955" s="215">
        <v>37805</v>
      </c>
      <c r="F955" s="215">
        <v>43455</v>
      </c>
      <c r="G955" s="212"/>
      <c r="H955" s="212"/>
      <c r="I955" s="213">
        <f>IF(Таблица6254[[#This Row],[цена наличные]]&lt;&gt;"-",Таблица6254[[#This Row],[цена наличные]]*Таблица6254[[#This Row],[Заказ наличные]],"")</f>
        <v>0</v>
      </c>
      <c r="J955" s="213">
        <f>Таблица6254[[#This Row],[Цена б/н]]*Таблица6254[[#This Row],[заказ б/н]]</f>
        <v>0</v>
      </c>
    </row>
    <row r="956" spans="1:10" x14ac:dyDescent="0.25">
      <c r="A956" s="214" t="s">
        <v>1033</v>
      </c>
      <c r="B956" s="214" t="s">
        <v>1685</v>
      </c>
      <c r="C956" s="214" t="s">
        <v>10560</v>
      </c>
      <c r="D956" s="214" t="s">
        <v>10561</v>
      </c>
      <c r="E956" s="215">
        <v>14796</v>
      </c>
      <c r="F956" s="215">
        <v>17006</v>
      </c>
      <c r="G956" s="212"/>
      <c r="H956" s="212"/>
      <c r="I956" s="213">
        <f>IF(Таблица6254[[#This Row],[цена наличные]]&lt;&gt;"-",Таблица6254[[#This Row],[цена наличные]]*Таблица6254[[#This Row],[Заказ наличные]],"")</f>
        <v>0</v>
      </c>
      <c r="J956" s="213">
        <f>Таблица6254[[#This Row],[Цена б/н]]*Таблица6254[[#This Row],[заказ б/н]]</f>
        <v>0</v>
      </c>
    </row>
    <row r="957" spans="1:10" x14ac:dyDescent="0.25">
      <c r="A957" s="214" t="s">
        <v>1033</v>
      </c>
      <c r="B957" s="214" t="s">
        <v>1685</v>
      </c>
      <c r="C957" s="214" t="s">
        <v>14266</v>
      </c>
      <c r="D957" s="214" t="s">
        <v>14267</v>
      </c>
      <c r="E957" s="215">
        <v>6237</v>
      </c>
      <c r="F957" s="215">
        <v>7169</v>
      </c>
      <c r="G957" s="212"/>
      <c r="H957" s="212"/>
      <c r="I957" s="213">
        <f>IF(Таблица6254[[#This Row],[цена наличные]]&lt;&gt;"-",Таблица6254[[#This Row],[цена наличные]]*Таблица6254[[#This Row],[Заказ наличные]],"")</f>
        <v>0</v>
      </c>
      <c r="J957" s="213">
        <f>Таблица6254[[#This Row],[Цена б/н]]*Таблица6254[[#This Row],[заказ б/н]]</f>
        <v>0</v>
      </c>
    </row>
    <row r="958" spans="1:10" x14ac:dyDescent="0.25">
      <c r="A958" s="214" t="s">
        <v>1033</v>
      </c>
      <c r="B958" s="214" t="s">
        <v>1685</v>
      </c>
      <c r="C958" s="214" t="s">
        <v>1835</v>
      </c>
      <c r="D958" s="214" t="s">
        <v>1836</v>
      </c>
      <c r="E958" s="215">
        <v>23754</v>
      </c>
      <c r="F958" s="215">
        <v>27304</v>
      </c>
      <c r="G958" s="212"/>
      <c r="H958" s="212"/>
      <c r="I958" s="213">
        <f>IF(Таблица6254[[#This Row],[цена наличные]]&lt;&gt;"-",Таблица6254[[#This Row],[цена наличные]]*Таблица6254[[#This Row],[Заказ наличные]],"")</f>
        <v>0</v>
      </c>
      <c r="J958" s="213">
        <f>Таблица6254[[#This Row],[Цена б/н]]*Таблица6254[[#This Row],[заказ б/н]]</f>
        <v>0</v>
      </c>
    </row>
    <row r="959" spans="1:10" x14ac:dyDescent="0.25">
      <c r="A959" s="214" t="s">
        <v>1033</v>
      </c>
      <c r="B959" s="214" t="s">
        <v>1685</v>
      </c>
      <c r="C959" s="214" t="s">
        <v>1837</v>
      </c>
      <c r="D959" s="214" t="s">
        <v>1838</v>
      </c>
      <c r="E959" s="215">
        <v>37193</v>
      </c>
      <c r="F959" s="215">
        <v>42750</v>
      </c>
      <c r="G959" s="212"/>
      <c r="H959" s="212"/>
      <c r="I959" s="213">
        <f>IF(Таблица6254[[#This Row],[цена наличные]]&lt;&gt;"-",Таблица6254[[#This Row],[цена наличные]]*Таблица6254[[#This Row],[Заказ наличные]],"")</f>
        <v>0</v>
      </c>
      <c r="J959" s="213">
        <f>Таблица6254[[#This Row],[Цена б/н]]*Таблица6254[[#This Row],[заказ б/н]]</f>
        <v>0</v>
      </c>
    </row>
    <row r="960" spans="1:10" x14ac:dyDescent="0.25">
      <c r="A960" s="214" t="s">
        <v>1033</v>
      </c>
      <c r="B960" s="214" t="s">
        <v>1685</v>
      </c>
      <c r="C960" s="214" t="s">
        <v>11598</v>
      </c>
      <c r="D960" s="214" t="s">
        <v>11599</v>
      </c>
      <c r="E960" s="215">
        <v>15271</v>
      </c>
      <c r="F960" s="215">
        <v>17553</v>
      </c>
      <c r="G960" s="212"/>
      <c r="H960" s="212"/>
      <c r="I960" s="213">
        <f>IF(Таблица6254[[#This Row],[цена наличные]]&lt;&gt;"-",Таблица6254[[#This Row],[цена наличные]]*Таблица6254[[#This Row],[Заказ наличные]],"")</f>
        <v>0</v>
      </c>
      <c r="J960" s="213">
        <f>Таблица6254[[#This Row],[Цена б/н]]*Таблица6254[[#This Row],[заказ б/н]]</f>
        <v>0</v>
      </c>
    </row>
    <row r="961" spans="1:10" x14ac:dyDescent="0.25">
      <c r="A961" s="214" t="s">
        <v>1033</v>
      </c>
      <c r="B961" s="214" t="s">
        <v>1685</v>
      </c>
      <c r="C961" s="214" t="s">
        <v>10562</v>
      </c>
      <c r="D961" s="214" t="s">
        <v>10563</v>
      </c>
      <c r="E961" s="215">
        <v>11606</v>
      </c>
      <c r="F961" s="215">
        <v>13340</v>
      </c>
      <c r="G961" s="212"/>
      <c r="H961" s="212"/>
      <c r="I961" s="213">
        <f>IF(Таблица6254[[#This Row],[цена наличные]]&lt;&gt;"-",Таблица6254[[#This Row],[цена наличные]]*Таблица6254[[#This Row],[Заказ наличные]],"")</f>
        <v>0</v>
      </c>
      <c r="J961" s="213">
        <f>Таблица6254[[#This Row],[Цена б/н]]*Таблица6254[[#This Row],[заказ б/н]]</f>
        <v>0</v>
      </c>
    </row>
    <row r="962" spans="1:10" x14ac:dyDescent="0.25">
      <c r="A962" s="214" t="s">
        <v>1033</v>
      </c>
      <c r="B962" s="214" t="s">
        <v>1685</v>
      </c>
      <c r="C962" s="214" t="s">
        <v>1839</v>
      </c>
      <c r="D962" s="214" t="s">
        <v>1840</v>
      </c>
      <c r="E962" s="215">
        <v>22601</v>
      </c>
      <c r="F962" s="215">
        <v>25978</v>
      </c>
      <c r="G962" s="212"/>
      <c r="H962" s="212"/>
      <c r="I962" s="213">
        <f>IF(Таблица6254[[#This Row],[цена наличные]]&lt;&gt;"-",Таблица6254[[#This Row],[цена наличные]]*Таблица6254[[#This Row],[Заказ наличные]],"")</f>
        <v>0</v>
      </c>
      <c r="J962" s="213">
        <f>Таблица6254[[#This Row],[Цена б/н]]*Таблица6254[[#This Row],[заказ б/н]]</f>
        <v>0</v>
      </c>
    </row>
    <row r="963" spans="1:10" x14ac:dyDescent="0.25">
      <c r="A963" s="214" t="s">
        <v>1033</v>
      </c>
      <c r="B963" s="214" t="s">
        <v>1685</v>
      </c>
      <c r="C963" s="214" t="s">
        <v>10564</v>
      </c>
      <c r="D963" s="214" t="s">
        <v>10565</v>
      </c>
      <c r="E963" s="215">
        <v>21650</v>
      </c>
      <c r="F963" s="215">
        <v>24886</v>
      </c>
      <c r="G963" s="212"/>
      <c r="H963" s="212"/>
      <c r="I963" s="213">
        <f>IF(Таблица6254[[#This Row],[цена наличные]]&lt;&gt;"-",Таблица6254[[#This Row],[цена наличные]]*Таблица6254[[#This Row],[Заказ наличные]],"")</f>
        <v>0</v>
      </c>
      <c r="J963" s="213">
        <f>Таблица6254[[#This Row],[Цена б/н]]*Таблица6254[[#This Row],[заказ б/н]]</f>
        <v>0</v>
      </c>
    </row>
    <row r="964" spans="1:10" x14ac:dyDescent="0.25">
      <c r="A964" s="214" t="s">
        <v>1033</v>
      </c>
      <c r="B964" s="214" t="s">
        <v>1685</v>
      </c>
      <c r="C964" s="214" t="s">
        <v>10566</v>
      </c>
      <c r="D964" s="214" t="s">
        <v>10567</v>
      </c>
      <c r="E964" s="215">
        <v>17985</v>
      </c>
      <c r="F964" s="215">
        <v>20673</v>
      </c>
      <c r="G964" s="212"/>
      <c r="H964" s="212"/>
      <c r="I964" s="213">
        <f>IF(Таблица6254[[#This Row],[цена наличные]]&lt;&gt;"-",Таблица6254[[#This Row],[цена наличные]]*Таблица6254[[#This Row],[Заказ наличные]],"")</f>
        <v>0</v>
      </c>
      <c r="J964" s="213">
        <f>Таблица6254[[#This Row],[Цена б/н]]*Таблица6254[[#This Row],[заказ б/н]]</f>
        <v>0</v>
      </c>
    </row>
    <row r="965" spans="1:10" x14ac:dyDescent="0.25">
      <c r="A965" s="214" t="s">
        <v>1033</v>
      </c>
      <c r="B965" s="214" t="s">
        <v>1685</v>
      </c>
      <c r="C965" s="214" t="s">
        <v>1841</v>
      </c>
      <c r="D965" s="214" t="s">
        <v>1842</v>
      </c>
      <c r="E965" s="215">
        <v>38686</v>
      </c>
      <c r="F965" s="215">
        <v>44466</v>
      </c>
      <c r="G965" s="212"/>
      <c r="H965" s="212"/>
      <c r="I965" s="213">
        <f>IF(Таблица6254[[#This Row],[цена наличные]]&lt;&gt;"-",Таблица6254[[#This Row],[цена наличные]]*Таблица6254[[#This Row],[Заказ наличные]],"")</f>
        <v>0</v>
      </c>
      <c r="J965" s="213">
        <f>Таблица6254[[#This Row],[Цена б/н]]*Таблица6254[[#This Row],[заказ б/н]]</f>
        <v>0</v>
      </c>
    </row>
    <row r="966" spans="1:10" x14ac:dyDescent="0.25">
      <c r="A966" s="214" t="s">
        <v>1033</v>
      </c>
      <c r="B966" s="214" t="s">
        <v>1685</v>
      </c>
      <c r="C966" s="214" t="s">
        <v>10568</v>
      </c>
      <c r="D966" s="214" t="s">
        <v>10569</v>
      </c>
      <c r="E966" s="215">
        <v>27623</v>
      </c>
      <c r="F966" s="215">
        <v>31751</v>
      </c>
      <c r="G966" s="212"/>
      <c r="H966" s="212"/>
      <c r="I966" s="213">
        <f>IF(Таблица6254[[#This Row],[цена наличные]]&lt;&gt;"-",Таблица6254[[#This Row],[цена наличные]]*Таблица6254[[#This Row],[Заказ наличные]],"")</f>
        <v>0</v>
      </c>
      <c r="J966" s="213">
        <f>Таблица6254[[#This Row],[Цена б/н]]*Таблица6254[[#This Row],[заказ б/н]]</f>
        <v>0</v>
      </c>
    </row>
    <row r="967" spans="1:10" x14ac:dyDescent="0.25">
      <c r="A967" s="214" t="s">
        <v>1033</v>
      </c>
      <c r="B967" s="214" t="s">
        <v>1685</v>
      </c>
      <c r="C967" s="214" t="s">
        <v>10570</v>
      </c>
      <c r="D967" s="214" t="s">
        <v>10571</v>
      </c>
      <c r="E967" s="215">
        <v>57011</v>
      </c>
      <c r="F967" s="215">
        <v>65529</v>
      </c>
      <c r="G967" s="212"/>
      <c r="H967" s="212"/>
      <c r="I967" s="213">
        <f>IF(Таблица6254[[#This Row],[цена наличные]]&lt;&gt;"-",Таблица6254[[#This Row],[цена наличные]]*Таблица6254[[#This Row],[Заказ наличные]],"")</f>
        <v>0</v>
      </c>
      <c r="J967" s="213">
        <f>Таблица6254[[#This Row],[Цена б/н]]*Таблица6254[[#This Row],[заказ б/н]]</f>
        <v>0</v>
      </c>
    </row>
    <row r="968" spans="1:10" x14ac:dyDescent="0.25">
      <c r="A968" s="214" t="s">
        <v>1033</v>
      </c>
      <c r="B968" s="214" t="s">
        <v>1685</v>
      </c>
      <c r="C968" s="214" t="s">
        <v>10572</v>
      </c>
      <c r="D968" s="214" t="s">
        <v>10573</v>
      </c>
      <c r="E968" s="215">
        <v>29184</v>
      </c>
      <c r="F968" s="215">
        <v>33545</v>
      </c>
      <c r="G968" s="212"/>
      <c r="H968" s="212"/>
      <c r="I968" s="213">
        <f>IF(Таблица6254[[#This Row],[цена наличные]]&lt;&gt;"-",Таблица6254[[#This Row],[цена наличные]]*Таблица6254[[#This Row],[Заказ наличные]],"")</f>
        <v>0</v>
      </c>
      <c r="J968" s="213">
        <f>Таблица6254[[#This Row],[Цена б/н]]*Таблица6254[[#This Row],[заказ б/н]]</f>
        <v>0</v>
      </c>
    </row>
    <row r="969" spans="1:10" x14ac:dyDescent="0.25">
      <c r="A969" s="214" t="s">
        <v>1033</v>
      </c>
      <c r="B969" s="214" t="s">
        <v>1685</v>
      </c>
      <c r="C969" s="214" t="s">
        <v>1843</v>
      </c>
      <c r="D969" s="214" t="s">
        <v>1844</v>
      </c>
      <c r="E969" s="215">
        <v>10859</v>
      </c>
      <c r="F969" s="215">
        <v>12482</v>
      </c>
      <c r="G969" s="212"/>
      <c r="H969" s="212"/>
      <c r="I969" s="213">
        <f>IF(Таблица6254[[#This Row],[цена наличные]]&lt;&gt;"-",Таблица6254[[#This Row],[цена наличные]]*Таблица6254[[#This Row],[Заказ наличные]],"")</f>
        <v>0</v>
      </c>
      <c r="J969" s="213">
        <f>Таблица6254[[#This Row],[Цена б/н]]*Таблица6254[[#This Row],[заказ б/н]]</f>
        <v>0</v>
      </c>
    </row>
    <row r="970" spans="1:10" x14ac:dyDescent="0.25">
      <c r="A970" s="214" t="s">
        <v>1033</v>
      </c>
      <c r="B970" s="214" t="s">
        <v>1685</v>
      </c>
      <c r="C970" s="214" t="s">
        <v>1845</v>
      </c>
      <c r="D970" s="214" t="s">
        <v>1846</v>
      </c>
      <c r="E970" s="215">
        <v>18461</v>
      </c>
      <c r="F970" s="215">
        <v>21219</v>
      </c>
      <c r="G970" s="212"/>
      <c r="H970" s="212"/>
      <c r="I970" s="213">
        <f>IF(Таблица6254[[#This Row],[цена наличные]]&lt;&gt;"-",Таблица6254[[#This Row],[цена наличные]]*Таблица6254[[#This Row],[Заказ наличные]],"")</f>
        <v>0</v>
      </c>
      <c r="J970" s="213">
        <f>Таблица6254[[#This Row],[Цена б/н]]*Таблица6254[[#This Row],[заказ б/н]]</f>
        <v>0</v>
      </c>
    </row>
    <row r="971" spans="1:10" x14ac:dyDescent="0.25">
      <c r="A971" s="214" t="s">
        <v>1033</v>
      </c>
      <c r="B971" s="214" t="s">
        <v>1685</v>
      </c>
      <c r="C971" s="214" t="s">
        <v>10574</v>
      </c>
      <c r="D971" s="214" t="s">
        <v>10575</v>
      </c>
      <c r="E971" s="215">
        <v>32577</v>
      </c>
      <c r="F971" s="215">
        <v>37445</v>
      </c>
      <c r="G971" s="212"/>
      <c r="H971" s="212"/>
      <c r="I971" s="213">
        <f>IF(Таблица6254[[#This Row],[цена наличные]]&lt;&gt;"-",Таблица6254[[#This Row],[цена наличные]]*Таблица6254[[#This Row],[Заказ наличные]],"")</f>
        <v>0</v>
      </c>
      <c r="J971" s="213">
        <f>Таблица6254[[#This Row],[Цена б/н]]*Таблица6254[[#This Row],[заказ б/н]]</f>
        <v>0</v>
      </c>
    </row>
    <row r="972" spans="1:10" x14ac:dyDescent="0.25">
      <c r="A972" s="214" t="s">
        <v>1033</v>
      </c>
      <c r="B972" s="214" t="s">
        <v>1685</v>
      </c>
      <c r="C972" s="214" t="s">
        <v>1847</v>
      </c>
      <c r="D972" s="214" t="s">
        <v>1848</v>
      </c>
      <c r="E972" s="215">
        <v>7635</v>
      </c>
      <c r="F972" s="215">
        <v>8776</v>
      </c>
      <c r="G972" s="212"/>
      <c r="H972" s="212"/>
      <c r="I972" s="213">
        <f>IF(Таблица6254[[#This Row],[цена наличные]]&lt;&gt;"-",Таблица6254[[#This Row],[цена наличные]]*Таблица6254[[#This Row],[Заказ наличные]],"")</f>
        <v>0</v>
      </c>
      <c r="J972" s="213">
        <f>Таблица6254[[#This Row],[Цена б/н]]*Таблица6254[[#This Row],[заказ б/н]]</f>
        <v>0</v>
      </c>
    </row>
    <row r="973" spans="1:10" x14ac:dyDescent="0.25">
      <c r="A973" s="214" t="s">
        <v>1033</v>
      </c>
      <c r="B973" s="214" t="s">
        <v>1685</v>
      </c>
      <c r="C973" s="214" t="s">
        <v>10576</v>
      </c>
      <c r="D973" s="214" t="s">
        <v>10577</v>
      </c>
      <c r="E973" s="215">
        <v>19004</v>
      </c>
      <c r="F973" s="215">
        <v>21843</v>
      </c>
      <c r="G973" s="212"/>
      <c r="H973" s="212"/>
      <c r="I973" s="213">
        <f>IF(Таблица6254[[#This Row],[цена наличные]]&lt;&gt;"-",Таблица6254[[#This Row],[цена наличные]]*Таблица6254[[#This Row],[Заказ наличные]],"")</f>
        <v>0</v>
      </c>
      <c r="J973" s="213">
        <f>Таблица6254[[#This Row],[Цена б/н]]*Таблица6254[[#This Row],[заказ б/н]]</f>
        <v>0</v>
      </c>
    </row>
    <row r="974" spans="1:10" x14ac:dyDescent="0.25">
      <c r="A974" s="214" t="s">
        <v>1033</v>
      </c>
      <c r="B974" s="214" t="s">
        <v>1685</v>
      </c>
      <c r="C974" s="214" t="s">
        <v>9909</v>
      </c>
      <c r="D974" s="214" t="s">
        <v>9854</v>
      </c>
      <c r="E974" s="215">
        <v>6923</v>
      </c>
      <c r="F974" s="215">
        <v>7957</v>
      </c>
      <c r="G974" s="212"/>
      <c r="H974" s="212"/>
      <c r="I974" s="213">
        <f>IF(Таблица6254[[#This Row],[цена наличные]]&lt;&gt;"-",Таблица6254[[#This Row],[цена наличные]]*Таблица6254[[#This Row],[Заказ наличные]],"")</f>
        <v>0</v>
      </c>
      <c r="J974" s="213">
        <f>Таблица6254[[#This Row],[Цена б/н]]*Таблица6254[[#This Row],[заказ б/н]]</f>
        <v>0</v>
      </c>
    </row>
    <row r="975" spans="1:10" x14ac:dyDescent="0.25">
      <c r="A975" s="214" t="s">
        <v>1033</v>
      </c>
      <c r="B975" s="214" t="s">
        <v>1685</v>
      </c>
      <c r="C975" s="214" t="s">
        <v>13705</v>
      </c>
      <c r="D975" s="214" t="s">
        <v>13706</v>
      </c>
      <c r="E975" s="215">
        <v>16085</v>
      </c>
      <c r="F975" s="215">
        <v>18489</v>
      </c>
      <c r="G975" s="212"/>
      <c r="H975" s="212"/>
      <c r="I975" s="213">
        <f>IF(Таблица6254[[#This Row],[цена наличные]]&lt;&gt;"-",Таблица6254[[#This Row],[цена наличные]]*Таблица6254[[#This Row],[Заказ наличные]],"")</f>
        <v>0</v>
      </c>
      <c r="J975" s="213">
        <f>Таблица6254[[#This Row],[Цена б/н]]*Таблица6254[[#This Row],[заказ б/н]]</f>
        <v>0</v>
      </c>
    </row>
    <row r="976" spans="1:10" x14ac:dyDescent="0.25">
      <c r="A976" s="214" t="s">
        <v>1033</v>
      </c>
      <c r="B976" s="214" t="s">
        <v>1685</v>
      </c>
      <c r="C976" s="214" t="s">
        <v>1849</v>
      </c>
      <c r="D976" s="214" t="s">
        <v>1850</v>
      </c>
      <c r="E976" s="215">
        <v>18393</v>
      </c>
      <c r="F976" s="215">
        <v>21141</v>
      </c>
      <c r="G976" s="212"/>
      <c r="H976" s="212"/>
      <c r="I976" s="213">
        <f>IF(Таблица6254[[#This Row],[цена наличные]]&lt;&gt;"-",Таблица6254[[#This Row],[цена наличные]]*Таблица6254[[#This Row],[Заказ наличные]],"")</f>
        <v>0</v>
      </c>
      <c r="J976" s="213">
        <f>Таблица6254[[#This Row],[Цена б/н]]*Таблица6254[[#This Row],[заказ б/н]]</f>
        <v>0</v>
      </c>
    </row>
    <row r="977" spans="1:10" x14ac:dyDescent="0.25">
      <c r="A977" s="214" t="s">
        <v>1033</v>
      </c>
      <c r="B977" s="214" t="s">
        <v>1685</v>
      </c>
      <c r="C977" s="214" t="s">
        <v>1851</v>
      </c>
      <c r="D977" s="214" t="s">
        <v>1852</v>
      </c>
      <c r="E977" s="215">
        <v>14796</v>
      </c>
      <c r="F977" s="215">
        <v>17006</v>
      </c>
      <c r="G977" s="212"/>
      <c r="H977" s="212"/>
      <c r="I977" s="213">
        <f>IF(Таблица6254[[#This Row],[цена наличные]]&lt;&gt;"-",Таблица6254[[#This Row],[цена наличные]]*Таблица6254[[#This Row],[Заказ наличные]],"")</f>
        <v>0</v>
      </c>
      <c r="J977" s="213">
        <f>Таблица6254[[#This Row],[Цена б/н]]*Таблица6254[[#This Row],[заказ б/н]]</f>
        <v>0</v>
      </c>
    </row>
    <row r="978" spans="1:10" x14ac:dyDescent="0.25">
      <c r="A978" s="214" t="s">
        <v>1033</v>
      </c>
      <c r="B978" s="214" t="s">
        <v>1685</v>
      </c>
      <c r="C978" s="214" t="s">
        <v>10578</v>
      </c>
      <c r="D978" s="214" t="s">
        <v>10579</v>
      </c>
      <c r="E978" s="215">
        <v>18528</v>
      </c>
      <c r="F978" s="215">
        <v>21297</v>
      </c>
      <c r="G978" s="212"/>
      <c r="H978" s="212"/>
      <c r="I978" s="213">
        <f>IF(Таблица6254[[#This Row],[цена наличные]]&lt;&gt;"-",Таблица6254[[#This Row],[цена наличные]]*Таблица6254[[#This Row],[Заказ наличные]],"")</f>
        <v>0</v>
      </c>
      <c r="J978" s="213">
        <f>Таблица6254[[#This Row],[Цена б/н]]*Таблица6254[[#This Row],[заказ б/н]]</f>
        <v>0</v>
      </c>
    </row>
    <row r="979" spans="1:10" x14ac:dyDescent="0.25">
      <c r="A979" s="214" t="s">
        <v>1033</v>
      </c>
      <c r="B979" s="214" t="s">
        <v>1685</v>
      </c>
      <c r="C979" s="214" t="s">
        <v>10580</v>
      </c>
      <c r="D979" s="214" t="s">
        <v>10581</v>
      </c>
      <c r="E979" s="215">
        <v>18936</v>
      </c>
      <c r="F979" s="215">
        <v>21765</v>
      </c>
      <c r="G979" s="212"/>
      <c r="H979" s="212"/>
      <c r="I979" s="213">
        <f>IF(Таблица6254[[#This Row],[цена наличные]]&lt;&gt;"-",Таблица6254[[#This Row],[цена наличные]]*Таблица6254[[#This Row],[Заказ наличные]],"")</f>
        <v>0</v>
      </c>
      <c r="J979" s="213">
        <f>Таблица6254[[#This Row],[Цена б/н]]*Таблица6254[[#This Row],[заказ б/н]]</f>
        <v>0</v>
      </c>
    </row>
    <row r="980" spans="1:10" x14ac:dyDescent="0.25">
      <c r="A980" s="214" t="s">
        <v>1033</v>
      </c>
      <c r="B980" s="214" t="s">
        <v>1685</v>
      </c>
      <c r="C980" s="214" t="s">
        <v>1853</v>
      </c>
      <c r="D980" s="214" t="s">
        <v>1854</v>
      </c>
      <c r="E980" s="215">
        <v>12420</v>
      </c>
      <c r="F980" s="215">
        <v>14276</v>
      </c>
      <c r="G980" s="212"/>
      <c r="H980" s="212"/>
      <c r="I980" s="213">
        <f>IF(Таблица6254[[#This Row],[цена наличные]]&lt;&gt;"-",Таблица6254[[#This Row],[цена наличные]]*Таблица6254[[#This Row],[Заказ наличные]],"")</f>
        <v>0</v>
      </c>
      <c r="J980" s="213">
        <f>Таблица6254[[#This Row],[Цена б/н]]*Таблица6254[[#This Row],[заказ б/н]]</f>
        <v>0</v>
      </c>
    </row>
    <row r="981" spans="1:10" x14ac:dyDescent="0.25">
      <c r="A981" s="214" t="s">
        <v>1033</v>
      </c>
      <c r="B981" s="214" t="s">
        <v>1685</v>
      </c>
      <c r="C981" s="214" t="s">
        <v>1855</v>
      </c>
      <c r="D981" s="214" t="s">
        <v>1856</v>
      </c>
      <c r="E981" s="215">
        <v>22193</v>
      </c>
      <c r="F981" s="215">
        <v>25510</v>
      </c>
      <c r="G981" s="212"/>
      <c r="H981" s="212"/>
      <c r="I981" s="213">
        <f>IF(Таблица6254[[#This Row],[цена наличные]]&lt;&gt;"-",Таблица6254[[#This Row],[цена наличные]]*Таблица6254[[#This Row],[Заказ наличные]],"")</f>
        <v>0</v>
      </c>
      <c r="J981" s="213">
        <f>Таблица6254[[#This Row],[Цена б/н]]*Таблица6254[[#This Row],[заказ б/н]]</f>
        <v>0</v>
      </c>
    </row>
    <row r="982" spans="1:10" x14ac:dyDescent="0.25">
      <c r="A982" s="214" t="s">
        <v>1033</v>
      </c>
      <c r="B982" s="214" t="s">
        <v>1685</v>
      </c>
      <c r="C982" s="214" t="s">
        <v>10582</v>
      </c>
      <c r="D982" s="214" t="s">
        <v>10583</v>
      </c>
      <c r="E982" s="215">
        <v>17850</v>
      </c>
      <c r="F982" s="215">
        <v>20517</v>
      </c>
      <c r="G982" s="212"/>
      <c r="H982" s="212"/>
      <c r="I982" s="213">
        <f>IF(Таблица6254[[#This Row],[цена наличные]]&lt;&gt;"-",Таблица6254[[#This Row],[цена наличные]]*Таблица6254[[#This Row],[Заказ наличные]],"")</f>
        <v>0</v>
      </c>
      <c r="J982" s="213">
        <f>Таблица6254[[#This Row],[Цена б/н]]*Таблица6254[[#This Row],[заказ б/н]]</f>
        <v>0</v>
      </c>
    </row>
    <row r="983" spans="1:10" x14ac:dyDescent="0.25">
      <c r="A983" s="214" t="s">
        <v>1033</v>
      </c>
      <c r="B983" s="214" t="s">
        <v>1685</v>
      </c>
      <c r="C983" s="214" t="s">
        <v>1857</v>
      </c>
      <c r="D983" s="214" t="s">
        <v>1858</v>
      </c>
      <c r="E983" s="215">
        <v>20022</v>
      </c>
      <c r="F983" s="215">
        <v>23013</v>
      </c>
      <c r="G983" s="212"/>
      <c r="H983" s="212"/>
      <c r="I983" s="213">
        <f>IF(Таблица6254[[#This Row],[цена наличные]]&lt;&gt;"-",Таблица6254[[#This Row],[цена наличные]]*Таблица6254[[#This Row],[Заказ наличные]],"")</f>
        <v>0</v>
      </c>
      <c r="J983" s="213">
        <f>Таблица6254[[#This Row],[Цена б/н]]*Таблица6254[[#This Row],[заказ б/н]]</f>
        <v>0</v>
      </c>
    </row>
    <row r="984" spans="1:10" x14ac:dyDescent="0.25">
      <c r="A984" s="214" t="s">
        <v>1033</v>
      </c>
      <c r="B984" s="214" t="s">
        <v>1685</v>
      </c>
      <c r="C984" s="214" t="s">
        <v>1859</v>
      </c>
      <c r="D984" s="214" t="s">
        <v>1860</v>
      </c>
      <c r="E984" s="215">
        <v>6719</v>
      </c>
      <c r="F984" s="215">
        <v>7723</v>
      </c>
      <c r="G984" s="212"/>
      <c r="H984" s="212"/>
      <c r="I984" s="213">
        <f>IF(Таблица6254[[#This Row],[цена наличные]]&lt;&gt;"-",Таблица6254[[#This Row],[цена наличные]]*Таблица6254[[#This Row],[Заказ наличные]],"")</f>
        <v>0</v>
      </c>
      <c r="J984" s="213">
        <f>Таблица6254[[#This Row],[Цена б/н]]*Таблица6254[[#This Row],[заказ б/н]]</f>
        <v>0</v>
      </c>
    </row>
    <row r="985" spans="1:10" x14ac:dyDescent="0.25">
      <c r="A985" s="214" t="s">
        <v>1033</v>
      </c>
      <c r="B985" s="214" t="s">
        <v>1685</v>
      </c>
      <c r="C985" s="214" t="s">
        <v>10584</v>
      </c>
      <c r="D985" s="214" t="s">
        <v>10585</v>
      </c>
      <c r="E985" s="215">
        <v>8348</v>
      </c>
      <c r="F985" s="215">
        <v>9595</v>
      </c>
      <c r="G985" s="212"/>
      <c r="H985" s="212"/>
      <c r="I985" s="213">
        <f>IF(Таблица6254[[#This Row],[цена наличные]]&lt;&gt;"-",Таблица6254[[#This Row],[цена наличные]]*Таблица6254[[#This Row],[Заказ наличные]],"")</f>
        <v>0</v>
      </c>
      <c r="J985" s="213">
        <f>Таблица6254[[#This Row],[Цена б/н]]*Таблица6254[[#This Row],[заказ б/н]]</f>
        <v>0</v>
      </c>
    </row>
    <row r="986" spans="1:10" x14ac:dyDescent="0.25">
      <c r="A986" s="214" t="s">
        <v>1033</v>
      </c>
      <c r="B986" s="214" t="s">
        <v>1685</v>
      </c>
      <c r="C986" s="214" t="s">
        <v>1861</v>
      </c>
      <c r="D986" s="214" t="s">
        <v>1862</v>
      </c>
      <c r="E986" s="215">
        <v>8009</v>
      </c>
      <c r="F986" s="215">
        <v>9205</v>
      </c>
      <c r="G986" s="212"/>
      <c r="H986" s="212"/>
      <c r="I986" s="213">
        <f>IF(Таблица6254[[#This Row],[цена наличные]]&lt;&gt;"-",Таблица6254[[#This Row],[цена наличные]]*Таблица6254[[#This Row],[Заказ наличные]],"")</f>
        <v>0</v>
      </c>
      <c r="J986" s="213">
        <f>Таблица6254[[#This Row],[Цена б/н]]*Таблица6254[[#This Row],[заказ б/н]]</f>
        <v>0</v>
      </c>
    </row>
    <row r="987" spans="1:10" x14ac:dyDescent="0.25">
      <c r="A987" s="214" t="s">
        <v>1033</v>
      </c>
      <c r="B987" s="214" t="s">
        <v>1685</v>
      </c>
      <c r="C987" s="214" t="s">
        <v>1863</v>
      </c>
      <c r="D987" s="214" t="s">
        <v>1864</v>
      </c>
      <c r="E987" s="215">
        <v>4154</v>
      </c>
      <c r="F987" s="215">
        <v>4774</v>
      </c>
      <c r="G987" s="212"/>
      <c r="H987" s="212"/>
      <c r="I987" s="213">
        <f>IF(Таблица6254[[#This Row],[цена наличные]]&lt;&gt;"-",Таблица6254[[#This Row],[цена наличные]]*Таблица6254[[#This Row],[Заказ наличные]],"")</f>
        <v>0</v>
      </c>
      <c r="J987" s="213">
        <f>Таблица6254[[#This Row],[Цена б/н]]*Таблица6254[[#This Row],[заказ б/н]]</f>
        <v>0</v>
      </c>
    </row>
    <row r="988" spans="1:10" x14ac:dyDescent="0.25">
      <c r="A988" s="214" t="s">
        <v>1033</v>
      </c>
      <c r="B988" s="214" t="s">
        <v>1685</v>
      </c>
      <c r="C988" s="214" t="s">
        <v>1865</v>
      </c>
      <c r="D988" s="214" t="s">
        <v>1866</v>
      </c>
      <c r="E988" s="215">
        <v>4221</v>
      </c>
      <c r="F988" s="215">
        <v>4852</v>
      </c>
      <c r="G988" s="212"/>
      <c r="H988" s="212"/>
      <c r="I988" s="213">
        <f>IF(Таблица6254[[#This Row],[цена наличные]]&lt;&gt;"-",Таблица6254[[#This Row],[цена наличные]]*Таблица6254[[#This Row],[Заказ наличные]],"")</f>
        <v>0</v>
      </c>
      <c r="J988" s="213">
        <f>Таблица6254[[#This Row],[Цена б/н]]*Таблица6254[[#This Row],[заказ б/н]]</f>
        <v>0</v>
      </c>
    </row>
    <row r="989" spans="1:10" x14ac:dyDescent="0.25">
      <c r="A989" s="214" t="s">
        <v>1033</v>
      </c>
      <c r="B989" s="214" t="s">
        <v>1867</v>
      </c>
      <c r="C989" s="214" t="s">
        <v>1868</v>
      </c>
      <c r="D989" s="214" t="s">
        <v>1869</v>
      </c>
      <c r="E989" s="215">
        <v>45</v>
      </c>
      <c r="F989" s="215">
        <v>51</v>
      </c>
      <c r="G989" s="212"/>
      <c r="H989" s="212"/>
      <c r="I989" s="213">
        <f>IF(Таблица6254[[#This Row],[цена наличные]]&lt;&gt;"-",Таблица6254[[#This Row],[цена наличные]]*Таблица6254[[#This Row],[Заказ наличные]],"")</f>
        <v>0</v>
      </c>
      <c r="J989" s="213">
        <f>Таблица6254[[#This Row],[Цена б/н]]*Таблица6254[[#This Row],[заказ б/н]]</f>
        <v>0</v>
      </c>
    </row>
    <row r="990" spans="1:10" x14ac:dyDescent="0.25">
      <c r="A990" s="214" t="s">
        <v>1033</v>
      </c>
      <c r="B990" s="214" t="s">
        <v>1867</v>
      </c>
      <c r="C990" s="214" t="s">
        <v>1870</v>
      </c>
      <c r="D990" s="214" t="s">
        <v>1871</v>
      </c>
      <c r="E990" s="215">
        <v>66</v>
      </c>
      <c r="F990" s="215">
        <v>76</v>
      </c>
      <c r="G990" s="212"/>
      <c r="H990" s="212"/>
      <c r="I990" s="213">
        <f>IF(Таблица6254[[#This Row],[цена наличные]]&lt;&gt;"-",Таблица6254[[#This Row],[цена наличные]]*Таблица6254[[#This Row],[Заказ наличные]],"")</f>
        <v>0</v>
      </c>
      <c r="J990" s="213">
        <f>Таблица6254[[#This Row],[Цена б/н]]*Таблица6254[[#This Row],[заказ б/н]]</f>
        <v>0</v>
      </c>
    </row>
    <row r="991" spans="1:10" x14ac:dyDescent="0.25">
      <c r="A991" s="214" t="s">
        <v>1033</v>
      </c>
      <c r="B991" s="214" t="s">
        <v>1867</v>
      </c>
      <c r="C991" s="214" t="s">
        <v>1872</v>
      </c>
      <c r="D991" s="214" t="s">
        <v>1873</v>
      </c>
      <c r="E991" s="215">
        <v>100</v>
      </c>
      <c r="F991" s="215">
        <v>115</v>
      </c>
      <c r="G991" s="212"/>
      <c r="H991" s="212"/>
      <c r="I991" s="213">
        <f>IF(Таблица6254[[#This Row],[цена наличные]]&lt;&gt;"-",Таблица6254[[#This Row],[цена наличные]]*Таблица6254[[#This Row],[Заказ наличные]],"")</f>
        <v>0</v>
      </c>
      <c r="J991" s="213">
        <f>Таблица6254[[#This Row],[Цена б/н]]*Таблица6254[[#This Row],[заказ б/н]]</f>
        <v>0</v>
      </c>
    </row>
    <row r="992" spans="1:10" x14ac:dyDescent="0.25">
      <c r="A992" s="214" t="s">
        <v>1033</v>
      </c>
      <c r="B992" s="214" t="s">
        <v>1867</v>
      </c>
      <c r="C992" s="214" t="s">
        <v>12734</v>
      </c>
      <c r="D992" s="214" t="s">
        <v>12735</v>
      </c>
      <c r="E992" s="215">
        <v>45</v>
      </c>
      <c r="F992" s="215">
        <v>51</v>
      </c>
      <c r="G992" s="212"/>
      <c r="H992" s="212"/>
      <c r="I992" s="213">
        <f>IF(Таблица6254[[#This Row],[цена наличные]]&lt;&gt;"-",Таблица6254[[#This Row],[цена наличные]]*Таблица6254[[#This Row],[Заказ наличные]],"")</f>
        <v>0</v>
      </c>
      <c r="J992" s="213">
        <f>Таблица6254[[#This Row],[Цена б/н]]*Таблица6254[[#This Row],[заказ б/н]]</f>
        <v>0</v>
      </c>
    </row>
    <row r="993" spans="1:10" x14ac:dyDescent="0.25">
      <c r="A993" s="214" t="s">
        <v>1033</v>
      </c>
      <c r="B993" s="214" t="s">
        <v>1867</v>
      </c>
      <c r="C993" s="214" t="s">
        <v>1874</v>
      </c>
      <c r="D993" s="214" t="s">
        <v>1875</v>
      </c>
      <c r="E993" s="215">
        <v>379</v>
      </c>
      <c r="F993" s="215">
        <v>436</v>
      </c>
      <c r="G993" s="212"/>
      <c r="H993" s="212"/>
      <c r="I993" s="213">
        <f>IF(Таблица6254[[#This Row],[цена наличные]]&lt;&gt;"-",Таблица6254[[#This Row],[цена наличные]]*Таблица6254[[#This Row],[Заказ наличные]],"")</f>
        <v>0</v>
      </c>
      <c r="J993" s="213">
        <f>Таблица6254[[#This Row],[Цена б/н]]*Таблица6254[[#This Row],[заказ б/н]]</f>
        <v>0</v>
      </c>
    </row>
    <row r="994" spans="1:10" x14ac:dyDescent="0.25">
      <c r="A994" s="214" t="s">
        <v>1033</v>
      </c>
      <c r="B994" s="214" t="s">
        <v>1867</v>
      </c>
      <c r="C994" s="214" t="s">
        <v>1876</v>
      </c>
      <c r="D994" s="214" t="s">
        <v>1877</v>
      </c>
      <c r="E994" s="215">
        <v>172</v>
      </c>
      <c r="F994" s="215">
        <v>198</v>
      </c>
      <c r="G994" s="212"/>
      <c r="H994" s="212"/>
      <c r="I994" s="213">
        <f>IF(Таблица6254[[#This Row],[цена наличные]]&lt;&gt;"-",Таблица6254[[#This Row],[цена наличные]]*Таблица6254[[#This Row],[Заказ наличные]],"")</f>
        <v>0</v>
      </c>
      <c r="J994" s="213">
        <f>Таблица6254[[#This Row],[Цена б/н]]*Таблица6254[[#This Row],[заказ б/н]]</f>
        <v>0</v>
      </c>
    </row>
    <row r="995" spans="1:10" x14ac:dyDescent="0.25">
      <c r="A995" s="214" t="s">
        <v>1033</v>
      </c>
      <c r="B995" s="214" t="s">
        <v>1867</v>
      </c>
      <c r="C995" s="214" t="s">
        <v>1878</v>
      </c>
      <c r="D995" s="214" t="s">
        <v>1879</v>
      </c>
      <c r="E995" s="215">
        <v>407</v>
      </c>
      <c r="F995" s="215">
        <v>468</v>
      </c>
      <c r="G995" s="212"/>
      <c r="H995" s="212"/>
      <c r="I995" s="213">
        <f>IF(Таблица6254[[#This Row],[цена наличные]]&lt;&gt;"-",Таблица6254[[#This Row],[цена наличные]]*Таблица6254[[#This Row],[Заказ наличные]],"")</f>
        <v>0</v>
      </c>
      <c r="J995" s="213">
        <f>Таблица6254[[#This Row],[Цена б/н]]*Таблица6254[[#This Row],[заказ б/н]]</f>
        <v>0</v>
      </c>
    </row>
    <row r="996" spans="1:10" x14ac:dyDescent="0.25">
      <c r="A996" s="214" t="s">
        <v>1033</v>
      </c>
      <c r="B996" s="214" t="s">
        <v>1867</v>
      </c>
      <c r="C996" s="214" t="s">
        <v>1880</v>
      </c>
      <c r="D996" s="214" t="s">
        <v>1881</v>
      </c>
      <c r="E996" s="215">
        <v>1035</v>
      </c>
      <c r="F996" s="215">
        <v>1190</v>
      </c>
      <c r="G996" s="212"/>
      <c r="H996" s="212"/>
      <c r="I996" s="213">
        <f>IF(Таблица6254[[#This Row],[цена наличные]]&lt;&gt;"-",Таблица6254[[#This Row],[цена наличные]]*Таблица6254[[#This Row],[Заказ наличные]],"")</f>
        <v>0</v>
      </c>
      <c r="J996" s="213">
        <f>Таблица6254[[#This Row],[Цена б/н]]*Таблица6254[[#This Row],[заказ б/н]]</f>
        <v>0</v>
      </c>
    </row>
    <row r="997" spans="1:10" x14ac:dyDescent="0.25">
      <c r="A997" s="214" t="s">
        <v>1033</v>
      </c>
      <c r="B997" s="214" t="s">
        <v>1867</v>
      </c>
      <c r="C997" s="214" t="s">
        <v>1882</v>
      </c>
      <c r="D997" s="214" t="s">
        <v>1883</v>
      </c>
      <c r="E997" s="215">
        <v>509</v>
      </c>
      <c r="F997" s="215">
        <v>585</v>
      </c>
      <c r="G997" s="212"/>
      <c r="H997" s="212"/>
      <c r="I997" s="213">
        <f>IF(Таблица6254[[#This Row],[цена наличные]]&lt;&gt;"-",Таблица6254[[#This Row],[цена наличные]]*Таблица6254[[#This Row],[Заказ наличные]],"")</f>
        <v>0</v>
      </c>
      <c r="J997" s="213">
        <f>Таблица6254[[#This Row],[Цена б/н]]*Таблица6254[[#This Row],[заказ б/н]]</f>
        <v>0</v>
      </c>
    </row>
    <row r="998" spans="1:10" x14ac:dyDescent="0.25">
      <c r="A998" s="214" t="s">
        <v>1033</v>
      </c>
      <c r="B998" s="214" t="s">
        <v>1867</v>
      </c>
      <c r="C998" s="214" t="s">
        <v>1884</v>
      </c>
      <c r="D998" s="214" t="s">
        <v>1885</v>
      </c>
      <c r="E998" s="215">
        <v>665</v>
      </c>
      <c r="F998" s="215">
        <v>765</v>
      </c>
      <c r="G998" s="212"/>
      <c r="H998" s="212"/>
      <c r="I998" s="213">
        <f>IF(Таблица6254[[#This Row],[цена наличные]]&lt;&gt;"-",Таблица6254[[#This Row],[цена наличные]]*Таблица6254[[#This Row],[Заказ наличные]],"")</f>
        <v>0</v>
      </c>
      <c r="J998" s="213">
        <f>Таблица6254[[#This Row],[Цена б/н]]*Таблица6254[[#This Row],[заказ б/н]]</f>
        <v>0</v>
      </c>
    </row>
    <row r="999" spans="1:10" x14ac:dyDescent="0.25">
      <c r="A999" s="214" t="s">
        <v>1033</v>
      </c>
      <c r="B999" s="214" t="s">
        <v>1867</v>
      </c>
      <c r="C999" s="214" t="s">
        <v>11312</v>
      </c>
      <c r="D999" s="214" t="s">
        <v>11313</v>
      </c>
      <c r="E999" s="215">
        <v>483</v>
      </c>
      <c r="F999" s="215">
        <v>555</v>
      </c>
      <c r="G999" s="212"/>
      <c r="H999" s="212"/>
      <c r="I999" s="213">
        <f>IF(Таблица6254[[#This Row],[цена наличные]]&lt;&gt;"-",Таблица6254[[#This Row],[цена наличные]]*Таблица6254[[#This Row],[Заказ наличные]],"")</f>
        <v>0</v>
      </c>
      <c r="J999" s="213">
        <f>Таблица6254[[#This Row],[Цена б/н]]*Таблица6254[[#This Row],[заказ б/н]]</f>
        <v>0</v>
      </c>
    </row>
    <row r="1000" spans="1:10" x14ac:dyDescent="0.25">
      <c r="A1000" s="214" t="s">
        <v>1033</v>
      </c>
      <c r="B1000" s="214" t="s">
        <v>1867</v>
      </c>
      <c r="C1000" s="214" t="s">
        <v>1886</v>
      </c>
      <c r="D1000" s="214" t="s">
        <v>1887</v>
      </c>
      <c r="E1000" s="215">
        <v>966</v>
      </c>
      <c r="F1000" s="215">
        <v>1110</v>
      </c>
      <c r="G1000" s="212"/>
      <c r="H1000" s="212"/>
      <c r="I1000" s="213">
        <f>IF(Таблица6254[[#This Row],[цена наличные]]&lt;&gt;"-",Таблица6254[[#This Row],[цена наличные]]*Таблица6254[[#This Row],[Заказ наличные]],"")</f>
        <v>0</v>
      </c>
      <c r="J1000" s="213">
        <f>Таблица6254[[#This Row],[Цена б/н]]*Таблица6254[[#This Row],[заказ б/н]]</f>
        <v>0</v>
      </c>
    </row>
    <row r="1001" spans="1:10" x14ac:dyDescent="0.25">
      <c r="A1001" s="214" t="s">
        <v>1033</v>
      </c>
      <c r="B1001" s="214" t="s">
        <v>1867</v>
      </c>
      <c r="C1001" s="214" t="s">
        <v>1888</v>
      </c>
      <c r="D1001" s="214" t="s">
        <v>1889</v>
      </c>
      <c r="E1001" s="215">
        <v>552</v>
      </c>
      <c r="F1001" s="215">
        <v>634</v>
      </c>
      <c r="G1001" s="212"/>
      <c r="H1001" s="212"/>
      <c r="I1001" s="213">
        <f>IF(Таблица6254[[#This Row],[цена наличные]]&lt;&gt;"-",Таблица6254[[#This Row],[цена наличные]]*Таблица6254[[#This Row],[Заказ наличные]],"")</f>
        <v>0</v>
      </c>
      <c r="J1001" s="213">
        <f>Таблица6254[[#This Row],[Цена б/н]]*Таблица6254[[#This Row],[заказ б/н]]</f>
        <v>0</v>
      </c>
    </row>
    <row r="1002" spans="1:10" x14ac:dyDescent="0.25">
      <c r="A1002" s="214" t="s">
        <v>1033</v>
      </c>
      <c r="B1002" s="214" t="s">
        <v>1867</v>
      </c>
      <c r="C1002" s="214" t="s">
        <v>1890</v>
      </c>
      <c r="D1002" s="214" t="s">
        <v>1891</v>
      </c>
      <c r="E1002" s="215">
        <v>828</v>
      </c>
      <c r="F1002" s="215">
        <v>952</v>
      </c>
      <c r="G1002" s="212"/>
      <c r="H1002" s="212"/>
      <c r="I1002" s="213">
        <f>IF(Таблица6254[[#This Row],[цена наличные]]&lt;&gt;"-",Таблица6254[[#This Row],[цена наличные]]*Таблица6254[[#This Row],[Заказ наличные]],"")</f>
        <v>0</v>
      </c>
      <c r="J1002" s="213">
        <f>Таблица6254[[#This Row],[Цена б/н]]*Таблица6254[[#This Row],[заказ б/н]]</f>
        <v>0</v>
      </c>
    </row>
    <row r="1003" spans="1:10" x14ac:dyDescent="0.25">
      <c r="A1003" s="214" t="s">
        <v>1033</v>
      </c>
      <c r="B1003" s="214" t="s">
        <v>1867</v>
      </c>
      <c r="C1003" s="214" t="s">
        <v>1892</v>
      </c>
      <c r="D1003" s="214" t="s">
        <v>1893</v>
      </c>
      <c r="E1003" s="215">
        <v>299</v>
      </c>
      <c r="F1003" s="215">
        <v>343</v>
      </c>
      <c r="G1003" s="212"/>
      <c r="H1003" s="212"/>
      <c r="I1003" s="213">
        <f>IF(Таблица6254[[#This Row],[цена наличные]]&lt;&gt;"-",Таблица6254[[#This Row],[цена наличные]]*Таблица6254[[#This Row],[Заказ наличные]],"")</f>
        <v>0</v>
      </c>
      <c r="J1003" s="213">
        <f>Таблица6254[[#This Row],[Цена б/н]]*Таблица6254[[#This Row],[заказ б/н]]</f>
        <v>0</v>
      </c>
    </row>
    <row r="1004" spans="1:10" x14ac:dyDescent="0.25">
      <c r="A1004" s="214" t="s">
        <v>1033</v>
      </c>
      <c r="B1004" s="214" t="s">
        <v>1894</v>
      </c>
      <c r="C1004" s="214" t="s">
        <v>1895</v>
      </c>
      <c r="D1004" s="214" t="s">
        <v>1896</v>
      </c>
      <c r="E1004" s="215">
        <v>3898</v>
      </c>
      <c r="F1004" s="215">
        <v>4481</v>
      </c>
      <c r="G1004" s="212"/>
      <c r="H1004" s="212"/>
      <c r="I1004" s="213">
        <f>IF(Таблица6254[[#This Row],[цена наличные]]&lt;&gt;"-",Таблица6254[[#This Row],[цена наличные]]*Таблица6254[[#This Row],[Заказ наличные]],"")</f>
        <v>0</v>
      </c>
      <c r="J1004" s="213">
        <f>Таблица6254[[#This Row],[Цена б/н]]*Таблица6254[[#This Row],[заказ б/н]]</f>
        <v>0</v>
      </c>
    </row>
    <row r="1005" spans="1:10" x14ac:dyDescent="0.25">
      <c r="A1005" s="214" t="s">
        <v>1033</v>
      </c>
      <c r="B1005" s="214" t="s">
        <v>1894</v>
      </c>
      <c r="C1005" s="214" t="s">
        <v>1897</v>
      </c>
      <c r="D1005" s="214" t="s">
        <v>1898</v>
      </c>
      <c r="E1005" s="215">
        <v>3726</v>
      </c>
      <c r="F1005" s="215">
        <v>4283</v>
      </c>
      <c r="G1005" s="212"/>
      <c r="H1005" s="212"/>
      <c r="I1005" s="213">
        <f>IF(Таблица6254[[#This Row],[цена наличные]]&lt;&gt;"-",Таблица6254[[#This Row],[цена наличные]]*Таблица6254[[#This Row],[Заказ наличные]],"")</f>
        <v>0</v>
      </c>
      <c r="J1005" s="213">
        <f>Таблица6254[[#This Row],[Цена б/н]]*Таблица6254[[#This Row],[заказ б/н]]</f>
        <v>0</v>
      </c>
    </row>
    <row r="1006" spans="1:10" x14ac:dyDescent="0.25">
      <c r="A1006" s="214" t="s">
        <v>1033</v>
      </c>
      <c r="B1006" s="214" t="s">
        <v>1894</v>
      </c>
      <c r="C1006" s="214" t="s">
        <v>14268</v>
      </c>
      <c r="D1006" s="214" t="s">
        <v>14269</v>
      </c>
      <c r="E1006" s="215">
        <v>2036</v>
      </c>
      <c r="F1006" s="215">
        <v>2340</v>
      </c>
      <c r="G1006" s="212"/>
      <c r="H1006" s="212"/>
      <c r="I1006" s="213">
        <f>IF(Таблица6254[[#This Row],[цена наличные]]&lt;&gt;"-",Таблица6254[[#This Row],[цена наличные]]*Таблица6254[[#This Row],[Заказ наличные]],"")</f>
        <v>0</v>
      </c>
      <c r="J1006" s="213">
        <f>Таблица6254[[#This Row],[Цена б/н]]*Таблица6254[[#This Row],[заказ б/н]]</f>
        <v>0</v>
      </c>
    </row>
    <row r="1007" spans="1:10" x14ac:dyDescent="0.25">
      <c r="A1007" s="214" t="s">
        <v>1033</v>
      </c>
      <c r="B1007" s="214" t="s">
        <v>1894</v>
      </c>
      <c r="C1007" s="214" t="s">
        <v>14270</v>
      </c>
      <c r="D1007" s="214" t="s">
        <v>14271</v>
      </c>
      <c r="E1007" s="215">
        <v>1161</v>
      </c>
      <c r="F1007" s="215">
        <v>1334</v>
      </c>
      <c r="G1007" s="212"/>
      <c r="H1007" s="212"/>
      <c r="I1007" s="213">
        <f>IF(Таблица6254[[#This Row],[цена наличные]]&lt;&gt;"-",Таблица6254[[#This Row],[цена наличные]]*Таблица6254[[#This Row],[Заказ наличные]],"")</f>
        <v>0</v>
      </c>
      <c r="J1007" s="213">
        <f>Таблица6254[[#This Row],[Цена б/н]]*Таблица6254[[#This Row],[заказ б/н]]</f>
        <v>0</v>
      </c>
    </row>
    <row r="1008" spans="1:10" x14ac:dyDescent="0.25">
      <c r="A1008" s="214" t="s">
        <v>1033</v>
      </c>
      <c r="B1008" s="214" t="s">
        <v>1894</v>
      </c>
      <c r="C1008" s="214" t="s">
        <v>1899</v>
      </c>
      <c r="D1008" s="214" t="s">
        <v>1900</v>
      </c>
      <c r="E1008" s="215">
        <v>345</v>
      </c>
      <c r="F1008" s="215">
        <v>396</v>
      </c>
      <c r="G1008" s="212"/>
      <c r="H1008" s="212"/>
      <c r="I1008" s="213">
        <f>IF(Таблица6254[[#This Row],[цена наличные]]&lt;&gt;"-",Таблица6254[[#This Row],[цена наличные]]*Таблица6254[[#This Row],[Заказ наличные]],"")</f>
        <v>0</v>
      </c>
      <c r="J1008" s="213">
        <f>Таблица6254[[#This Row],[Цена б/н]]*Таблица6254[[#This Row],[заказ б/н]]</f>
        <v>0</v>
      </c>
    </row>
    <row r="1009" spans="1:10" x14ac:dyDescent="0.25">
      <c r="A1009" s="214" t="s">
        <v>1033</v>
      </c>
      <c r="B1009" s="214" t="s">
        <v>1901</v>
      </c>
      <c r="C1009" s="214" t="s">
        <v>1902</v>
      </c>
      <c r="D1009" s="214" t="s">
        <v>1903</v>
      </c>
      <c r="E1009" s="215">
        <v>4412</v>
      </c>
      <c r="F1009" s="215">
        <v>5071</v>
      </c>
      <c r="G1009" s="212"/>
      <c r="H1009" s="212"/>
      <c r="I1009" s="213">
        <f>IF(Таблица6254[[#This Row],[цена наличные]]&lt;&gt;"-",Таблица6254[[#This Row],[цена наличные]]*Таблица6254[[#This Row],[Заказ наличные]],"")</f>
        <v>0</v>
      </c>
      <c r="J1009" s="213">
        <f>Таблица6254[[#This Row],[Цена б/н]]*Таблица6254[[#This Row],[заказ б/н]]</f>
        <v>0</v>
      </c>
    </row>
    <row r="1010" spans="1:10" x14ac:dyDescent="0.25">
      <c r="A1010" s="214" t="s">
        <v>1033</v>
      </c>
      <c r="B1010" s="214" t="s">
        <v>1901</v>
      </c>
      <c r="C1010" s="214" t="s">
        <v>1904</v>
      </c>
      <c r="D1010" s="214" t="s">
        <v>1905</v>
      </c>
      <c r="E1010" s="215">
        <v>28030</v>
      </c>
      <c r="F1010" s="215">
        <v>32219</v>
      </c>
      <c r="G1010" s="212"/>
      <c r="H1010" s="212"/>
      <c r="I1010" s="213">
        <f>IF(Таблица6254[[#This Row],[цена наличные]]&lt;&gt;"-",Таблица6254[[#This Row],[цена наличные]]*Таблица6254[[#This Row],[Заказ наличные]],"")</f>
        <v>0</v>
      </c>
      <c r="J1010" s="213">
        <f>Таблица6254[[#This Row],[Цена б/н]]*Таблица6254[[#This Row],[заказ б/н]]</f>
        <v>0</v>
      </c>
    </row>
    <row r="1011" spans="1:10" x14ac:dyDescent="0.25">
      <c r="A1011" s="214" t="s">
        <v>1033</v>
      </c>
      <c r="B1011" s="214" t="s">
        <v>1901</v>
      </c>
      <c r="C1011" s="214" t="s">
        <v>1906</v>
      </c>
      <c r="D1011" s="214" t="s">
        <v>1907</v>
      </c>
      <c r="E1011" s="215">
        <v>4412</v>
      </c>
      <c r="F1011" s="215">
        <v>5071</v>
      </c>
      <c r="G1011" s="212"/>
      <c r="H1011" s="212"/>
      <c r="I1011" s="213">
        <f>IF(Таблица6254[[#This Row],[цена наличные]]&lt;&gt;"-",Таблица6254[[#This Row],[цена наличные]]*Таблица6254[[#This Row],[Заказ наличные]],"")</f>
        <v>0</v>
      </c>
      <c r="J1011" s="213">
        <f>Таблица6254[[#This Row],[Цена б/н]]*Таблица6254[[#This Row],[заказ б/н]]</f>
        <v>0</v>
      </c>
    </row>
    <row r="1012" spans="1:10" x14ac:dyDescent="0.25">
      <c r="A1012" s="214" t="s">
        <v>1033</v>
      </c>
      <c r="B1012" s="214" t="s">
        <v>1901</v>
      </c>
      <c r="C1012" s="214" t="s">
        <v>1908</v>
      </c>
      <c r="D1012" s="214" t="s">
        <v>1909</v>
      </c>
      <c r="E1012" s="215">
        <v>6719</v>
      </c>
      <c r="F1012" s="215">
        <v>7723</v>
      </c>
      <c r="G1012" s="212"/>
      <c r="H1012" s="212"/>
      <c r="I1012" s="213">
        <f>IF(Таблица6254[[#This Row],[цена наличные]]&lt;&gt;"-",Таблица6254[[#This Row],[цена наличные]]*Таблица6254[[#This Row],[Заказ наличные]],"")</f>
        <v>0</v>
      </c>
      <c r="J1012" s="213">
        <f>Таблица6254[[#This Row],[Цена б/н]]*Таблица6254[[#This Row],[заказ б/н]]</f>
        <v>0</v>
      </c>
    </row>
    <row r="1013" spans="1:10" x14ac:dyDescent="0.25">
      <c r="A1013" s="214" t="s">
        <v>1033</v>
      </c>
      <c r="B1013" s="214" t="s">
        <v>1901</v>
      </c>
      <c r="C1013" s="214" t="s">
        <v>1910</v>
      </c>
      <c r="D1013" s="214" t="s">
        <v>1911</v>
      </c>
      <c r="E1013" s="215">
        <v>7262</v>
      </c>
      <c r="F1013" s="215">
        <v>8347</v>
      </c>
      <c r="G1013" s="212"/>
      <c r="H1013" s="212"/>
      <c r="I1013" s="213">
        <f>IF(Таблица6254[[#This Row],[цена наличные]]&lt;&gt;"-",Таблица6254[[#This Row],[цена наличные]]*Таблица6254[[#This Row],[Заказ наличные]],"")</f>
        <v>0</v>
      </c>
      <c r="J1013" s="213">
        <f>Таблица6254[[#This Row],[Цена б/н]]*Таблица6254[[#This Row],[заказ б/н]]</f>
        <v>0</v>
      </c>
    </row>
    <row r="1014" spans="1:10" x14ac:dyDescent="0.25">
      <c r="A1014" s="214" t="s">
        <v>1033</v>
      </c>
      <c r="B1014" s="214" t="s">
        <v>1901</v>
      </c>
      <c r="C1014" s="214" t="s">
        <v>1912</v>
      </c>
      <c r="D1014" s="214" t="s">
        <v>1913</v>
      </c>
      <c r="E1014" s="215">
        <v>2884</v>
      </c>
      <c r="F1014" s="215">
        <v>3315</v>
      </c>
      <c r="G1014" s="212"/>
      <c r="H1014" s="212"/>
      <c r="I1014" s="213">
        <f>IF(Таблица6254[[#This Row],[цена наличные]]&lt;&gt;"-",Таблица6254[[#This Row],[цена наличные]]*Таблица6254[[#This Row],[Заказ наличные]],"")</f>
        <v>0</v>
      </c>
      <c r="J1014" s="213">
        <f>Таблица6254[[#This Row],[Цена б/н]]*Таблица6254[[#This Row],[заказ б/н]]</f>
        <v>0</v>
      </c>
    </row>
    <row r="1015" spans="1:10" x14ac:dyDescent="0.25">
      <c r="A1015" s="214" t="s">
        <v>1033</v>
      </c>
      <c r="B1015" s="214" t="s">
        <v>1901</v>
      </c>
      <c r="C1015" s="214" t="s">
        <v>1914</v>
      </c>
      <c r="D1015" s="214" t="s">
        <v>1915</v>
      </c>
      <c r="E1015" s="215">
        <v>3835</v>
      </c>
      <c r="F1015" s="215">
        <v>4408</v>
      </c>
      <c r="G1015" s="212"/>
      <c r="H1015" s="212"/>
      <c r="I1015" s="213">
        <f>IF(Таблица6254[[#This Row],[цена наличные]]&lt;&gt;"-",Таблица6254[[#This Row],[цена наличные]]*Таблица6254[[#This Row],[Заказ наличные]],"")</f>
        <v>0</v>
      </c>
      <c r="J1015" s="213">
        <f>Таблица6254[[#This Row],[Цена б/н]]*Таблица6254[[#This Row],[заказ б/н]]</f>
        <v>0</v>
      </c>
    </row>
    <row r="1016" spans="1:10" x14ac:dyDescent="0.25">
      <c r="A1016" s="214" t="s">
        <v>1033</v>
      </c>
      <c r="B1016" s="214" t="s">
        <v>1901</v>
      </c>
      <c r="C1016" s="214" t="s">
        <v>1916</v>
      </c>
      <c r="D1016" s="214" t="s">
        <v>1917</v>
      </c>
      <c r="E1016" s="215">
        <v>3835</v>
      </c>
      <c r="F1016" s="215">
        <v>4408</v>
      </c>
      <c r="G1016" s="212"/>
      <c r="H1016" s="212"/>
      <c r="I1016" s="213">
        <f>IF(Таблица6254[[#This Row],[цена наличные]]&lt;&gt;"-",Таблица6254[[#This Row],[цена наличные]]*Таблица6254[[#This Row],[Заказ наличные]],"")</f>
        <v>0</v>
      </c>
      <c r="J1016" s="213">
        <f>Таблица6254[[#This Row],[Цена б/н]]*Таблица6254[[#This Row],[заказ б/н]]</f>
        <v>0</v>
      </c>
    </row>
    <row r="1017" spans="1:10" x14ac:dyDescent="0.25">
      <c r="A1017" s="214" t="s">
        <v>1033</v>
      </c>
      <c r="B1017" s="214" t="s">
        <v>1901</v>
      </c>
      <c r="C1017" s="214" t="s">
        <v>9910</v>
      </c>
      <c r="D1017" s="214" t="s">
        <v>9855</v>
      </c>
      <c r="E1017" s="215">
        <v>11538</v>
      </c>
      <c r="F1017" s="215">
        <v>13262</v>
      </c>
      <c r="G1017" s="212"/>
      <c r="H1017" s="212"/>
      <c r="I1017" s="213">
        <f>IF(Таблица6254[[#This Row],[цена наличные]]&lt;&gt;"-",Таблица6254[[#This Row],[цена наличные]]*Таблица6254[[#This Row],[Заказ наличные]],"")</f>
        <v>0</v>
      </c>
      <c r="J1017" s="213">
        <f>Таблица6254[[#This Row],[Цена б/н]]*Таблица6254[[#This Row],[заказ б/н]]</f>
        <v>0</v>
      </c>
    </row>
    <row r="1018" spans="1:10" x14ac:dyDescent="0.25">
      <c r="A1018" s="214" t="s">
        <v>1033</v>
      </c>
      <c r="B1018" s="214" t="s">
        <v>1901</v>
      </c>
      <c r="C1018" s="214" t="s">
        <v>1918</v>
      </c>
      <c r="D1018" s="214" t="s">
        <v>1919</v>
      </c>
      <c r="E1018" s="215">
        <v>11198</v>
      </c>
      <c r="F1018" s="215">
        <v>12872</v>
      </c>
      <c r="G1018" s="212"/>
      <c r="H1018" s="212"/>
      <c r="I1018" s="213">
        <f>IF(Таблица6254[[#This Row],[цена наличные]]&lt;&gt;"-",Таблица6254[[#This Row],[цена наличные]]*Таблица6254[[#This Row],[Заказ наличные]],"")</f>
        <v>0</v>
      </c>
      <c r="J1018" s="213">
        <f>Таблица6254[[#This Row],[Цена б/н]]*Таблица6254[[#This Row],[заказ б/н]]</f>
        <v>0</v>
      </c>
    </row>
    <row r="1019" spans="1:10" x14ac:dyDescent="0.25">
      <c r="A1019" s="214" t="s">
        <v>1033</v>
      </c>
      <c r="B1019" s="214" t="s">
        <v>1901</v>
      </c>
      <c r="C1019" s="214" t="s">
        <v>1920</v>
      </c>
      <c r="D1019" s="214" t="s">
        <v>1921</v>
      </c>
      <c r="E1019" s="215">
        <v>3835</v>
      </c>
      <c r="F1019" s="215">
        <v>4408</v>
      </c>
      <c r="G1019" s="212"/>
      <c r="H1019" s="212"/>
      <c r="I1019" s="213">
        <f>IF(Таблица6254[[#This Row],[цена наличные]]&lt;&gt;"-",Таблица6254[[#This Row],[цена наличные]]*Таблица6254[[#This Row],[Заказ наличные]],"")</f>
        <v>0</v>
      </c>
      <c r="J1019" s="213">
        <f>Таблица6254[[#This Row],[Цена б/н]]*Таблица6254[[#This Row],[заказ б/н]]</f>
        <v>0</v>
      </c>
    </row>
    <row r="1020" spans="1:10" x14ac:dyDescent="0.25">
      <c r="A1020" s="214" t="s">
        <v>1033</v>
      </c>
      <c r="B1020" s="214" t="s">
        <v>1901</v>
      </c>
      <c r="C1020" s="214" t="s">
        <v>1922</v>
      </c>
      <c r="D1020" s="214" t="s">
        <v>1923</v>
      </c>
      <c r="E1020" s="215">
        <v>4921</v>
      </c>
      <c r="F1020" s="215">
        <v>5656</v>
      </c>
      <c r="G1020" s="212"/>
      <c r="H1020" s="212"/>
      <c r="I1020" s="213">
        <f>IF(Таблица6254[[#This Row],[цена наличные]]&lt;&gt;"-",Таблица6254[[#This Row],[цена наличные]]*Таблица6254[[#This Row],[Заказ наличные]],"")</f>
        <v>0</v>
      </c>
      <c r="J1020" s="213">
        <f>Таблица6254[[#This Row],[Цена б/н]]*Таблица6254[[#This Row],[заказ б/н]]</f>
        <v>0</v>
      </c>
    </row>
    <row r="1021" spans="1:10" x14ac:dyDescent="0.25">
      <c r="A1021" s="214" t="s">
        <v>1033</v>
      </c>
      <c r="B1021" s="214" t="s">
        <v>1901</v>
      </c>
      <c r="C1021" s="214" t="s">
        <v>1924</v>
      </c>
      <c r="D1021" s="214" t="s">
        <v>1925</v>
      </c>
      <c r="E1021" s="215">
        <v>5117</v>
      </c>
      <c r="F1021" s="215">
        <v>5882</v>
      </c>
      <c r="G1021" s="212"/>
      <c r="H1021" s="212"/>
      <c r="I1021" s="213">
        <f>IF(Таблица6254[[#This Row],[цена наличные]]&lt;&gt;"-",Таблица6254[[#This Row],[цена наличные]]*Таблица6254[[#This Row],[Заказ наличные]],"")</f>
        <v>0</v>
      </c>
      <c r="J1021" s="213">
        <f>Таблица6254[[#This Row],[Цена б/н]]*Таблица6254[[#This Row],[заказ б/н]]</f>
        <v>0</v>
      </c>
    </row>
    <row r="1022" spans="1:10" x14ac:dyDescent="0.25">
      <c r="A1022" s="214" t="s">
        <v>1033</v>
      </c>
      <c r="B1022" s="214" t="s">
        <v>1901</v>
      </c>
      <c r="C1022" s="214" t="s">
        <v>1926</v>
      </c>
      <c r="D1022" s="214" t="s">
        <v>1927</v>
      </c>
      <c r="E1022" s="215">
        <v>7058</v>
      </c>
      <c r="F1022" s="215">
        <v>8113</v>
      </c>
      <c r="G1022" s="212"/>
      <c r="H1022" s="212"/>
      <c r="I1022" s="213">
        <f>IF(Таблица6254[[#This Row],[цена наличные]]&lt;&gt;"-",Таблица6254[[#This Row],[цена наличные]]*Таблица6254[[#This Row],[Заказ наличные]],"")</f>
        <v>0</v>
      </c>
      <c r="J1022" s="213">
        <f>Таблица6254[[#This Row],[Цена б/н]]*Таблица6254[[#This Row],[заказ б/н]]</f>
        <v>0</v>
      </c>
    </row>
    <row r="1023" spans="1:10" x14ac:dyDescent="0.25">
      <c r="A1023" s="214" t="s">
        <v>1033</v>
      </c>
      <c r="B1023" s="214" t="s">
        <v>1901</v>
      </c>
      <c r="C1023" s="214" t="s">
        <v>1928</v>
      </c>
      <c r="D1023" s="214" t="s">
        <v>1929</v>
      </c>
      <c r="E1023" s="215">
        <v>7058</v>
      </c>
      <c r="F1023" s="215">
        <v>8113</v>
      </c>
      <c r="G1023" s="212"/>
      <c r="H1023" s="212"/>
      <c r="I1023" s="213">
        <f>IF(Таблица6254[[#This Row],[цена наличные]]&lt;&gt;"-",Таблица6254[[#This Row],[цена наличные]]*Таблица6254[[#This Row],[Заказ наличные]],"")</f>
        <v>0</v>
      </c>
      <c r="J1023" s="213">
        <f>Таблица6254[[#This Row],[Цена б/н]]*Таблица6254[[#This Row],[заказ б/н]]</f>
        <v>0</v>
      </c>
    </row>
    <row r="1024" spans="1:10" x14ac:dyDescent="0.25">
      <c r="A1024" s="214" t="s">
        <v>1033</v>
      </c>
      <c r="B1024" s="214" t="s">
        <v>1901</v>
      </c>
      <c r="C1024" s="214" t="s">
        <v>1930</v>
      </c>
      <c r="D1024" s="214" t="s">
        <v>1931</v>
      </c>
      <c r="E1024" s="215">
        <v>8959</v>
      </c>
      <c r="F1024" s="215">
        <v>10297</v>
      </c>
      <c r="G1024" s="212"/>
      <c r="H1024" s="212"/>
      <c r="I1024" s="213">
        <f>IF(Таблица6254[[#This Row],[цена наличные]]&lt;&gt;"-",Таблица6254[[#This Row],[цена наличные]]*Таблица6254[[#This Row],[Заказ наличные]],"")</f>
        <v>0</v>
      </c>
      <c r="J1024" s="213">
        <f>Таблица6254[[#This Row],[Цена б/н]]*Таблица6254[[#This Row],[заказ б/н]]</f>
        <v>0</v>
      </c>
    </row>
    <row r="1025" spans="1:10" x14ac:dyDescent="0.25">
      <c r="A1025" s="214" t="s">
        <v>1033</v>
      </c>
      <c r="B1025" s="214" t="s">
        <v>1901</v>
      </c>
      <c r="C1025" s="214" t="s">
        <v>1932</v>
      </c>
      <c r="D1025" s="214" t="s">
        <v>1933</v>
      </c>
      <c r="E1025" s="215">
        <v>8959</v>
      </c>
      <c r="F1025" s="215">
        <v>10297</v>
      </c>
      <c r="G1025" s="212"/>
      <c r="H1025" s="212"/>
      <c r="I1025" s="213">
        <f>IF(Таблица6254[[#This Row],[цена наличные]]&lt;&gt;"-",Таблица6254[[#This Row],[цена наличные]]*Таблица6254[[#This Row],[Заказ наличные]],"")</f>
        <v>0</v>
      </c>
      <c r="J1025" s="213">
        <f>Таблица6254[[#This Row],[Цена б/н]]*Таблица6254[[#This Row],[заказ б/н]]</f>
        <v>0</v>
      </c>
    </row>
    <row r="1026" spans="1:10" x14ac:dyDescent="0.25">
      <c r="A1026" s="214" t="s">
        <v>1033</v>
      </c>
      <c r="B1026" s="214" t="s">
        <v>1901</v>
      </c>
      <c r="C1026" s="214" t="s">
        <v>1934</v>
      </c>
      <c r="D1026" s="214" t="s">
        <v>1935</v>
      </c>
      <c r="E1026" s="215">
        <v>8280</v>
      </c>
      <c r="F1026" s="215">
        <v>9517</v>
      </c>
      <c r="G1026" s="212"/>
      <c r="H1026" s="212"/>
      <c r="I1026" s="213">
        <f>IF(Таблица6254[[#This Row],[цена наличные]]&lt;&gt;"-",Таблица6254[[#This Row],[цена наличные]]*Таблица6254[[#This Row],[Заказ наличные]],"")</f>
        <v>0</v>
      </c>
      <c r="J1026" s="213">
        <f>Таблица6254[[#This Row],[Цена б/н]]*Таблица6254[[#This Row],[заказ б/н]]</f>
        <v>0</v>
      </c>
    </row>
    <row r="1027" spans="1:10" x14ac:dyDescent="0.25">
      <c r="A1027" s="214" t="s">
        <v>1033</v>
      </c>
      <c r="B1027" s="214" t="s">
        <v>1901</v>
      </c>
      <c r="C1027" s="214" t="s">
        <v>1936</v>
      </c>
      <c r="D1027" s="214" t="s">
        <v>1937</v>
      </c>
      <c r="E1027" s="215">
        <v>8280</v>
      </c>
      <c r="F1027" s="215">
        <v>9517</v>
      </c>
      <c r="G1027" s="212"/>
      <c r="H1027" s="212"/>
      <c r="I1027" s="213">
        <f>IF(Таблица6254[[#This Row],[цена наличные]]&lt;&gt;"-",Таблица6254[[#This Row],[цена наличные]]*Таблица6254[[#This Row],[Заказ наличные]],"")</f>
        <v>0</v>
      </c>
      <c r="J1027" s="213">
        <f>Таблица6254[[#This Row],[Цена б/н]]*Таблица6254[[#This Row],[заказ б/н]]</f>
        <v>0</v>
      </c>
    </row>
    <row r="1028" spans="1:10" x14ac:dyDescent="0.25">
      <c r="A1028" s="214" t="s">
        <v>1033</v>
      </c>
      <c r="B1028" s="214" t="s">
        <v>1901</v>
      </c>
      <c r="C1028" s="214" t="s">
        <v>1938</v>
      </c>
      <c r="D1028" s="214" t="s">
        <v>1939</v>
      </c>
      <c r="E1028" s="215">
        <v>6719</v>
      </c>
      <c r="F1028" s="215">
        <v>7723</v>
      </c>
      <c r="G1028" s="212"/>
      <c r="H1028" s="212"/>
      <c r="I1028" s="213">
        <f>IF(Таблица6254[[#This Row],[цена наличные]]&lt;&gt;"-",Таблица6254[[#This Row],[цена наличные]]*Таблица6254[[#This Row],[Заказ наличные]],"")</f>
        <v>0</v>
      </c>
      <c r="J1028" s="213">
        <f>Таблица6254[[#This Row],[Цена б/н]]*Таблица6254[[#This Row],[заказ б/н]]</f>
        <v>0</v>
      </c>
    </row>
    <row r="1029" spans="1:10" x14ac:dyDescent="0.25">
      <c r="A1029" s="214" t="s">
        <v>1033</v>
      </c>
      <c r="B1029" s="214" t="s">
        <v>1901</v>
      </c>
      <c r="C1029" s="214" t="s">
        <v>1940</v>
      </c>
      <c r="D1029" s="214" t="s">
        <v>1941</v>
      </c>
      <c r="E1029" s="215">
        <v>6719</v>
      </c>
      <c r="F1029" s="215">
        <v>7723</v>
      </c>
      <c r="G1029" s="212"/>
      <c r="H1029" s="212"/>
      <c r="I1029" s="213">
        <f>IF(Таблица6254[[#This Row],[цена наличные]]&lt;&gt;"-",Таблица6254[[#This Row],[цена наличные]]*Таблица6254[[#This Row],[Заказ наличные]],"")</f>
        <v>0</v>
      </c>
      <c r="J1029" s="213">
        <f>Таблица6254[[#This Row],[Цена б/н]]*Таблица6254[[#This Row],[заказ б/н]]</f>
        <v>0</v>
      </c>
    </row>
    <row r="1030" spans="1:10" x14ac:dyDescent="0.25">
      <c r="A1030" s="214" t="s">
        <v>1033</v>
      </c>
      <c r="B1030" s="214" t="s">
        <v>1901</v>
      </c>
      <c r="C1030" s="214" t="s">
        <v>14272</v>
      </c>
      <c r="D1030" s="214" t="s">
        <v>14273</v>
      </c>
      <c r="E1030" s="215">
        <v>5294</v>
      </c>
      <c r="F1030" s="215">
        <v>6085</v>
      </c>
      <c r="G1030" s="212"/>
      <c r="H1030" s="212"/>
      <c r="I1030" s="213">
        <f>IF(Таблица6254[[#This Row],[цена наличные]]&lt;&gt;"-",Таблица6254[[#This Row],[цена наличные]]*Таблица6254[[#This Row],[Заказ наличные]],"")</f>
        <v>0</v>
      </c>
      <c r="J1030" s="213">
        <f>Таблица6254[[#This Row],[Цена б/н]]*Таблица6254[[#This Row],[заказ б/н]]</f>
        <v>0</v>
      </c>
    </row>
    <row r="1031" spans="1:10" x14ac:dyDescent="0.25">
      <c r="A1031" s="214" t="s">
        <v>1033</v>
      </c>
      <c r="B1031" s="214" t="s">
        <v>1901</v>
      </c>
      <c r="C1031" s="214" t="s">
        <v>1942</v>
      </c>
      <c r="D1031" s="214" t="s">
        <v>1943</v>
      </c>
      <c r="E1031" s="215">
        <v>5294</v>
      </c>
      <c r="F1031" s="215">
        <v>6085</v>
      </c>
      <c r="G1031" s="212"/>
      <c r="H1031" s="212"/>
      <c r="I1031" s="213">
        <f>IF(Таблица6254[[#This Row],[цена наличные]]&lt;&gt;"-",Таблица6254[[#This Row],[цена наличные]]*Таблица6254[[#This Row],[Заказ наличные]],"")</f>
        <v>0</v>
      </c>
      <c r="J1031" s="213">
        <f>Таблица6254[[#This Row],[Цена б/н]]*Таблица6254[[#This Row],[заказ б/н]]</f>
        <v>0</v>
      </c>
    </row>
    <row r="1032" spans="1:10" x14ac:dyDescent="0.25">
      <c r="A1032" s="214" t="s">
        <v>1033</v>
      </c>
      <c r="B1032" s="214" t="s">
        <v>1901</v>
      </c>
      <c r="C1032" s="214" t="s">
        <v>1944</v>
      </c>
      <c r="D1032" s="214" t="s">
        <v>1945</v>
      </c>
      <c r="E1032" s="215">
        <v>3434</v>
      </c>
      <c r="F1032" s="215">
        <v>3947</v>
      </c>
      <c r="G1032" s="212"/>
      <c r="H1032" s="212"/>
      <c r="I1032" s="213">
        <f>IF(Таблица6254[[#This Row],[цена наличные]]&lt;&gt;"-",Таблица6254[[#This Row],[цена наличные]]*Таблица6254[[#This Row],[Заказ наличные]],"")</f>
        <v>0</v>
      </c>
      <c r="J1032" s="213">
        <f>Таблица6254[[#This Row],[Цена б/н]]*Таблица6254[[#This Row],[заказ б/н]]</f>
        <v>0</v>
      </c>
    </row>
    <row r="1033" spans="1:10" x14ac:dyDescent="0.25">
      <c r="A1033" s="214" t="s">
        <v>1033</v>
      </c>
      <c r="B1033" s="214" t="s">
        <v>1901</v>
      </c>
      <c r="C1033" s="214" t="s">
        <v>1946</v>
      </c>
      <c r="D1033" s="214" t="s">
        <v>1947</v>
      </c>
      <c r="E1033" s="215">
        <v>28302</v>
      </c>
      <c r="F1033" s="215">
        <v>32531</v>
      </c>
      <c r="G1033" s="212"/>
      <c r="H1033" s="212"/>
      <c r="I1033" s="213">
        <f>IF(Таблица6254[[#This Row],[цена наличные]]&lt;&gt;"-",Таблица6254[[#This Row],[цена наличные]]*Таблица6254[[#This Row],[Заказ наличные]],"")</f>
        <v>0</v>
      </c>
      <c r="J1033" s="213">
        <f>Таблица6254[[#This Row],[Цена б/н]]*Таблица6254[[#This Row],[заказ б/н]]</f>
        <v>0</v>
      </c>
    </row>
    <row r="1034" spans="1:10" x14ac:dyDescent="0.25">
      <c r="A1034" s="214" t="s">
        <v>1033</v>
      </c>
      <c r="B1034" s="214" t="s">
        <v>1901</v>
      </c>
      <c r="C1034" s="214" t="s">
        <v>1948</v>
      </c>
      <c r="D1034" s="214" t="s">
        <v>1949</v>
      </c>
      <c r="E1034" s="215">
        <v>17388</v>
      </c>
      <c r="F1034" s="215">
        <v>19986</v>
      </c>
      <c r="G1034" s="212"/>
      <c r="H1034" s="212"/>
      <c r="I1034" s="213">
        <f>IF(Таблица6254[[#This Row],[цена наличные]]&lt;&gt;"-",Таблица6254[[#This Row],[цена наличные]]*Таблица6254[[#This Row],[Заказ наличные]],"")</f>
        <v>0</v>
      </c>
      <c r="J1034" s="213">
        <f>Таблица6254[[#This Row],[Цена б/н]]*Таблица6254[[#This Row],[заказ б/н]]</f>
        <v>0</v>
      </c>
    </row>
    <row r="1035" spans="1:10" x14ac:dyDescent="0.25">
      <c r="A1035" s="214" t="s">
        <v>1033</v>
      </c>
      <c r="B1035" s="214" t="s">
        <v>1901</v>
      </c>
      <c r="C1035" s="214" t="s">
        <v>1950</v>
      </c>
      <c r="D1035" s="214" t="s">
        <v>1951</v>
      </c>
      <c r="E1035" s="215">
        <v>20700</v>
      </c>
      <c r="F1035" s="215">
        <v>23793</v>
      </c>
      <c r="G1035" s="212"/>
      <c r="H1035" s="212"/>
      <c r="I1035" s="213">
        <f>IF(Таблица6254[[#This Row],[цена наличные]]&lt;&gt;"-",Таблица6254[[#This Row],[цена наличные]]*Таблица6254[[#This Row],[Заказ наличные]],"")</f>
        <v>0</v>
      </c>
      <c r="J1035" s="213">
        <f>Таблица6254[[#This Row],[Цена б/н]]*Таблица6254[[#This Row],[заказ б/н]]</f>
        <v>0</v>
      </c>
    </row>
    <row r="1036" spans="1:10" x14ac:dyDescent="0.25">
      <c r="A1036" s="214" t="s">
        <v>1033</v>
      </c>
      <c r="B1036" s="214" t="s">
        <v>1901</v>
      </c>
      <c r="C1036" s="214" t="s">
        <v>1952</v>
      </c>
      <c r="D1036" s="214" t="s">
        <v>1953</v>
      </c>
      <c r="E1036" s="215">
        <v>18630</v>
      </c>
      <c r="F1036" s="215">
        <v>21414</v>
      </c>
      <c r="G1036" s="212"/>
      <c r="H1036" s="212"/>
      <c r="I1036" s="213">
        <f>IF(Таблица6254[[#This Row],[цена наличные]]&lt;&gt;"-",Таблица6254[[#This Row],[цена наличные]]*Таблица6254[[#This Row],[Заказ наличные]],"")</f>
        <v>0</v>
      </c>
      <c r="J1036" s="213">
        <f>Таблица6254[[#This Row],[Цена б/н]]*Таблица6254[[#This Row],[заказ б/н]]</f>
        <v>0</v>
      </c>
    </row>
    <row r="1037" spans="1:10" x14ac:dyDescent="0.25">
      <c r="A1037" s="214" t="s">
        <v>1033</v>
      </c>
      <c r="B1037" s="214" t="s">
        <v>1901</v>
      </c>
      <c r="C1037" s="214" t="s">
        <v>1954</v>
      </c>
      <c r="D1037" s="214" t="s">
        <v>1955</v>
      </c>
      <c r="E1037" s="215">
        <v>16905</v>
      </c>
      <c r="F1037" s="215">
        <v>19431</v>
      </c>
      <c r="G1037" s="212"/>
      <c r="H1037" s="212"/>
      <c r="I1037" s="213">
        <f>IF(Таблица6254[[#This Row],[цена наличные]]&lt;&gt;"-",Таблица6254[[#This Row],[цена наличные]]*Таблица6254[[#This Row],[Заказ наличные]],"")</f>
        <v>0</v>
      </c>
      <c r="J1037" s="213">
        <f>Таблица6254[[#This Row],[Цена б/н]]*Таблица6254[[#This Row],[заказ б/н]]</f>
        <v>0</v>
      </c>
    </row>
    <row r="1038" spans="1:10" x14ac:dyDescent="0.25">
      <c r="A1038" s="214" t="s">
        <v>1033</v>
      </c>
      <c r="B1038" s="214" t="s">
        <v>1901</v>
      </c>
      <c r="C1038" s="214" t="s">
        <v>1956</v>
      </c>
      <c r="D1038" s="214" t="s">
        <v>1957</v>
      </c>
      <c r="E1038" s="215">
        <v>42079</v>
      </c>
      <c r="F1038" s="215">
        <v>48367</v>
      </c>
      <c r="G1038" s="212"/>
      <c r="H1038" s="212"/>
      <c r="I1038" s="213">
        <f>IF(Таблица6254[[#This Row],[цена наличные]]&lt;&gt;"-",Таблица6254[[#This Row],[цена наличные]]*Таблица6254[[#This Row],[Заказ наличные]],"")</f>
        <v>0</v>
      </c>
      <c r="J1038" s="213">
        <f>Таблица6254[[#This Row],[Цена б/н]]*Таблица6254[[#This Row],[заказ б/н]]</f>
        <v>0</v>
      </c>
    </row>
    <row r="1039" spans="1:10" x14ac:dyDescent="0.25">
      <c r="A1039" s="214" t="s">
        <v>1033</v>
      </c>
      <c r="B1039" s="214" t="s">
        <v>1901</v>
      </c>
      <c r="C1039" s="214" t="s">
        <v>1958</v>
      </c>
      <c r="D1039" s="214" t="s">
        <v>1959</v>
      </c>
      <c r="E1039" s="215">
        <v>40021</v>
      </c>
      <c r="F1039" s="215">
        <v>46001</v>
      </c>
      <c r="G1039" s="212"/>
      <c r="H1039" s="212"/>
      <c r="I1039" s="213">
        <f>IF(Таблица6254[[#This Row],[цена наличные]]&lt;&gt;"-",Таблица6254[[#This Row],[цена наличные]]*Таблица6254[[#This Row],[Заказ наличные]],"")</f>
        <v>0</v>
      </c>
      <c r="J1039" s="213">
        <f>Таблица6254[[#This Row],[Цена б/н]]*Таблица6254[[#This Row],[заказ б/н]]</f>
        <v>0</v>
      </c>
    </row>
    <row r="1040" spans="1:10" x14ac:dyDescent="0.25">
      <c r="A1040" s="214" t="s">
        <v>1033</v>
      </c>
      <c r="B1040" s="214" t="s">
        <v>1901</v>
      </c>
      <c r="C1040" s="214" t="s">
        <v>14274</v>
      </c>
      <c r="D1040" s="214" t="s">
        <v>14275</v>
      </c>
      <c r="E1040" s="215">
        <v>8959</v>
      </c>
      <c r="F1040" s="215">
        <v>10297</v>
      </c>
      <c r="G1040" s="212"/>
      <c r="H1040" s="212"/>
      <c r="I1040" s="213">
        <f>IF(Таблица6254[[#This Row],[цена наличные]]&lt;&gt;"-",Таблица6254[[#This Row],[цена наличные]]*Таблица6254[[#This Row],[Заказ наличные]],"")</f>
        <v>0</v>
      </c>
      <c r="J1040" s="213">
        <f>Таблица6254[[#This Row],[Цена б/н]]*Таблица6254[[#This Row],[заказ б/н]]</f>
        <v>0</v>
      </c>
    </row>
    <row r="1041" spans="1:10" x14ac:dyDescent="0.25">
      <c r="A1041" s="214" t="s">
        <v>1033</v>
      </c>
      <c r="B1041" s="214" t="s">
        <v>1901</v>
      </c>
      <c r="C1041" s="214" t="s">
        <v>1960</v>
      </c>
      <c r="D1041" s="214" t="s">
        <v>1961</v>
      </c>
      <c r="E1041" s="215">
        <v>7126</v>
      </c>
      <c r="F1041" s="215">
        <v>8191</v>
      </c>
      <c r="G1041" s="212"/>
      <c r="H1041" s="212"/>
      <c r="I1041" s="213">
        <f>IF(Таблица6254[[#This Row],[цена наличные]]&lt;&gt;"-",Таблица6254[[#This Row],[цена наличные]]*Таблица6254[[#This Row],[Заказ наличные]],"")</f>
        <v>0</v>
      </c>
      <c r="J1041" s="213">
        <f>Таблица6254[[#This Row],[Цена б/н]]*Таблица6254[[#This Row],[заказ б/н]]</f>
        <v>0</v>
      </c>
    </row>
    <row r="1042" spans="1:10" x14ac:dyDescent="0.25">
      <c r="A1042" s="214" t="s">
        <v>1033</v>
      </c>
      <c r="B1042" s="214" t="s">
        <v>1901</v>
      </c>
      <c r="C1042" s="214" t="s">
        <v>1962</v>
      </c>
      <c r="D1042" s="214" t="s">
        <v>1963</v>
      </c>
      <c r="E1042" s="215">
        <v>7805</v>
      </c>
      <c r="F1042" s="215">
        <v>8971</v>
      </c>
      <c r="G1042" s="212"/>
      <c r="H1042" s="212"/>
      <c r="I1042" s="213">
        <f>IF(Таблица6254[[#This Row],[цена наличные]]&lt;&gt;"-",Таблица6254[[#This Row],[цена наличные]]*Таблица6254[[#This Row],[Заказ наличные]],"")</f>
        <v>0</v>
      </c>
      <c r="J1042" s="213">
        <f>Таблица6254[[#This Row],[Цена б/н]]*Таблица6254[[#This Row],[заказ б/н]]</f>
        <v>0</v>
      </c>
    </row>
    <row r="1043" spans="1:10" x14ac:dyDescent="0.25">
      <c r="A1043" s="214" t="s">
        <v>1033</v>
      </c>
      <c r="B1043" s="214" t="s">
        <v>1901</v>
      </c>
      <c r="C1043" s="214" t="s">
        <v>11600</v>
      </c>
      <c r="D1043" s="214" t="s">
        <v>11600</v>
      </c>
      <c r="E1043" s="215">
        <v>7797</v>
      </c>
      <c r="F1043" s="215">
        <v>8962</v>
      </c>
      <c r="G1043" s="212"/>
      <c r="H1043" s="212"/>
      <c r="I1043" s="213">
        <f>IF(Таблица6254[[#This Row],[цена наличные]]&lt;&gt;"-",Таблица6254[[#This Row],[цена наличные]]*Таблица6254[[#This Row],[Заказ наличные]],"")</f>
        <v>0</v>
      </c>
      <c r="J1043" s="213">
        <f>Таблица6254[[#This Row],[Цена б/н]]*Таблица6254[[#This Row],[заказ б/н]]</f>
        <v>0</v>
      </c>
    </row>
    <row r="1044" spans="1:10" x14ac:dyDescent="0.25">
      <c r="A1044" s="214" t="s">
        <v>1033</v>
      </c>
      <c r="B1044" s="214" t="s">
        <v>1901</v>
      </c>
      <c r="C1044" s="214" t="s">
        <v>1964</v>
      </c>
      <c r="D1044" s="214" t="s">
        <v>1965</v>
      </c>
      <c r="E1044" s="215">
        <v>8009</v>
      </c>
      <c r="F1044" s="215">
        <v>9205</v>
      </c>
      <c r="G1044" s="212"/>
      <c r="H1044" s="212"/>
      <c r="I1044" s="213">
        <f>IF(Таблица6254[[#This Row],[цена наличные]]&lt;&gt;"-",Таблица6254[[#This Row],[цена наличные]]*Таблица6254[[#This Row],[Заказ наличные]],"")</f>
        <v>0</v>
      </c>
      <c r="J1044" s="213">
        <f>Таблица6254[[#This Row],[Цена б/н]]*Таблица6254[[#This Row],[заказ б/н]]</f>
        <v>0</v>
      </c>
    </row>
    <row r="1045" spans="1:10" x14ac:dyDescent="0.25">
      <c r="A1045" s="214" t="s">
        <v>1033</v>
      </c>
      <c r="B1045" s="214" t="s">
        <v>1901</v>
      </c>
      <c r="C1045" s="214" t="s">
        <v>1966</v>
      </c>
      <c r="D1045" s="214" t="s">
        <v>1967</v>
      </c>
      <c r="E1045" s="215">
        <v>24840</v>
      </c>
      <c r="F1045" s="215">
        <v>28552</v>
      </c>
      <c r="G1045" s="212"/>
      <c r="H1045" s="212"/>
      <c r="I1045" s="213">
        <f>IF(Таблица6254[[#This Row],[цена наличные]]&lt;&gt;"-",Таблица6254[[#This Row],[цена наличные]]*Таблица6254[[#This Row],[Заказ наличные]],"")</f>
        <v>0</v>
      </c>
      <c r="J1045" s="213">
        <f>Таблица6254[[#This Row],[Цена б/н]]*Таблица6254[[#This Row],[заказ б/н]]</f>
        <v>0</v>
      </c>
    </row>
    <row r="1046" spans="1:10" x14ac:dyDescent="0.25">
      <c r="A1046" s="214" t="s">
        <v>1033</v>
      </c>
      <c r="B1046" s="214" t="s">
        <v>1901</v>
      </c>
      <c r="C1046" s="214" t="s">
        <v>1968</v>
      </c>
      <c r="D1046" s="214" t="s">
        <v>1969</v>
      </c>
      <c r="E1046" s="215">
        <v>21718</v>
      </c>
      <c r="F1046" s="215">
        <v>24964</v>
      </c>
      <c r="G1046" s="212"/>
      <c r="H1046" s="212"/>
      <c r="I1046" s="213">
        <f>IF(Таблица6254[[#This Row],[цена наличные]]&lt;&gt;"-",Таблица6254[[#This Row],[цена наличные]]*Таблица6254[[#This Row],[Заказ наличные]],"")</f>
        <v>0</v>
      </c>
      <c r="J1046" s="213">
        <f>Таблица6254[[#This Row],[Цена б/н]]*Таблица6254[[#This Row],[заказ б/н]]</f>
        <v>0</v>
      </c>
    </row>
    <row r="1047" spans="1:10" x14ac:dyDescent="0.25">
      <c r="A1047" s="214" t="s">
        <v>1033</v>
      </c>
      <c r="B1047" s="214" t="s">
        <v>1901</v>
      </c>
      <c r="C1047" s="214" t="s">
        <v>1970</v>
      </c>
      <c r="D1047" s="214" t="s">
        <v>1971</v>
      </c>
      <c r="E1047" s="215">
        <v>14253</v>
      </c>
      <c r="F1047" s="215">
        <v>16382</v>
      </c>
      <c r="G1047" s="212"/>
      <c r="H1047" s="212"/>
      <c r="I1047" s="213">
        <f>IF(Таблица6254[[#This Row],[цена наличные]]&lt;&gt;"-",Таблица6254[[#This Row],[цена наличные]]*Таблица6254[[#This Row],[Заказ наличные]],"")</f>
        <v>0</v>
      </c>
      <c r="J1047" s="213">
        <f>Таблица6254[[#This Row],[Цена б/н]]*Таблица6254[[#This Row],[заказ б/н]]</f>
        <v>0</v>
      </c>
    </row>
    <row r="1048" spans="1:10" x14ac:dyDescent="0.25">
      <c r="A1048" s="214" t="s">
        <v>1033</v>
      </c>
      <c r="B1048" s="214" t="s">
        <v>1901</v>
      </c>
      <c r="C1048" s="214" t="s">
        <v>1972</v>
      </c>
      <c r="D1048" s="214" t="s">
        <v>1973</v>
      </c>
      <c r="E1048" s="215">
        <v>12895</v>
      </c>
      <c r="F1048" s="215">
        <v>14822</v>
      </c>
      <c r="G1048" s="212"/>
      <c r="H1048" s="212"/>
      <c r="I1048" s="213">
        <f>IF(Таблица6254[[#This Row],[цена наличные]]&lt;&gt;"-",Таблица6254[[#This Row],[цена наличные]]*Таблица6254[[#This Row],[Заказ наличные]],"")</f>
        <v>0</v>
      </c>
      <c r="J1048" s="213">
        <f>Таблица6254[[#This Row],[Цена б/н]]*Таблица6254[[#This Row],[заказ б/н]]</f>
        <v>0</v>
      </c>
    </row>
    <row r="1049" spans="1:10" x14ac:dyDescent="0.25">
      <c r="A1049" s="214" t="s">
        <v>1033</v>
      </c>
      <c r="B1049" s="214" t="s">
        <v>1901</v>
      </c>
      <c r="C1049" s="214" t="s">
        <v>1974</v>
      </c>
      <c r="D1049" s="214" t="s">
        <v>1975</v>
      </c>
      <c r="E1049" s="215">
        <v>10859</v>
      </c>
      <c r="F1049" s="215">
        <v>12482</v>
      </c>
      <c r="G1049" s="212"/>
      <c r="H1049" s="212"/>
      <c r="I1049" s="213">
        <f>IF(Таблица6254[[#This Row],[цена наличные]]&lt;&gt;"-",Таблица6254[[#This Row],[цена наличные]]*Таблица6254[[#This Row],[Заказ наличные]],"")</f>
        <v>0</v>
      </c>
      <c r="J1049" s="213">
        <f>Таблица6254[[#This Row],[Цена б/н]]*Таблица6254[[#This Row],[заказ б/н]]</f>
        <v>0</v>
      </c>
    </row>
    <row r="1050" spans="1:10" x14ac:dyDescent="0.25">
      <c r="A1050" s="214" t="s">
        <v>1033</v>
      </c>
      <c r="B1050" s="214" t="s">
        <v>1901</v>
      </c>
      <c r="C1050" s="214" t="s">
        <v>1976</v>
      </c>
      <c r="D1050" s="214" t="s">
        <v>1977</v>
      </c>
      <c r="E1050" s="215">
        <v>10859</v>
      </c>
      <c r="F1050" s="215">
        <v>12482</v>
      </c>
      <c r="G1050" s="212"/>
      <c r="H1050" s="212"/>
      <c r="I1050" s="213">
        <f>IF(Таблица6254[[#This Row],[цена наличные]]&lt;&gt;"-",Таблица6254[[#This Row],[цена наличные]]*Таблица6254[[#This Row],[Заказ наличные]],"")</f>
        <v>0</v>
      </c>
      <c r="J1050" s="213">
        <f>Таблица6254[[#This Row],[Цена б/н]]*Таблица6254[[#This Row],[заказ б/н]]</f>
        <v>0</v>
      </c>
    </row>
    <row r="1051" spans="1:10" x14ac:dyDescent="0.25">
      <c r="A1051" s="214" t="s">
        <v>1033</v>
      </c>
      <c r="B1051" s="214" t="s">
        <v>1901</v>
      </c>
      <c r="C1051" s="214" t="s">
        <v>1978</v>
      </c>
      <c r="D1051" s="214" t="s">
        <v>1979</v>
      </c>
      <c r="E1051" s="215">
        <v>10180</v>
      </c>
      <c r="F1051" s="215">
        <v>11702</v>
      </c>
      <c r="G1051" s="212"/>
      <c r="H1051" s="212"/>
      <c r="I1051" s="213">
        <f>IF(Таблица6254[[#This Row],[цена наличные]]&lt;&gt;"-",Таблица6254[[#This Row],[цена наличные]]*Таблица6254[[#This Row],[Заказ наличные]],"")</f>
        <v>0</v>
      </c>
      <c r="J1051" s="213">
        <f>Таблица6254[[#This Row],[Цена б/н]]*Таблица6254[[#This Row],[заказ б/н]]</f>
        <v>0</v>
      </c>
    </row>
    <row r="1052" spans="1:10" x14ac:dyDescent="0.25">
      <c r="A1052" s="214" t="s">
        <v>1033</v>
      </c>
      <c r="B1052" s="214" t="s">
        <v>1901</v>
      </c>
      <c r="C1052" s="214" t="s">
        <v>1980</v>
      </c>
      <c r="D1052" s="214" t="s">
        <v>1981</v>
      </c>
      <c r="E1052" s="215">
        <v>10143</v>
      </c>
      <c r="F1052" s="215">
        <v>11659</v>
      </c>
      <c r="G1052" s="212"/>
      <c r="H1052" s="212"/>
      <c r="I1052" s="213">
        <f>IF(Таблица6254[[#This Row],[цена наличные]]&lt;&gt;"-",Таблица6254[[#This Row],[цена наличные]]*Таблица6254[[#This Row],[Заказ наличные]],"")</f>
        <v>0</v>
      </c>
      <c r="J1052" s="213">
        <f>Таблица6254[[#This Row],[Цена б/н]]*Таблица6254[[#This Row],[заказ б/н]]</f>
        <v>0</v>
      </c>
    </row>
    <row r="1053" spans="1:10" x14ac:dyDescent="0.25">
      <c r="A1053" s="214" t="s">
        <v>1033</v>
      </c>
      <c r="B1053" s="214" t="s">
        <v>1901</v>
      </c>
      <c r="C1053" s="214" t="s">
        <v>10134</v>
      </c>
      <c r="D1053" s="214" t="s">
        <v>10135</v>
      </c>
      <c r="E1053" s="215">
        <v>24433</v>
      </c>
      <c r="F1053" s="215">
        <v>28084</v>
      </c>
      <c r="G1053" s="212"/>
      <c r="H1053" s="212"/>
      <c r="I1053" s="213">
        <f>IF(Таблица6254[[#This Row],[цена наличные]]&lt;&gt;"-",Таблица6254[[#This Row],[цена наличные]]*Таблица6254[[#This Row],[Заказ наличные]],"")</f>
        <v>0</v>
      </c>
      <c r="J1053" s="213">
        <f>Таблица6254[[#This Row],[Цена б/н]]*Таблица6254[[#This Row],[заказ б/н]]</f>
        <v>0</v>
      </c>
    </row>
    <row r="1054" spans="1:10" x14ac:dyDescent="0.25">
      <c r="A1054" s="214" t="s">
        <v>1033</v>
      </c>
      <c r="B1054" s="214" t="s">
        <v>1901</v>
      </c>
      <c r="C1054" s="214" t="s">
        <v>1982</v>
      </c>
      <c r="D1054" s="214" t="s">
        <v>1983</v>
      </c>
      <c r="E1054" s="215">
        <v>12895</v>
      </c>
      <c r="F1054" s="215">
        <v>14822</v>
      </c>
      <c r="G1054" s="212"/>
      <c r="H1054" s="212"/>
      <c r="I1054" s="213">
        <f>IF(Таблица6254[[#This Row],[цена наличные]]&lt;&gt;"-",Таблица6254[[#This Row],[цена наличные]]*Таблица6254[[#This Row],[Заказ наличные]],"")</f>
        <v>0</v>
      </c>
      <c r="J1054" s="213">
        <f>Таблица6254[[#This Row],[Цена б/н]]*Таблица6254[[#This Row],[заказ б/н]]</f>
        <v>0</v>
      </c>
    </row>
    <row r="1055" spans="1:10" x14ac:dyDescent="0.25">
      <c r="A1055" s="214" t="s">
        <v>1033</v>
      </c>
      <c r="B1055" s="214" t="s">
        <v>1901</v>
      </c>
      <c r="C1055" s="214" t="s">
        <v>1984</v>
      </c>
      <c r="D1055" s="214" t="s">
        <v>1985</v>
      </c>
      <c r="E1055" s="215">
        <v>15249</v>
      </c>
      <c r="F1055" s="215">
        <v>17528</v>
      </c>
      <c r="G1055" s="212"/>
      <c r="H1055" s="212"/>
      <c r="I1055" s="213">
        <f>IF(Таблица6254[[#This Row],[цена наличные]]&lt;&gt;"-",Таблица6254[[#This Row],[цена наличные]]*Таблица6254[[#This Row],[Заказ наличные]],"")</f>
        <v>0</v>
      </c>
      <c r="J1055" s="213">
        <f>Таблица6254[[#This Row],[Цена б/н]]*Таблица6254[[#This Row],[заказ б/н]]</f>
        <v>0</v>
      </c>
    </row>
    <row r="1056" spans="1:10" x14ac:dyDescent="0.25">
      <c r="A1056" s="214" t="s">
        <v>1033</v>
      </c>
      <c r="B1056" s="214" t="s">
        <v>1901</v>
      </c>
      <c r="C1056" s="214" t="s">
        <v>1986</v>
      </c>
      <c r="D1056" s="214" t="s">
        <v>1987</v>
      </c>
      <c r="E1056" s="215">
        <v>15870</v>
      </c>
      <c r="F1056" s="215">
        <v>18241</v>
      </c>
      <c r="G1056" s="212"/>
      <c r="H1056" s="212"/>
      <c r="I1056" s="213">
        <f>IF(Таблица6254[[#This Row],[цена наличные]]&lt;&gt;"-",Таблица6254[[#This Row],[цена наличные]]*Таблица6254[[#This Row],[Заказ наличные]],"")</f>
        <v>0</v>
      </c>
      <c r="J1056" s="213">
        <f>Таблица6254[[#This Row],[Цена б/н]]*Таблица6254[[#This Row],[заказ б/н]]</f>
        <v>0</v>
      </c>
    </row>
    <row r="1057" spans="1:10" x14ac:dyDescent="0.25">
      <c r="A1057" s="214" t="s">
        <v>1033</v>
      </c>
      <c r="B1057" s="214" t="s">
        <v>1901</v>
      </c>
      <c r="C1057" s="214" t="s">
        <v>1988</v>
      </c>
      <c r="D1057" s="214" t="s">
        <v>1989</v>
      </c>
      <c r="E1057" s="215">
        <v>13593</v>
      </c>
      <c r="F1057" s="215">
        <v>15624</v>
      </c>
      <c r="G1057" s="212"/>
      <c r="H1057" s="212"/>
      <c r="I1057" s="213">
        <f>IF(Таблица6254[[#This Row],[цена наличные]]&lt;&gt;"-",Таблица6254[[#This Row],[цена наличные]]*Таблица6254[[#This Row],[Заказ наличные]],"")</f>
        <v>0</v>
      </c>
      <c r="J1057" s="213">
        <f>Таблица6254[[#This Row],[Цена б/н]]*Таблица6254[[#This Row],[заказ б/н]]</f>
        <v>0</v>
      </c>
    </row>
    <row r="1058" spans="1:10" x14ac:dyDescent="0.25">
      <c r="A1058" s="214" t="s">
        <v>1033</v>
      </c>
      <c r="B1058" s="214" t="s">
        <v>1901</v>
      </c>
      <c r="C1058" s="214" t="s">
        <v>1990</v>
      </c>
      <c r="D1058" s="214" t="s">
        <v>1991</v>
      </c>
      <c r="E1058" s="215">
        <v>14965</v>
      </c>
      <c r="F1058" s="215">
        <v>17201</v>
      </c>
      <c r="G1058" s="212"/>
      <c r="H1058" s="212"/>
      <c r="I1058" s="213">
        <f>IF(Таблица6254[[#This Row],[цена наличные]]&lt;&gt;"-",Таблица6254[[#This Row],[цена наличные]]*Таблица6254[[#This Row],[Заказ наличные]],"")</f>
        <v>0</v>
      </c>
      <c r="J1058" s="213">
        <f>Таблица6254[[#This Row],[Цена б/н]]*Таблица6254[[#This Row],[заказ б/н]]</f>
        <v>0</v>
      </c>
    </row>
    <row r="1059" spans="1:10" x14ac:dyDescent="0.25">
      <c r="A1059" s="214" t="s">
        <v>1033</v>
      </c>
      <c r="B1059" s="214" t="s">
        <v>1901</v>
      </c>
      <c r="C1059" s="214" t="s">
        <v>1992</v>
      </c>
      <c r="D1059" s="214" t="s">
        <v>1993</v>
      </c>
      <c r="E1059" s="215">
        <v>6448</v>
      </c>
      <c r="F1059" s="215">
        <v>7411</v>
      </c>
      <c r="G1059" s="212"/>
      <c r="H1059" s="212"/>
      <c r="I1059" s="213">
        <f>IF(Таблица6254[[#This Row],[цена наличные]]&lt;&gt;"-",Таблица6254[[#This Row],[цена наличные]]*Таблица6254[[#This Row],[Заказ наличные]],"")</f>
        <v>0</v>
      </c>
      <c r="J1059" s="213">
        <f>Таблица6254[[#This Row],[Цена б/н]]*Таблица6254[[#This Row],[заказ б/н]]</f>
        <v>0</v>
      </c>
    </row>
    <row r="1060" spans="1:10" x14ac:dyDescent="0.25">
      <c r="A1060" s="214" t="s">
        <v>1033</v>
      </c>
      <c r="B1060" s="214" t="s">
        <v>1901</v>
      </c>
      <c r="C1060" s="214" t="s">
        <v>1994</v>
      </c>
      <c r="D1060" s="214" t="s">
        <v>1995</v>
      </c>
      <c r="E1060" s="215">
        <v>1799</v>
      </c>
      <c r="F1060" s="215">
        <v>2067</v>
      </c>
      <c r="G1060" s="212"/>
      <c r="H1060" s="212"/>
      <c r="I1060" s="213">
        <f>IF(Таблица6254[[#This Row],[цена наличные]]&lt;&gt;"-",Таблица6254[[#This Row],[цена наличные]]*Таблица6254[[#This Row],[Заказ наличные]],"")</f>
        <v>0</v>
      </c>
      <c r="J1060" s="213">
        <f>Таблица6254[[#This Row],[Цена б/н]]*Таблица6254[[#This Row],[заказ б/н]]</f>
        <v>0</v>
      </c>
    </row>
    <row r="1061" spans="1:10" x14ac:dyDescent="0.25">
      <c r="A1061" s="214" t="s">
        <v>1033</v>
      </c>
      <c r="B1061" s="214" t="s">
        <v>1901</v>
      </c>
      <c r="C1061" s="214" t="s">
        <v>1996</v>
      </c>
      <c r="D1061" s="214" t="s">
        <v>1997</v>
      </c>
      <c r="E1061" s="215">
        <v>1866</v>
      </c>
      <c r="F1061" s="215">
        <v>2145</v>
      </c>
      <c r="G1061" s="212"/>
      <c r="H1061" s="212"/>
      <c r="I1061" s="213">
        <f>IF(Таблица6254[[#This Row],[цена наличные]]&lt;&gt;"-",Таблица6254[[#This Row],[цена наличные]]*Таблица6254[[#This Row],[Заказ наличные]],"")</f>
        <v>0</v>
      </c>
      <c r="J1061" s="213">
        <f>Таблица6254[[#This Row],[Цена б/н]]*Таблица6254[[#This Row],[заказ б/н]]</f>
        <v>0</v>
      </c>
    </row>
    <row r="1062" spans="1:10" x14ac:dyDescent="0.25">
      <c r="A1062" s="214" t="s">
        <v>1033</v>
      </c>
      <c r="B1062" s="214" t="s">
        <v>1901</v>
      </c>
      <c r="C1062" s="214" t="s">
        <v>1998</v>
      </c>
      <c r="D1062" s="214" t="s">
        <v>1999</v>
      </c>
      <c r="E1062" s="215">
        <v>2681</v>
      </c>
      <c r="F1062" s="215">
        <v>3081</v>
      </c>
      <c r="G1062" s="212"/>
      <c r="H1062" s="212"/>
      <c r="I1062" s="213">
        <f>IF(Таблица6254[[#This Row],[цена наличные]]&lt;&gt;"-",Таблица6254[[#This Row],[цена наличные]]*Таблица6254[[#This Row],[Заказ наличные]],"")</f>
        <v>0</v>
      </c>
      <c r="J1062" s="213">
        <f>Таблица6254[[#This Row],[Цена б/н]]*Таблица6254[[#This Row],[заказ б/н]]</f>
        <v>0</v>
      </c>
    </row>
    <row r="1063" spans="1:10" x14ac:dyDescent="0.25">
      <c r="A1063" s="214" t="s">
        <v>1033</v>
      </c>
      <c r="B1063" s="214" t="s">
        <v>1901</v>
      </c>
      <c r="C1063" s="214" t="s">
        <v>2000</v>
      </c>
      <c r="D1063" s="214" t="s">
        <v>2001</v>
      </c>
      <c r="E1063" s="215">
        <v>6651</v>
      </c>
      <c r="F1063" s="215">
        <v>7645</v>
      </c>
      <c r="G1063" s="212"/>
      <c r="H1063" s="212"/>
      <c r="I1063" s="213">
        <f>IF(Таблица6254[[#This Row],[цена наличные]]&lt;&gt;"-",Таблица6254[[#This Row],[цена наличные]]*Таблица6254[[#This Row],[Заказ наличные]],"")</f>
        <v>0</v>
      </c>
      <c r="J1063" s="213">
        <f>Таблица6254[[#This Row],[Цена б/н]]*Таблица6254[[#This Row],[заказ б/н]]</f>
        <v>0</v>
      </c>
    </row>
    <row r="1064" spans="1:10" x14ac:dyDescent="0.25">
      <c r="A1064" s="214" t="s">
        <v>1033</v>
      </c>
      <c r="B1064" s="214" t="s">
        <v>1901</v>
      </c>
      <c r="C1064" s="214" t="s">
        <v>2002</v>
      </c>
      <c r="D1064" s="214" t="s">
        <v>2003</v>
      </c>
      <c r="E1064" s="215">
        <v>6013</v>
      </c>
      <c r="F1064" s="215">
        <v>6912</v>
      </c>
      <c r="G1064" s="212"/>
      <c r="H1064" s="212"/>
      <c r="I1064" s="213">
        <f>IF(Таблица6254[[#This Row],[цена наличные]]&lt;&gt;"-",Таблица6254[[#This Row],[цена наличные]]*Таблица6254[[#This Row],[Заказ наличные]],"")</f>
        <v>0</v>
      </c>
      <c r="J1064" s="213">
        <f>Таблица6254[[#This Row],[Цена б/н]]*Таблица6254[[#This Row],[заказ б/н]]</f>
        <v>0</v>
      </c>
    </row>
    <row r="1065" spans="1:10" x14ac:dyDescent="0.25">
      <c r="A1065" s="214" t="s">
        <v>1033</v>
      </c>
      <c r="B1065" s="214" t="s">
        <v>1901</v>
      </c>
      <c r="C1065" s="214" t="s">
        <v>2004</v>
      </c>
      <c r="D1065" s="214" t="s">
        <v>2005</v>
      </c>
      <c r="E1065" s="215">
        <v>3326</v>
      </c>
      <c r="F1065" s="215">
        <v>3823</v>
      </c>
      <c r="G1065" s="212"/>
      <c r="H1065" s="212"/>
      <c r="I1065" s="213">
        <f>IF(Таблица6254[[#This Row],[цена наличные]]&lt;&gt;"-",Таблица6254[[#This Row],[цена наличные]]*Таблица6254[[#This Row],[Заказ наличные]],"")</f>
        <v>0</v>
      </c>
      <c r="J1065" s="213">
        <f>Таблица6254[[#This Row],[Цена б/н]]*Таблица6254[[#This Row],[заказ б/н]]</f>
        <v>0</v>
      </c>
    </row>
    <row r="1066" spans="1:10" x14ac:dyDescent="0.25">
      <c r="A1066" s="214" t="s">
        <v>1033</v>
      </c>
      <c r="B1066" s="214" t="s">
        <v>1901</v>
      </c>
      <c r="C1066" s="214" t="s">
        <v>2006</v>
      </c>
      <c r="D1066" s="214" t="s">
        <v>2007</v>
      </c>
      <c r="E1066" s="215">
        <v>2240</v>
      </c>
      <c r="F1066" s="215">
        <v>2574</v>
      </c>
      <c r="G1066" s="212"/>
      <c r="H1066" s="212"/>
      <c r="I1066" s="213">
        <f>IF(Таблица6254[[#This Row],[цена наличные]]&lt;&gt;"-",Таблица6254[[#This Row],[цена наличные]]*Таблица6254[[#This Row],[Заказ наличные]],"")</f>
        <v>0</v>
      </c>
      <c r="J1066" s="213">
        <f>Таблица6254[[#This Row],[Цена б/н]]*Таблица6254[[#This Row],[заказ б/н]]</f>
        <v>0</v>
      </c>
    </row>
    <row r="1067" spans="1:10" x14ac:dyDescent="0.25">
      <c r="A1067" s="214" t="s">
        <v>1033</v>
      </c>
      <c r="B1067" s="214" t="s">
        <v>1901</v>
      </c>
      <c r="C1067" s="214" t="s">
        <v>2008</v>
      </c>
      <c r="D1067" s="214" t="s">
        <v>2009</v>
      </c>
      <c r="E1067" s="215">
        <v>2139</v>
      </c>
      <c r="F1067" s="215">
        <v>2459</v>
      </c>
      <c r="G1067" s="212"/>
      <c r="H1067" s="212"/>
      <c r="I1067" s="213">
        <f>IF(Таблица6254[[#This Row],[цена наличные]]&lt;&gt;"-",Таблица6254[[#This Row],[цена наличные]]*Таблица6254[[#This Row],[Заказ наличные]],"")</f>
        <v>0</v>
      </c>
      <c r="J1067" s="213">
        <f>Таблица6254[[#This Row],[Цена б/н]]*Таблица6254[[#This Row],[заказ б/н]]</f>
        <v>0</v>
      </c>
    </row>
    <row r="1068" spans="1:10" x14ac:dyDescent="0.25">
      <c r="A1068" s="214" t="s">
        <v>1033</v>
      </c>
      <c r="B1068" s="214" t="s">
        <v>1901</v>
      </c>
      <c r="C1068" s="214" t="s">
        <v>2010</v>
      </c>
      <c r="D1068" s="214" t="s">
        <v>2011</v>
      </c>
      <c r="E1068" s="215">
        <v>2208</v>
      </c>
      <c r="F1068" s="215">
        <v>2538</v>
      </c>
      <c r="G1068" s="212"/>
      <c r="H1068" s="212"/>
      <c r="I1068" s="213">
        <f>IF(Таблица6254[[#This Row],[цена наличные]]&lt;&gt;"-",Таблица6254[[#This Row],[цена наличные]]*Таблица6254[[#This Row],[Заказ наличные]],"")</f>
        <v>0</v>
      </c>
      <c r="J1068" s="213">
        <f>Таблица6254[[#This Row],[Цена б/н]]*Таблица6254[[#This Row],[заказ б/н]]</f>
        <v>0</v>
      </c>
    </row>
    <row r="1069" spans="1:10" x14ac:dyDescent="0.25">
      <c r="A1069" s="214" t="s">
        <v>1033</v>
      </c>
      <c r="B1069" s="214" t="s">
        <v>1901</v>
      </c>
      <c r="C1069" s="214" t="s">
        <v>2012</v>
      </c>
      <c r="D1069" s="214" t="s">
        <v>2013</v>
      </c>
      <c r="E1069" s="215">
        <v>2519</v>
      </c>
      <c r="F1069" s="215">
        <v>2895</v>
      </c>
      <c r="G1069" s="212"/>
      <c r="H1069" s="212"/>
      <c r="I1069" s="213">
        <f>IF(Таблица6254[[#This Row],[цена наличные]]&lt;&gt;"-",Таблица6254[[#This Row],[цена наличные]]*Таблица6254[[#This Row],[Заказ наличные]],"")</f>
        <v>0</v>
      </c>
      <c r="J1069" s="213">
        <f>Таблица6254[[#This Row],[Цена б/н]]*Таблица6254[[#This Row],[заказ б/н]]</f>
        <v>0</v>
      </c>
    </row>
    <row r="1070" spans="1:10" x14ac:dyDescent="0.25">
      <c r="A1070" s="214" t="s">
        <v>1033</v>
      </c>
      <c r="B1070" s="214" t="s">
        <v>1901</v>
      </c>
      <c r="C1070" s="214" t="s">
        <v>2014</v>
      </c>
      <c r="D1070" s="214" t="s">
        <v>2015</v>
      </c>
      <c r="E1070" s="215">
        <v>2277</v>
      </c>
      <c r="F1070" s="215">
        <v>2617</v>
      </c>
      <c r="G1070" s="212"/>
      <c r="H1070" s="212"/>
      <c r="I1070" s="213">
        <f>IF(Таблица6254[[#This Row],[цена наличные]]&lt;&gt;"-",Таблица6254[[#This Row],[цена наличные]]*Таблица6254[[#This Row],[Заказ наличные]],"")</f>
        <v>0</v>
      </c>
      <c r="J1070" s="213">
        <f>Таблица6254[[#This Row],[Цена б/н]]*Таблица6254[[#This Row],[заказ б/н]]</f>
        <v>0</v>
      </c>
    </row>
    <row r="1071" spans="1:10" x14ac:dyDescent="0.25">
      <c r="A1071" s="214" t="s">
        <v>1033</v>
      </c>
      <c r="B1071" s="214" t="s">
        <v>1901</v>
      </c>
      <c r="C1071" s="214" t="s">
        <v>2016</v>
      </c>
      <c r="D1071" s="214" t="s">
        <v>2017</v>
      </c>
      <c r="E1071" s="215">
        <v>2381</v>
      </c>
      <c r="F1071" s="215">
        <v>2737</v>
      </c>
      <c r="G1071" s="212"/>
      <c r="H1071" s="212"/>
      <c r="I1071" s="213">
        <f>IF(Таблица6254[[#This Row],[цена наличные]]&lt;&gt;"-",Таблица6254[[#This Row],[цена наличные]]*Таблица6254[[#This Row],[Заказ наличные]],"")</f>
        <v>0</v>
      </c>
      <c r="J1071" s="213">
        <f>Таблица6254[[#This Row],[Цена б/н]]*Таблица6254[[#This Row],[заказ б/н]]</f>
        <v>0</v>
      </c>
    </row>
    <row r="1072" spans="1:10" x14ac:dyDescent="0.25">
      <c r="A1072" s="214" t="s">
        <v>1033</v>
      </c>
      <c r="B1072" s="214" t="s">
        <v>1901</v>
      </c>
      <c r="C1072" s="214" t="s">
        <v>2018</v>
      </c>
      <c r="D1072" s="214" t="s">
        <v>2019</v>
      </c>
      <c r="E1072" s="215">
        <v>2622</v>
      </c>
      <c r="F1072" s="215">
        <v>3014</v>
      </c>
      <c r="G1072" s="212"/>
      <c r="H1072" s="212"/>
      <c r="I1072" s="213">
        <f>IF(Таблица6254[[#This Row],[цена наличные]]&lt;&gt;"-",Таблица6254[[#This Row],[цена наличные]]*Таблица6254[[#This Row],[Заказ наличные]],"")</f>
        <v>0</v>
      </c>
      <c r="J1072" s="213">
        <f>Таблица6254[[#This Row],[Цена б/н]]*Таблица6254[[#This Row],[заказ б/н]]</f>
        <v>0</v>
      </c>
    </row>
    <row r="1073" spans="1:10" x14ac:dyDescent="0.25">
      <c r="A1073" s="214" t="s">
        <v>1033</v>
      </c>
      <c r="B1073" s="214" t="s">
        <v>1901</v>
      </c>
      <c r="C1073" s="214" t="s">
        <v>2020</v>
      </c>
      <c r="D1073" s="214" t="s">
        <v>2021</v>
      </c>
      <c r="E1073" s="215">
        <v>2553</v>
      </c>
      <c r="F1073" s="215">
        <v>2935</v>
      </c>
      <c r="G1073" s="212"/>
      <c r="H1073" s="212"/>
      <c r="I1073" s="213">
        <f>IF(Таблица6254[[#This Row],[цена наличные]]&lt;&gt;"-",Таблица6254[[#This Row],[цена наличные]]*Таблица6254[[#This Row],[Заказ наличные]],"")</f>
        <v>0</v>
      </c>
      <c r="J1073" s="213">
        <f>Таблица6254[[#This Row],[Цена б/н]]*Таблица6254[[#This Row],[заказ б/н]]</f>
        <v>0</v>
      </c>
    </row>
    <row r="1074" spans="1:10" x14ac:dyDescent="0.25">
      <c r="A1074" s="214" t="s">
        <v>1033</v>
      </c>
      <c r="B1074" s="214" t="s">
        <v>1901</v>
      </c>
      <c r="C1074" s="214" t="s">
        <v>2022</v>
      </c>
      <c r="D1074" s="214" t="s">
        <v>2023</v>
      </c>
      <c r="E1074" s="215">
        <v>5037</v>
      </c>
      <c r="F1074" s="215">
        <v>5790</v>
      </c>
      <c r="G1074" s="212"/>
      <c r="H1074" s="212"/>
      <c r="I1074" s="213">
        <f>IF(Таблица6254[[#This Row],[цена наличные]]&lt;&gt;"-",Таблица6254[[#This Row],[цена наличные]]*Таблица6254[[#This Row],[Заказ наличные]],"")</f>
        <v>0</v>
      </c>
      <c r="J1074" s="213">
        <f>Таблица6254[[#This Row],[Цена б/н]]*Таблица6254[[#This Row],[заказ б/н]]</f>
        <v>0</v>
      </c>
    </row>
    <row r="1075" spans="1:10" x14ac:dyDescent="0.25">
      <c r="A1075" s="214" t="s">
        <v>1033</v>
      </c>
      <c r="B1075" s="214" t="s">
        <v>1901</v>
      </c>
      <c r="C1075" s="214" t="s">
        <v>2024</v>
      </c>
      <c r="D1075" s="214" t="s">
        <v>2025</v>
      </c>
      <c r="E1075" s="215">
        <v>3450</v>
      </c>
      <c r="F1075" s="215">
        <v>3965</v>
      </c>
      <c r="G1075" s="212"/>
      <c r="H1075" s="212"/>
      <c r="I1075" s="213">
        <f>IF(Таблица6254[[#This Row],[цена наличные]]&lt;&gt;"-",Таблица6254[[#This Row],[цена наличные]]*Таблица6254[[#This Row],[Заказ наличные]],"")</f>
        <v>0</v>
      </c>
      <c r="J1075" s="213">
        <f>Таблица6254[[#This Row],[Цена б/н]]*Таблица6254[[#This Row],[заказ б/н]]</f>
        <v>0</v>
      </c>
    </row>
    <row r="1076" spans="1:10" x14ac:dyDescent="0.25">
      <c r="A1076" s="214" t="s">
        <v>1033</v>
      </c>
      <c r="B1076" s="214" t="s">
        <v>1901</v>
      </c>
      <c r="C1076" s="214" t="s">
        <v>2026</v>
      </c>
      <c r="D1076" s="214" t="s">
        <v>2027</v>
      </c>
      <c r="E1076" s="215">
        <v>3519</v>
      </c>
      <c r="F1076" s="215">
        <v>4045</v>
      </c>
      <c r="G1076" s="212"/>
      <c r="H1076" s="212"/>
      <c r="I1076" s="213">
        <f>IF(Таблица6254[[#This Row],[цена наличные]]&lt;&gt;"-",Таблица6254[[#This Row],[цена наличные]]*Таблица6254[[#This Row],[Заказ наличные]],"")</f>
        <v>0</v>
      </c>
      <c r="J1076" s="213">
        <f>Таблица6254[[#This Row],[Цена б/н]]*Таблица6254[[#This Row],[заказ б/н]]</f>
        <v>0</v>
      </c>
    </row>
    <row r="1077" spans="1:10" x14ac:dyDescent="0.25">
      <c r="A1077" s="214" t="s">
        <v>1033</v>
      </c>
      <c r="B1077" s="214" t="s">
        <v>1901</v>
      </c>
      <c r="C1077" s="214" t="s">
        <v>2028</v>
      </c>
      <c r="D1077" s="214" t="s">
        <v>2029</v>
      </c>
      <c r="E1077" s="215">
        <v>2415</v>
      </c>
      <c r="F1077" s="215">
        <v>2776</v>
      </c>
      <c r="G1077" s="212"/>
      <c r="H1077" s="212"/>
      <c r="I1077" s="213">
        <f>IF(Таблица6254[[#This Row],[цена наличные]]&lt;&gt;"-",Таблица6254[[#This Row],[цена наличные]]*Таблица6254[[#This Row],[Заказ наличные]],"")</f>
        <v>0</v>
      </c>
      <c r="J1077" s="213">
        <f>Таблица6254[[#This Row],[Цена б/н]]*Таблица6254[[#This Row],[заказ б/н]]</f>
        <v>0</v>
      </c>
    </row>
    <row r="1078" spans="1:10" x14ac:dyDescent="0.25">
      <c r="A1078" s="214" t="s">
        <v>1033</v>
      </c>
      <c r="B1078" s="214" t="s">
        <v>1901</v>
      </c>
      <c r="C1078" s="214" t="s">
        <v>2030</v>
      </c>
      <c r="D1078" s="214" t="s">
        <v>2031</v>
      </c>
      <c r="E1078" s="215">
        <v>2553</v>
      </c>
      <c r="F1078" s="215">
        <v>2935</v>
      </c>
      <c r="G1078" s="212"/>
      <c r="H1078" s="212"/>
      <c r="I1078" s="213">
        <f>IF(Таблица6254[[#This Row],[цена наличные]]&lt;&gt;"-",Таблица6254[[#This Row],[цена наличные]]*Таблица6254[[#This Row],[Заказ наличные]],"")</f>
        <v>0</v>
      </c>
      <c r="J1078" s="213">
        <f>Таблица6254[[#This Row],[Цена б/н]]*Таблица6254[[#This Row],[заказ б/н]]</f>
        <v>0</v>
      </c>
    </row>
    <row r="1079" spans="1:10" x14ac:dyDescent="0.25">
      <c r="A1079" s="214" t="s">
        <v>1033</v>
      </c>
      <c r="B1079" s="214" t="s">
        <v>1901</v>
      </c>
      <c r="C1079" s="214" t="s">
        <v>2032</v>
      </c>
      <c r="D1079" s="214" t="s">
        <v>2033</v>
      </c>
      <c r="E1079" s="215">
        <v>2208</v>
      </c>
      <c r="F1079" s="215">
        <v>2538</v>
      </c>
      <c r="G1079" s="212"/>
      <c r="H1079" s="212"/>
      <c r="I1079" s="213">
        <f>IF(Таблица6254[[#This Row],[цена наличные]]&lt;&gt;"-",Таблица6254[[#This Row],[цена наличные]]*Таблица6254[[#This Row],[Заказ наличные]],"")</f>
        <v>0</v>
      </c>
      <c r="J1079" s="213">
        <f>Таблица6254[[#This Row],[Цена б/н]]*Таблица6254[[#This Row],[заказ б/н]]</f>
        <v>0</v>
      </c>
    </row>
    <row r="1080" spans="1:10" x14ac:dyDescent="0.25">
      <c r="A1080" s="214" t="s">
        <v>1033</v>
      </c>
      <c r="B1080" s="214" t="s">
        <v>1901</v>
      </c>
      <c r="C1080" s="214" t="s">
        <v>2034</v>
      </c>
      <c r="D1080" s="214" t="s">
        <v>2035</v>
      </c>
      <c r="E1080" s="215">
        <v>2208</v>
      </c>
      <c r="F1080" s="215">
        <v>2538</v>
      </c>
      <c r="G1080" s="212"/>
      <c r="H1080" s="212"/>
      <c r="I1080" s="213">
        <f>IF(Таблица6254[[#This Row],[цена наличные]]&lt;&gt;"-",Таблица6254[[#This Row],[цена наличные]]*Таблица6254[[#This Row],[Заказ наличные]],"")</f>
        <v>0</v>
      </c>
      <c r="J1080" s="213">
        <f>Таблица6254[[#This Row],[Цена б/н]]*Таблица6254[[#This Row],[заказ б/н]]</f>
        <v>0</v>
      </c>
    </row>
    <row r="1081" spans="1:10" x14ac:dyDescent="0.25">
      <c r="A1081" s="214" t="s">
        <v>1033</v>
      </c>
      <c r="B1081" s="214" t="s">
        <v>1901</v>
      </c>
      <c r="C1081" s="214" t="s">
        <v>2036</v>
      </c>
      <c r="D1081" s="214" t="s">
        <v>2037</v>
      </c>
      <c r="E1081" s="215">
        <v>2415</v>
      </c>
      <c r="F1081" s="215">
        <v>2776</v>
      </c>
      <c r="G1081" s="212"/>
      <c r="H1081" s="212"/>
      <c r="I1081" s="213">
        <f>IF(Таблица6254[[#This Row],[цена наличные]]&lt;&gt;"-",Таблица6254[[#This Row],[цена наличные]]*Таблица6254[[#This Row],[Заказ наличные]],"")</f>
        <v>0</v>
      </c>
      <c r="J1081" s="213">
        <f>Таблица6254[[#This Row],[Цена б/н]]*Таблица6254[[#This Row],[заказ б/н]]</f>
        <v>0</v>
      </c>
    </row>
    <row r="1082" spans="1:10" x14ac:dyDescent="0.25">
      <c r="A1082" s="214" t="s">
        <v>1033</v>
      </c>
      <c r="B1082" s="214" t="s">
        <v>1901</v>
      </c>
      <c r="C1082" s="214" t="s">
        <v>2038</v>
      </c>
      <c r="D1082" s="214" t="s">
        <v>2039</v>
      </c>
      <c r="E1082" s="215">
        <v>5865</v>
      </c>
      <c r="F1082" s="215">
        <v>6742</v>
      </c>
      <c r="G1082" s="212"/>
      <c r="H1082" s="212"/>
      <c r="I1082" s="213">
        <f>IF(Таблица6254[[#This Row],[цена наличные]]&lt;&gt;"-",Таблица6254[[#This Row],[цена наличные]]*Таблица6254[[#This Row],[Заказ наличные]],"")</f>
        <v>0</v>
      </c>
      <c r="J1082" s="213">
        <f>Таблица6254[[#This Row],[Цена б/н]]*Таблица6254[[#This Row],[заказ б/н]]</f>
        <v>0</v>
      </c>
    </row>
    <row r="1083" spans="1:10" x14ac:dyDescent="0.25">
      <c r="A1083" s="214" t="s">
        <v>1033</v>
      </c>
      <c r="B1083" s="214" t="s">
        <v>1901</v>
      </c>
      <c r="C1083" s="214" t="s">
        <v>2040</v>
      </c>
      <c r="D1083" s="214" t="s">
        <v>2041</v>
      </c>
      <c r="E1083" s="215">
        <v>4968</v>
      </c>
      <c r="F1083" s="215">
        <v>5710</v>
      </c>
      <c r="G1083" s="212"/>
      <c r="H1083" s="212"/>
      <c r="I1083" s="213">
        <f>IF(Таблица6254[[#This Row],[цена наличные]]&lt;&gt;"-",Таблица6254[[#This Row],[цена наличные]]*Таблица6254[[#This Row],[Заказ наличные]],"")</f>
        <v>0</v>
      </c>
      <c r="J1083" s="213">
        <f>Таблица6254[[#This Row],[Цена б/н]]*Таблица6254[[#This Row],[заказ б/н]]</f>
        <v>0</v>
      </c>
    </row>
    <row r="1084" spans="1:10" x14ac:dyDescent="0.25">
      <c r="A1084" s="214" t="s">
        <v>1033</v>
      </c>
      <c r="B1084" s="214" t="s">
        <v>1901</v>
      </c>
      <c r="C1084" s="214" t="s">
        <v>2042</v>
      </c>
      <c r="D1084" s="214" t="s">
        <v>2043</v>
      </c>
      <c r="E1084" s="215">
        <v>2553</v>
      </c>
      <c r="F1084" s="215">
        <v>2935</v>
      </c>
      <c r="G1084" s="212"/>
      <c r="H1084" s="212"/>
      <c r="I1084" s="213">
        <f>IF(Таблица6254[[#This Row],[цена наличные]]&lt;&gt;"-",Таблица6254[[#This Row],[цена наличные]]*Таблица6254[[#This Row],[Заказ наличные]],"")</f>
        <v>0</v>
      </c>
      <c r="J1084" s="213">
        <f>Таблица6254[[#This Row],[Цена б/н]]*Таблица6254[[#This Row],[заказ б/н]]</f>
        <v>0</v>
      </c>
    </row>
    <row r="1085" spans="1:10" x14ac:dyDescent="0.25">
      <c r="A1085" s="214" t="s">
        <v>1033</v>
      </c>
      <c r="B1085" s="214" t="s">
        <v>1901</v>
      </c>
      <c r="C1085" s="214" t="s">
        <v>2044</v>
      </c>
      <c r="D1085" s="214" t="s">
        <v>2045</v>
      </c>
      <c r="E1085" s="215">
        <v>6693</v>
      </c>
      <c r="F1085" s="215">
        <v>7693</v>
      </c>
      <c r="G1085" s="212"/>
      <c r="H1085" s="212"/>
      <c r="I1085" s="213">
        <f>IF(Таблица6254[[#This Row],[цена наличные]]&lt;&gt;"-",Таблица6254[[#This Row],[цена наличные]]*Таблица6254[[#This Row],[Заказ наличные]],"")</f>
        <v>0</v>
      </c>
      <c r="J1085" s="213">
        <f>Таблица6254[[#This Row],[Цена б/н]]*Таблица6254[[#This Row],[заказ б/н]]</f>
        <v>0</v>
      </c>
    </row>
    <row r="1086" spans="1:10" x14ac:dyDescent="0.25">
      <c r="A1086" s="214" t="s">
        <v>1033</v>
      </c>
      <c r="B1086" s="214" t="s">
        <v>1901</v>
      </c>
      <c r="C1086" s="214" t="s">
        <v>2046</v>
      </c>
      <c r="D1086" s="214" t="s">
        <v>2047</v>
      </c>
      <c r="E1086" s="215">
        <v>1794</v>
      </c>
      <c r="F1086" s="215">
        <v>2062</v>
      </c>
      <c r="G1086" s="212"/>
      <c r="H1086" s="212"/>
      <c r="I1086" s="213">
        <f>IF(Таблица6254[[#This Row],[цена наличные]]&lt;&gt;"-",Таблица6254[[#This Row],[цена наличные]]*Таблица6254[[#This Row],[Заказ наличные]],"")</f>
        <v>0</v>
      </c>
      <c r="J1086" s="213">
        <f>Таблица6254[[#This Row],[Цена б/н]]*Таблица6254[[#This Row],[заказ б/н]]</f>
        <v>0</v>
      </c>
    </row>
    <row r="1087" spans="1:10" x14ac:dyDescent="0.25">
      <c r="A1087" s="214" t="s">
        <v>1033</v>
      </c>
      <c r="B1087" s="214" t="s">
        <v>1901</v>
      </c>
      <c r="C1087" s="214" t="s">
        <v>2048</v>
      </c>
      <c r="D1087" s="214" t="s">
        <v>2049</v>
      </c>
      <c r="E1087" s="215">
        <v>1932</v>
      </c>
      <c r="F1087" s="215">
        <v>2221</v>
      </c>
      <c r="G1087" s="212"/>
      <c r="H1087" s="212"/>
      <c r="I1087" s="213">
        <f>IF(Таблица6254[[#This Row],[цена наличные]]&lt;&gt;"-",Таблица6254[[#This Row],[цена наличные]]*Таблица6254[[#This Row],[Заказ наличные]],"")</f>
        <v>0</v>
      </c>
      <c r="J1087" s="213">
        <f>Таблица6254[[#This Row],[Цена б/н]]*Таблица6254[[#This Row],[заказ б/н]]</f>
        <v>0</v>
      </c>
    </row>
    <row r="1088" spans="1:10" x14ac:dyDescent="0.25">
      <c r="A1088" s="214" t="s">
        <v>1033</v>
      </c>
      <c r="B1088" s="214" t="s">
        <v>1901</v>
      </c>
      <c r="C1088" s="214" t="s">
        <v>2050</v>
      </c>
      <c r="D1088" s="214" t="s">
        <v>2051</v>
      </c>
      <c r="E1088" s="215">
        <v>1621</v>
      </c>
      <c r="F1088" s="215">
        <v>1864</v>
      </c>
      <c r="G1088" s="212"/>
      <c r="H1088" s="212"/>
      <c r="I1088" s="213">
        <f>IF(Таблица6254[[#This Row],[цена наличные]]&lt;&gt;"-",Таблица6254[[#This Row],[цена наличные]]*Таблица6254[[#This Row],[Заказ наличные]],"")</f>
        <v>0</v>
      </c>
      <c r="J1088" s="213">
        <f>Таблица6254[[#This Row],[Цена б/н]]*Таблица6254[[#This Row],[заказ б/н]]</f>
        <v>0</v>
      </c>
    </row>
    <row r="1089" spans="1:10" x14ac:dyDescent="0.25">
      <c r="A1089" s="214" t="s">
        <v>1033</v>
      </c>
      <c r="B1089" s="214" t="s">
        <v>1901</v>
      </c>
      <c r="C1089" s="214" t="s">
        <v>2052</v>
      </c>
      <c r="D1089" s="214" t="s">
        <v>2053</v>
      </c>
      <c r="E1089" s="215">
        <v>4276</v>
      </c>
      <c r="F1089" s="215">
        <v>4915</v>
      </c>
      <c r="G1089" s="212"/>
      <c r="H1089" s="212"/>
      <c r="I1089" s="213">
        <f>IF(Таблица6254[[#This Row],[цена наличные]]&lt;&gt;"-",Таблица6254[[#This Row],[цена наличные]]*Таблица6254[[#This Row],[Заказ наличные]],"")</f>
        <v>0</v>
      </c>
      <c r="J1089" s="213">
        <f>Таблица6254[[#This Row],[Цена б/н]]*Таблица6254[[#This Row],[заказ б/н]]</f>
        <v>0</v>
      </c>
    </row>
    <row r="1090" spans="1:10" x14ac:dyDescent="0.25">
      <c r="A1090" s="214" t="s">
        <v>1033</v>
      </c>
      <c r="B1090" s="214" t="s">
        <v>1901</v>
      </c>
      <c r="C1090" s="214" t="s">
        <v>2054</v>
      </c>
      <c r="D1090" s="214" t="s">
        <v>2055</v>
      </c>
      <c r="E1090" s="215">
        <v>4276</v>
      </c>
      <c r="F1090" s="215">
        <v>4915</v>
      </c>
      <c r="G1090" s="212"/>
      <c r="H1090" s="212"/>
      <c r="I1090" s="213">
        <f>IF(Таблица6254[[#This Row],[цена наличные]]&lt;&gt;"-",Таблица6254[[#This Row],[цена наличные]]*Таблица6254[[#This Row],[Заказ наличные]],"")</f>
        <v>0</v>
      </c>
      <c r="J1090" s="213">
        <f>Таблица6254[[#This Row],[Цена б/н]]*Таблица6254[[#This Row],[заказ б/н]]</f>
        <v>0</v>
      </c>
    </row>
    <row r="1091" spans="1:10" x14ac:dyDescent="0.25">
      <c r="A1091" s="214" t="s">
        <v>1033</v>
      </c>
      <c r="B1091" s="214" t="s">
        <v>1901</v>
      </c>
      <c r="C1091" s="214" t="s">
        <v>2056</v>
      </c>
      <c r="D1091" s="214" t="s">
        <v>2057</v>
      </c>
      <c r="E1091" s="215">
        <v>10005</v>
      </c>
      <c r="F1091" s="215">
        <v>11500</v>
      </c>
      <c r="G1091" s="212"/>
      <c r="H1091" s="212"/>
      <c r="I1091" s="213">
        <f>IF(Таблица6254[[#This Row],[цена наличные]]&lt;&gt;"-",Таблица6254[[#This Row],[цена наличные]]*Таблица6254[[#This Row],[Заказ наличные]],"")</f>
        <v>0</v>
      </c>
      <c r="J1091" s="213">
        <f>Таблица6254[[#This Row],[Цена б/н]]*Таблица6254[[#This Row],[заказ б/н]]</f>
        <v>0</v>
      </c>
    </row>
    <row r="1092" spans="1:10" x14ac:dyDescent="0.25">
      <c r="A1092" s="214" t="s">
        <v>1033</v>
      </c>
      <c r="B1092" s="214" t="s">
        <v>1901</v>
      </c>
      <c r="C1092" s="214" t="s">
        <v>10136</v>
      </c>
      <c r="D1092" s="214" t="s">
        <v>10137</v>
      </c>
      <c r="E1092" s="215">
        <v>3258</v>
      </c>
      <c r="F1092" s="215">
        <v>3745</v>
      </c>
      <c r="G1092" s="212"/>
      <c r="H1092" s="212"/>
      <c r="I1092" s="213">
        <f>IF(Таблица6254[[#This Row],[цена наличные]]&lt;&gt;"-",Таблица6254[[#This Row],[цена наличные]]*Таблица6254[[#This Row],[Заказ наличные]],"")</f>
        <v>0</v>
      </c>
      <c r="J1092" s="213">
        <f>Таблица6254[[#This Row],[Цена б/н]]*Таблица6254[[#This Row],[заказ б/н]]</f>
        <v>0</v>
      </c>
    </row>
    <row r="1093" spans="1:10" x14ac:dyDescent="0.25">
      <c r="A1093" s="214" t="s">
        <v>1033</v>
      </c>
      <c r="B1093" s="214" t="s">
        <v>1901</v>
      </c>
      <c r="C1093" s="214" t="s">
        <v>2058</v>
      </c>
      <c r="D1093" s="214" t="s">
        <v>2059</v>
      </c>
      <c r="E1093" s="215">
        <v>3258</v>
      </c>
      <c r="F1093" s="215">
        <v>3745</v>
      </c>
      <c r="G1093" s="212"/>
      <c r="H1093" s="212"/>
      <c r="I1093" s="213">
        <f>IF(Таблица6254[[#This Row],[цена наличные]]&lt;&gt;"-",Таблица6254[[#This Row],[цена наличные]]*Таблица6254[[#This Row],[Заказ наличные]],"")</f>
        <v>0</v>
      </c>
      <c r="J1093" s="213">
        <f>Таблица6254[[#This Row],[Цена б/н]]*Таблица6254[[#This Row],[заказ б/н]]</f>
        <v>0</v>
      </c>
    </row>
    <row r="1094" spans="1:10" x14ac:dyDescent="0.25">
      <c r="A1094" s="214" t="s">
        <v>1033</v>
      </c>
      <c r="B1094" s="214" t="s">
        <v>1901</v>
      </c>
      <c r="C1094" s="214" t="s">
        <v>2060</v>
      </c>
      <c r="D1094" s="214" t="s">
        <v>2061</v>
      </c>
      <c r="E1094" s="215">
        <v>5497</v>
      </c>
      <c r="F1094" s="215">
        <v>6319</v>
      </c>
      <c r="G1094" s="212"/>
      <c r="H1094" s="212"/>
      <c r="I1094" s="213">
        <f>IF(Таблица6254[[#This Row],[цена наличные]]&lt;&gt;"-",Таблица6254[[#This Row],[цена наличные]]*Таблица6254[[#This Row],[Заказ наличные]],"")</f>
        <v>0</v>
      </c>
      <c r="J1094" s="213">
        <f>Таблица6254[[#This Row],[Цена б/н]]*Таблица6254[[#This Row],[заказ б/н]]</f>
        <v>0</v>
      </c>
    </row>
    <row r="1095" spans="1:10" x14ac:dyDescent="0.25">
      <c r="A1095" s="214" t="s">
        <v>1033</v>
      </c>
      <c r="B1095" s="214" t="s">
        <v>1901</v>
      </c>
      <c r="C1095" s="214" t="s">
        <v>2062</v>
      </c>
      <c r="D1095" s="214" t="s">
        <v>2063</v>
      </c>
      <c r="E1095" s="215">
        <v>3360</v>
      </c>
      <c r="F1095" s="215">
        <v>3862</v>
      </c>
      <c r="G1095" s="212"/>
      <c r="H1095" s="212"/>
      <c r="I1095" s="213">
        <f>IF(Таблица6254[[#This Row],[цена наличные]]&lt;&gt;"-",Таблица6254[[#This Row],[цена наличные]]*Таблица6254[[#This Row],[Заказ наличные]],"")</f>
        <v>0</v>
      </c>
      <c r="J1095" s="213">
        <f>Таблица6254[[#This Row],[Цена б/н]]*Таблица6254[[#This Row],[заказ б/н]]</f>
        <v>0</v>
      </c>
    </row>
    <row r="1096" spans="1:10" x14ac:dyDescent="0.25">
      <c r="A1096" s="214" t="s">
        <v>1033</v>
      </c>
      <c r="B1096" s="214" t="s">
        <v>1901</v>
      </c>
      <c r="C1096" s="214" t="s">
        <v>2064</v>
      </c>
      <c r="D1096" s="214" t="s">
        <v>2065</v>
      </c>
      <c r="E1096" s="215">
        <v>8280</v>
      </c>
      <c r="F1096" s="215">
        <v>9517</v>
      </c>
      <c r="G1096" s="212"/>
      <c r="H1096" s="212"/>
      <c r="I1096" s="213">
        <f>IF(Таблица6254[[#This Row],[цена наличные]]&lt;&gt;"-",Таблица6254[[#This Row],[цена наличные]]*Таблица6254[[#This Row],[Заказ наличные]],"")</f>
        <v>0</v>
      </c>
      <c r="J1096" s="213">
        <f>Таблица6254[[#This Row],[Цена б/н]]*Таблица6254[[#This Row],[заказ б/н]]</f>
        <v>0</v>
      </c>
    </row>
    <row r="1097" spans="1:10" x14ac:dyDescent="0.25">
      <c r="A1097" s="214" t="s">
        <v>1033</v>
      </c>
      <c r="B1097" s="214" t="s">
        <v>1901</v>
      </c>
      <c r="C1097" s="214" t="s">
        <v>2066</v>
      </c>
      <c r="D1097" s="214" t="s">
        <v>2067</v>
      </c>
      <c r="E1097" s="215">
        <v>6719</v>
      </c>
      <c r="F1097" s="215">
        <v>7723</v>
      </c>
      <c r="G1097" s="212"/>
      <c r="H1097" s="212"/>
      <c r="I1097" s="213">
        <f>IF(Таблица6254[[#This Row],[цена наличные]]&lt;&gt;"-",Таблица6254[[#This Row],[цена наличные]]*Таблица6254[[#This Row],[Заказ наличные]],"")</f>
        <v>0</v>
      </c>
      <c r="J1097" s="213">
        <f>Таблица6254[[#This Row],[Цена б/н]]*Таблица6254[[#This Row],[заказ б/н]]</f>
        <v>0</v>
      </c>
    </row>
    <row r="1098" spans="1:10" x14ac:dyDescent="0.25">
      <c r="A1098" s="214" t="s">
        <v>1033</v>
      </c>
      <c r="B1098" s="214" t="s">
        <v>1901</v>
      </c>
      <c r="C1098" s="214" t="s">
        <v>2068</v>
      </c>
      <c r="D1098" s="214" t="s">
        <v>2069</v>
      </c>
      <c r="E1098" s="215">
        <v>6719</v>
      </c>
      <c r="F1098" s="215">
        <v>7723</v>
      </c>
      <c r="G1098" s="212"/>
      <c r="H1098" s="212"/>
      <c r="I1098" s="213">
        <f>IF(Таблица6254[[#This Row],[цена наличные]]&lt;&gt;"-",Таблица6254[[#This Row],[цена наличные]]*Таблица6254[[#This Row],[Заказ наличные]],"")</f>
        <v>0</v>
      </c>
      <c r="J1098" s="213">
        <f>Таблица6254[[#This Row],[Цена б/н]]*Таблица6254[[#This Row],[заказ б/н]]</f>
        <v>0</v>
      </c>
    </row>
    <row r="1099" spans="1:10" x14ac:dyDescent="0.25">
      <c r="A1099" s="214" t="s">
        <v>1033</v>
      </c>
      <c r="B1099" s="214" t="s">
        <v>1901</v>
      </c>
      <c r="C1099" s="214" t="s">
        <v>2070</v>
      </c>
      <c r="D1099" s="214" t="s">
        <v>2071</v>
      </c>
      <c r="E1099" s="215">
        <v>4751</v>
      </c>
      <c r="F1099" s="215">
        <v>5461</v>
      </c>
      <c r="G1099" s="212"/>
      <c r="H1099" s="212"/>
      <c r="I1099" s="213">
        <f>IF(Таблица6254[[#This Row],[цена наличные]]&lt;&gt;"-",Таблица6254[[#This Row],[цена наличные]]*Таблица6254[[#This Row],[Заказ наличные]],"")</f>
        <v>0</v>
      </c>
      <c r="J1099" s="213">
        <f>Таблица6254[[#This Row],[Цена б/н]]*Таблица6254[[#This Row],[заказ б/н]]</f>
        <v>0</v>
      </c>
    </row>
    <row r="1100" spans="1:10" x14ac:dyDescent="0.25">
      <c r="A1100" s="214" t="s">
        <v>1033</v>
      </c>
      <c r="B1100" s="214" t="s">
        <v>1901</v>
      </c>
      <c r="C1100" s="214" t="s">
        <v>2072</v>
      </c>
      <c r="D1100" s="214" t="s">
        <v>2073</v>
      </c>
      <c r="E1100" s="215">
        <v>6719</v>
      </c>
      <c r="F1100" s="215">
        <v>7723</v>
      </c>
      <c r="G1100" s="212"/>
      <c r="H1100" s="212"/>
      <c r="I1100" s="213">
        <f>IF(Таблица6254[[#This Row],[цена наличные]]&lt;&gt;"-",Таблица6254[[#This Row],[цена наличные]]*Таблица6254[[#This Row],[Заказ наличные]],"")</f>
        <v>0</v>
      </c>
      <c r="J1100" s="213">
        <f>Таблица6254[[#This Row],[Цена б/н]]*Таблица6254[[#This Row],[заказ б/н]]</f>
        <v>0</v>
      </c>
    </row>
    <row r="1101" spans="1:10" x14ac:dyDescent="0.25">
      <c r="A1101" s="214" t="s">
        <v>1033</v>
      </c>
      <c r="B1101" s="214" t="s">
        <v>1901</v>
      </c>
      <c r="C1101" s="214" t="s">
        <v>2074</v>
      </c>
      <c r="D1101" s="214" t="s">
        <v>2075</v>
      </c>
      <c r="E1101" s="215">
        <v>3461</v>
      </c>
      <c r="F1101" s="215">
        <v>3979</v>
      </c>
      <c r="G1101" s="212"/>
      <c r="H1101" s="212"/>
      <c r="I1101" s="213">
        <f>IF(Таблица6254[[#This Row],[цена наличные]]&lt;&gt;"-",Таблица6254[[#This Row],[цена наличные]]*Таблица6254[[#This Row],[Заказ наличные]],"")</f>
        <v>0</v>
      </c>
      <c r="J1101" s="213">
        <f>Таблица6254[[#This Row],[Цена б/н]]*Таблица6254[[#This Row],[заказ б/н]]</f>
        <v>0</v>
      </c>
    </row>
    <row r="1102" spans="1:10" x14ac:dyDescent="0.25">
      <c r="A1102" s="214" t="s">
        <v>1033</v>
      </c>
      <c r="B1102" s="214" t="s">
        <v>1901</v>
      </c>
      <c r="C1102" s="214" t="s">
        <v>2076</v>
      </c>
      <c r="D1102" s="214" t="s">
        <v>2077</v>
      </c>
      <c r="E1102" s="215">
        <v>6719</v>
      </c>
      <c r="F1102" s="215">
        <v>7723</v>
      </c>
      <c r="G1102" s="212"/>
      <c r="H1102" s="212"/>
      <c r="I1102" s="213">
        <f>IF(Таблица6254[[#This Row],[цена наличные]]&lt;&gt;"-",Таблица6254[[#This Row],[цена наличные]]*Таблица6254[[#This Row],[Заказ наличные]],"")</f>
        <v>0</v>
      </c>
      <c r="J1102" s="213">
        <f>Таблица6254[[#This Row],[Цена б/н]]*Таблица6254[[#This Row],[заказ б/н]]</f>
        <v>0</v>
      </c>
    </row>
    <row r="1103" spans="1:10" x14ac:dyDescent="0.25">
      <c r="A1103" s="214" t="s">
        <v>1033</v>
      </c>
      <c r="B1103" s="214" t="s">
        <v>1901</v>
      </c>
      <c r="C1103" s="214" t="s">
        <v>2078</v>
      </c>
      <c r="D1103" s="214" t="s">
        <v>2079</v>
      </c>
      <c r="E1103" s="215">
        <v>6719</v>
      </c>
      <c r="F1103" s="215">
        <v>7723</v>
      </c>
      <c r="G1103" s="212"/>
      <c r="H1103" s="212"/>
      <c r="I1103" s="213">
        <f>IF(Таблица6254[[#This Row],[цена наличные]]&lt;&gt;"-",Таблица6254[[#This Row],[цена наличные]]*Таблица6254[[#This Row],[Заказ наличные]],"")</f>
        <v>0</v>
      </c>
      <c r="J1103" s="213">
        <f>Таблица6254[[#This Row],[Цена б/н]]*Таблица6254[[#This Row],[заказ б/н]]</f>
        <v>0</v>
      </c>
    </row>
    <row r="1104" spans="1:10" x14ac:dyDescent="0.25">
      <c r="A1104" s="214" t="s">
        <v>1033</v>
      </c>
      <c r="B1104" s="214" t="s">
        <v>1901</v>
      </c>
      <c r="C1104" s="214" t="s">
        <v>2080</v>
      </c>
      <c r="D1104" s="214" t="s">
        <v>2081</v>
      </c>
      <c r="E1104" s="215">
        <v>8280</v>
      </c>
      <c r="F1104" s="215">
        <v>9517</v>
      </c>
      <c r="G1104" s="212"/>
      <c r="H1104" s="212"/>
      <c r="I1104" s="213">
        <f>IF(Таблица6254[[#This Row],[цена наличные]]&lt;&gt;"-",Таблица6254[[#This Row],[цена наличные]]*Таблица6254[[#This Row],[Заказ наличные]],"")</f>
        <v>0</v>
      </c>
      <c r="J1104" s="213">
        <f>Таблица6254[[#This Row],[Цена б/н]]*Таблица6254[[#This Row],[заказ б/н]]</f>
        <v>0</v>
      </c>
    </row>
    <row r="1105" spans="1:10" x14ac:dyDescent="0.25">
      <c r="A1105" s="214" t="s">
        <v>1033</v>
      </c>
      <c r="B1105" s="214" t="s">
        <v>1901</v>
      </c>
      <c r="C1105" s="214" t="s">
        <v>2082</v>
      </c>
      <c r="D1105" s="214" t="s">
        <v>2083</v>
      </c>
      <c r="E1105" s="215">
        <v>4072</v>
      </c>
      <c r="F1105" s="215">
        <v>4681</v>
      </c>
      <c r="G1105" s="212"/>
      <c r="H1105" s="212"/>
      <c r="I1105" s="213">
        <f>IF(Таблица6254[[#This Row],[цена наличные]]&lt;&gt;"-",Таблица6254[[#This Row],[цена наличные]]*Таблица6254[[#This Row],[Заказ наличные]],"")</f>
        <v>0</v>
      </c>
      <c r="J1105" s="213">
        <f>Таблица6254[[#This Row],[Цена б/н]]*Таблица6254[[#This Row],[заказ б/н]]</f>
        <v>0</v>
      </c>
    </row>
    <row r="1106" spans="1:10" x14ac:dyDescent="0.25">
      <c r="A1106" s="214" t="s">
        <v>1033</v>
      </c>
      <c r="B1106" s="214" t="s">
        <v>1901</v>
      </c>
      <c r="C1106" s="214" t="s">
        <v>2082</v>
      </c>
      <c r="D1106" s="214" t="s">
        <v>2084</v>
      </c>
      <c r="E1106" s="215">
        <v>4072</v>
      </c>
      <c r="F1106" s="215">
        <v>4681</v>
      </c>
      <c r="G1106" s="212"/>
      <c r="H1106" s="212"/>
      <c r="I1106" s="213">
        <f>IF(Таблица6254[[#This Row],[цена наличные]]&lt;&gt;"-",Таблица6254[[#This Row],[цена наличные]]*Таблица6254[[#This Row],[Заказ наличные]],"")</f>
        <v>0</v>
      </c>
      <c r="J1106" s="213">
        <f>Таблица6254[[#This Row],[Цена б/н]]*Таблица6254[[#This Row],[заказ б/н]]</f>
        <v>0</v>
      </c>
    </row>
    <row r="1107" spans="1:10" x14ac:dyDescent="0.25">
      <c r="A1107" s="214" t="s">
        <v>1033</v>
      </c>
      <c r="B1107" s="214" t="s">
        <v>1901</v>
      </c>
      <c r="C1107" s="214" t="s">
        <v>2085</v>
      </c>
      <c r="D1107" s="214" t="s">
        <v>2086</v>
      </c>
      <c r="E1107" s="215">
        <v>5589</v>
      </c>
      <c r="F1107" s="215">
        <v>6424</v>
      </c>
      <c r="G1107" s="212"/>
      <c r="H1107" s="212"/>
      <c r="I1107" s="213">
        <f>IF(Таблица6254[[#This Row],[цена наличные]]&lt;&gt;"-",Таблица6254[[#This Row],[цена наличные]]*Таблица6254[[#This Row],[Заказ наличные]],"")</f>
        <v>0</v>
      </c>
      <c r="J1107" s="213">
        <f>Таблица6254[[#This Row],[Цена б/н]]*Таблица6254[[#This Row],[заказ б/н]]</f>
        <v>0</v>
      </c>
    </row>
    <row r="1108" spans="1:10" x14ac:dyDescent="0.25">
      <c r="A1108" s="214" t="s">
        <v>1033</v>
      </c>
      <c r="B1108" s="214" t="s">
        <v>1901</v>
      </c>
      <c r="C1108" s="214" t="s">
        <v>2087</v>
      </c>
      <c r="D1108" s="214" t="s">
        <v>2088</v>
      </c>
      <c r="E1108" s="215">
        <v>4479</v>
      </c>
      <c r="F1108" s="215">
        <v>5149</v>
      </c>
      <c r="G1108" s="212"/>
      <c r="H1108" s="212"/>
      <c r="I1108" s="213">
        <f>IF(Таблица6254[[#This Row],[цена наличные]]&lt;&gt;"-",Таблица6254[[#This Row],[цена наличные]]*Таблица6254[[#This Row],[Заказ наличные]],"")</f>
        <v>0</v>
      </c>
      <c r="J1108" s="213">
        <f>Таблица6254[[#This Row],[Цена б/н]]*Таблица6254[[#This Row],[заказ б/н]]</f>
        <v>0</v>
      </c>
    </row>
    <row r="1109" spans="1:10" x14ac:dyDescent="0.25">
      <c r="A1109" s="214" t="s">
        <v>1033</v>
      </c>
      <c r="B1109" s="214" t="s">
        <v>1901</v>
      </c>
      <c r="C1109" s="214" t="s">
        <v>2087</v>
      </c>
      <c r="D1109" s="214" t="s">
        <v>2089</v>
      </c>
      <c r="E1109" s="215">
        <v>4479</v>
      </c>
      <c r="F1109" s="215">
        <v>5149</v>
      </c>
      <c r="G1109" s="212"/>
      <c r="H1109" s="212"/>
      <c r="I1109" s="213">
        <f>IF(Таблица6254[[#This Row],[цена наличные]]&lt;&gt;"-",Таблица6254[[#This Row],[цена наличные]]*Таблица6254[[#This Row],[Заказ наличные]],"")</f>
        <v>0</v>
      </c>
      <c r="J1109" s="213">
        <f>Таблица6254[[#This Row],[Цена б/н]]*Таблица6254[[#This Row],[заказ б/н]]</f>
        <v>0</v>
      </c>
    </row>
    <row r="1110" spans="1:10" x14ac:dyDescent="0.25">
      <c r="A1110" s="214" t="s">
        <v>1033</v>
      </c>
      <c r="B1110" s="214" t="s">
        <v>1901</v>
      </c>
      <c r="C1110" s="214" t="s">
        <v>2090</v>
      </c>
      <c r="D1110" s="214" t="s">
        <v>2091</v>
      </c>
      <c r="E1110" s="215">
        <v>4887</v>
      </c>
      <c r="F1110" s="215">
        <v>5617</v>
      </c>
      <c r="G1110" s="212"/>
      <c r="H1110" s="212"/>
      <c r="I1110" s="213">
        <f>IF(Таблица6254[[#This Row],[цена наличные]]&lt;&gt;"-",Таблица6254[[#This Row],[цена наличные]]*Таблица6254[[#This Row],[Заказ наличные]],"")</f>
        <v>0</v>
      </c>
      <c r="J1110" s="213">
        <f>Таблица6254[[#This Row],[Цена б/н]]*Таблица6254[[#This Row],[заказ б/н]]</f>
        <v>0</v>
      </c>
    </row>
    <row r="1111" spans="1:10" x14ac:dyDescent="0.25">
      <c r="A1111" s="214" t="s">
        <v>1033</v>
      </c>
      <c r="B1111" s="214" t="s">
        <v>1901</v>
      </c>
      <c r="C1111" s="214" t="s">
        <v>2092</v>
      </c>
      <c r="D1111" s="214" t="s">
        <v>2093</v>
      </c>
      <c r="E1111" s="215">
        <v>5022</v>
      </c>
      <c r="F1111" s="215">
        <v>5773</v>
      </c>
      <c r="G1111" s="212"/>
      <c r="H1111" s="212"/>
      <c r="I1111" s="213">
        <f>IF(Таблица6254[[#This Row],[цена наличные]]&lt;&gt;"-",Таблица6254[[#This Row],[цена наличные]]*Таблица6254[[#This Row],[Заказ наличные]],"")</f>
        <v>0</v>
      </c>
      <c r="J1111" s="213">
        <f>Таблица6254[[#This Row],[Цена б/н]]*Таблица6254[[#This Row],[заказ б/н]]</f>
        <v>0</v>
      </c>
    </row>
    <row r="1112" spans="1:10" x14ac:dyDescent="0.25">
      <c r="A1112" s="214" t="s">
        <v>1033</v>
      </c>
      <c r="B1112" s="214" t="s">
        <v>1901</v>
      </c>
      <c r="C1112" s="214" t="s">
        <v>2094</v>
      </c>
      <c r="D1112" s="214" t="s">
        <v>2095</v>
      </c>
      <c r="E1112" s="215">
        <v>5973</v>
      </c>
      <c r="F1112" s="215">
        <v>6865</v>
      </c>
      <c r="G1112" s="212"/>
      <c r="H1112" s="212"/>
      <c r="I1112" s="213">
        <f>IF(Таблица6254[[#This Row],[цена наличные]]&lt;&gt;"-",Таблица6254[[#This Row],[цена наличные]]*Таблица6254[[#This Row],[Заказ наличные]],"")</f>
        <v>0</v>
      </c>
      <c r="J1112" s="213">
        <f>Таблица6254[[#This Row],[Цена б/н]]*Таблица6254[[#This Row],[заказ б/н]]</f>
        <v>0</v>
      </c>
    </row>
    <row r="1113" spans="1:10" x14ac:dyDescent="0.25">
      <c r="A1113" s="214" t="s">
        <v>1033</v>
      </c>
      <c r="B1113" s="214" t="s">
        <v>1901</v>
      </c>
      <c r="C1113" s="214" t="s">
        <v>2096</v>
      </c>
      <c r="D1113" s="214" t="s">
        <v>2097</v>
      </c>
      <c r="E1113" s="215">
        <v>5973</v>
      </c>
      <c r="F1113" s="215">
        <v>6865</v>
      </c>
      <c r="G1113" s="212"/>
      <c r="H1113" s="212"/>
      <c r="I1113" s="213">
        <f>IF(Таблица6254[[#This Row],[цена наличные]]&lt;&gt;"-",Таблица6254[[#This Row],[цена наличные]]*Таблица6254[[#This Row],[Заказ наличные]],"")</f>
        <v>0</v>
      </c>
      <c r="J1113" s="213">
        <f>Таблица6254[[#This Row],[Цена б/н]]*Таблица6254[[#This Row],[заказ б/н]]</f>
        <v>0</v>
      </c>
    </row>
    <row r="1114" spans="1:10" x14ac:dyDescent="0.25">
      <c r="A1114" s="214" t="s">
        <v>1033</v>
      </c>
      <c r="B1114" s="214" t="s">
        <v>1901</v>
      </c>
      <c r="C1114" s="214" t="s">
        <v>14276</v>
      </c>
      <c r="D1114" s="214" t="s">
        <v>14277</v>
      </c>
      <c r="E1114" s="215">
        <v>3122</v>
      </c>
      <c r="F1114" s="215">
        <v>3589</v>
      </c>
      <c r="G1114" s="212"/>
      <c r="H1114" s="212"/>
      <c r="I1114" s="213">
        <f>IF(Таблица6254[[#This Row],[цена наличные]]&lt;&gt;"-",Таблица6254[[#This Row],[цена наличные]]*Таблица6254[[#This Row],[Заказ наличные]],"")</f>
        <v>0</v>
      </c>
      <c r="J1114" s="213">
        <f>Таблица6254[[#This Row],[Цена б/н]]*Таблица6254[[#This Row],[заказ б/н]]</f>
        <v>0</v>
      </c>
    </row>
    <row r="1115" spans="1:10" x14ac:dyDescent="0.25">
      <c r="A1115" s="214" t="s">
        <v>1033</v>
      </c>
      <c r="B1115" s="214" t="s">
        <v>1901</v>
      </c>
      <c r="C1115" s="214" t="s">
        <v>2098</v>
      </c>
      <c r="D1115" s="214" t="s">
        <v>2099</v>
      </c>
      <c r="E1115" s="215">
        <v>5158</v>
      </c>
      <c r="F1115" s="215">
        <v>5929</v>
      </c>
      <c r="G1115" s="212"/>
      <c r="H1115" s="212"/>
      <c r="I1115" s="213">
        <f>IF(Таблица6254[[#This Row],[цена наличные]]&lt;&gt;"-",Таблица6254[[#This Row],[цена наличные]]*Таблица6254[[#This Row],[Заказ наличные]],"")</f>
        <v>0</v>
      </c>
      <c r="J1115" s="213">
        <f>Таблица6254[[#This Row],[Цена б/н]]*Таблица6254[[#This Row],[заказ б/н]]</f>
        <v>0</v>
      </c>
    </row>
    <row r="1116" spans="1:10" x14ac:dyDescent="0.25">
      <c r="A1116" s="214" t="s">
        <v>1033</v>
      </c>
      <c r="B1116" s="214" t="s">
        <v>1901</v>
      </c>
      <c r="C1116" s="214" t="s">
        <v>2100</v>
      </c>
      <c r="D1116" s="214" t="s">
        <v>2101</v>
      </c>
      <c r="E1116" s="215">
        <v>4378</v>
      </c>
      <c r="F1116" s="215">
        <v>5032</v>
      </c>
      <c r="G1116" s="212"/>
      <c r="H1116" s="212"/>
      <c r="I1116" s="213">
        <f>IF(Таблица6254[[#This Row],[цена наличные]]&lt;&gt;"-",Таблица6254[[#This Row],[цена наличные]]*Таблица6254[[#This Row],[Заказ наличные]],"")</f>
        <v>0</v>
      </c>
      <c r="J1116" s="213">
        <f>Таблица6254[[#This Row],[Цена б/н]]*Таблица6254[[#This Row],[заказ б/н]]</f>
        <v>0</v>
      </c>
    </row>
    <row r="1117" spans="1:10" x14ac:dyDescent="0.25">
      <c r="A1117" s="214" t="s">
        <v>1033</v>
      </c>
      <c r="B1117" s="214" t="s">
        <v>1901</v>
      </c>
      <c r="C1117" s="214" t="s">
        <v>2102</v>
      </c>
      <c r="D1117" s="214" t="s">
        <v>2103</v>
      </c>
      <c r="E1117" s="215">
        <v>4479</v>
      </c>
      <c r="F1117" s="215">
        <v>5149</v>
      </c>
      <c r="G1117" s="212"/>
      <c r="H1117" s="212"/>
      <c r="I1117" s="213">
        <f>IF(Таблица6254[[#This Row],[цена наличные]]&lt;&gt;"-",Таблица6254[[#This Row],[цена наличные]]*Таблица6254[[#This Row],[Заказ наличные]],"")</f>
        <v>0</v>
      </c>
      <c r="J1117" s="213">
        <f>Таблица6254[[#This Row],[Цена б/н]]*Таблица6254[[#This Row],[заказ б/н]]</f>
        <v>0</v>
      </c>
    </row>
    <row r="1118" spans="1:10" x14ac:dyDescent="0.25">
      <c r="A1118" s="214" t="s">
        <v>1033</v>
      </c>
      <c r="B1118" s="214" t="s">
        <v>1901</v>
      </c>
      <c r="C1118" s="214" t="s">
        <v>2104</v>
      </c>
      <c r="D1118" s="214" t="s">
        <v>2105</v>
      </c>
      <c r="E1118" s="215">
        <v>4547</v>
      </c>
      <c r="F1118" s="215">
        <v>5227</v>
      </c>
      <c r="G1118" s="212"/>
      <c r="H1118" s="212"/>
      <c r="I1118" s="213">
        <f>IF(Таблица6254[[#This Row],[цена наличные]]&lt;&gt;"-",Таблица6254[[#This Row],[цена наличные]]*Таблица6254[[#This Row],[Заказ наличные]],"")</f>
        <v>0</v>
      </c>
      <c r="J1118" s="213">
        <f>Таблица6254[[#This Row],[Цена б/н]]*Таблица6254[[#This Row],[заказ б/н]]</f>
        <v>0</v>
      </c>
    </row>
    <row r="1119" spans="1:10" x14ac:dyDescent="0.25">
      <c r="A1119" s="214" t="s">
        <v>1033</v>
      </c>
      <c r="B1119" s="214" t="s">
        <v>1901</v>
      </c>
      <c r="C1119" s="214" t="s">
        <v>2106</v>
      </c>
      <c r="D1119" s="214" t="s">
        <v>2107</v>
      </c>
      <c r="E1119" s="215">
        <v>2579</v>
      </c>
      <c r="F1119" s="215">
        <v>2964</v>
      </c>
      <c r="G1119" s="212"/>
      <c r="H1119" s="212"/>
      <c r="I1119" s="213">
        <f>IF(Таблица6254[[#This Row],[цена наличные]]&lt;&gt;"-",Таблица6254[[#This Row],[цена наличные]]*Таблица6254[[#This Row],[Заказ наличные]],"")</f>
        <v>0</v>
      </c>
      <c r="J1119" s="213">
        <f>Таблица6254[[#This Row],[Цена б/н]]*Таблица6254[[#This Row],[заказ б/н]]</f>
        <v>0</v>
      </c>
    </row>
    <row r="1120" spans="1:10" x14ac:dyDescent="0.25">
      <c r="A1120" s="214" t="s">
        <v>1033</v>
      </c>
      <c r="B1120" s="214" t="s">
        <v>1901</v>
      </c>
      <c r="C1120" s="214" t="s">
        <v>2108</v>
      </c>
      <c r="D1120" s="214" t="s">
        <v>2109</v>
      </c>
      <c r="E1120" s="215">
        <v>3054</v>
      </c>
      <c r="F1120" s="215">
        <v>3511</v>
      </c>
      <c r="G1120" s="212"/>
      <c r="H1120" s="212"/>
      <c r="I1120" s="213">
        <f>IF(Таблица6254[[#This Row],[цена наличные]]&lt;&gt;"-",Таблица6254[[#This Row],[цена наличные]]*Таблица6254[[#This Row],[Заказ наличные]],"")</f>
        <v>0</v>
      </c>
      <c r="J1120" s="213">
        <f>Таблица6254[[#This Row],[Цена б/н]]*Таблица6254[[#This Row],[заказ б/н]]</f>
        <v>0</v>
      </c>
    </row>
    <row r="1121" spans="1:10" x14ac:dyDescent="0.25">
      <c r="A1121" s="214" t="s">
        <v>1033</v>
      </c>
      <c r="B1121" s="214" t="s">
        <v>1901</v>
      </c>
      <c r="C1121" s="214" t="s">
        <v>2110</v>
      </c>
      <c r="D1121" s="214" t="s">
        <v>2111</v>
      </c>
      <c r="E1121" s="215">
        <v>1934</v>
      </c>
      <c r="F1121" s="215">
        <v>2223</v>
      </c>
      <c r="G1121" s="212"/>
      <c r="H1121" s="212"/>
      <c r="I1121" s="213">
        <f>IF(Таблица6254[[#This Row],[цена наличные]]&lt;&gt;"-",Таблица6254[[#This Row],[цена наличные]]*Таблица6254[[#This Row],[Заказ наличные]],"")</f>
        <v>0</v>
      </c>
      <c r="J1121" s="213">
        <f>Таблица6254[[#This Row],[Цена б/н]]*Таблица6254[[#This Row],[заказ б/н]]</f>
        <v>0</v>
      </c>
    </row>
    <row r="1122" spans="1:10" x14ac:dyDescent="0.25">
      <c r="A1122" s="214" t="s">
        <v>1033</v>
      </c>
      <c r="B1122" s="214" t="s">
        <v>1901</v>
      </c>
      <c r="C1122" s="214" t="s">
        <v>2112</v>
      </c>
      <c r="D1122" s="214" t="s">
        <v>2113</v>
      </c>
      <c r="E1122" s="215">
        <v>3936</v>
      </c>
      <c r="F1122" s="215">
        <v>4525</v>
      </c>
      <c r="G1122" s="212"/>
      <c r="H1122" s="212"/>
      <c r="I1122" s="213">
        <f>IF(Таблица6254[[#This Row],[цена наличные]]&lt;&gt;"-",Таблица6254[[#This Row],[цена наличные]]*Таблица6254[[#This Row],[Заказ наличные]],"")</f>
        <v>0</v>
      </c>
      <c r="J1122" s="213">
        <f>Таблица6254[[#This Row],[Цена б/н]]*Таблица6254[[#This Row],[заказ б/н]]</f>
        <v>0</v>
      </c>
    </row>
    <row r="1123" spans="1:10" x14ac:dyDescent="0.25">
      <c r="A1123" s="214" t="s">
        <v>1033</v>
      </c>
      <c r="B1123" s="214" t="s">
        <v>1901</v>
      </c>
      <c r="C1123" s="214" t="s">
        <v>2114</v>
      </c>
      <c r="D1123" s="214" t="s">
        <v>2115</v>
      </c>
      <c r="E1123" s="215">
        <v>2918</v>
      </c>
      <c r="F1123" s="215">
        <v>3354</v>
      </c>
      <c r="G1123" s="212"/>
      <c r="H1123" s="212"/>
      <c r="I1123" s="213">
        <f>IF(Таблица6254[[#This Row],[цена наличные]]&lt;&gt;"-",Таблица6254[[#This Row],[цена наличные]]*Таблица6254[[#This Row],[Заказ наличные]],"")</f>
        <v>0</v>
      </c>
      <c r="J1123" s="213">
        <f>Таблица6254[[#This Row],[Цена б/н]]*Таблица6254[[#This Row],[заказ б/н]]</f>
        <v>0</v>
      </c>
    </row>
    <row r="1124" spans="1:10" x14ac:dyDescent="0.25">
      <c r="A1124" s="214" t="s">
        <v>1033</v>
      </c>
      <c r="B1124" s="214" t="s">
        <v>1901</v>
      </c>
      <c r="C1124" s="214" t="s">
        <v>2116</v>
      </c>
      <c r="D1124" s="214" t="s">
        <v>2117</v>
      </c>
      <c r="E1124" s="215">
        <v>4751</v>
      </c>
      <c r="F1124" s="215">
        <v>5461</v>
      </c>
      <c r="G1124" s="212"/>
      <c r="H1124" s="212"/>
      <c r="I1124" s="213">
        <f>IF(Таблица6254[[#This Row],[цена наличные]]&lt;&gt;"-",Таблица6254[[#This Row],[цена наличные]]*Таблица6254[[#This Row],[Заказ наличные]],"")</f>
        <v>0</v>
      </c>
      <c r="J1124" s="213">
        <f>Таблица6254[[#This Row],[Цена б/н]]*Таблица6254[[#This Row],[заказ б/н]]</f>
        <v>0</v>
      </c>
    </row>
    <row r="1125" spans="1:10" x14ac:dyDescent="0.25">
      <c r="A1125" s="214" t="s">
        <v>1033</v>
      </c>
      <c r="B1125" s="214" t="s">
        <v>1901</v>
      </c>
      <c r="C1125" s="214" t="s">
        <v>2118</v>
      </c>
      <c r="D1125" s="214" t="s">
        <v>2119</v>
      </c>
      <c r="E1125" s="215">
        <v>4751</v>
      </c>
      <c r="F1125" s="215">
        <v>5461</v>
      </c>
      <c r="G1125" s="212"/>
      <c r="H1125" s="212"/>
      <c r="I1125" s="213">
        <f>IF(Таблица6254[[#This Row],[цена наличные]]&lt;&gt;"-",Таблица6254[[#This Row],[цена наличные]]*Таблица6254[[#This Row],[Заказ наличные]],"")</f>
        <v>0</v>
      </c>
      <c r="J1125" s="213">
        <f>Таблица6254[[#This Row],[Цена б/н]]*Таблица6254[[#This Row],[заказ б/н]]</f>
        <v>0</v>
      </c>
    </row>
    <row r="1126" spans="1:10" x14ac:dyDescent="0.25">
      <c r="A1126" s="214" t="s">
        <v>1033</v>
      </c>
      <c r="B1126" s="214" t="s">
        <v>1901</v>
      </c>
      <c r="C1126" s="214" t="s">
        <v>2120</v>
      </c>
      <c r="D1126" s="214" t="s">
        <v>2121</v>
      </c>
      <c r="E1126" s="215">
        <v>6210</v>
      </c>
      <c r="F1126" s="215">
        <v>7138</v>
      </c>
      <c r="G1126" s="212"/>
      <c r="H1126" s="212"/>
      <c r="I1126" s="213">
        <f>IF(Таблица6254[[#This Row],[цена наличные]]&lt;&gt;"-",Таблица6254[[#This Row],[цена наличные]]*Таблица6254[[#This Row],[Заказ наличные]],"")</f>
        <v>0</v>
      </c>
      <c r="J1126" s="213">
        <f>Таблица6254[[#This Row],[Цена б/н]]*Таблица6254[[#This Row],[заказ б/н]]</f>
        <v>0</v>
      </c>
    </row>
    <row r="1127" spans="1:10" x14ac:dyDescent="0.25">
      <c r="A1127" s="214" t="s">
        <v>1033</v>
      </c>
      <c r="B1127" s="214" t="s">
        <v>1901</v>
      </c>
      <c r="C1127" s="214" t="s">
        <v>13707</v>
      </c>
      <c r="D1127" s="214" t="s">
        <v>13708</v>
      </c>
      <c r="E1127" s="215">
        <v>7636</v>
      </c>
      <c r="F1127" s="215">
        <v>8777</v>
      </c>
      <c r="G1127" s="212"/>
      <c r="H1127" s="212"/>
      <c r="I1127" s="213">
        <f>IF(Таблица6254[[#This Row],[цена наличные]]&lt;&gt;"-",Таблица6254[[#This Row],[цена наличные]]*Таблица6254[[#This Row],[Заказ наличные]],"")</f>
        <v>0</v>
      </c>
      <c r="J1127" s="213">
        <f>Таблица6254[[#This Row],[Цена б/н]]*Таблица6254[[#This Row],[заказ б/н]]</f>
        <v>0</v>
      </c>
    </row>
    <row r="1128" spans="1:10" x14ac:dyDescent="0.25">
      <c r="A1128" s="214" t="s">
        <v>1033</v>
      </c>
      <c r="B1128" s="214" t="s">
        <v>1901</v>
      </c>
      <c r="C1128" s="214" t="s">
        <v>2122</v>
      </c>
      <c r="D1128" s="214" t="s">
        <v>2123</v>
      </c>
      <c r="E1128" s="215">
        <v>4633</v>
      </c>
      <c r="F1128" s="215">
        <v>5326</v>
      </c>
      <c r="G1128" s="212"/>
      <c r="H1128" s="212"/>
      <c r="I1128" s="213">
        <f>IF(Таблица6254[[#This Row],[цена наличные]]&lt;&gt;"-",Таблица6254[[#This Row],[цена наличные]]*Таблица6254[[#This Row],[Заказ наличные]],"")</f>
        <v>0</v>
      </c>
      <c r="J1128" s="213">
        <f>Таблица6254[[#This Row],[Цена б/н]]*Таблица6254[[#This Row],[заказ б/н]]</f>
        <v>0</v>
      </c>
    </row>
    <row r="1129" spans="1:10" x14ac:dyDescent="0.25">
      <c r="A1129" s="214" t="s">
        <v>1033</v>
      </c>
      <c r="B1129" s="214" t="s">
        <v>1901</v>
      </c>
      <c r="C1129" s="214" t="s">
        <v>2124</v>
      </c>
      <c r="D1129" s="214" t="s">
        <v>2125</v>
      </c>
      <c r="E1129" s="215">
        <v>4106</v>
      </c>
      <c r="F1129" s="215">
        <v>4720</v>
      </c>
      <c r="G1129" s="212"/>
      <c r="H1129" s="212"/>
      <c r="I1129" s="213">
        <f>IF(Таблица6254[[#This Row],[цена наличные]]&lt;&gt;"-",Таблица6254[[#This Row],[цена наличные]]*Таблица6254[[#This Row],[Заказ наличные]],"")</f>
        <v>0</v>
      </c>
      <c r="J1129" s="213">
        <f>Таблица6254[[#This Row],[Цена б/н]]*Таблица6254[[#This Row],[заказ б/н]]</f>
        <v>0</v>
      </c>
    </row>
    <row r="1130" spans="1:10" x14ac:dyDescent="0.25">
      <c r="A1130" s="214" t="s">
        <v>1033</v>
      </c>
      <c r="B1130" s="214" t="s">
        <v>1901</v>
      </c>
      <c r="C1130" s="214" t="s">
        <v>2126</v>
      </c>
      <c r="D1130" s="214" t="s">
        <v>2127</v>
      </c>
      <c r="E1130" s="215">
        <v>7245</v>
      </c>
      <c r="F1130" s="215">
        <v>8328</v>
      </c>
      <c r="G1130" s="212"/>
      <c r="H1130" s="212"/>
      <c r="I1130" s="213">
        <f>IF(Таблица6254[[#This Row],[цена наличные]]&lt;&gt;"-",Таблица6254[[#This Row],[цена наличные]]*Таблица6254[[#This Row],[Заказ наличные]],"")</f>
        <v>0</v>
      </c>
      <c r="J1130" s="213">
        <f>Таблица6254[[#This Row],[Цена б/н]]*Таблица6254[[#This Row],[заказ б/н]]</f>
        <v>0</v>
      </c>
    </row>
    <row r="1131" spans="1:10" x14ac:dyDescent="0.25">
      <c r="A1131" s="214" t="s">
        <v>1033</v>
      </c>
      <c r="B1131" s="214" t="s">
        <v>1901</v>
      </c>
      <c r="C1131" s="214" t="s">
        <v>2128</v>
      </c>
      <c r="D1131" s="214" t="s">
        <v>2129</v>
      </c>
      <c r="E1131" s="215">
        <v>12420</v>
      </c>
      <c r="F1131" s="215">
        <v>14276</v>
      </c>
      <c r="G1131" s="212"/>
      <c r="H1131" s="212"/>
      <c r="I1131" s="213">
        <f>IF(Таблица6254[[#This Row],[цена наличные]]&lt;&gt;"-",Таблица6254[[#This Row],[цена наличные]]*Таблица6254[[#This Row],[Заказ наличные]],"")</f>
        <v>0</v>
      </c>
      <c r="J1131" s="213">
        <f>Таблица6254[[#This Row],[Цена б/н]]*Таблица6254[[#This Row],[заказ б/н]]</f>
        <v>0</v>
      </c>
    </row>
    <row r="1132" spans="1:10" x14ac:dyDescent="0.25">
      <c r="A1132" s="214" t="s">
        <v>1033</v>
      </c>
      <c r="B1132" s="214" t="s">
        <v>1901</v>
      </c>
      <c r="C1132" s="214" t="s">
        <v>2130</v>
      </c>
      <c r="D1132" s="214" t="s">
        <v>2131</v>
      </c>
      <c r="E1132" s="215">
        <v>1765</v>
      </c>
      <c r="F1132" s="215">
        <v>2028</v>
      </c>
      <c r="G1132" s="212"/>
      <c r="H1132" s="212"/>
      <c r="I1132" s="213">
        <f>IF(Таблица6254[[#This Row],[цена наличные]]&lt;&gt;"-",Таблица6254[[#This Row],[цена наличные]]*Таблица6254[[#This Row],[Заказ наличные]],"")</f>
        <v>0</v>
      </c>
      <c r="J1132" s="213">
        <f>Таблица6254[[#This Row],[Цена б/н]]*Таблица6254[[#This Row],[заказ б/н]]</f>
        <v>0</v>
      </c>
    </row>
    <row r="1133" spans="1:10" x14ac:dyDescent="0.25">
      <c r="A1133" s="214" t="s">
        <v>1033</v>
      </c>
      <c r="B1133" s="214" t="s">
        <v>1901</v>
      </c>
      <c r="C1133" s="214" t="s">
        <v>2132</v>
      </c>
      <c r="D1133" s="214" t="s">
        <v>2133</v>
      </c>
      <c r="E1133" s="215">
        <v>2036</v>
      </c>
      <c r="F1133" s="215">
        <v>2340</v>
      </c>
      <c r="G1133" s="212"/>
      <c r="H1133" s="212"/>
      <c r="I1133" s="213">
        <f>IF(Таблица6254[[#This Row],[цена наличные]]&lt;&gt;"-",Таблица6254[[#This Row],[цена наличные]]*Таблица6254[[#This Row],[Заказ наличные]],"")</f>
        <v>0</v>
      </c>
      <c r="J1133" s="213">
        <f>Таблица6254[[#This Row],[Цена б/н]]*Таблица6254[[#This Row],[заказ б/н]]</f>
        <v>0</v>
      </c>
    </row>
    <row r="1134" spans="1:10" x14ac:dyDescent="0.25">
      <c r="A1134" s="214" t="s">
        <v>1033</v>
      </c>
      <c r="B1134" s="214" t="s">
        <v>1901</v>
      </c>
      <c r="C1134" s="214" t="s">
        <v>2134</v>
      </c>
      <c r="D1134" s="214" t="s">
        <v>2135</v>
      </c>
      <c r="E1134" s="215">
        <v>2208</v>
      </c>
      <c r="F1134" s="215">
        <v>2538</v>
      </c>
      <c r="G1134" s="212"/>
      <c r="H1134" s="212"/>
      <c r="I1134" s="213">
        <f>IF(Таблица6254[[#This Row],[цена наличные]]&lt;&gt;"-",Таблица6254[[#This Row],[цена наличные]]*Таблица6254[[#This Row],[Заказ наличные]],"")</f>
        <v>0</v>
      </c>
      <c r="J1134" s="213">
        <f>Таблица6254[[#This Row],[Цена б/н]]*Таблица6254[[#This Row],[заказ б/н]]</f>
        <v>0</v>
      </c>
    </row>
    <row r="1135" spans="1:10" x14ac:dyDescent="0.25">
      <c r="A1135" s="214" t="s">
        <v>1033</v>
      </c>
      <c r="B1135" s="214" t="s">
        <v>1901</v>
      </c>
      <c r="C1135" s="214" t="s">
        <v>2136</v>
      </c>
      <c r="D1135" s="214" t="s">
        <v>2137</v>
      </c>
      <c r="E1135" s="215">
        <v>2208</v>
      </c>
      <c r="F1135" s="215">
        <v>2538</v>
      </c>
      <c r="G1135" s="212"/>
      <c r="H1135" s="212"/>
      <c r="I1135" s="213">
        <f>IF(Таблица6254[[#This Row],[цена наличные]]&lt;&gt;"-",Таблица6254[[#This Row],[цена наличные]]*Таблица6254[[#This Row],[Заказ наличные]],"")</f>
        <v>0</v>
      </c>
      <c r="J1135" s="213">
        <f>Таблица6254[[#This Row],[Цена б/н]]*Таблица6254[[#This Row],[заказ б/н]]</f>
        <v>0</v>
      </c>
    </row>
    <row r="1136" spans="1:10" x14ac:dyDescent="0.25">
      <c r="A1136" s="214" t="s">
        <v>1033</v>
      </c>
      <c r="B1136" s="214" t="s">
        <v>1901</v>
      </c>
      <c r="C1136" s="214" t="s">
        <v>2138</v>
      </c>
      <c r="D1136" s="214" t="s">
        <v>2139</v>
      </c>
      <c r="E1136" s="215">
        <v>3174</v>
      </c>
      <c r="F1136" s="215">
        <v>3649</v>
      </c>
      <c r="G1136" s="212"/>
      <c r="H1136" s="212"/>
      <c r="I1136" s="213">
        <f>IF(Таблица6254[[#This Row],[цена наличные]]&lt;&gt;"-",Таблица6254[[#This Row],[цена наличные]]*Таблица6254[[#This Row],[Заказ наличные]],"")</f>
        <v>0</v>
      </c>
      <c r="J1136" s="213">
        <f>Таблица6254[[#This Row],[Цена б/н]]*Таблица6254[[#This Row],[заказ б/н]]</f>
        <v>0</v>
      </c>
    </row>
    <row r="1137" spans="1:10" x14ac:dyDescent="0.25">
      <c r="A1137" s="214" t="s">
        <v>1033</v>
      </c>
      <c r="B1137" s="214" t="s">
        <v>1901</v>
      </c>
      <c r="C1137" s="214" t="s">
        <v>2140</v>
      </c>
      <c r="D1137" s="214" t="s">
        <v>2141</v>
      </c>
      <c r="E1137" s="215">
        <v>2208</v>
      </c>
      <c r="F1137" s="215">
        <v>2538</v>
      </c>
      <c r="G1137" s="212"/>
      <c r="H1137" s="212"/>
      <c r="I1137" s="213">
        <f>IF(Таблица6254[[#This Row],[цена наличные]]&lt;&gt;"-",Таблица6254[[#This Row],[цена наличные]]*Таблица6254[[#This Row],[Заказ наличные]],"")</f>
        <v>0</v>
      </c>
      <c r="J1137" s="213">
        <f>Таблица6254[[#This Row],[Цена б/н]]*Таблица6254[[#This Row],[заказ б/н]]</f>
        <v>0</v>
      </c>
    </row>
    <row r="1138" spans="1:10" x14ac:dyDescent="0.25">
      <c r="A1138" s="214" t="s">
        <v>1033</v>
      </c>
      <c r="B1138" s="214" t="s">
        <v>1901</v>
      </c>
      <c r="C1138" s="214" t="s">
        <v>2142</v>
      </c>
      <c r="D1138" s="214" t="s">
        <v>2143</v>
      </c>
      <c r="E1138" s="215">
        <v>2277</v>
      </c>
      <c r="F1138" s="215">
        <v>2617</v>
      </c>
      <c r="G1138" s="212"/>
      <c r="H1138" s="212"/>
      <c r="I1138" s="213">
        <f>IF(Таблица6254[[#This Row],[цена наличные]]&lt;&gt;"-",Таблица6254[[#This Row],[цена наличные]]*Таблица6254[[#This Row],[Заказ наличные]],"")</f>
        <v>0</v>
      </c>
      <c r="J1138" s="213">
        <f>Таблица6254[[#This Row],[Цена б/н]]*Таблица6254[[#This Row],[заказ б/н]]</f>
        <v>0</v>
      </c>
    </row>
    <row r="1139" spans="1:10" x14ac:dyDescent="0.25">
      <c r="A1139" s="214" t="s">
        <v>1033</v>
      </c>
      <c r="B1139" s="214" t="s">
        <v>1901</v>
      </c>
      <c r="C1139" s="214" t="s">
        <v>2144</v>
      </c>
      <c r="D1139" s="214" t="s">
        <v>2145</v>
      </c>
      <c r="E1139" s="215">
        <v>2308</v>
      </c>
      <c r="F1139" s="215">
        <v>2652</v>
      </c>
      <c r="G1139" s="212"/>
      <c r="H1139" s="212"/>
      <c r="I1139" s="213">
        <f>IF(Таблица6254[[#This Row],[цена наличные]]&lt;&gt;"-",Таблица6254[[#This Row],[цена наличные]]*Таблица6254[[#This Row],[Заказ наличные]],"")</f>
        <v>0</v>
      </c>
      <c r="J1139" s="213">
        <f>Таблица6254[[#This Row],[Цена б/н]]*Таблица6254[[#This Row],[заказ б/н]]</f>
        <v>0</v>
      </c>
    </row>
    <row r="1140" spans="1:10" x14ac:dyDescent="0.25">
      <c r="A1140" s="214" t="s">
        <v>1033</v>
      </c>
      <c r="B1140" s="214" t="s">
        <v>1901</v>
      </c>
      <c r="C1140" s="214" t="s">
        <v>2146</v>
      </c>
      <c r="D1140" s="214" t="s">
        <v>2147</v>
      </c>
      <c r="E1140" s="215">
        <v>3795</v>
      </c>
      <c r="F1140" s="215">
        <v>4362</v>
      </c>
      <c r="G1140" s="212"/>
      <c r="H1140" s="212"/>
      <c r="I1140" s="213">
        <f>IF(Таблица6254[[#This Row],[цена наличные]]&lt;&gt;"-",Таблица6254[[#This Row],[цена наличные]]*Таблица6254[[#This Row],[Заказ наличные]],"")</f>
        <v>0</v>
      </c>
      <c r="J1140" s="213">
        <f>Таблица6254[[#This Row],[Цена б/н]]*Таблица6254[[#This Row],[заказ б/н]]</f>
        <v>0</v>
      </c>
    </row>
    <row r="1141" spans="1:10" x14ac:dyDescent="0.25">
      <c r="A1141" s="214" t="s">
        <v>1033</v>
      </c>
      <c r="B1141" s="214" t="s">
        <v>1901</v>
      </c>
      <c r="C1141" s="214" t="s">
        <v>2148</v>
      </c>
      <c r="D1141" s="214" t="s">
        <v>2149</v>
      </c>
      <c r="E1141" s="215">
        <v>2375</v>
      </c>
      <c r="F1141" s="215">
        <v>2730</v>
      </c>
      <c r="G1141" s="212"/>
      <c r="H1141" s="212"/>
      <c r="I1141" s="213">
        <f>IF(Таблица6254[[#This Row],[цена наличные]]&lt;&gt;"-",Таблица6254[[#This Row],[цена наличные]]*Таблица6254[[#This Row],[Заказ наличные]],"")</f>
        <v>0</v>
      </c>
      <c r="J1141" s="213">
        <f>Таблица6254[[#This Row],[Цена б/н]]*Таблица6254[[#This Row],[заказ б/н]]</f>
        <v>0</v>
      </c>
    </row>
    <row r="1142" spans="1:10" x14ac:dyDescent="0.25">
      <c r="A1142" s="214" t="s">
        <v>1033</v>
      </c>
      <c r="B1142" s="214" t="s">
        <v>1901</v>
      </c>
      <c r="C1142" s="214" t="s">
        <v>2150</v>
      </c>
      <c r="D1142" s="214" t="s">
        <v>2151</v>
      </c>
      <c r="E1142" s="215">
        <v>3795</v>
      </c>
      <c r="F1142" s="215">
        <v>4362</v>
      </c>
      <c r="G1142" s="212"/>
      <c r="H1142" s="212"/>
      <c r="I1142" s="213">
        <f>IF(Таблица6254[[#This Row],[цена наличные]]&lt;&gt;"-",Таблица6254[[#This Row],[цена наличные]]*Таблица6254[[#This Row],[Заказ наличные]],"")</f>
        <v>0</v>
      </c>
      <c r="J1142" s="213">
        <f>Таблица6254[[#This Row],[Цена б/н]]*Таблица6254[[#This Row],[заказ б/н]]</f>
        <v>0</v>
      </c>
    </row>
    <row r="1143" spans="1:10" x14ac:dyDescent="0.25">
      <c r="A1143" s="214" t="s">
        <v>1033</v>
      </c>
      <c r="B1143" s="214" t="s">
        <v>1901</v>
      </c>
      <c r="C1143" s="214" t="s">
        <v>2152</v>
      </c>
      <c r="D1143" s="214" t="s">
        <v>2153</v>
      </c>
      <c r="E1143" s="215">
        <v>2688</v>
      </c>
      <c r="F1143" s="215">
        <v>3089</v>
      </c>
      <c r="G1143" s="212"/>
      <c r="H1143" s="212"/>
      <c r="I1143" s="213">
        <f>IF(Таблица6254[[#This Row],[цена наличные]]&lt;&gt;"-",Таблица6254[[#This Row],[цена наличные]]*Таблица6254[[#This Row],[Заказ наличные]],"")</f>
        <v>0</v>
      </c>
      <c r="J1143" s="213">
        <f>Таблица6254[[#This Row],[Цена б/н]]*Таблица6254[[#This Row],[заказ б/н]]</f>
        <v>0</v>
      </c>
    </row>
    <row r="1144" spans="1:10" x14ac:dyDescent="0.25">
      <c r="A1144" s="214" t="s">
        <v>1033</v>
      </c>
      <c r="B1144" s="214" t="s">
        <v>1901</v>
      </c>
      <c r="C1144" s="214" t="s">
        <v>2154</v>
      </c>
      <c r="D1144" s="214" t="s">
        <v>2155</v>
      </c>
      <c r="E1144" s="215">
        <v>3665</v>
      </c>
      <c r="F1144" s="215">
        <v>4213</v>
      </c>
      <c r="G1144" s="212"/>
      <c r="H1144" s="212"/>
      <c r="I1144" s="213">
        <f>IF(Таблица6254[[#This Row],[цена наличные]]&lt;&gt;"-",Таблица6254[[#This Row],[цена наличные]]*Таблица6254[[#This Row],[Заказ наличные]],"")</f>
        <v>0</v>
      </c>
      <c r="J1144" s="213">
        <f>Таблица6254[[#This Row],[Цена б/н]]*Таблица6254[[#This Row],[заказ б/н]]</f>
        <v>0</v>
      </c>
    </row>
    <row r="1145" spans="1:10" x14ac:dyDescent="0.25">
      <c r="A1145" s="214" t="s">
        <v>1033</v>
      </c>
      <c r="B1145" s="214" t="s">
        <v>1901</v>
      </c>
      <c r="C1145" s="214" t="s">
        <v>10138</v>
      </c>
      <c r="D1145" s="214" t="s">
        <v>10139</v>
      </c>
      <c r="E1145" s="215">
        <v>10791</v>
      </c>
      <c r="F1145" s="215">
        <v>12404</v>
      </c>
      <c r="G1145" s="212"/>
      <c r="H1145" s="212"/>
      <c r="I1145" s="213">
        <f>IF(Таблица6254[[#This Row],[цена наличные]]&lt;&gt;"-",Таблица6254[[#This Row],[цена наличные]]*Таблица6254[[#This Row],[Заказ наличные]],"")</f>
        <v>0</v>
      </c>
      <c r="J1145" s="213">
        <f>Таблица6254[[#This Row],[Цена б/н]]*Таблица6254[[#This Row],[заказ б/н]]</f>
        <v>0</v>
      </c>
    </row>
    <row r="1146" spans="1:10" x14ac:dyDescent="0.25">
      <c r="A1146" s="214" t="s">
        <v>1033</v>
      </c>
      <c r="B1146" s="214" t="s">
        <v>1901</v>
      </c>
      <c r="C1146" s="214" t="s">
        <v>10140</v>
      </c>
      <c r="D1146" s="214" t="s">
        <v>10141</v>
      </c>
      <c r="E1146" s="215">
        <v>16289</v>
      </c>
      <c r="F1146" s="215">
        <v>18723</v>
      </c>
      <c r="G1146" s="212"/>
      <c r="H1146" s="212"/>
      <c r="I1146" s="213">
        <f>IF(Таблица6254[[#This Row],[цена наличные]]&lt;&gt;"-",Таблица6254[[#This Row],[цена наличные]]*Таблица6254[[#This Row],[Заказ наличные]],"")</f>
        <v>0</v>
      </c>
      <c r="J1146" s="213">
        <f>Таблица6254[[#This Row],[Цена б/н]]*Таблица6254[[#This Row],[заказ б/н]]</f>
        <v>0</v>
      </c>
    </row>
    <row r="1147" spans="1:10" x14ac:dyDescent="0.25">
      <c r="A1147" s="214" t="s">
        <v>1033</v>
      </c>
      <c r="B1147" s="214" t="s">
        <v>1901</v>
      </c>
      <c r="C1147" s="214" t="s">
        <v>2156</v>
      </c>
      <c r="D1147" s="214" t="s">
        <v>2157</v>
      </c>
      <c r="E1147" s="215">
        <v>25044</v>
      </c>
      <c r="F1147" s="215">
        <v>28786</v>
      </c>
      <c r="G1147" s="212"/>
      <c r="H1147" s="212"/>
      <c r="I1147" s="213">
        <f>IF(Таблица6254[[#This Row],[цена наличные]]&lt;&gt;"-",Таблица6254[[#This Row],[цена наличные]]*Таблица6254[[#This Row],[Заказ наличные]],"")</f>
        <v>0</v>
      </c>
      <c r="J1147" s="213">
        <f>Таблица6254[[#This Row],[Цена б/н]]*Таблица6254[[#This Row],[заказ б/н]]</f>
        <v>0</v>
      </c>
    </row>
    <row r="1148" spans="1:10" x14ac:dyDescent="0.25">
      <c r="A1148" s="214" t="s">
        <v>1033</v>
      </c>
      <c r="B1148" s="214" t="s">
        <v>1901</v>
      </c>
      <c r="C1148" s="214" t="s">
        <v>10142</v>
      </c>
      <c r="D1148" s="214" t="s">
        <v>10143</v>
      </c>
      <c r="E1148" s="215">
        <v>4004</v>
      </c>
      <c r="F1148" s="215">
        <v>4603</v>
      </c>
      <c r="G1148" s="212"/>
      <c r="H1148" s="212"/>
      <c r="I1148" s="213">
        <f>IF(Таблица6254[[#This Row],[цена наличные]]&lt;&gt;"-",Таблица6254[[#This Row],[цена наличные]]*Таблица6254[[#This Row],[Заказ наличные]],"")</f>
        <v>0</v>
      </c>
      <c r="J1148" s="213">
        <f>Таблица6254[[#This Row],[Цена б/н]]*Таблица6254[[#This Row],[заказ б/н]]</f>
        <v>0</v>
      </c>
    </row>
    <row r="1149" spans="1:10" x14ac:dyDescent="0.25">
      <c r="A1149" s="214" t="s">
        <v>1033</v>
      </c>
      <c r="B1149" s="214" t="s">
        <v>1901</v>
      </c>
      <c r="C1149" s="214" t="s">
        <v>10144</v>
      </c>
      <c r="D1149" s="214" t="s">
        <v>10145</v>
      </c>
      <c r="E1149" s="215">
        <v>4004</v>
      </c>
      <c r="F1149" s="215">
        <v>4603</v>
      </c>
      <c r="G1149" s="212"/>
      <c r="H1149" s="212"/>
      <c r="I1149" s="213">
        <f>IF(Таблица6254[[#This Row],[цена наличные]]&lt;&gt;"-",Таблица6254[[#This Row],[цена наличные]]*Таблица6254[[#This Row],[Заказ наличные]],"")</f>
        <v>0</v>
      </c>
      <c r="J1149" s="213">
        <f>Таблица6254[[#This Row],[Цена б/н]]*Таблица6254[[#This Row],[заказ б/н]]</f>
        <v>0</v>
      </c>
    </row>
    <row r="1150" spans="1:10" x14ac:dyDescent="0.25">
      <c r="A1150" s="214" t="s">
        <v>1033</v>
      </c>
      <c r="B1150" s="214" t="s">
        <v>1901</v>
      </c>
      <c r="C1150" s="214" t="s">
        <v>10146</v>
      </c>
      <c r="D1150" s="214" t="s">
        <v>10147</v>
      </c>
      <c r="E1150" s="215">
        <v>6448</v>
      </c>
      <c r="F1150" s="215">
        <v>7411</v>
      </c>
      <c r="G1150" s="212"/>
      <c r="H1150" s="212"/>
      <c r="I1150" s="213">
        <f>IF(Таблица6254[[#This Row],[цена наличные]]&lt;&gt;"-",Таблица6254[[#This Row],[цена наличные]]*Таблица6254[[#This Row],[Заказ наличные]],"")</f>
        <v>0</v>
      </c>
      <c r="J1150" s="213">
        <f>Таблица6254[[#This Row],[Цена б/н]]*Таблица6254[[#This Row],[заказ б/н]]</f>
        <v>0</v>
      </c>
    </row>
    <row r="1151" spans="1:10" x14ac:dyDescent="0.25">
      <c r="A1151" s="214" t="s">
        <v>1033</v>
      </c>
      <c r="B1151" s="214" t="s">
        <v>1901</v>
      </c>
      <c r="C1151" s="214" t="s">
        <v>10148</v>
      </c>
      <c r="D1151" s="214" t="s">
        <v>10149</v>
      </c>
      <c r="E1151" s="215">
        <v>6448</v>
      </c>
      <c r="F1151" s="215">
        <v>7411</v>
      </c>
      <c r="G1151" s="212"/>
      <c r="H1151" s="212"/>
      <c r="I1151" s="213">
        <f>IF(Таблица6254[[#This Row],[цена наличные]]&lt;&gt;"-",Таблица6254[[#This Row],[цена наличные]]*Таблица6254[[#This Row],[Заказ наличные]],"")</f>
        <v>0</v>
      </c>
      <c r="J1151" s="213">
        <f>Таблица6254[[#This Row],[Цена б/н]]*Таблица6254[[#This Row],[заказ б/н]]</f>
        <v>0</v>
      </c>
    </row>
    <row r="1152" spans="1:10" x14ac:dyDescent="0.25">
      <c r="A1152" s="214" t="s">
        <v>1033</v>
      </c>
      <c r="B1152" s="214" t="s">
        <v>1901</v>
      </c>
      <c r="C1152" s="214" t="s">
        <v>10150</v>
      </c>
      <c r="D1152" s="214" t="s">
        <v>10151</v>
      </c>
      <c r="E1152" s="215">
        <v>7521</v>
      </c>
      <c r="F1152" s="215">
        <v>8645</v>
      </c>
      <c r="G1152" s="212"/>
      <c r="H1152" s="212"/>
      <c r="I1152" s="213">
        <f>IF(Таблица6254[[#This Row],[цена наличные]]&lt;&gt;"-",Таблица6254[[#This Row],[цена наличные]]*Таблица6254[[#This Row],[Заказ наличные]],"")</f>
        <v>0</v>
      </c>
      <c r="J1152" s="213">
        <f>Таблица6254[[#This Row],[Цена б/н]]*Таблица6254[[#This Row],[заказ б/н]]</f>
        <v>0</v>
      </c>
    </row>
    <row r="1153" spans="1:10" x14ac:dyDescent="0.25">
      <c r="A1153" s="214" t="s">
        <v>1033</v>
      </c>
      <c r="B1153" s="214" t="s">
        <v>1901</v>
      </c>
      <c r="C1153" s="214" t="s">
        <v>10152</v>
      </c>
      <c r="D1153" s="214" t="s">
        <v>10153</v>
      </c>
      <c r="E1153" s="215">
        <v>7521</v>
      </c>
      <c r="F1153" s="215">
        <v>8645</v>
      </c>
      <c r="G1153" s="212"/>
      <c r="H1153" s="212"/>
      <c r="I1153" s="213">
        <f>IF(Таблица6254[[#This Row],[цена наличные]]&lt;&gt;"-",Таблица6254[[#This Row],[цена наличные]]*Таблица6254[[#This Row],[Заказ наличные]],"")</f>
        <v>0</v>
      </c>
      <c r="J1153" s="213">
        <f>Таблица6254[[#This Row],[Цена б/н]]*Таблица6254[[#This Row],[заказ б/н]]</f>
        <v>0</v>
      </c>
    </row>
    <row r="1154" spans="1:10" x14ac:dyDescent="0.25">
      <c r="A1154" s="214" t="s">
        <v>1033</v>
      </c>
      <c r="B1154" s="214" t="s">
        <v>1901</v>
      </c>
      <c r="C1154" s="214" t="s">
        <v>2158</v>
      </c>
      <c r="D1154" s="214" t="s">
        <v>2159</v>
      </c>
      <c r="E1154" s="215">
        <v>5226</v>
      </c>
      <c r="F1154" s="215">
        <v>6007</v>
      </c>
      <c r="G1154" s="212"/>
      <c r="H1154" s="212"/>
      <c r="I1154" s="213">
        <f>IF(Таблица6254[[#This Row],[цена наличные]]&lt;&gt;"-",Таблица6254[[#This Row],[цена наличные]]*Таблица6254[[#This Row],[Заказ наличные]],"")</f>
        <v>0</v>
      </c>
      <c r="J1154" s="213">
        <f>Таблица6254[[#This Row],[Цена б/н]]*Таблица6254[[#This Row],[заказ б/н]]</f>
        <v>0</v>
      </c>
    </row>
    <row r="1155" spans="1:10" x14ac:dyDescent="0.25">
      <c r="A1155" s="214" t="s">
        <v>1033</v>
      </c>
      <c r="B1155" s="214" t="s">
        <v>1901</v>
      </c>
      <c r="C1155" s="214" t="s">
        <v>2160</v>
      </c>
      <c r="D1155" s="214" t="s">
        <v>2161</v>
      </c>
      <c r="E1155" s="215">
        <v>12013</v>
      </c>
      <c r="F1155" s="215">
        <v>13808</v>
      </c>
      <c r="G1155" s="212"/>
      <c r="H1155" s="212"/>
      <c r="I1155" s="213">
        <f>IF(Таблица6254[[#This Row],[цена наличные]]&lt;&gt;"-",Таблица6254[[#This Row],[цена наличные]]*Таблица6254[[#This Row],[Заказ наличные]],"")</f>
        <v>0</v>
      </c>
      <c r="J1155" s="213">
        <f>Таблица6254[[#This Row],[Цена б/н]]*Таблица6254[[#This Row],[заказ б/н]]</f>
        <v>0</v>
      </c>
    </row>
    <row r="1156" spans="1:10" x14ac:dyDescent="0.25">
      <c r="A1156" s="214" t="s">
        <v>1033</v>
      </c>
      <c r="B1156" s="214" t="s">
        <v>1901</v>
      </c>
      <c r="C1156" s="214" t="s">
        <v>2160</v>
      </c>
      <c r="D1156" s="214" t="s">
        <v>2162</v>
      </c>
      <c r="E1156" s="215">
        <v>12013</v>
      </c>
      <c r="F1156" s="215">
        <v>13808</v>
      </c>
      <c r="G1156" s="212"/>
      <c r="H1156" s="212"/>
      <c r="I1156" s="213">
        <f>IF(Таблица6254[[#This Row],[цена наличные]]&lt;&gt;"-",Таблица6254[[#This Row],[цена наличные]]*Таблица6254[[#This Row],[Заказ наличные]],"")</f>
        <v>0</v>
      </c>
      <c r="J1156" s="213">
        <f>Таблица6254[[#This Row],[Цена б/н]]*Таблица6254[[#This Row],[заказ б/н]]</f>
        <v>0</v>
      </c>
    </row>
    <row r="1157" spans="1:10" x14ac:dyDescent="0.25">
      <c r="A1157" s="214" t="s">
        <v>1033</v>
      </c>
      <c r="B1157" s="214" t="s">
        <v>1901</v>
      </c>
      <c r="C1157" s="214" t="s">
        <v>2163</v>
      </c>
      <c r="D1157" s="214" t="s">
        <v>2164</v>
      </c>
      <c r="E1157" s="215">
        <v>7126</v>
      </c>
      <c r="F1157" s="215">
        <v>8191</v>
      </c>
      <c r="G1157" s="212"/>
      <c r="H1157" s="212"/>
      <c r="I1157" s="213">
        <f>IF(Таблица6254[[#This Row],[цена наличные]]&lt;&gt;"-",Таблица6254[[#This Row],[цена наличные]]*Таблица6254[[#This Row],[Заказ наличные]],"")</f>
        <v>0</v>
      </c>
      <c r="J1157" s="213">
        <f>Таблица6254[[#This Row],[Цена б/н]]*Таблица6254[[#This Row],[заказ б/н]]</f>
        <v>0</v>
      </c>
    </row>
    <row r="1158" spans="1:10" x14ac:dyDescent="0.25">
      <c r="A1158" s="214" t="s">
        <v>1033</v>
      </c>
      <c r="B1158" s="214" t="s">
        <v>1901</v>
      </c>
      <c r="C1158" s="214" t="s">
        <v>2163</v>
      </c>
      <c r="D1158" s="214" t="s">
        <v>2165</v>
      </c>
      <c r="E1158" s="215">
        <v>7126</v>
      </c>
      <c r="F1158" s="215">
        <v>8191</v>
      </c>
      <c r="G1158" s="212"/>
      <c r="H1158" s="212"/>
      <c r="I1158" s="213">
        <f>IF(Таблица6254[[#This Row],[цена наличные]]&lt;&gt;"-",Таблица6254[[#This Row],[цена наличные]]*Таблица6254[[#This Row],[Заказ наличные]],"")</f>
        <v>0</v>
      </c>
      <c r="J1158" s="213">
        <f>Таблица6254[[#This Row],[Цена б/н]]*Таблица6254[[#This Row],[заказ б/н]]</f>
        <v>0</v>
      </c>
    </row>
    <row r="1159" spans="1:10" x14ac:dyDescent="0.25">
      <c r="A1159" s="214" t="s">
        <v>1033</v>
      </c>
      <c r="B1159" s="214" t="s">
        <v>1901</v>
      </c>
      <c r="C1159" s="214" t="s">
        <v>2166</v>
      </c>
      <c r="D1159" s="214" t="s">
        <v>2167</v>
      </c>
      <c r="E1159" s="215">
        <v>5633</v>
      </c>
      <c r="F1159" s="215">
        <v>6475</v>
      </c>
      <c r="G1159" s="212"/>
      <c r="H1159" s="212"/>
      <c r="I1159" s="213">
        <f>IF(Таблица6254[[#This Row],[цена наличные]]&lt;&gt;"-",Таблица6254[[#This Row],[цена наличные]]*Таблица6254[[#This Row],[Заказ наличные]],"")</f>
        <v>0</v>
      </c>
      <c r="J1159" s="213">
        <f>Таблица6254[[#This Row],[Цена б/н]]*Таблица6254[[#This Row],[заказ б/н]]</f>
        <v>0</v>
      </c>
    </row>
    <row r="1160" spans="1:10" x14ac:dyDescent="0.25">
      <c r="A1160" s="214" t="s">
        <v>1033</v>
      </c>
      <c r="B1160" s="214" t="s">
        <v>1901</v>
      </c>
      <c r="C1160" s="214" t="s">
        <v>2168</v>
      </c>
      <c r="D1160" s="214" t="s">
        <v>2169</v>
      </c>
      <c r="E1160" s="215">
        <v>7466</v>
      </c>
      <c r="F1160" s="215">
        <v>8581</v>
      </c>
      <c r="G1160" s="212"/>
      <c r="H1160" s="212"/>
      <c r="I1160" s="213">
        <f>IF(Таблица6254[[#This Row],[цена наличные]]&lt;&gt;"-",Таблица6254[[#This Row],[цена наличные]]*Таблица6254[[#This Row],[Заказ наличные]],"")</f>
        <v>0</v>
      </c>
      <c r="J1160" s="213">
        <f>Таблица6254[[#This Row],[Цена б/н]]*Таблица6254[[#This Row],[заказ б/н]]</f>
        <v>0</v>
      </c>
    </row>
    <row r="1161" spans="1:10" x14ac:dyDescent="0.25">
      <c r="A1161" s="214" t="s">
        <v>1033</v>
      </c>
      <c r="B1161" s="214" t="s">
        <v>1901</v>
      </c>
      <c r="C1161" s="214" t="s">
        <v>2170</v>
      </c>
      <c r="D1161" s="214" t="s">
        <v>2171</v>
      </c>
      <c r="E1161" s="215">
        <v>7590</v>
      </c>
      <c r="F1161" s="215">
        <v>8724</v>
      </c>
      <c r="G1161" s="212"/>
      <c r="H1161" s="212"/>
      <c r="I1161" s="213">
        <f>IF(Таблица6254[[#This Row],[цена наличные]]&lt;&gt;"-",Таблица6254[[#This Row],[цена наличные]]*Таблица6254[[#This Row],[Заказ наличные]],"")</f>
        <v>0</v>
      </c>
      <c r="J1161" s="213">
        <f>Таблица6254[[#This Row],[Цена б/н]]*Таблица6254[[#This Row],[заказ б/н]]</f>
        <v>0</v>
      </c>
    </row>
    <row r="1162" spans="1:10" x14ac:dyDescent="0.25">
      <c r="A1162" s="214" t="s">
        <v>1033</v>
      </c>
      <c r="B1162" s="214" t="s">
        <v>1901</v>
      </c>
      <c r="C1162" s="214" t="s">
        <v>2172</v>
      </c>
      <c r="D1162" s="214" t="s">
        <v>2173</v>
      </c>
      <c r="E1162" s="215">
        <v>7466</v>
      </c>
      <c r="F1162" s="215">
        <v>8581</v>
      </c>
      <c r="G1162" s="212"/>
      <c r="H1162" s="212"/>
      <c r="I1162" s="213">
        <f>IF(Таблица6254[[#This Row],[цена наличные]]&lt;&gt;"-",Таблица6254[[#This Row],[цена наличные]]*Таблица6254[[#This Row],[Заказ наличные]],"")</f>
        <v>0</v>
      </c>
      <c r="J1162" s="213">
        <f>Таблица6254[[#This Row],[Цена б/н]]*Таблица6254[[#This Row],[заказ б/н]]</f>
        <v>0</v>
      </c>
    </row>
    <row r="1163" spans="1:10" x14ac:dyDescent="0.25">
      <c r="A1163" s="214" t="s">
        <v>1033</v>
      </c>
      <c r="B1163" s="214" t="s">
        <v>1901</v>
      </c>
      <c r="C1163" s="214" t="s">
        <v>2174</v>
      </c>
      <c r="D1163" s="214" t="s">
        <v>2175</v>
      </c>
      <c r="E1163" s="215">
        <v>7521</v>
      </c>
      <c r="F1163" s="215">
        <v>8645</v>
      </c>
      <c r="G1163" s="212"/>
      <c r="H1163" s="212"/>
      <c r="I1163" s="213">
        <f>IF(Таблица6254[[#This Row],[цена наличные]]&lt;&gt;"-",Таблица6254[[#This Row],[цена наличные]]*Таблица6254[[#This Row],[Заказ наличные]],"")</f>
        <v>0</v>
      </c>
      <c r="J1163" s="213">
        <f>Таблица6254[[#This Row],[Цена б/н]]*Таблица6254[[#This Row],[заказ б/н]]</f>
        <v>0</v>
      </c>
    </row>
    <row r="1164" spans="1:10" x14ac:dyDescent="0.25">
      <c r="A1164" s="214" t="s">
        <v>1033</v>
      </c>
      <c r="B1164" s="214" t="s">
        <v>1901</v>
      </c>
      <c r="C1164" s="214" t="s">
        <v>2176</v>
      </c>
      <c r="D1164" s="214" t="s">
        <v>2177</v>
      </c>
      <c r="E1164" s="215">
        <v>4683</v>
      </c>
      <c r="F1164" s="215">
        <v>5383</v>
      </c>
      <c r="G1164" s="212"/>
      <c r="H1164" s="212"/>
      <c r="I1164" s="213">
        <f>IF(Таблица6254[[#This Row],[цена наличные]]&lt;&gt;"-",Таблица6254[[#This Row],[цена наличные]]*Таблица6254[[#This Row],[Заказ наличные]],"")</f>
        <v>0</v>
      </c>
      <c r="J1164" s="213">
        <f>Таблица6254[[#This Row],[Цена б/н]]*Таблица6254[[#This Row],[заказ б/н]]</f>
        <v>0</v>
      </c>
    </row>
    <row r="1165" spans="1:10" x14ac:dyDescent="0.25">
      <c r="A1165" s="214" t="s">
        <v>1033</v>
      </c>
      <c r="B1165" s="214" t="s">
        <v>1901</v>
      </c>
      <c r="C1165" s="214" t="s">
        <v>2178</v>
      </c>
      <c r="D1165" s="214" t="s">
        <v>2179</v>
      </c>
      <c r="E1165" s="215">
        <v>5362</v>
      </c>
      <c r="F1165" s="215">
        <v>6163</v>
      </c>
      <c r="G1165" s="212"/>
      <c r="H1165" s="212"/>
      <c r="I1165" s="213">
        <f>IF(Таблица6254[[#This Row],[цена наличные]]&lt;&gt;"-",Таблица6254[[#This Row],[цена наличные]]*Таблица6254[[#This Row],[Заказ наличные]],"")</f>
        <v>0</v>
      </c>
      <c r="J1165" s="213">
        <f>Таблица6254[[#This Row],[Цена б/н]]*Таблица6254[[#This Row],[заказ б/н]]</f>
        <v>0</v>
      </c>
    </row>
    <row r="1166" spans="1:10" x14ac:dyDescent="0.25">
      <c r="A1166" s="214" t="s">
        <v>1033</v>
      </c>
      <c r="B1166" s="214" t="s">
        <v>1901</v>
      </c>
      <c r="C1166" s="214" t="s">
        <v>2180</v>
      </c>
      <c r="D1166" s="214" t="s">
        <v>2181</v>
      </c>
      <c r="E1166" s="215">
        <v>5362</v>
      </c>
      <c r="F1166" s="215">
        <v>6163</v>
      </c>
      <c r="G1166" s="212"/>
      <c r="H1166" s="212"/>
      <c r="I1166" s="213">
        <f>IF(Таблица6254[[#This Row],[цена наличные]]&lt;&gt;"-",Таблица6254[[#This Row],[цена наличные]]*Таблица6254[[#This Row],[Заказ наличные]],"")</f>
        <v>0</v>
      </c>
      <c r="J1166" s="213">
        <f>Таблица6254[[#This Row],[Цена б/н]]*Таблица6254[[#This Row],[заказ б/н]]</f>
        <v>0</v>
      </c>
    </row>
    <row r="1167" spans="1:10" x14ac:dyDescent="0.25">
      <c r="A1167" s="214" t="s">
        <v>1033</v>
      </c>
      <c r="B1167" s="214" t="s">
        <v>1901</v>
      </c>
      <c r="C1167" s="214" t="s">
        <v>2182</v>
      </c>
      <c r="D1167" s="214" t="s">
        <v>2183</v>
      </c>
      <c r="E1167" s="215">
        <v>3156</v>
      </c>
      <c r="F1167" s="215">
        <v>3628</v>
      </c>
      <c r="G1167" s="212"/>
      <c r="H1167" s="212"/>
      <c r="I1167" s="213">
        <f>IF(Таблица6254[[#This Row],[цена наличные]]&lt;&gt;"-",Таблица6254[[#This Row],[цена наличные]]*Таблица6254[[#This Row],[Заказ наличные]],"")</f>
        <v>0</v>
      </c>
      <c r="J1167" s="213">
        <f>Таблица6254[[#This Row],[Цена б/н]]*Таблица6254[[#This Row],[заказ б/н]]</f>
        <v>0</v>
      </c>
    </row>
    <row r="1168" spans="1:10" x14ac:dyDescent="0.25">
      <c r="A1168" s="214" t="s">
        <v>1033</v>
      </c>
      <c r="B1168" s="214" t="s">
        <v>1901</v>
      </c>
      <c r="C1168" s="214" t="s">
        <v>2184</v>
      </c>
      <c r="D1168" s="214" t="s">
        <v>2185</v>
      </c>
      <c r="E1168" s="215">
        <v>4479</v>
      </c>
      <c r="F1168" s="215">
        <v>5149</v>
      </c>
      <c r="G1168" s="212"/>
      <c r="H1168" s="212"/>
      <c r="I1168" s="213">
        <f>IF(Таблица6254[[#This Row],[цена наличные]]&lt;&gt;"-",Таблица6254[[#This Row],[цена наличные]]*Таблица6254[[#This Row],[Заказ наличные]],"")</f>
        <v>0</v>
      </c>
      <c r="J1168" s="213">
        <f>Таблица6254[[#This Row],[Цена б/н]]*Таблица6254[[#This Row],[заказ б/н]]</f>
        <v>0</v>
      </c>
    </row>
    <row r="1169" spans="1:10" x14ac:dyDescent="0.25">
      <c r="A1169" s="214" t="s">
        <v>1033</v>
      </c>
      <c r="B1169" s="214" t="s">
        <v>1901</v>
      </c>
      <c r="C1169" s="214" t="s">
        <v>2186</v>
      </c>
      <c r="D1169" s="214" t="s">
        <v>2187</v>
      </c>
      <c r="E1169" s="215">
        <v>2511</v>
      </c>
      <c r="F1169" s="215">
        <v>2886</v>
      </c>
      <c r="G1169" s="212"/>
      <c r="H1169" s="212"/>
      <c r="I1169" s="213">
        <f>IF(Таблица6254[[#This Row],[цена наличные]]&lt;&gt;"-",Таблица6254[[#This Row],[цена наличные]]*Таблица6254[[#This Row],[Заказ наличные]],"")</f>
        <v>0</v>
      </c>
      <c r="J1169" s="213">
        <f>Таблица6254[[#This Row],[Цена б/н]]*Таблица6254[[#This Row],[заказ б/н]]</f>
        <v>0</v>
      </c>
    </row>
    <row r="1170" spans="1:10" x14ac:dyDescent="0.25">
      <c r="A1170" s="214" t="s">
        <v>1033</v>
      </c>
      <c r="B1170" s="214" t="s">
        <v>1901</v>
      </c>
      <c r="C1170" s="214" t="s">
        <v>2188</v>
      </c>
      <c r="D1170" s="214" t="s">
        <v>2189</v>
      </c>
      <c r="E1170" s="215">
        <v>1357</v>
      </c>
      <c r="F1170" s="215">
        <v>1560</v>
      </c>
      <c r="G1170" s="212"/>
      <c r="H1170" s="212"/>
      <c r="I1170" s="213">
        <f>IF(Таблица6254[[#This Row],[цена наличные]]&lt;&gt;"-",Таблица6254[[#This Row],[цена наличные]]*Таблица6254[[#This Row],[Заказ наличные]],"")</f>
        <v>0</v>
      </c>
      <c r="J1170" s="213">
        <f>Таблица6254[[#This Row],[Цена б/н]]*Таблица6254[[#This Row],[заказ б/н]]</f>
        <v>0</v>
      </c>
    </row>
    <row r="1171" spans="1:10" x14ac:dyDescent="0.25">
      <c r="A1171" s="214" t="s">
        <v>1033</v>
      </c>
      <c r="B1171" s="214" t="s">
        <v>1901</v>
      </c>
      <c r="C1171" s="214" t="s">
        <v>2190</v>
      </c>
      <c r="D1171" s="214" t="s">
        <v>2191</v>
      </c>
      <c r="E1171" s="215">
        <v>1357</v>
      </c>
      <c r="F1171" s="215">
        <v>1560</v>
      </c>
      <c r="G1171" s="212"/>
      <c r="H1171" s="212"/>
      <c r="I1171" s="213">
        <f>IF(Таблица6254[[#This Row],[цена наличные]]&lt;&gt;"-",Таблица6254[[#This Row],[цена наличные]]*Таблица6254[[#This Row],[Заказ наличные]],"")</f>
        <v>0</v>
      </c>
      <c r="J1171" s="213">
        <f>Таблица6254[[#This Row],[Цена б/н]]*Таблица6254[[#This Row],[заказ б/н]]</f>
        <v>0</v>
      </c>
    </row>
    <row r="1172" spans="1:10" x14ac:dyDescent="0.25">
      <c r="A1172" s="214" t="s">
        <v>1033</v>
      </c>
      <c r="B1172" s="214" t="s">
        <v>1901</v>
      </c>
      <c r="C1172" s="214" t="s">
        <v>2192</v>
      </c>
      <c r="D1172" s="214" t="s">
        <v>2193</v>
      </c>
      <c r="E1172" s="215">
        <v>1493</v>
      </c>
      <c r="F1172" s="215">
        <v>1716</v>
      </c>
      <c r="G1172" s="212"/>
      <c r="H1172" s="212"/>
      <c r="I1172" s="213">
        <f>IF(Таблица6254[[#This Row],[цена наличные]]&lt;&gt;"-",Таблица6254[[#This Row],[цена наличные]]*Таблица6254[[#This Row],[Заказ наличные]],"")</f>
        <v>0</v>
      </c>
      <c r="J1172" s="213">
        <f>Таблица6254[[#This Row],[Цена б/н]]*Таблица6254[[#This Row],[заказ б/н]]</f>
        <v>0</v>
      </c>
    </row>
    <row r="1173" spans="1:10" x14ac:dyDescent="0.25">
      <c r="A1173" s="214" t="s">
        <v>1033</v>
      </c>
      <c r="B1173" s="214" t="s">
        <v>1901</v>
      </c>
      <c r="C1173" s="214" t="s">
        <v>2194</v>
      </c>
      <c r="D1173" s="214" t="s">
        <v>2195</v>
      </c>
      <c r="E1173" s="215">
        <v>1697</v>
      </c>
      <c r="F1173" s="215">
        <v>1950</v>
      </c>
      <c r="G1173" s="212"/>
      <c r="H1173" s="212"/>
      <c r="I1173" s="213">
        <f>IF(Таблица6254[[#This Row],[цена наличные]]&lt;&gt;"-",Таблица6254[[#This Row],[цена наличные]]*Таблица6254[[#This Row],[Заказ наличные]],"")</f>
        <v>0</v>
      </c>
      <c r="J1173" s="213">
        <f>Таблица6254[[#This Row],[Цена б/н]]*Таблица6254[[#This Row],[заказ б/н]]</f>
        <v>0</v>
      </c>
    </row>
    <row r="1174" spans="1:10" x14ac:dyDescent="0.25">
      <c r="A1174" s="214" t="s">
        <v>1033</v>
      </c>
      <c r="B1174" s="214" t="s">
        <v>1901</v>
      </c>
      <c r="C1174" s="214" t="s">
        <v>2196</v>
      </c>
      <c r="D1174" s="214" t="s">
        <v>2197</v>
      </c>
      <c r="E1174" s="215">
        <v>1425</v>
      </c>
      <c r="F1174" s="215">
        <v>1638</v>
      </c>
      <c r="G1174" s="212"/>
      <c r="H1174" s="212"/>
      <c r="I1174" s="213">
        <f>IF(Таблица6254[[#This Row],[цена наличные]]&lt;&gt;"-",Таблица6254[[#This Row],[цена наличные]]*Таблица6254[[#This Row],[Заказ наличные]],"")</f>
        <v>0</v>
      </c>
      <c r="J1174" s="213">
        <f>Таблица6254[[#This Row],[Цена б/н]]*Таблица6254[[#This Row],[заказ б/н]]</f>
        <v>0</v>
      </c>
    </row>
    <row r="1175" spans="1:10" x14ac:dyDescent="0.25">
      <c r="A1175" s="214" t="s">
        <v>1033</v>
      </c>
      <c r="B1175" s="214" t="s">
        <v>1901</v>
      </c>
      <c r="C1175" s="214" t="s">
        <v>2198</v>
      </c>
      <c r="D1175" s="214" t="s">
        <v>2199</v>
      </c>
      <c r="E1175" s="215">
        <v>3529</v>
      </c>
      <c r="F1175" s="215">
        <v>4057</v>
      </c>
      <c r="G1175" s="212"/>
      <c r="H1175" s="212"/>
      <c r="I1175" s="213">
        <f>IF(Таблица6254[[#This Row],[цена наличные]]&lt;&gt;"-",Таблица6254[[#This Row],[цена наличные]]*Таблица6254[[#This Row],[Заказ наличные]],"")</f>
        <v>0</v>
      </c>
      <c r="J1175" s="213">
        <f>Таблица6254[[#This Row],[Цена б/н]]*Таблица6254[[#This Row],[заказ б/н]]</f>
        <v>0</v>
      </c>
    </row>
    <row r="1176" spans="1:10" x14ac:dyDescent="0.25">
      <c r="A1176" s="214" t="s">
        <v>1033</v>
      </c>
      <c r="B1176" s="214" t="s">
        <v>1901</v>
      </c>
      <c r="C1176" s="214" t="s">
        <v>2200</v>
      </c>
      <c r="D1176" s="214" t="s">
        <v>2201</v>
      </c>
      <c r="E1176" s="215">
        <v>10180</v>
      </c>
      <c r="F1176" s="215">
        <v>11702</v>
      </c>
      <c r="G1176" s="212"/>
      <c r="H1176" s="212"/>
      <c r="I1176" s="213">
        <f>IF(Таблица6254[[#This Row],[цена наличные]]&lt;&gt;"-",Таблица6254[[#This Row],[цена наличные]]*Таблица6254[[#This Row],[Заказ наличные]],"")</f>
        <v>0</v>
      </c>
      <c r="J1176" s="213">
        <f>Таблица6254[[#This Row],[Цена б/н]]*Таблица6254[[#This Row],[заказ б/н]]</f>
        <v>0</v>
      </c>
    </row>
    <row r="1177" spans="1:10" x14ac:dyDescent="0.25">
      <c r="A1177" s="214" t="s">
        <v>1033</v>
      </c>
      <c r="B1177" s="214" t="s">
        <v>1901</v>
      </c>
      <c r="C1177" s="214" t="s">
        <v>2202</v>
      </c>
      <c r="D1177" s="214" t="s">
        <v>2203</v>
      </c>
      <c r="E1177" s="215">
        <v>10180</v>
      </c>
      <c r="F1177" s="215">
        <v>11702</v>
      </c>
      <c r="G1177" s="212"/>
      <c r="H1177" s="212"/>
      <c r="I1177" s="213">
        <f>IF(Таблица6254[[#This Row],[цена наличные]]&lt;&gt;"-",Таблица6254[[#This Row],[цена наличные]]*Таблица6254[[#This Row],[Заказ наличные]],"")</f>
        <v>0</v>
      </c>
      <c r="J1177" s="213">
        <f>Таблица6254[[#This Row],[Цена б/н]]*Таблица6254[[#This Row],[заказ б/н]]</f>
        <v>0</v>
      </c>
    </row>
    <row r="1178" spans="1:10" x14ac:dyDescent="0.25">
      <c r="A1178" s="214" t="s">
        <v>1033</v>
      </c>
      <c r="B1178" s="214" t="s">
        <v>1901</v>
      </c>
      <c r="C1178" s="214" t="s">
        <v>2204</v>
      </c>
      <c r="D1178" s="214" t="s">
        <v>2205</v>
      </c>
      <c r="E1178" s="215">
        <v>6583</v>
      </c>
      <c r="F1178" s="215">
        <v>7567</v>
      </c>
      <c r="G1178" s="212"/>
      <c r="H1178" s="212"/>
      <c r="I1178" s="213">
        <f>IF(Таблица6254[[#This Row],[цена наличные]]&lt;&gt;"-",Таблица6254[[#This Row],[цена наличные]]*Таблица6254[[#This Row],[Заказ наличные]],"")</f>
        <v>0</v>
      </c>
      <c r="J1178" s="213">
        <f>Таблица6254[[#This Row],[Цена б/н]]*Таблица6254[[#This Row],[заказ б/н]]</f>
        <v>0</v>
      </c>
    </row>
    <row r="1179" spans="1:10" x14ac:dyDescent="0.25">
      <c r="A1179" s="214" t="s">
        <v>1033</v>
      </c>
      <c r="B1179" s="214" t="s">
        <v>1901</v>
      </c>
      <c r="C1179" s="214" t="s">
        <v>2206</v>
      </c>
      <c r="D1179" s="214" t="s">
        <v>2207</v>
      </c>
      <c r="E1179" s="215">
        <v>6719</v>
      </c>
      <c r="F1179" s="215">
        <v>7723</v>
      </c>
      <c r="G1179" s="212"/>
      <c r="H1179" s="212"/>
      <c r="I1179" s="213">
        <f>IF(Таблица6254[[#This Row],[цена наличные]]&lt;&gt;"-",Таблица6254[[#This Row],[цена наличные]]*Таблица6254[[#This Row],[Заказ наличные]],"")</f>
        <v>0</v>
      </c>
      <c r="J1179" s="213">
        <f>Таблица6254[[#This Row],[Цена б/н]]*Таблица6254[[#This Row],[заказ б/н]]</f>
        <v>0</v>
      </c>
    </row>
    <row r="1180" spans="1:10" x14ac:dyDescent="0.25">
      <c r="A1180" s="214" t="s">
        <v>1033</v>
      </c>
      <c r="B1180" s="214" t="s">
        <v>1901</v>
      </c>
      <c r="C1180" s="214" t="s">
        <v>2208</v>
      </c>
      <c r="D1180" s="214" t="s">
        <v>2209</v>
      </c>
      <c r="E1180" s="215">
        <v>3326</v>
      </c>
      <c r="F1180" s="215">
        <v>3823</v>
      </c>
      <c r="G1180" s="212"/>
      <c r="H1180" s="212"/>
      <c r="I1180" s="213">
        <f>IF(Таблица6254[[#This Row],[цена наличные]]&lt;&gt;"-",Таблица6254[[#This Row],[цена наличные]]*Таблица6254[[#This Row],[Заказ наличные]],"")</f>
        <v>0</v>
      </c>
      <c r="J1180" s="213">
        <f>Таблица6254[[#This Row],[Цена б/н]]*Таблица6254[[#This Row],[заказ б/н]]</f>
        <v>0</v>
      </c>
    </row>
    <row r="1181" spans="1:10" x14ac:dyDescent="0.25">
      <c r="A1181" s="214" t="s">
        <v>1033</v>
      </c>
      <c r="B1181" s="214" t="s">
        <v>1901</v>
      </c>
      <c r="C1181" s="214" t="s">
        <v>2210</v>
      </c>
      <c r="D1181" s="214" t="s">
        <v>2211</v>
      </c>
      <c r="E1181" s="215">
        <v>6448</v>
      </c>
      <c r="F1181" s="215">
        <v>7411</v>
      </c>
      <c r="G1181" s="212"/>
      <c r="H1181" s="212"/>
      <c r="I1181" s="213">
        <f>IF(Таблица6254[[#This Row],[цена наличные]]&lt;&gt;"-",Таблица6254[[#This Row],[цена наличные]]*Таблица6254[[#This Row],[Заказ наличные]],"")</f>
        <v>0</v>
      </c>
      <c r="J1181" s="213">
        <f>Таблица6254[[#This Row],[Цена б/н]]*Таблица6254[[#This Row],[заказ б/н]]</f>
        <v>0</v>
      </c>
    </row>
    <row r="1182" spans="1:10" x14ac:dyDescent="0.25">
      <c r="A1182" s="214" t="s">
        <v>1033</v>
      </c>
      <c r="B1182" s="214" t="s">
        <v>1901</v>
      </c>
      <c r="C1182" s="214" t="s">
        <v>2210</v>
      </c>
      <c r="D1182" s="214" t="s">
        <v>2212</v>
      </c>
      <c r="E1182" s="215">
        <v>6448</v>
      </c>
      <c r="F1182" s="215">
        <v>7411</v>
      </c>
      <c r="G1182" s="212"/>
      <c r="H1182" s="212"/>
      <c r="I1182" s="213">
        <f>IF(Таблица6254[[#This Row],[цена наличные]]&lt;&gt;"-",Таблица6254[[#This Row],[цена наличные]]*Таблица6254[[#This Row],[Заказ наличные]],"")</f>
        <v>0</v>
      </c>
      <c r="J1182" s="213">
        <f>Таблица6254[[#This Row],[Цена б/н]]*Таблица6254[[#This Row],[заказ б/н]]</f>
        <v>0</v>
      </c>
    </row>
    <row r="1183" spans="1:10" x14ac:dyDescent="0.25">
      <c r="A1183" s="214" t="s">
        <v>1033</v>
      </c>
      <c r="B1183" s="214" t="s">
        <v>1901</v>
      </c>
      <c r="C1183" s="214" t="s">
        <v>2213</v>
      </c>
      <c r="D1183" s="214" t="s">
        <v>2214</v>
      </c>
      <c r="E1183" s="215">
        <v>7038</v>
      </c>
      <c r="F1183" s="215">
        <v>8090</v>
      </c>
      <c r="G1183" s="212"/>
      <c r="H1183" s="212"/>
      <c r="I1183" s="213">
        <f>IF(Таблица6254[[#This Row],[цена наличные]]&lt;&gt;"-",Таблица6254[[#This Row],[цена наличные]]*Таблица6254[[#This Row],[Заказ наличные]],"")</f>
        <v>0</v>
      </c>
      <c r="J1183" s="213">
        <f>Таблица6254[[#This Row],[Цена б/н]]*Таблица6254[[#This Row],[заказ б/н]]</f>
        <v>0</v>
      </c>
    </row>
    <row r="1184" spans="1:10" x14ac:dyDescent="0.25">
      <c r="A1184" s="214" t="s">
        <v>1033</v>
      </c>
      <c r="B1184" s="214" t="s">
        <v>1901</v>
      </c>
      <c r="C1184" s="214" t="s">
        <v>2215</v>
      </c>
      <c r="D1184" s="214" t="s">
        <v>2216</v>
      </c>
      <c r="E1184" s="215">
        <v>4485</v>
      </c>
      <c r="F1184" s="215">
        <v>5155</v>
      </c>
      <c r="G1184" s="212"/>
      <c r="H1184" s="212"/>
      <c r="I1184" s="213">
        <f>IF(Таблица6254[[#This Row],[цена наличные]]&lt;&gt;"-",Таблица6254[[#This Row],[цена наличные]]*Таблица6254[[#This Row],[Заказ наличные]],"")</f>
        <v>0</v>
      </c>
      <c r="J1184" s="213">
        <f>Таблица6254[[#This Row],[Цена б/н]]*Таблица6254[[#This Row],[заказ б/н]]</f>
        <v>0</v>
      </c>
    </row>
    <row r="1185" spans="1:10" x14ac:dyDescent="0.25">
      <c r="A1185" s="214" t="s">
        <v>1033</v>
      </c>
      <c r="B1185" s="214" t="s">
        <v>1901</v>
      </c>
      <c r="C1185" s="214" t="s">
        <v>2217</v>
      </c>
      <c r="D1185" s="214" t="s">
        <v>2218</v>
      </c>
      <c r="E1185" s="215">
        <v>4140</v>
      </c>
      <c r="F1185" s="215">
        <v>4759</v>
      </c>
      <c r="G1185" s="212"/>
      <c r="H1185" s="212"/>
      <c r="I1185" s="213">
        <f>IF(Таблица6254[[#This Row],[цена наличные]]&lt;&gt;"-",Таблица6254[[#This Row],[цена наличные]]*Таблица6254[[#This Row],[Заказ наличные]],"")</f>
        <v>0</v>
      </c>
      <c r="J1185" s="213">
        <f>Таблица6254[[#This Row],[Цена б/н]]*Таблица6254[[#This Row],[заказ б/н]]</f>
        <v>0</v>
      </c>
    </row>
    <row r="1186" spans="1:10" x14ac:dyDescent="0.25">
      <c r="A1186" s="214" t="s">
        <v>1033</v>
      </c>
      <c r="B1186" s="214" t="s">
        <v>1901</v>
      </c>
      <c r="C1186" s="214" t="s">
        <v>2219</v>
      </c>
      <c r="D1186" s="214" t="s">
        <v>2220</v>
      </c>
      <c r="E1186" s="215">
        <v>4140</v>
      </c>
      <c r="F1186" s="215">
        <v>4759</v>
      </c>
      <c r="G1186" s="212"/>
      <c r="H1186" s="212"/>
      <c r="I1186" s="213">
        <f>IF(Таблица6254[[#This Row],[цена наличные]]&lt;&gt;"-",Таблица6254[[#This Row],[цена наличные]]*Таблица6254[[#This Row],[Заказ наличные]],"")</f>
        <v>0</v>
      </c>
      <c r="J1186" s="213">
        <f>Таблица6254[[#This Row],[Цена б/н]]*Таблица6254[[#This Row],[заказ б/н]]</f>
        <v>0</v>
      </c>
    </row>
    <row r="1187" spans="1:10" x14ac:dyDescent="0.25">
      <c r="A1187" s="214" t="s">
        <v>1033</v>
      </c>
      <c r="B1187" s="214" t="s">
        <v>1901</v>
      </c>
      <c r="C1187" s="214" t="s">
        <v>2221</v>
      </c>
      <c r="D1187" s="214" t="s">
        <v>2222</v>
      </c>
      <c r="E1187" s="215">
        <v>5106</v>
      </c>
      <c r="F1187" s="215">
        <v>5869</v>
      </c>
      <c r="G1187" s="212"/>
      <c r="H1187" s="212"/>
      <c r="I1187" s="213">
        <f>IF(Таблица6254[[#This Row],[цена наличные]]&lt;&gt;"-",Таблица6254[[#This Row],[цена наличные]]*Таблица6254[[#This Row],[Заказ наличные]],"")</f>
        <v>0</v>
      </c>
      <c r="J1187" s="213">
        <f>Таблица6254[[#This Row],[Цена б/н]]*Таблица6254[[#This Row],[заказ б/н]]</f>
        <v>0</v>
      </c>
    </row>
    <row r="1188" spans="1:10" x14ac:dyDescent="0.25">
      <c r="A1188" s="214" t="s">
        <v>1033</v>
      </c>
      <c r="B1188" s="214" t="s">
        <v>1901</v>
      </c>
      <c r="C1188" s="214" t="s">
        <v>2223</v>
      </c>
      <c r="D1188" s="214" t="s">
        <v>2224</v>
      </c>
      <c r="E1188" s="215">
        <v>4412</v>
      </c>
      <c r="F1188" s="215">
        <v>5071</v>
      </c>
      <c r="G1188" s="212"/>
      <c r="H1188" s="212"/>
      <c r="I1188" s="213">
        <f>IF(Таблица6254[[#This Row],[цена наличные]]&lt;&gt;"-",Таблица6254[[#This Row],[цена наличные]]*Таблица6254[[#This Row],[Заказ наличные]],"")</f>
        <v>0</v>
      </c>
      <c r="J1188" s="213">
        <f>Таблица6254[[#This Row],[Цена б/н]]*Таблица6254[[#This Row],[заказ б/н]]</f>
        <v>0</v>
      </c>
    </row>
    <row r="1189" spans="1:10" x14ac:dyDescent="0.25">
      <c r="A1189" s="214" t="s">
        <v>1033</v>
      </c>
      <c r="B1189" s="214" t="s">
        <v>1901</v>
      </c>
      <c r="C1189" s="214" t="s">
        <v>2225</v>
      </c>
      <c r="D1189" s="214" t="s">
        <v>2226</v>
      </c>
      <c r="E1189" s="215">
        <v>4819</v>
      </c>
      <c r="F1189" s="215">
        <v>5539</v>
      </c>
      <c r="G1189" s="212"/>
      <c r="H1189" s="212"/>
      <c r="I1189" s="213">
        <f>IF(Таблица6254[[#This Row],[цена наличные]]&lt;&gt;"-",Таблица6254[[#This Row],[цена наличные]]*Таблица6254[[#This Row],[Заказ наличные]],"")</f>
        <v>0</v>
      </c>
      <c r="J1189" s="213">
        <f>Таблица6254[[#This Row],[Цена б/н]]*Таблица6254[[#This Row],[заказ б/н]]</f>
        <v>0</v>
      </c>
    </row>
    <row r="1190" spans="1:10" x14ac:dyDescent="0.25">
      <c r="A1190" s="214" t="s">
        <v>1033</v>
      </c>
      <c r="B1190" s="214" t="s">
        <v>1901</v>
      </c>
      <c r="C1190" s="214" t="s">
        <v>2227</v>
      </c>
      <c r="D1190" s="214" t="s">
        <v>2228</v>
      </c>
      <c r="E1190" s="215">
        <v>4140</v>
      </c>
      <c r="F1190" s="215">
        <v>4759</v>
      </c>
      <c r="G1190" s="212"/>
      <c r="H1190" s="212"/>
      <c r="I1190" s="213">
        <f>IF(Таблица6254[[#This Row],[цена наличные]]&lt;&gt;"-",Таблица6254[[#This Row],[цена наличные]]*Таблица6254[[#This Row],[Заказ наличные]],"")</f>
        <v>0</v>
      </c>
      <c r="J1190" s="213">
        <f>Таблица6254[[#This Row],[Цена б/н]]*Таблица6254[[#This Row],[заказ б/н]]</f>
        <v>0</v>
      </c>
    </row>
    <row r="1191" spans="1:10" x14ac:dyDescent="0.25">
      <c r="A1191" s="214" t="s">
        <v>1033</v>
      </c>
      <c r="B1191" s="214" t="s">
        <v>1901</v>
      </c>
      <c r="C1191" s="214" t="s">
        <v>2229</v>
      </c>
      <c r="D1191" s="214" t="s">
        <v>2230</v>
      </c>
      <c r="E1191" s="215">
        <v>7126</v>
      </c>
      <c r="F1191" s="215">
        <v>8191</v>
      </c>
      <c r="G1191" s="212"/>
      <c r="H1191" s="212"/>
      <c r="I1191" s="213">
        <f>IF(Таблица6254[[#This Row],[цена наличные]]&lt;&gt;"-",Таблица6254[[#This Row],[цена наличные]]*Таблица6254[[#This Row],[Заказ наличные]],"")</f>
        <v>0</v>
      </c>
      <c r="J1191" s="213">
        <f>Таблица6254[[#This Row],[Цена б/н]]*Таблица6254[[#This Row],[заказ б/н]]</f>
        <v>0</v>
      </c>
    </row>
    <row r="1192" spans="1:10" x14ac:dyDescent="0.25">
      <c r="A1192" s="214" t="s">
        <v>1033</v>
      </c>
      <c r="B1192" s="214" t="s">
        <v>1901</v>
      </c>
      <c r="C1192" s="214" t="s">
        <v>2231</v>
      </c>
      <c r="D1192" s="214" t="s">
        <v>2232</v>
      </c>
      <c r="E1192" s="215">
        <v>11470</v>
      </c>
      <c r="F1192" s="215">
        <v>13184</v>
      </c>
      <c r="G1192" s="212"/>
      <c r="H1192" s="212"/>
      <c r="I1192" s="213">
        <f>IF(Таблица6254[[#This Row],[цена наличные]]&lt;&gt;"-",Таблица6254[[#This Row],[цена наличные]]*Таблица6254[[#This Row],[Заказ наличные]],"")</f>
        <v>0</v>
      </c>
      <c r="J1192" s="213">
        <f>Таблица6254[[#This Row],[Цена б/н]]*Таблица6254[[#This Row],[заказ б/н]]</f>
        <v>0</v>
      </c>
    </row>
    <row r="1193" spans="1:10" x14ac:dyDescent="0.25">
      <c r="A1193" s="214" t="s">
        <v>1033</v>
      </c>
      <c r="B1193" s="214" t="s">
        <v>1901</v>
      </c>
      <c r="C1193" s="214" t="s">
        <v>2233</v>
      </c>
      <c r="D1193" s="214" t="s">
        <v>2234</v>
      </c>
      <c r="E1193" s="215">
        <v>7099</v>
      </c>
      <c r="F1193" s="215">
        <v>8160</v>
      </c>
      <c r="G1193" s="212"/>
      <c r="H1193" s="212"/>
      <c r="I1193" s="213">
        <f>IF(Таблица6254[[#This Row],[цена наличные]]&lt;&gt;"-",Таблица6254[[#This Row],[цена наличные]]*Таблица6254[[#This Row],[Заказ наличные]],"")</f>
        <v>0</v>
      </c>
      <c r="J1193" s="213">
        <f>Таблица6254[[#This Row],[Цена б/н]]*Таблица6254[[#This Row],[заказ б/н]]</f>
        <v>0</v>
      </c>
    </row>
    <row r="1194" spans="1:10" x14ac:dyDescent="0.25">
      <c r="A1194" s="214" t="s">
        <v>1033</v>
      </c>
      <c r="B1194" s="214" t="s">
        <v>1901</v>
      </c>
      <c r="C1194" s="214" t="s">
        <v>2235</v>
      </c>
      <c r="D1194" s="214" t="s">
        <v>2236</v>
      </c>
      <c r="E1194" s="215">
        <v>5905</v>
      </c>
      <c r="F1194" s="215">
        <v>6787</v>
      </c>
      <c r="G1194" s="212"/>
      <c r="H1194" s="212"/>
      <c r="I1194" s="213">
        <f>IF(Таблица6254[[#This Row],[цена наличные]]&lt;&gt;"-",Таблица6254[[#This Row],[цена наличные]]*Таблица6254[[#This Row],[Заказ наличные]],"")</f>
        <v>0</v>
      </c>
      <c r="J1194" s="213">
        <f>Таблица6254[[#This Row],[Цена б/н]]*Таблица6254[[#This Row],[заказ б/н]]</f>
        <v>0</v>
      </c>
    </row>
    <row r="1195" spans="1:10" x14ac:dyDescent="0.25">
      <c r="A1195" s="214" t="s">
        <v>1033</v>
      </c>
      <c r="B1195" s="214" t="s">
        <v>1901</v>
      </c>
      <c r="C1195" s="214" t="s">
        <v>2237</v>
      </c>
      <c r="D1195" s="214" t="s">
        <v>2238</v>
      </c>
      <c r="E1195" s="215">
        <v>7398</v>
      </c>
      <c r="F1195" s="215">
        <v>8503</v>
      </c>
      <c r="G1195" s="212"/>
      <c r="H1195" s="212"/>
      <c r="I1195" s="213">
        <f>IF(Таблица6254[[#This Row],[цена наличные]]&lt;&gt;"-",Таблица6254[[#This Row],[цена наличные]]*Таблица6254[[#This Row],[Заказ наличные]],"")</f>
        <v>0</v>
      </c>
      <c r="J1195" s="213">
        <f>Таблица6254[[#This Row],[Цена б/н]]*Таблица6254[[#This Row],[заказ б/н]]</f>
        <v>0</v>
      </c>
    </row>
    <row r="1196" spans="1:10" x14ac:dyDescent="0.25">
      <c r="A1196" s="214" t="s">
        <v>1033</v>
      </c>
      <c r="B1196" s="214" t="s">
        <v>1901</v>
      </c>
      <c r="C1196" s="214" t="s">
        <v>2239</v>
      </c>
      <c r="D1196" s="214" t="s">
        <v>2240</v>
      </c>
      <c r="E1196" s="215">
        <v>3393</v>
      </c>
      <c r="F1196" s="215">
        <v>3901</v>
      </c>
      <c r="G1196" s="212"/>
      <c r="H1196" s="212"/>
      <c r="I1196" s="213">
        <f>IF(Таблица6254[[#This Row],[цена наличные]]&lt;&gt;"-",Таблица6254[[#This Row],[цена наличные]]*Таблица6254[[#This Row],[Заказ наличные]],"")</f>
        <v>0</v>
      </c>
      <c r="J1196" s="213">
        <f>Таблица6254[[#This Row],[Цена б/н]]*Таблица6254[[#This Row],[заказ б/н]]</f>
        <v>0</v>
      </c>
    </row>
    <row r="1197" spans="1:10" x14ac:dyDescent="0.25">
      <c r="A1197" s="214" t="s">
        <v>1033</v>
      </c>
      <c r="B1197" s="214" t="s">
        <v>1901</v>
      </c>
      <c r="C1197" s="214" t="s">
        <v>2241</v>
      </c>
      <c r="D1197" s="214" t="s">
        <v>2242</v>
      </c>
      <c r="E1197" s="215">
        <v>4751</v>
      </c>
      <c r="F1197" s="215">
        <v>5461</v>
      </c>
      <c r="G1197" s="212"/>
      <c r="H1197" s="212"/>
      <c r="I1197" s="213">
        <f>IF(Таблица6254[[#This Row],[цена наличные]]&lt;&gt;"-",Таблица6254[[#This Row],[цена наличные]]*Таблица6254[[#This Row],[Заказ наличные]],"")</f>
        <v>0</v>
      </c>
      <c r="J1197" s="213">
        <f>Таблица6254[[#This Row],[Цена б/н]]*Таблица6254[[#This Row],[заказ б/н]]</f>
        <v>0</v>
      </c>
    </row>
    <row r="1198" spans="1:10" x14ac:dyDescent="0.25">
      <c r="A1198" s="214" t="s">
        <v>1033</v>
      </c>
      <c r="B1198" s="214" t="s">
        <v>1901</v>
      </c>
      <c r="C1198" s="214" t="s">
        <v>2243</v>
      </c>
      <c r="D1198" s="214" t="s">
        <v>2244</v>
      </c>
      <c r="E1198" s="215">
        <v>2986</v>
      </c>
      <c r="F1198" s="215">
        <v>3432</v>
      </c>
      <c r="G1198" s="212"/>
      <c r="H1198" s="212"/>
      <c r="I1198" s="213">
        <f>IF(Таблица6254[[#This Row],[цена наличные]]&lt;&gt;"-",Таблица6254[[#This Row],[цена наличные]]*Таблица6254[[#This Row],[Заказ наличные]],"")</f>
        <v>0</v>
      </c>
      <c r="J1198" s="213">
        <f>Таблица6254[[#This Row],[Цена б/н]]*Таблица6254[[#This Row],[заказ б/н]]</f>
        <v>0</v>
      </c>
    </row>
    <row r="1199" spans="1:10" x14ac:dyDescent="0.25">
      <c r="A1199" s="214" t="s">
        <v>1033</v>
      </c>
      <c r="B1199" s="214" t="s">
        <v>1901</v>
      </c>
      <c r="C1199" s="214" t="s">
        <v>2245</v>
      </c>
      <c r="D1199" s="214" t="s">
        <v>2246</v>
      </c>
      <c r="E1199" s="215">
        <v>7330</v>
      </c>
      <c r="F1199" s="215">
        <v>8425</v>
      </c>
      <c r="G1199" s="212"/>
      <c r="H1199" s="212"/>
      <c r="I1199" s="213">
        <f>IF(Таблица6254[[#This Row],[цена наличные]]&lt;&gt;"-",Таблица6254[[#This Row],[цена наличные]]*Таблица6254[[#This Row],[Заказ наличные]],"")</f>
        <v>0</v>
      </c>
      <c r="J1199" s="213">
        <f>Таблица6254[[#This Row],[Цена б/н]]*Таблица6254[[#This Row],[заказ б/н]]</f>
        <v>0</v>
      </c>
    </row>
    <row r="1200" spans="1:10" x14ac:dyDescent="0.25">
      <c r="A1200" s="214" t="s">
        <v>1033</v>
      </c>
      <c r="B1200" s="214" t="s">
        <v>1901</v>
      </c>
      <c r="C1200" s="214" t="s">
        <v>2247</v>
      </c>
      <c r="D1200" s="214" t="s">
        <v>2248</v>
      </c>
      <c r="E1200" s="215">
        <v>7330</v>
      </c>
      <c r="F1200" s="215">
        <v>8425</v>
      </c>
      <c r="G1200" s="212"/>
      <c r="H1200" s="212"/>
      <c r="I1200" s="213">
        <f>IF(Таблица6254[[#This Row],[цена наличные]]&lt;&gt;"-",Таблица6254[[#This Row],[цена наличные]]*Таблица6254[[#This Row],[Заказ наличные]],"")</f>
        <v>0</v>
      </c>
      <c r="J1200" s="213">
        <f>Таблица6254[[#This Row],[Цена б/н]]*Таблица6254[[#This Row],[заказ б/н]]</f>
        <v>0</v>
      </c>
    </row>
    <row r="1201" spans="1:10" x14ac:dyDescent="0.25">
      <c r="A1201" s="214" t="s">
        <v>1033</v>
      </c>
      <c r="B1201" s="214" t="s">
        <v>1901</v>
      </c>
      <c r="C1201" s="214" t="s">
        <v>2249</v>
      </c>
      <c r="D1201" s="214" t="s">
        <v>2250</v>
      </c>
      <c r="E1201" s="215">
        <v>2240</v>
      </c>
      <c r="F1201" s="215">
        <v>2574</v>
      </c>
      <c r="G1201" s="212"/>
      <c r="H1201" s="212"/>
      <c r="I1201" s="213">
        <f>IF(Таблица6254[[#This Row],[цена наличные]]&lt;&gt;"-",Таблица6254[[#This Row],[цена наличные]]*Таблица6254[[#This Row],[Заказ наличные]],"")</f>
        <v>0</v>
      </c>
      <c r="J1201" s="213">
        <f>Таблица6254[[#This Row],[Цена б/н]]*Таблица6254[[#This Row],[заказ б/н]]</f>
        <v>0</v>
      </c>
    </row>
    <row r="1202" spans="1:10" x14ac:dyDescent="0.25">
      <c r="A1202" s="214" t="s">
        <v>1033</v>
      </c>
      <c r="B1202" s="214" t="s">
        <v>1901</v>
      </c>
      <c r="C1202" s="214" t="s">
        <v>10154</v>
      </c>
      <c r="D1202" s="214" t="s">
        <v>10155</v>
      </c>
      <c r="E1202" s="215">
        <v>2070</v>
      </c>
      <c r="F1202" s="215">
        <v>2379</v>
      </c>
      <c r="G1202" s="212"/>
      <c r="H1202" s="212"/>
      <c r="I1202" s="213">
        <f>IF(Таблица6254[[#This Row],[цена наличные]]&lt;&gt;"-",Таблица6254[[#This Row],[цена наличные]]*Таблица6254[[#This Row],[Заказ наличные]],"")</f>
        <v>0</v>
      </c>
      <c r="J1202" s="213">
        <f>Таблица6254[[#This Row],[Цена б/н]]*Таблица6254[[#This Row],[заказ б/н]]</f>
        <v>0</v>
      </c>
    </row>
    <row r="1203" spans="1:10" x14ac:dyDescent="0.25">
      <c r="A1203" s="214" t="s">
        <v>1033</v>
      </c>
      <c r="B1203" s="214" t="s">
        <v>1901</v>
      </c>
      <c r="C1203" s="214" t="s">
        <v>2251</v>
      </c>
      <c r="D1203" s="214" t="s">
        <v>2252</v>
      </c>
      <c r="E1203" s="215">
        <v>3393</v>
      </c>
      <c r="F1203" s="215">
        <v>3901</v>
      </c>
      <c r="G1203" s="212"/>
      <c r="H1203" s="212"/>
      <c r="I1203" s="213">
        <f>IF(Таблица6254[[#This Row],[цена наличные]]&lt;&gt;"-",Таблица6254[[#This Row],[цена наличные]]*Таблица6254[[#This Row],[Заказ наличные]],"")</f>
        <v>0</v>
      </c>
      <c r="J1203" s="213">
        <f>Таблица6254[[#This Row],[Цена б/н]]*Таблица6254[[#This Row],[заказ б/н]]</f>
        <v>0</v>
      </c>
    </row>
    <row r="1204" spans="1:10" x14ac:dyDescent="0.25">
      <c r="A1204" s="214" t="s">
        <v>1033</v>
      </c>
      <c r="B1204" s="214" t="s">
        <v>1901</v>
      </c>
      <c r="C1204" s="214" t="s">
        <v>2253</v>
      </c>
      <c r="D1204" s="214" t="s">
        <v>2254</v>
      </c>
      <c r="E1204" s="215">
        <v>4785</v>
      </c>
      <c r="F1204" s="215">
        <v>5500</v>
      </c>
      <c r="G1204" s="212"/>
      <c r="H1204" s="212"/>
      <c r="I1204" s="213">
        <f>IF(Таблица6254[[#This Row],[цена наличные]]&lt;&gt;"-",Таблица6254[[#This Row],[цена наличные]]*Таблица6254[[#This Row],[Заказ наличные]],"")</f>
        <v>0</v>
      </c>
      <c r="J1204" s="213">
        <f>Таблица6254[[#This Row],[Цена б/н]]*Таблица6254[[#This Row],[заказ б/н]]</f>
        <v>0</v>
      </c>
    </row>
    <row r="1205" spans="1:10" x14ac:dyDescent="0.25">
      <c r="A1205" s="214" t="s">
        <v>1033</v>
      </c>
      <c r="B1205" s="214" t="s">
        <v>1901</v>
      </c>
      <c r="C1205" s="214" t="s">
        <v>2255</v>
      </c>
      <c r="D1205" s="214" t="s">
        <v>2256</v>
      </c>
      <c r="E1205" s="215">
        <v>4785</v>
      </c>
      <c r="F1205" s="215">
        <v>5500</v>
      </c>
      <c r="G1205" s="212"/>
      <c r="H1205" s="212"/>
      <c r="I1205" s="213">
        <f>IF(Таблица6254[[#This Row],[цена наличные]]&lt;&gt;"-",Таблица6254[[#This Row],[цена наличные]]*Таблица6254[[#This Row],[Заказ наличные]],"")</f>
        <v>0</v>
      </c>
      <c r="J1205" s="213">
        <f>Таблица6254[[#This Row],[Цена б/н]]*Таблица6254[[#This Row],[заказ б/н]]</f>
        <v>0</v>
      </c>
    </row>
    <row r="1206" spans="1:10" x14ac:dyDescent="0.25">
      <c r="A1206" s="214" t="s">
        <v>1033</v>
      </c>
      <c r="B1206" s="214" t="s">
        <v>1901</v>
      </c>
      <c r="C1206" s="214" t="s">
        <v>2257</v>
      </c>
      <c r="D1206" s="214" t="s">
        <v>2258</v>
      </c>
      <c r="E1206" s="215">
        <v>4819</v>
      </c>
      <c r="F1206" s="215">
        <v>5539</v>
      </c>
      <c r="G1206" s="212"/>
      <c r="H1206" s="212"/>
      <c r="I1206" s="213">
        <f>IF(Таблица6254[[#This Row],[цена наличные]]&lt;&gt;"-",Таблица6254[[#This Row],[цена наличные]]*Таблица6254[[#This Row],[Заказ наличные]],"")</f>
        <v>0</v>
      </c>
      <c r="J1206" s="213">
        <f>Таблица6254[[#This Row],[Цена б/н]]*Таблица6254[[#This Row],[заказ б/н]]</f>
        <v>0</v>
      </c>
    </row>
    <row r="1207" spans="1:10" x14ac:dyDescent="0.25">
      <c r="A1207" s="214" t="s">
        <v>1033</v>
      </c>
      <c r="B1207" s="214" t="s">
        <v>1901</v>
      </c>
      <c r="C1207" s="214" t="s">
        <v>2259</v>
      </c>
      <c r="D1207" s="214" t="s">
        <v>2260</v>
      </c>
      <c r="E1207" s="215">
        <v>4683</v>
      </c>
      <c r="F1207" s="215">
        <v>5383</v>
      </c>
      <c r="G1207" s="212"/>
      <c r="H1207" s="212"/>
      <c r="I1207" s="213">
        <f>IF(Таблица6254[[#This Row],[цена наличные]]&lt;&gt;"-",Таблица6254[[#This Row],[цена наличные]]*Таблица6254[[#This Row],[Заказ наличные]],"")</f>
        <v>0</v>
      </c>
      <c r="J1207" s="213">
        <f>Таблица6254[[#This Row],[Цена б/н]]*Таблица6254[[#This Row],[заказ б/н]]</f>
        <v>0</v>
      </c>
    </row>
    <row r="1208" spans="1:10" x14ac:dyDescent="0.25">
      <c r="A1208" s="214" t="s">
        <v>1033</v>
      </c>
      <c r="B1208" s="214" t="s">
        <v>1901</v>
      </c>
      <c r="C1208" s="214" t="s">
        <v>2261</v>
      </c>
      <c r="D1208" s="214" t="s">
        <v>2262</v>
      </c>
      <c r="E1208" s="215">
        <v>5090</v>
      </c>
      <c r="F1208" s="215">
        <v>5851</v>
      </c>
      <c r="G1208" s="212"/>
      <c r="H1208" s="212"/>
      <c r="I1208" s="213">
        <f>IF(Таблица6254[[#This Row],[цена наличные]]&lt;&gt;"-",Таблица6254[[#This Row],[цена наличные]]*Таблица6254[[#This Row],[Заказ наличные]],"")</f>
        <v>0</v>
      </c>
      <c r="J1208" s="213">
        <f>Таблица6254[[#This Row],[Цена б/н]]*Таблица6254[[#This Row],[заказ б/н]]</f>
        <v>0</v>
      </c>
    </row>
    <row r="1209" spans="1:10" x14ac:dyDescent="0.25">
      <c r="A1209" s="214" t="s">
        <v>1033</v>
      </c>
      <c r="B1209" s="214" t="s">
        <v>1901</v>
      </c>
      <c r="C1209" s="214" t="s">
        <v>13709</v>
      </c>
      <c r="D1209" s="214" t="s">
        <v>13710</v>
      </c>
      <c r="E1209" s="215">
        <v>4751</v>
      </c>
      <c r="F1209" s="215">
        <v>5461</v>
      </c>
      <c r="G1209" s="212"/>
      <c r="H1209" s="212"/>
      <c r="I1209" s="213">
        <f>IF(Таблица6254[[#This Row],[цена наличные]]&lt;&gt;"-",Таблица6254[[#This Row],[цена наличные]]*Таблица6254[[#This Row],[Заказ наличные]],"")</f>
        <v>0</v>
      </c>
      <c r="J1209" s="213">
        <f>Таблица6254[[#This Row],[Цена б/н]]*Таблица6254[[#This Row],[заказ б/н]]</f>
        <v>0</v>
      </c>
    </row>
    <row r="1210" spans="1:10" x14ac:dyDescent="0.25">
      <c r="A1210" s="214" t="s">
        <v>1033</v>
      </c>
      <c r="B1210" s="214" t="s">
        <v>1901</v>
      </c>
      <c r="C1210" s="214" t="s">
        <v>2263</v>
      </c>
      <c r="D1210" s="214" t="s">
        <v>2264</v>
      </c>
      <c r="E1210" s="215">
        <v>4751</v>
      </c>
      <c r="F1210" s="215">
        <v>5461</v>
      </c>
      <c r="G1210" s="212"/>
      <c r="H1210" s="212"/>
      <c r="I1210" s="213">
        <f>IF(Таблица6254[[#This Row],[цена наличные]]&lt;&gt;"-",Таблица6254[[#This Row],[цена наличные]]*Таблица6254[[#This Row],[Заказ наличные]],"")</f>
        <v>0</v>
      </c>
      <c r="J1210" s="213">
        <f>Таблица6254[[#This Row],[Цена б/н]]*Таблица6254[[#This Row],[заказ б/н]]</f>
        <v>0</v>
      </c>
    </row>
    <row r="1211" spans="1:10" x14ac:dyDescent="0.25">
      <c r="A1211" s="214" t="s">
        <v>1033</v>
      </c>
      <c r="B1211" s="214" t="s">
        <v>1901</v>
      </c>
      <c r="C1211" s="214" t="s">
        <v>2265</v>
      </c>
      <c r="D1211" s="214" t="s">
        <v>2266</v>
      </c>
      <c r="E1211" s="215">
        <v>3393</v>
      </c>
      <c r="F1211" s="215">
        <v>3901</v>
      </c>
      <c r="G1211" s="212"/>
      <c r="H1211" s="212"/>
      <c r="I1211" s="213">
        <f>IF(Таблица6254[[#This Row],[цена наличные]]&lt;&gt;"-",Таблица6254[[#This Row],[цена наличные]]*Таблица6254[[#This Row],[Заказ наличные]],"")</f>
        <v>0</v>
      </c>
      <c r="J1211" s="213">
        <f>Таблица6254[[#This Row],[Цена б/н]]*Таблица6254[[#This Row],[заказ б/н]]</f>
        <v>0</v>
      </c>
    </row>
    <row r="1212" spans="1:10" x14ac:dyDescent="0.25">
      <c r="A1212" s="214" t="s">
        <v>1033</v>
      </c>
      <c r="B1212" s="214" t="s">
        <v>2267</v>
      </c>
      <c r="C1212" s="214" t="s">
        <v>2268</v>
      </c>
      <c r="D1212" s="214" t="s">
        <v>2269</v>
      </c>
      <c r="E1212" s="215">
        <v>4479</v>
      </c>
      <c r="F1212" s="215">
        <v>5149</v>
      </c>
      <c r="G1212" s="212"/>
      <c r="H1212" s="212"/>
      <c r="I1212" s="213">
        <f>IF(Таблица6254[[#This Row],[цена наличные]]&lt;&gt;"-",Таблица6254[[#This Row],[цена наличные]]*Таблица6254[[#This Row],[Заказ наличные]],"")</f>
        <v>0</v>
      </c>
      <c r="J1212" s="213">
        <f>Таблица6254[[#This Row],[Цена б/н]]*Таблица6254[[#This Row],[заказ б/н]]</f>
        <v>0</v>
      </c>
    </row>
    <row r="1213" spans="1:10" x14ac:dyDescent="0.25">
      <c r="A1213" s="214" t="s">
        <v>1033</v>
      </c>
      <c r="B1213" s="214" t="s">
        <v>2267</v>
      </c>
      <c r="C1213" s="214" t="s">
        <v>2270</v>
      </c>
      <c r="D1213" s="214" t="s">
        <v>2271</v>
      </c>
      <c r="E1213" s="215">
        <v>23415</v>
      </c>
      <c r="F1213" s="215">
        <v>26914</v>
      </c>
      <c r="G1213" s="212"/>
      <c r="H1213" s="212"/>
      <c r="I1213" s="213">
        <f>IF(Таблица6254[[#This Row],[цена наличные]]&lt;&gt;"-",Таблица6254[[#This Row],[цена наличные]]*Таблица6254[[#This Row],[Заказ наличные]],"")</f>
        <v>0</v>
      </c>
      <c r="J1213" s="213">
        <f>Таблица6254[[#This Row],[Цена б/н]]*Таблица6254[[#This Row],[заказ б/н]]</f>
        <v>0</v>
      </c>
    </row>
    <row r="1214" spans="1:10" x14ac:dyDescent="0.25">
      <c r="A1214" s="214" t="s">
        <v>1033</v>
      </c>
      <c r="B1214" s="214" t="s">
        <v>2267</v>
      </c>
      <c r="C1214" s="214" t="s">
        <v>2272</v>
      </c>
      <c r="D1214" s="214" t="s">
        <v>2273</v>
      </c>
      <c r="E1214" s="215">
        <v>15610</v>
      </c>
      <c r="F1214" s="215">
        <v>17943</v>
      </c>
      <c r="G1214" s="212"/>
      <c r="H1214" s="212"/>
      <c r="I1214" s="213">
        <f>IF(Таблица6254[[#This Row],[цена наличные]]&lt;&gt;"-",Таблица6254[[#This Row],[цена наличные]]*Таблица6254[[#This Row],[Заказ наличные]],"")</f>
        <v>0</v>
      </c>
      <c r="J1214" s="213">
        <f>Таблица6254[[#This Row],[Цена б/н]]*Таблица6254[[#This Row],[заказ б/н]]</f>
        <v>0</v>
      </c>
    </row>
    <row r="1215" spans="1:10" x14ac:dyDescent="0.25">
      <c r="A1215" s="214" t="s">
        <v>1033</v>
      </c>
      <c r="B1215" s="214" t="s">
        <v>2267</v>
      </c>
      <c r="C1215" s="214" t="s">
        <v>2274</v>
      </c>
      <c r="D1215" s="214" t="s">
        <v>2275</v>
      </c>
      <c r="E1215" s="215">
        <v>8484</v>
      </c>
      <c r="F1215" s="215">
        <v>9751</v>
      </c>
      <c r="G1215" s="212"/>
      <c r="H1215" s="212"/>
      <c r="I1215" s="213">
        <f>IF(Таблица6254[[#This Row],[цена наличные]]&lt;&gt;"-",Таблица6254[[#This Row],[цена наличные]]*Таблица6254[[#This Row],[Заказ наличные]],"")</f>
        <v>0</v>
      </c>
      <c r="J1215" s="213">
        <f>Таблица6254[[#This Row],[Цена б/н]]*Таблица6254[[#This Row],[заказ б/н]]</f>
        <v>0</v>
      </c>
    </row>
    <row r="1216" spans="1:10" x14ac:dyDescent="0.25">
      <c r="A1216" s="214" t="s">
        <v>1033</v>
      </c>
      <c r="B1216" s="214" t="s">
        <v>2267</v>
      </c>
      <c r="C1216" s="214" t="s">
        <v>2276</v>
      </c>
      <c r="D1216" s="214" t="s">
        <v>2277</v>
      </c>
      <c r="E1216" s="215">
        <v>6244</v>
      </c>
      <c r="F1216" s="215">
        <v>7177</v>
      </c>
      <c r="G1216" s="212"/>
      <c r="H1216" s="212"/>
      <c r="I1216" s="213">
        <f>IF(Таблица6254[[#This Row],[цена наличные]]&lt;&gt;"-",Таблица6254[[#This Row],[цена наличные]]*Таблица6254[[#This Row],[Заказ наличные]],"")</f>
        <v>0</v>
      </c>
      <c r="J1216" s="213">
        <f>Таблица6254[[#This Row],[Цена б/н]]*Таблица6254[[#This Row],[заказ б/н]]</f>
        <v>0</v>
      </c>
    </row>
    <row r="1217" spans="1:10" x14ac:dyDescent="0.25">
      <c r="A1217" s="214" t="s">
        <v>1033</v>
      </c>
      <c r="B1217" s="214" t="s">
        <v>2267</v>
      </c>
      <c r="C1217" s="214" t="s">
        <v>2278</v>
      </c>
      <c r="D1217" s="214" t="s">
        <v>2279</v>
      </c>
      <c r="E1217" s="215">
        <v>4412</v>
      </c>
      <c r="F1217" s="215">
        <v>5071</v>
      </c>
      <c r="G1217" s="212"/>
      <c r="H1217" s="212"/>
      <c r="I1217" s="213">
        <f>IF(Таблица6254[[#This Row],[цена наличные]]&lt;&gt;"-",Таблица6254[[#This Row],[цена наличные]]*Таблица6254[[#This Row],[Заказ наличные]],"")</f>
        <v>0</v>
      </c>
      <c r="J1217" s="213">
        <f>Таблица6254[[#This Row],[Цена б/н]]*Таблица6254[[#This Row],[заказ б/н]]</f>
        <v>0</v>
      </c>
    </row>
    <row r="1218" spans="1:10" x14ac:dyDescent="0.25">
      <c r="A1218" s="214" t="s">
        <v>1033</v>
      </c>
      <c r="B1218" s="214" t="s">
        <v>2267</v>
      </c>
      <c r="C1218" s="214" t="s">
        <v>11601</v>
      </c>
      <c r="D1218" s="214" t="s">
        <v>11602</v>
      </c>
      <c r="E1218" s="215">
        <v>4445</v>
      </c>
      <c r="F1218" s="215">
        <v>5110</v>
      </c>
      <c r="G1218" s="212"/>
      <c r="H1218" s="212"/>
      <c r="I1218" s="213">
        <f>IF(Таблица6254[[#This Row],[цена наличные]]&lt;&gt;"-",Таблица6254[[#This Row],[цена наличные]]*Таблица6254[[#This Row],[Заказ наличные]],"")</f>
        <v>0</v>
      </c>
      <c r="J1218" s="213">
        <f>Таблица6254[[#This Row],[Цена б/н]]*Таблица6254[[#This Row],[заказ б/н]]</f>
        <v>0</v>
      </c>
    </row>
    <row r="1219" spans="1:10" x14ac:dyDescent="0.25">
      <c r="A1219" s="214" t="s">
        <v>1033</v>
      </c>
      <c r="B1219" s="214" t="s">
        <v>2267</v>
      </c>
      <c r="C1219" s="214" t="s">
        <v>2280</v>
      </c>
      <c r="D1219" s="214" t="s">
        <v>2281</v>
      </c>
      <c r="E1219" s="215">
        <v>4072</v>
      </c>
      <c r="F1219" s="215">
        <v>4681</v>
      </c>
      <c r="G1219" s="212"/>
      <c r="H1219" s="212"/>
      <c r="I1219" s="213">
        <f>IF(Таблица6254[[#This Row],[цена наличные]]&lt;&gt;"-",Таблица6254[[#This Row],[цена наличные]]*Таблица6254[[#This Row],[Заказ наличные]],"")</f>
        <v>0</v>
      </c>
      <c r="J1219" s="213">
        <f>Таблица6254[[#This Row],[Цена б/н]]*Таблица6254[[#This Row],[заказ б/н]]</f>
        <v>0</v>
      </c>
    </row>
    <row r="1220" spans="1:10" x14ac:dyDescent="0.25">
      <c r="A1220" s="214" t="s">
        <v>1033</v>
      </c>
      <c r="B1220" s="214" t="s">
        <v>2267</v>
      </c>
      <c r="C1220" s="214" t="s">
        <v>2282</v>
      </c>
      <c r="D1220" s="214" t="s">
        <v>2283</v>
      </c>
      <c r="E1220" s="215">
        <v>4479</v>
      </c>
      <c r="F1220" s="215">
        <v>5149</v>
      </c>
      <c r="G1220" s="212"/>
      <c r="H1220" s="212"/>
      <c r="I1220" s="213">
        <f>IF(Таблица6254[[#This Row],[цена наличные]]&lt;&gt;"-",Таблица6254[[#This Row],[цена наличные]]*Таблица6254[[#This Row],[Заказ наличные]],"")</f>
        <v>0</v>
      </c>
      <c r="J1220" s="213">
        <f>Таблица6254[[#This Row],[Цена б/н]]*Таблица6254[[#This Row],[заказ б/н]]</f>
        <v>0</v>
      </c>
    </row>
    <row r="1221" spans="1:10" x14ac:dyDescent="0.25">
      <c r="A1221" s="214" t="s">
        <v>1033</v>
      </c>
      <c r="B1221" s="214" t="s">
        <v>2267</v>
      </c>
      <c r="C1221" s="214" t="s">
        <v>2284</v>
      </c>
      <c r="D1221" s="214" t="s">
        <v>2285</v>
      </c>
      <c r="E1221" s="215">
        <v>5769</v>
      </c>
      <c r="F1221" s="215">
        <v>6631</v>
      </c>
      <c r="G1221" s="212"/>
      <c r="H1221" s="212"/>
      <c r="I1221" s="213">
        <f>IF(Таблица6254[[#This Row],[цена наличные]]&lt;&gt;"-",Таблица6254[[#This Row],[цена наличные]]*Таблица6254[[#This Row],[Заказ наличные]],"")</f>
        <v>0</v>
      </c>
      <c r="J1221" s="213">
        <f>Таблица6254[[#This Row],[Цена б/н]]*Таблица6254[[#This Row],[заказ б/н]]</f>
        <v>0</v>
      </c>
    </row>
    <row r="1222" spans="1:10" x14ac:dyDescent="0.25">
      <c r="A1222" s="214" t="s">
        <v>1033</v>
      </c>
      <c r="B1222" s="214" t="s">
        <v>2267</v>
      </c>
      <c r="C1222" s="214" t="s">
        <v>11603</v>
      </c>
      <c r="D1222" s="214" t="s">
        <v>11604</v>
      </c>
      <c r="E1222" s="215">
        <v>3936</v>
      </c>
      <c r="F1222" s="215">
        <v>4525</v>
      </c>
      <c r="G1222" s="212"/>
      <c r="H1222" s="212"/>
      <c r="I1222" s="213">
        <f>IF(Таблица6254[[#This Row],[цена наличные]]&lt;&gt;"-",Таблица6254[[#This Row],[цена наличные]]*Таблица6254[[#This Row],[Заказ наличные]],"")</f>
        <v>0</v>
      </c>
      <c r="J1222" s="213">
        <f>Таблица6254[[#This Row],[Цена б/н]]*Таблица6254[[#This Row],[заказ б/н]]</f>
        <v>0</v>
      </c>
    </row>
    <row r="1223" spans="1:10" x14ac:dyDescent="0.25">
      <c r="A1223" s="214" t="s">
        <v>1033</v>
      </c>
      <c r="B1223" s="214" t="s">
        <v>2267</v>
      </c>
      <c r="C1223" s="214" t="s">
        <v>10156</v>
      </c>
      <c r="D1223" s="214" t="s">
        <v>10157</v>
      </c>
      <c r="E1223" s="215">
        <v>2036</v>
      </c>
      <c r="F1223" s="215">
        <v>2340</v>
      </c>
      <c r="G1223" s="212"/>
      <c r="H1223" s="212"/>
      <c r="I1223" s="213">
        <f>IF(Таблица6254[[#This Row],[цена наличные]]&lt;&gt;"-",Таблица6254[[#This Row],[цена наличные]]*Таблица6254[[#This Row],[Заказ наличные]],"")</f>
        <v>0</v>
      </c>
      <c r="J1223" s="213">
        <f>Таблица6254[[#This Row],[Цена б/н]]*Таблица6254[[#This Row],[заказ б/н]]</f>
        <v>0</v>
      </c>
    </row>
    <row r="1224" spans="1:10" x14ac:dyDescent="0.25">
      <c r="A1224" s="214" t="s">
        <v>1033</v>
      </c>
      <c r="B1224" s="214" t="s">
        <v>2267</v>
      </c>
      <c r="C1224" s="214" t="s">
        <v>10158</v>
      </c>
      <c r="D1224" s="214" t="s">
        <v>10159</v>
      </c>
      <c r="E1224" s="215">
        <v>2172</v>
      </c>
      <c r="F1224" s="215">
        <v>2496</v>
      </c>
      <c r="G1224" s="212"/>
      <c r="H1224" s="212"/>
      <c r="I1224" s="213">
        <f>IF(Таблица6254[[#This Row],[цена наличные]]&lt;&gt;"-",Таблица6254[[#This Row],[цена наличные]]*Таблица6254[[#This Row],[Заказ наличные]],"")</f>
        <v>0</v>
      </c>
      <c r="J1224" s="213">
        <f>Таблица6254[[#This Row],[Цена б/н]]*Таблица6254[[#This Row],[заказ б/н]]</f>
        <v>0</v>
      </c>
    </row>
    <row r="1225" spans="1:10" x14ac:dyDescent="0.25">
      <c r="A1225" s="214" t="s">
        <v>1033</v>
      </c>
      <c r="B1225" s="214" t="s">
        <v>2267</v>
      </c>
      <c r="C1225" s="214" t="s">
        <v>2286</v>
      </c>
      <c r="D1225" s="214" t="s">
        <v>2287</v>
      </c>
      <c r="E1225" s="215">
        <v>8959</v>
      </c>
      <c r="F1225" s="215">
        <v>10297</v>
      </c>
      <c r="G1225" s="212"/>
      <c r="H1225" s="212"/>
      <c r="I1225" s="213">
        <f>IF(Таблица6254[[#This Row],[цена наличные]]&lt;&gt;"-",Таблица6254[[#This Row],[цена наличные]]*Таблица6254[[#This Row],[Заказ наличные]],"")</f>
        <v>0</v>
      </c>
      <c r="J1225" s="213">
        <f>Таблица6254[[#This Row],[Цена б/н]]*Таблица6254[[#This Row],[заказ б/н]]</f>
        <v>0</v>
      </c>
    </row>
    <row r="1226" spans="1:10" x14ac:dyDescent="0.25">
      <c r="A1226" s="214" t="s">
        <v>1033</v>
      </c>
      <c r="B1226" s="214" t="s">
        <v>2267</v>
      </c>
      <c r="C1226" s="214" t="s">
        <v>2288</v>
      </c>
      <c r="D1226" s="214" t="s">
        <v>2289</v>
      </c>
      <c r="E1226" s="215">
        <v>6448</v>
      </c>
      <c r="F1226" s="215">
        <v>7411</v>
      </c>
      <c r="G1226" s="212"/>
      <c r="H1226" s="212"/>
      <c r="I1226" s="213">
        <f>IF(Таблица6254[[#This Row],[цена наличные]]&lt;&gt;"-",Таблица6254[[#This Row],[цена наличные]]*Таблица6254[[#This Row],[Заказ наличные]],"")</f>
        <v>0</v>
      </c>
      <c r="J1226" s="213">
        <f>Таблица6254[[#This Row],[Цена б/н]]*Таблица6254[[#This Row],[заказ б/н]]</f>
        <v>0</v>
      </c>
    </row>
    <row r="1227" spans="1:10" x14ac:dyDescent="0.25">
      <c r="A1227" s="214" t="s">
        <v>1033</v>
      </c>
      <c r="B1227" s="214" t="s">
        <v>2267</v>
      </c>
      <c r="C1227" s="214" t="s">
        <v>2290</v>
      </c>
      <c r="D1227" s="214" t="s">
        <v>2291</v>
      </c>
      <c r="E1227" s="215">
        <v>7805</v>
      </c>
      <c r="F1227" s="215">
        <v>8971</v>
      </c>
      <c r="G1227" s="212"/>
      <c r="H1227" s="212"/>
      <c r="I1227" s="213">
        <f>IF(Таблица6254[[#This Row],[цена наличные]]&lt;&gt;"-",Таблица6254[[#This Row],[цена наличные]]*Таблица6254[[#This Row],[Заказ наличные]],"")</f>
        <v>0</v>
      </c>
      <c r="J1227" s="213">
        <f>Таблица6254[[#This Row],[Цена б/н]]*Таблица6254[[#This Row],[заказ б/н]]</f>
        <v>0</v>
      </c>
    </row>
    <row r="1228" spans="1:10" x14ac:dyDescent="0.25">
      <c r="A1228" s="214" t="s">
        <v>1033</v>
      </c>
      <c r="B1228" s="214" t="s">
        <v>2267</v>
      </c>
      <c r="C1228" s="214" t="s">
        <v>2292</v>
      </c>
      <c r="D1228" s="214" t="s">
        <v>2293</v>
      </c>
      <c r="E1228" s="215">
        <v>6787</v>
      </c>
      <c r="F1228" s="215">
        <v>7801</v>
      </c>
      <c r="G1228" s="212"/>
      <c r="H1228" s="212"/>
      <c r="I1228" s="213">
        <f>IF(Таблица6254[[#This Row],[цена наличные]]&lt;&gt;"-",Таблица6254[[#This Row],[цена наличные]]*Таблица6254[[#This Row],[Заказ наличные]],"")</f>
        <v>0</v>
      </c>
      <c r="J1228" s="213">
        <f>Таблица6254[[#This Row],[Цена б/н]]*Таблица6254[[#This Row],[заказ б/н]]</f>
        <v>0</v>
      </c>
    </row>
    <row r="1229" spans="1:10" x14ac:dyDescent="0.25">
      <c r="A1229" s="214" t="s">
        <v>1033</v>
      </c>
      <c r="B1229" s="214" t="s">
        <v>2267</v>
      </c>
      <c r="C1229" s="214" t="s">
        <v>2294</v>
      </c>
      <c r="D1229" s="214" t="s">
        <v>2295</v>
      </c>
      <c r="E1229" s="215">
        <v>12895</v>
      </c>
      <c r="F1229" s="215">
        <v>14822</v>
      </c>
      <c r="G1229" s="212"/>
      <c r="H1229" s="212"/>
      <c r="I1229" s="213">
        <f>IF(Таблица6254[[#This Row],[цена наличные]]&lt;&gt;"-",Таблица6254[[#This Row],[цена наличные]]*Таблица6254[[#This Row],[Заказ наличные]],"")</f>
        <v>0</v>
      </c>
      <c r="J1229" s="213">
        <f>Таблица6254[[#This Row],[Цена б/н]]*Таблица6254[[#This Row],[заказ б/н]]</f>
        <v>0</v>
      </c>
    </row>
    <row r="1230" spans="1:10" x14ac:dyDescent="0.25">
      <c r="A1230" s="214" t="s">
        <v>1033</v>
      </c>
      <c r="B1230" s="214" t="s">
        <v>2267</v>
      </c>
      <c r="C1230" s="214" t="s">
        <v>2296</v>
      </c>
      <c r="D1230" s="214" t="s">
        <v>2297</v>
      </c>
      <c r="E1230" s="215">
        <v>6991</v>
      </c>
      <c r="F1230" s="215">
        <v>8035</v>
      </c>
      <c r="G1230" s="212"/>
      <c r="H1230" s="212"/>
      <c r="I1230" s="213">
        <f>IF(Таблица6254[[#This Row],[цена наличные]]&lt;&gt;"-",Таблица6254[[#This Row],[цена наличные]]*Таблица6254[[#This Row],[Заказ наличные]],"")</f>
        <v>0</v>
      </c>
      <c r="J1230" s="213">
        <f>Таблица6254[[#This Row],[Цена б/н]]*Таблица6254[[#This Row],[заказ б/н]]</f>
        <v>0</v>
      </c>
    </row>
    <row r="1231" spans="1:10" x14ac:dyDescent="0.25">
      <c r="A1231" s="214" t="s">
        <v>1033</v>
      </c>
      <c r="B1231" s="214" t="s">
        <v>2267</v>
      </c>
      <c r="C1231" s="214" t="s">
        <v>2298</v>
      </c>
      <c r="D1231" s="214" t="s">
        <v>2299</v>
      </c>
      <c r="E1231" s="215">
        <v>6448</v>
      </c>
      <c r="F1231" s="215">
        <v>7411</v>
      </c>
      <c r="G1231" s="212"/>
      <c r="H1231" s="212"/>
      <c r="I1231" s="213">
        <f>IF(Таблица6254[[#This Row],[цена наличные]]&lt;&gt;"-",Таблица6254[[#This Row],[цена наличные]]*Таблица6254[[#This Row],[Заказ наличные]],"")</f>
        <v>0</v>
      </c>
      <c r="J1231" s="213">
        <f>Таблица6254[[#This Row],[Цена б/н]]*Таблица6254[[#This Row],[заказ б/н]]</f>
        <v>0</v>
      </c>
    </row>
    <row r="1232" spans="1:10" x14ac:dyDescent="0.25">
      <c r="A1232" s="214" t="s">
        <v>1033</v>
      </c>
      <c r="B1232" s="214" t="s">
        <v>2267</v>
      </c>
      <c r="C1232" s="214" t="s">
        <v>2300</v>
      </c>
      <c r="D1232" s="214" t="s">
        <v>2301</v>
      </c>
      <c r="E1232" s="215">
        <v>12217</v>
      </c>
      <c r="F1232" s="215">
        <v>14042</v>
      </c>
      <c r="G1232" s="212"/>
      <c r="H1232" s="212"/>
      <c r="I1232" s="213">
        <f>IF(Таблица6254[[#This Row],[цена наличные]]&lt;&gt;"-",Таблица6254[[#This Row],[цена наличные]]*Таблица6254[[#This Row],[Заказ наличные]],"")</f>
        <v>0</v>
      </c>
      <c r="J1232" s="213">
        <f>Таблица6254[[#This Row],[Цена б/н]]*Таблица6254[[#This Row],[заказ б/н]]</f>
        <v>0</v>
      </c>
    </row>
    <row r="1233" spans="1:10" x14ac:dyDescent="0.25">
      <c r="A1233" s="214" t="s">
        <v>1033</v>
      </c>
      <c r="B1233" s="214" t="s">
        <v>2267</v>
      </c>
      <c r="C1233" s="214" t="s">
        <v>2302</v>
      </c>
      <c r="D1233" s="214" t="s">
        <v>2303</v>
      </c>
      <c r="E1233" s="215">
        <v>14931</v>
      </c>
      <c r="F1233" s="215">
        <v>17162</v>
      </c>
      <c r="G1233" s="212"/>
      <c r="H1233" s="212"/>
      <c r="I1233" s="213">
        <f>IF(Таблица6254[[#This Row],[цена наличные]]&lt;&gt;"-",Таблица6254[[#This Row],[цена наличные]]*Таблица6254[[#This Row],[Заказ наличные]],"")</f>
        <v>0</v>
      </c>
      <c r="J1233" s="213">
        <f>Таблица6254[[#This Row],[Цена б/н]]*Таблица6254[[#This Row],[заказ б/н]]</f>
        <v>0</v>
      </c>
    </row>
    <row r="1234" spans="1:10" x14ac:dyDescent="0.25">
      <c r="A1234" s="214" t="s">
        <v>1033</v>
      </c>
      <c r="B1234" s="214" t="s">
        <v>2267</v>
      </c>
      <c r="C1234" s="214" t="s">
        <v>2304</v>
      </c>
      <c r="D1234" s="214" t="s">
        <v>2305</v>
      </c>
      <c r="E1234" s="215">
        <v>14628</v>
      </c>
      <c r="F1234" s="215">
        <v>16814</v>
      </c>
      <c r="G1234" s="212"/>
      <c r="H1234" s="212"/>
      <c r="I1234" s="213">
        <f>IF(Таблица6254[[#This Row],[цена наличные]]&lt;&gt;"-",Таблица6254[[#This Row],[цена наличные]]*Таблица6254[[#This Row],[Заказ наличные]],"")</f>
        <v>0</v>
      </c>
      <c r="J1234" s="213">
        <f>Таблица6254[[#This Row],[Цена б/н]]*Таблица6254[[#This Row],[заказ б/н]]</f>
        <v>0</v>
      </c>
    </row>
    <row r="1235" spans="1:10" x14ac:dyDescent="0.25">
      <c r="A1235" s="214" t="s">
        <v>1033</v>
      </c>
      <c r="B1235" s="214" t="s">
        <v>2267</v>
      </c>
      <c r="C1235" s="214" t="s">
        <v>2306</v>
      </c>
      <c r="D1235" s="214" t="s">
        <v>2307</v>
      </c>
      <c r="E1235" s="215">
        <v>19682</v>
      </c>
      <c r="F1235" s="215">
        <v>22623</v>
      </c>
      <c r="G1235" s="212"/>
      <c r="H1235" s="212"/>
      <c r="I1235" s="213">
        <f>IF(Таблица6254[[#This Row],[цена наличные]]&lt;&gt;"-",Таблица6254[[#This Row],[цена наличные]]*Таблица6254[[#This Row],[Заказ наличные]],"")</f>
        <v>0</v>
      </c>
      <c r="J1235" s="213">
        <f>Таблица6254[[#This Row],[Цена б/н]]*Таблица6254[[#This Row],[заказ б/н]]</f>
        <v>0</v>
      </c>
    </row>
    <row r="1236" spans="1:10" x14ac:dyDescent="0.25">
      <c r="A1236" s="214" t="s">
        <v>1033</v>
      </c>
      <c r="B1236" s="214" t="s">
        <v>2267</v>
      </c>
      <c r="C1236" s="214" t="s">
        <v>2308</v>
      </c>
      <c r="D1236" s="214" t="s">
        <v>2309</v>
      </c>
      <c r="E1236" s="215">
        <v>17646</v>
      </c>
      <c r="F1236" s="215">
        <v>20283</v>
      </c>
      <c r="G1236" s="212"/>
      <c r="H1236" s="212"/>
      <c r="I1236" s="213">
        <f>IF(Таблица6254[[#This Row],[цена наличные]]&lt;&gt;"-",Таблица6254[[#This Row],[цена наличные]]*Таблица6254[[#This Row],[Заказ наличные]],"")</f>
        <v>0</v>
      </c>
      <c r="J1236" s="213">
        <f>Таблица6254[[#This Row],[Цена б/н]]*Таблица6254[[#This Row],[заказ б/н]]</f>
        <v>0</v>
      </c>
    </row>
    <row r="1237" spans="1:10" x14ac:dyDescent="0.25">
      <c r="A1237" s="214" t="s">
        <v>1033</v>
      </c>
      <c r="B1237" s="214" t="s">
        <v>2267</v>
      </c>
      <c r="C1237" s="214" t="s">
        <v>11314</v>
      </c>
      <c r="D1237" s="214" t="s">
        <v>11315</v>
      </c>
      <c r="E1237" s="215">
        <v>13574</v>
      </c>
      <c r="F1237" s="215">
        <v>15602</v>
      </c>
      <c r="G1237" s="212"/>
      <c r="H1237" s="212"/>
      <c r="I1237" s="213">
        <f>IF(Таблица6254[[#This Row],[цена наличные]]&lt;&gt;"-",Таблица6254[[#This Row],[цена наличные]]*Таблица6254[[#This Row],[Заказ наличные]],"")</f>
        <v>0</v>
      </c>
      <c r="J1237" s="213">
        <f>Таблица6254[[#This Row],[Цена б/н]]*Таблица6254[[#This Row],[заказ б/н]]</f>
        <v>0</v>
      </c>
    </row>
    <row r="1238" spans="1:10" x14ac:dyDescent="0.25">
      <c r="A1238" s="214" t="s">
        <v>1033</v>
      </c>
      <c r="B1238" s="214" t="s">
        <v>2267</v>
      </c>
      <c r="C1238" s="214" t="s">
        <v>10586</v>
      </c>
      <c r="D1238" s="214" t="s">
        <v>10587</v>
      </c>
      <c r="E1238" s="215">
        <v>16967</v>
      </c>
      <c r="F1238" s="215">
        <v>19503</v>
      </c>
      <c r="G1238" s="212"/>
      <c r="H1238" s="212"/>
      <c r="I1238" s="213">
        <f>IF(Таблица6254[[#This Row],[цена наличные]]&lt;&gt;"-",Таблица6254[[#This Row],[цена наличные]]*Таблица6254[[#This Row],[Заказ наличные]],"")</f>
        <v>0</v>
      </c>
      <c r="J1238" s="213">
        <f>Таблица6254[[#This Row],[Цена б/н]]*Таблица6254[[#This Row],[заказ б/н]]</f>
        <v>0</v>
      </c>
    </row>
    <row r="1239" spans="1:10" x14ac:dyDescent="0.25">
      <c r="A1239" s="214" t="s">
        <v>1033</v>
      </c>
      <c r="B1239" s="214" t="s">
        <v>2267</v>
      </c>
      <c r="C1239" s="214" t="s">
        <v>2310</v>
      </c>
      <c r="D1239" s="214" t="s">
        <v>2311</v>
      </c>
      <c r="E1239" s="215">
        <v>9453</v>
      </c>
      <c r="F1239" s="215">
        <v>10865</v>
      </c>
      <c r="G1239" s="212"/>
      <c r="H1239" s="212"/>
      <c r="I1239" s="213">
        <f>IF(Таблица6254[[#This Row],[цена наличные]]&lt;&gt;"-",Таблица6254[[#This Row],[цена наличные]]*Таблица6254[[#This Row],[Заказ наличные]],"")</f>
        <v>0</v>
      </c>
      <c r="J1239" s="213">
        <f>Таблица6254[[#This Row],[Цена б/н]]*Таблица6254[[#This Row],[заказ б/н]]</f>
        <v>0</v>
      </c>
    </row>
    <row r="1240" spans="1:10" x14ac:dyDescent="0.25">
      <c r="A1240" s="214" t="s">
        <v>1033</v>
      </c>
      <c r="B1240" s="214" t="s">
        <v>2267</v>
      </c>
      <c r="C1240" s="214" t="s">
        <v>2312</v>
      </c>
      <c r="D1240" s="214" t="s">
        <v>2313</v>
      </c>
      <c r="E1240" s="215">
        <v>5769</v>
      </c>
      <c r="F1240" s="215">
        <v>6631</v>
      </c>
      <c r="G1240" s="212"/>
      <c r="H1240" s="212"/>
      <c r="I1240" s="213">
        <f>IF(Таблица6254[[#This Row],[цена наличные]]&lt;&gt;"-",Таблица6254[[#This Row],[цена наличные]]*Таблица6254[[#This Row],[Заказ наличные]],"")</f>
        <v>0</v>
      </c>
      <c r="J1240" s="213">
        <f>Таблица6254[[#This Row],[Цена б/н]]*Таблица6254[[#This Row],[заказ б/н]]</f>
        <v>0</v>
      </c>
    </row>
    <row r="1241" spans="1:10" x14ac:dyDescent="0.25">
      <c r="A1241" s="214" t="s">
        <v>1033</v>
      </c>
      <c r="B1241" s="214" t="s">
        <v>2267</v>
      </c>
      <c r="C1241" s="214" t="s">
        <v>2314</v>
      </c>
      <c r="D1241" s="214" t="s">
        <v>2315</v>
      </c>
      <c r="E1241" s="215">
        <v>8416</v>
      </c>
      <c r="F1241" s="215">
        <v>9673</v>
      </c>
      <c r="G1241" s="212"/>
      <c r="H1241" s="212"/>
      <c r="I1241" s="213">
        <f>IF(Таблица6254[[#This Row],[цена наличные]]&lt;&gt;"-",Таблица6254[[#This Row],[цена наличные]]*Таблица6254[[#This Row],[Заказ наличные]],"")</f>
        <v>0</v>
      </c>
      <c r="J1241" s="213">
        <f>Таблица6254[[#This Row],[Цена б/н]]*Таблица6254[[#This Row],[заказ б/н]]</f>
        <v>0</v>
      </c>
    </row>
    <row r="1242" spans="1:10" x14ac:dyDescent="0.25">
      <c r="A1242" s="214" t="s">
        <v>1033</v>
      </c>
      <c r="B1242" s="214" t="s">
        <v>2267</v>
      </c>
      <c r="C1242" s="214" t="s">
        <v>2316</v>
      </c>
      <c r="D1242" s="214" t="s">
        <v>2317</v>
      </c>
      <c r="E1242" s="215">
        <v>13110</v>
      </c>
      <c r="F1242" s="215">
        <v>15069</v>
      </c>
      <c r="G1242" s="212"/>
      <c r="H1242" s="212"/>
      <c r="I1242" s="213">
        <f>IF(Таблица6254[[#This Row],[цена наличные]]&lt;&gt;"-",Таблица6254[[#This Row],[цена наличные]]*Таблица6254[[#This Row],[Заказ наличные]],"")</f>
        <v>0</v>
      </c>
      <c r="J1242" s="213">
        <f>Таблица6254[[#This Row],[Цена б/н]]*Таблица6254[[#This Row],[заказ б/н]]</f>
        <v>0</v>
      </c>
    </row>
    <row r="1243" spans="1:10" x14ac:dyDescent="0.25">
      <c r="A1243" s="214" t="s">
        <v>1033</v>
      </c>
      <c r="B1243" s="214" t="s">
        <v>2267</v>
      </c>
      <c r="C1243" s="214" t="s">
        <v>2318</v>
      </c>
      <c r="D1243" s="214" t="s">
        <v>2319</v>
      </c>
      <c r="E1243" s="215">
        <v>8280</v>
      </c>
      <c r="F1243" s="215">
        <v>9517</v>
      </c>
      <c r="G1243" s="212"/>
      <c r="H1243" s="212"/>
      <c r="I1243" s="213">
        <f>IF(Таблица6254[[#This Row],[цена наличные]]&lt;&gt;"-",Таблица6254[[#This Row],[цена наличные]]*Таблица6254[[#This Row],[Заказ наличные]],"")</f>
        <v>0</v>
      </c>
      <c r="J1243" s="213">
        <f>Таблица6254[[#This Row],[Цена б/н]]*Таблица6254[[#This Row],[заказ б/н]]</f>
        <v>0</v>
      </c>
    </row>
    <row r="1244" spans="1:10" x14ac:dyDescent="0.25">
      <c r="A1244" s="214" t="s">
        <v>1033</v>
      </c>
      <c r="B1244" s="214" t="s">
        <v>2267</v>
      </c>
      <c r="C1244" s="214" t="s">
        <v>2320</v>
      </c>
      <c r="D1244" s="214" t="s">
        <v>2321</v>
      </c>
      <c r="E1244" s="215">
        <v>39364</v>
      </c>
      <c r="F1244" s="215">
        <v>45246</v>
      </c>
      <c r="G1244" s="212"/>
      <c r="H1244" s="212"/>
      <c r="I1244" s="213">
        <f>IF(Таблица6254[[#This Row],[цена наличные]]&lt;&gt;"-",Таблица6254[[#This Row],[цена наличные]]*Таблица6254[[#This Row],[Заказ наличные]],"")</f>
        <v>0</v>
      </c>
      <c r="J1244" s="213">
        <f>Таблица6254[[#This Row],[Цена б/н]]*Таблица6254[[#This Row],[заказ б/н]]</f>
        <v>0</v>
      </c>
    </row>
    <row r="1245" spans="1:10" x14ac:dyDescent="0.25">
      <c r="A1245" s="214" t="s">
        <v>1033</v>
      </c>
      <c r="B1245" s="214" t="s">
        <v>2267</v>
      </c>
      <c r="C1245" s="214" t="s">
        <v>2322</v>
      </c>
      <c r="D1245" s="214" t="s">
        <v>2323</v>
      </c>
      <c r="E1245" s="215">
        <v>56196</v>
      </c>
      <c r="F1245" s="215">
        <v>64593</v>
      </c>
      <c r="G1245" s="212"/>
      <c r="H1245" s="212"/>
      <c r="I1245" s="213">
        <f>IF(Таблица6254[[#This Row],[цена наличные]]&lt;&gt;"-",Таблица6254[[#This Row],[цена наличные]]*Таблица6254[[#This Row],[Заказ наличные]],"")</f>
        <v>0</v>
      </c>
      <c r="J1245" s="213">
        <f>Таблица6254[[#This Row],[Цена б/н]]*Таблица6254[[#This Row],[заказ б/н]]</f>
        <v>0</v>
      </c>
    </row>
    <row r="1246" spans="1:10" x14ac:dyDescent="0.25">
      <c r="A1246" s="214" t="s">
        <v>1033</v>
      </c>
      <c r="B1246" s="214" t="s">
        <v>2267</v>
      </c>
      <c r="C1246" s="214" t="s">
        <v>2324</v>
      </c>
      <c r="D1246" s="214" t="s">
        <v>2325</v>
      </c>
      <c r="E1246" s="215">
        <v>28302</v>
      </c>
      <c r="F1246" s="215">
        <v>32531</v>
      </c>
      <c r="G1246" s="212"/>
      <c r="H1246" s="212"/>
      <c r="I1246" s="213">
        <f>IF(Таблица6254[[#This Row],[цена наличные]]&lt;&gt;"-",Таблица6254[[#This Row],[цена наличные]]*Таблица6254[[#This Row],[Заказ наличные]],"")</f>
        <v>0</v>
      </c>
      <c r="J1246" s="213">
        <f>Таблица6254[[#This Row],[Цена б/н]]*Таблица6254[[#This Row],[заказ б/н]]</f>
        <v>0</v>
      </c>
    </row>
    <row r="1247" spans="1:10" x14ac:dyDescent="0.25">
      <c r="A1247" s="214" t="s">
        <v>1033</v>
      </c>
      <c r="B1247" s="214" t="s">
        <v>2267</v>
      </c>
      <c r="C1247" s="214" t="s">
        <v>2326</v>
      </c>
      <c r="D1247" s="214" t="s">
        <v>2327</v>
      </c>
      <c r="E1247" s="215">
        <v>41400</v>
      </c>
      <c r="F1247" s="215">
        <v>47587</v>
      </c>
      <c r="G1247" s="212"/>
      <c r="H1247" s="212"/>
      <c r="I1247" s="213">
        <f>IF(Таблица6254[[#This Row],[цена наличные]]&lt;&gt;"-",Таблица6254[[#This Row],[цена наличные]]*Таблица6254[[#This Row],[Заказ наличные]],"")</f>
        <v>0</v>
      </c>
      <c r="J1247" s="213">
        <f>Таблица6254[[#This Row],[Цена б/н]]*Таблица6254[[#This Row],[заказ б/н]]</f>
        <v>0</v>
      </c>
    </row>
    <row r="1248" spans="1:10" x14ac:dyDescent="0.25">
      <c r="A1248" s="214" t="s">
        <v>1033</v>
      </c>
      <c r="B1248" s="214" t="s">
        <v>2267</v>
      </c>
      <c r="C1248" s="214" t="s">
        <v>2328</v>
      </c>
      <c r="D1248" s="214" t="s">
        <v>2329</v>
      </c>
      <c r="E1248" s="215">
        <v>17985</v>
      </c>
      <c r="F1248" s="215">
        <v>20673</v>
      </c>
      <c r="G1248" s="212"/>
      <c r="H1248" s="212"/>
      <c r="I1248" s="213">
        <f>IF(Таблица6254[[#This Row],[цена наличные]]&lt;&gt;"-",Таблица6254[[#This Row],[цена наличные]]*Таблица6254[[#This Row],[Заказ наличные]],"")</f>
        <v>0</v>
      </c>
      <c r="J1248" s="213">
        <f>Таблица6254[[#This Row],[Цена б/н]]*Таблица6254[[#This Row],[заказ б/н]]</f>
        <v>0</v>
      </c>
    </row>
    <row r="1249" spans="1:10" x14ac:dyDescent="0.25">
      <c r="A1249" s="214" t="s">
        <v>1033</v>
      </c>
      <c r="B1249" s="214" t="s">
        <v>2267</v>
      </c>
      <c r="C1249" s="214" t="s">
        <v>2330</v>
      </c>
      <c r="D1249" s="214" t="s">
        <v>2331</v>
      </c>
      <c r="E1249" s="215">
        <v>25790</v>
      </c>
      <c r="F1249" s="215">
        <v>29644</v>
      </c>
      <c r="G1249" s="212"/>
      <c r="H1249" s="212"/>
      <c r="I1249" s="213">
        <f>IF(Таблица6254[[#This Row],[цена наличные]]&lt;&gt;"-",Таблица6254[[#This Row],[цена наличные]]*Таблица6254[[#This Row],[Заказ наличные]],"")</f>
        <v>0</v>
      </c>
      <c r="J1249" s="213">
        <f>Таблица6254[[#This Row],[Цена б/н]]*Таблица6254[[#This Row],[заказ б/н]]</f>
        <v>0</v>
      </c>
    </row>
    <row r="1250" spans="1:10" x14ac:dyDescent="0.25">
      <c r="A1250" s="214" t="s">
        <v>1033</v>
      </c>
      <c r="B1250" s="214" t="s">
        <v>2267</v>
      </c>
      <c r="C1250" s="214" t="s">
        <v>2332</v>
      </c>
      <c r="D1250" s="214" t="s">
        <v>2333</v>
      </c>
      <c r="E1250" s="215">
        <v>35971</v>
      </c>
      <c r="F1250" s="215">
        <v>41346</v>
      </c>
      <c r="G1250" s="212"/>
      <c r="H1250" s="212"/>
      <c r="I1250" s="213">
        <f>IF(Таблица6254[[#This Row],[цена наличные]]&lt;&gt;"-",Таблица6254[[#This Row],[цена наличные]]*Таблица6254[[#This Row],[Заказ наличные]],"")</f>
        <v>0</v>
      </c>
      <c r="J1250" s="213">
        <f>Таблица6254[[#This Row],[Цена б/н]]*Таблица6254[[#This Row],[заказ б/н]]</f>
        <v>0</v>
      </c>
    </row>
    <row r="1251" spans="1:10" x14ac:dyDescent="0.25">
      <c r="A1251" s="214" t="s">
        <v>1033</v>
      </c>
      <c r="B1251" s="214" t="s">
        <v>2267</v>
      </c>
      <c r="C1251" s="214" t="s">
        <v>2334</v>
      </c>
      <c r="D1251" s="214" t="s">
        <v>2335</v>
      </c>
      <c r="E1251" s="215">
        <v>32917</v>
      </c>
      <c r="F1251" s="215">
        <v>37835</v>
      </c>
      <c r="G1251" s="212"/>
      <c r="H1251" s="212"/>
      <c r="I1251" s="213">
        <f>IF(Таблица6254[[#This Row],[цена наличные]]&lt;&gt;"-",Таблица6254[[#This Row],[цена наличные]]*Таблица6254[[#This Row],[Заказ наличные]],"")</f>
        <v>0</v>
      </c>
      <c r="J1251" s="213">
        <f>Таблица6254[[#This Row],[Цена б/н]]*Таблица6254[[#This Row],[заказ б/н]]</f>
        <v>0</v>
      </c>
    </row>
    <row r="1252" spans="1:10" x14ac:dyDescent="0.25">
      <c r="A1252" s="214" t="s">
        <v>1033</v>
      </c>
      <c r="B1252" s="214" t="s">
        <v>2267</v>
      </c>
      <c r="C1252" s="214" t="s">
        <v>2336</v>
      </c>
      <c r="D1252" s="214" t="s">
        <v>2337</v>
      </c>
      <c r="E1252" s="215">
        <v>13845</v>
      </c>
      <c r="F1252" s="215">
        <v>15914</v>
      </c>
      <c r="G1252" s="212"/>
      <c r="H1252" s="212"/>
      <c r="I1252" s="213">
        <f>IF(Таблица6254[[#This Row],[цена наличные]]&lt;&gt;"-",Таблица6254[[#This Row],[цена наличные]]*Таблица6254[[#This Row],[Заказ наличные]],"")</f>
        <v>0</v>
      </c>
      <c r="J1252" s="213">
        <f>Таблица6254[[#This Row],[Цена б/н]]*Таблица6254[[#This Row],[заказ б/н]]</f>
        <v>0</v>
      </c>
    </row>
    <row r="1253" spans="1:10" x14ac:dyDescent="0.25">
      <c r="A1253" s="214" t="s">
        <v>1033</v>
      </c>
      <c r="B1253" s="214" t="s">
        <v>2267</v>
      </c>
      <c r="C1253" s="214" t="s">
        <v>2338</v>
      </c>
      <c r="D1253" s="214" t="s">
        <v>2339</v>
      </c>
      <c r="E1253" s="215">
        <v>11198</v>
      </c>
      <c r="F1253" s="215">
        <v>12872</v>
      </c>
      <c r="G1253" s="212"/>
      <c r="H1253" s="212"/>
      <c r="I1253" s="213">
        <f>IF(Таблица6254[[#This Row],[цена наличные]]&lt;&gt;"-",Таблица6254[[#This Row],[цена наличные]]*Таблица6254[[#This Row],[Заказ наличные]],"")</f>
        <v>0</v>
      </c>
      <c r="J1253" s="213">
        <f>Таблица6254[[#This Row],[Цена б/н]]*Таблица6254[[#This Row],[заказ б/н]]</f>
        <v>0</v>
      </c>
    </row>
    <row r="1254" spans="1:10" x14ac:dyDescent="0.25">
      <c r="A1254" s="214" t="s">
        <v>1033</v>
      </c>
      <c r="B1254" s="214" t="s">
        <v>2267</v>
      </c>
      <c r="C1254" s="214" t="s">
        <v>2340</v>
      </c>
      <c r="D1254" s="214" t="s">
        <v>2341</v>
      </c>
      <c r="E1254" s="215">
        <v>15814</v>
      </c>
      <c r="F1254" s="215">
        <v>18177</v>
      </c>
      <c r="G1254" s="212"/>
      <c r="H1254" s="212"/>
      <c r="I1254" s="213">
        <f>IF(Таблица6254[[#This Row],[цена наличные]]&lt;&gt;"-",Таблица6254[[#This Row],[цена наличные]]*Таблица6254[[#This Row],[Заказ наличные]],"")</f>
        <v>0</v>
      </c>
      <c r="J1254" s="213">
        <f>Таблица6254[[#This Row],[Цена б/н]]*Таблица6254[[#This Row],[заказ б/н]]</f>
        <v>0</v>
      </c>
    </row>
    <row r="1255" spans="1:10" x14ac:dyDescent="0.25">
      <c r="A1255" s="214" t="s">
        <v>1033</v>
      </c>
      <c r="B1255" s="214" t="s">
        <v>2267</v>
      </c>
      <c r="C1255" s="214" t="s">
        <v>2342</v>
      </c>
      <c r="D1255" s="214" t="s">
        <v>2343</v>
      </c>
      <c r="E1255" s="215">
        <v>20022</v>
      </c>
      <c r="F1255" s="215">
        <v>23013</v>
      </c>
      <c r="G1255" s="212"/>
      <c r="H1255" s="212"/>
      <c r="I1255" s="213">
        <f>IF(Таблица6254[[#This Row],[цена наличные]]&lt;&gt;"-",Таблица6254[[#This Row],[цена наличные]]*Таблица6254[[#This Row],[Заказ наличные]],"")</f>
        <v>0</v>
      </c>
      <c r="J1255" s="213">
        <f>Таблица6254[[#This Row],[Цена б/н]]*Таблица6254[[#This Row],[заказ б/н]]</f>
        <v>0</v>
      </c>
    </row>
    <row r="1256" spans="1:10" x14ac:dyDescent="0.25">
      <c r="A1256" s="214" t="s">
        <v>1033</v>
      </c>
      <c r="B1256" s="214" t="s">
        <v>2267</v>
      </c>
      <c r="C1256" s="214" t="s">
        <v>2344</v>
      </c>
      <c r="D1256" s="214" t="s">
        <v>2345</v>
      </c>
      <c r="E1256" s="215">
        <v>27148</v>
      </c>
      <c r="F1256" s="215">
        <v>31204</v>
      </c>
      <c r="G1256" s="212"/>
      <c r="H1256" s="212"/>
      <c r="I1256" s="213">
        <f>IF(Таблица6254[[#This Row],[цена наличные]]&lt;&gt;"-",Таблица6254[[#This Row],[цена наличные]]*Таблица6254[[#This Row],[Заказ наличные]],"")</f>
        <v>0</v>
      </c>
      <c r="J1256" s="213">
        <f>Таблица6254[[#This Row],[Цена б/н]]*Таблица6254[[#This Row],[заказ б/н]]</f>
        <v>0</v>
      </c>
    </row>
    <row r="1257" spans="1:10" x14ac:dyDescent="0.25">
      <c r="A1257" s="214" t="s">
        <v>1033</v>
      </c>
      <c r="B1257" s="214" t="s">
        <v>2267</v>
      </c>
      <c r="C1257" s="214" t="s">
        <v>2346</v>
      </c>
      <c r="D1257" s="214" t="s">
        <v>2347</v>
      </c>
      <c r="E1257" s="215">
        <v>24094</v>
      </c>
      <c r="F1257" s="215">
        <v>27694</v>
      </c>
      <c r="G1257" s="212"/>
      <c r="H1257" s="212"/>
      <c r="I1257" s="213">
        <f>IF(Таблица6254[[#This Row],[цена наличные]]&lt;&gt;"-",Таблица6254[[#This Row],[цена наличные]]*Таблица6254[[#This Row],[Заказ наличные]],"")</f>
        <v>0</v>
      </c>
      <c r="J1257" s="213">
        <f>Таблица6254[[#This Row],[Цена б/н]]*Таблица6254[[#This Row],[заказ б/н]]</f>
        <v>0</v>
      </c>
    </row>
    <row r="1258" spans="1:10" x14ac:dyDescent="0.25">
      <c r="A1258" s="214" t="s">
        <v>1033</v>
      </c>
      <c r="B1258" s="214" t="s">
        <v>2267</v>
      </c>
      <c r="C1258" s="214" t="s">
        <v>2348</v>
      </c>
      <c r="D1258" s="214" t="s">
        <v>2349</v>
      </c>
      <c r="E1258" s="215">
        <v>55653</v>
      </c>
      <c r="F1258" s="215">
        <v>63969</v>
      </c>
      <c r="G1258" s="212"/>
      <c r="H1258" s="212"/>
      <c r="I1258" s="213">
        <f>IF(Таблица6254[[#This Row],[цена наличные]]&lt;&gt;"-",Таблица6254[[#This Row],[цена наличные]]*Таблица6254[[#This Row],[Заказ наличные]],"")</f>
        <v>0</v>
      </c>
      <c r="J1258" s="213">
        <f>Таблица6254[[#This Row],[Цена б/н]]*Таблица6254[[#This Row],[заказ б/н]]</f>
        <v>0</v>
      </c>
    </row>
    <row r="1259" spans="1:10" x14ac:dyDescent="0.25">
      <c r="A1259" s="214" t="s">
        <v>1033</v>
      </c>
      <c r="B1259" s="214" t="s">
        <v>2267</v>
      </c>
      <c r="C1259" s="214" t="s">
        <v>2350</v>
      </c>
      <c r="D1259" s="214" t="s">
        <v>2351</v>
      </c>
      <c r="E1259" s="215">
        <v>16289</v>
      </c>
      <c r="F1259" s="215">
        <v>18723</v>
      </c>
      <c r="G1259" s="212"/>
      <c r="H1259" s="212"/>
      <c r="I1259" s="213">
        <f>IF(Таблица6254[[#This Row],[цена наличные]]&lt;&gt;"-",Таблица6254[[#This Row],[цена наличные]]*Таблица6254[[#This Row],[Заказ наличные]],"")</f>
        <v>0</v>
      </c>
      <c r="J1259" s="213">
        <f>Таблица6254[[#This Row],[Цена б/н]]*Таблица6254[[#This Row],[заказ б/н]]</f>
        <v>0</v>
      </c>
    </row>
    <row r="1260" spans="1:10" x14ac:dyDescent="0.25">
      <c r="A1260" s="214" t="s">
        <v>1033</v>
      </c>
      <c r="B1260" s="214" t="s">
        <v>2267</v>
      </c>
      <c r="C1260" s="214" t="s">
        <v>2352</v>
      </c>
      <c r="D1260" s="214" t="s">
        <v>2353</v>
      </c>
      <c r="E1260" s="215">
        <v>13913</v>
      </c>
      <c r="F1260" s="215">
        <v>15992</v>
      </c>
      <c r="G1260" s="212"/>
      <c r="H1260" s="212"/>
      <c r="I1260" s="213">
        <f>IF(Таблица6254[[#This Row],[цена наличные]]&lt;&gt;"-",Таблица6254[[#This Row],[цена наличные]]*Таблица6254[[#This Row],[Заказ наличные]],"")</f>
        <v>0</v>
      </c>
      <c r="J1260" s="213">
        <f>Таблица6254[[#This Row],[Цена б/н]]*Таблица6254[[#This Row],[заказ б/н]]</f>
        <v>0</v>
      </c>
    </row>
    <row r="1261" spans="1:10" x14ac:dyDescent="0.25">
      <c r="A1261" s="214" t="s">
        <v>1033</v>
      </c>
      <c r="B1261" s="214" t="s">
        <v>2267</v>
      </c>
      <c r="C1261" s="214" t="s">
        <v>2354</v>
      </c>
      <c r="D1261" s="214" t="s">
        <v>2355</v>
      </c>
      <c r="E1261" s="215">
        <v>12013</v>
      </c>
      <c r="F1261" s="215">
        <v>13808</v>
      </c>
      <c r="G1261" s="212"/>
      <c r="H1261" s="212"/>
      <c r="I1261" s="213">
        <f>IF(Таблица6254[[#This Row],[цена наличные]]&lt;&gt;"-",Таблица6254[[#This Row],[цена наличные]]*Таблица6254[[#This Row],[Заказ наличные]],"")</f>
        <v>0</v>
      </c>
      <c r="J1261" s="213">
        <f>Таблица6254[[#This Row],[Цена б/н]]*Таблица6254[[#This Row],[заказ б/н]]</f>
        <v>0</v>
      </c>
    </row>
    <row r="1262" spans="1:10" x14ac:dyDescent="0.25">
      <c r="A1262" s="214" t="s">
        <v>1033</v>
      </c>
      <c r="B1262" s="214" t="s">
        <v>2267</v>
      </c>
      <c r="C1262" s="214" t="s">
        <v>2356</v>
      </c>
      <c r="D1262" s="214" t="s">
        <v>2357</v>
      </c>
      <c r="E1262" s="215">
        <v>13574</v>
      </c>
      <c r="F1262" s="215">
        <v>15602</v>
      </c>
      <c r="G1262" s="212"/>
      <c r="H1262" s="212"/>
      <c r="I1262" s="213">
        <f>IF(Таблица6254[[#This Row],[цена наличные]]&lt;&gt;"-",Таблица6254[[#This Row],[цена наличные]]*Таблица6254[[#This Row],[Заказ наличные]],"")</f>
        <v>0</v>
      </c>
      <c r="J1262" s="213">
        <f>Таблица6254[[#This Row],[Цена б/н]]*Таблица6254[[#This Row],[заказ б/н]]</f>
        <v>0</v>
      </c>
    </row>
    <row r="1263" spans="1:10" x14ac:dyDescent="0.25">
      <c r="A1263" s="214" t="s">
        <v>1033</v>
      </c>
      <c r="B1263" s="214" t="s">
        <v>2267</v>
      </c>
      <c r="C1263" s="214" t="s">
        <v>10588</v>
      </c>
      <c r="D1263" s="214" t="s">
        <v>10589</v>
      </c>
      <c r="E1263" s="215">
        <v>13574</v>
      </c>
      <c r="F1263" s="215">
        <v>15602</v>
      </c>
      <c r="G1263" s="212"/>
      <c r="H1263" s="212"/>
      <c r="I1263" s="213">
        <f>IF(Таблица6254[[#This Row],[цена наличные]]&lt;&gt;"-",Таблица6254[[#This Row],[цена наличные]]*Таблица6254[[#This Row],[Заказ наличные]],"")</f>
        <v>0</v>
      </c>
      <c r="J1263" s="213">
        <f>Таблица6254[[#This Row],[Цена б/н]]*Таблица6254[[#This Row],[заказ б/н]]</f>
        <v>0</v>
      </c>
    </row>
    <row r="1264" spans="1:10" x14ac:dyDescent="0.25">
      <c r="A1264" s="214" t="s">
        <v>1033</v>
      </c>
      <c r="B1264" s="214" t="s">
        <v>2267</v>
      </c>
      <c r="C1264" s="214" t="s">
        <v>2358</v>
      </c>
      <c r="D1264" s="214" t="s">
        <v>2359</v>
      </c>
      <c r="E1264" s="215">
        <v>13235</v>
      </c>
      <c r="F1264" s="215">
        <v>15212</v>
      </c>
      <c r="G1264" s="212"/>
      <c r="H1264" s="212"/>
      <c r="I1264" s="213">
        <f>IF(Таблица6254[[#This Row],[цена наличные]]&lt;&gt;"-",Таблица6254[[#This Row],[цена наличные]]*Таблица6254[[#This Row],[Заказ наличные]],"")</f>
        <v>0</v>
      </c>
      <c r="J1264" s="213">
        <f>Таблица6254[[#This Row],[Цена б/н]]*Таблица6254[[#This Row],[заказ б/н]]</f>
        <v>0</v>
      </c>
    </row>
    <row r="1265" spans="1:10" x14ac:dyDescent="0.25">
      <c r="A1265" s="214" t="s">
        <v>1033</v>
      </c>
      <c r="B1265" s="214" t="s">
        <v>2267</v>
      </c>
      <c r="C1265" s="214" t="s">
        <v>2360</v>
      </c>
      <c r="D1265" s="214" t="s">
        <v>2361</v>
      </c>
      <c r="E1265" s="215">
        <v>14456</v>
      </c>
      <c r="F1265" s="215">
        <v>16616</v>
      </c>
      <c r="G1265" s="212"/>
      <c r="H1265" s="212"/>
      <c r="I1265" s="213">
        <f>IF(Таблица6254[[#This Row],[цена наличные]]&lt;&gt;"-",Таблица6254[[#This Row],[цена наличные]]*Таблица6254[[#This Row],[Заказ наличные]],"")</f>
        <v>0</v>
      </c>
      <c r="J1265" s="213">
        <f>Таблица6254[[#This Row],[Цена б/н]]*Таблица6254[[#This Row],[заказ б/н]]</f>
        <v>0</v>
      </c>
    </row>
    <row r="1266" spans="1:10" x14ac:dyDescent="0.25">
      <c r="A1266" s="214" t="s">
        <v>1033</v>
      </c>
      <c r="B1266" s="214" t="s">
        <v>2267</v>
      </c>
      <c r="C1266" s="214" t="s">
        <v>11316</v>
      </c>
      <c r="D1266" s="214" t="s">
        <v>11317</v>
      </c>
      <c r="E1266" s="215">
        <v>15542</v>
      </c>
      <c r="F1266" s="215">
        <v>17865</v>
      </c>
      <c r="G1266" s="212"/>
      <c r="H1266" s="212"/>
      <c r="I1266" s="213">
        <f>IF(Таблица6254[[#This Row],[цена наличные]]&lt;&gt;"-",Таблица6254[[#This Row],[цена наличные]]*Таблица6254[[#This Row],[Заказ наличные]],"")</f>
        <v>0</v>
      </c>
      <c r="J1266" s="213">
        <f>Таблица6254[[#This Row],[Цена б/н]]*Таблица6254[[#This Row],[заказ б/н]]</f>
        <v>0</v>
      </c>
    </row>
    <row r="1267" spans="1:10" x14ac:dyDescent="0.25">
      <c r="A1267" s="214" t="s">
        <v>1033</v>
      </c>
      <c r="B1267" s="214" t="s">
        <v>2267</v>
      </c>
      <c r="C1267" s="214" t="s">
        <v>2362</v>
      </c>
      <c r="D1267" s="214" t="s">
        <v>2363</v>
      </c>
      <c r="E1267" s="215">
        <v>9434</v>
      </c>
      <c r="F1267" s="215">
        <v>10844</v>
      </c>
      <c r="G1267" s="212"/>
      <c r="H1267" s="212"/>
      <c r="I1267" s="213">
        <f>IF(Таблица6254[[#This Row],[цена наличные]]&lt;&gt;"-",Таблица6254[[#This Row],[цена наличные]]*Таблица6254[[#This Row],[Заказ наличные]],"")</f>
        <v>0</v>
      </c>
      <c r="J1267" s="213">
        <f>Таблица6254[[#This Row],[Цена б/н]]*Таблица6254[[#This Row],[заказ б/н]]</f>
        <v>0</v>
      </c>
    </row>
    <row r="1268" spans="1:10" x14ac:dyDescent="0.25">
      <c r="A1268" s="214" t="s">
        <v>1033</v>
      </c>
      <c r="B1268" s="214" t="s">
        <v>2267</v>
      </c>
      <c r="C1268" s="214" t="s">
        <v>2364</v>
      </c>
      <c r="D1268" s="214" t="s">
        <v>2365</v>
      </c>
      <c r="E1268" s="215">
        <v>28370</v>
      </c>
      <c r="F1268" s="215">
        <v>32609</v>
      </c>
      <c r="G1268" s="212"/>
      <c r="H1268" s="212"/>
      <c r="I1268" s="213">
        <f>IF(Таблица6254[[#This Row],[цена наличные]]&lt;&gt;"-",Таблица6254[[#This Row],[цена наличные]]*Таблица6254[[#This Row],[Заказ наличные]],"")</f>
        <v>0</v>
      </c>
      <c r="J1268" s="213">
        <f>Таблица6254[[#This Row],[Цена б/н]]*Таблица6254[[#This Row],[заказ б/н]]</f>
        <v>0</v>
      </c>
    </row>
    <row r="1269" spans="1:10" x14ac:dyDescent="0.25">
      <c r="A1269" s="214" t="s">
        <v>1033</v>
      </c>
      <c r="B1269" s="214" t="s">
        <v>2267</v>
      </c>
      <c r="C1269" s="214" t="s">
        <v>2366</v>
      </c>
      <c r="D1269" s="214" t="s">
        <v>2367</v>
      </c>
      <c r="E1269" s="215">
        <v>18325</v>
      </c>
      <c r="F1269" s="215">
        <v>21063</v>
      </c>
      <c r="G1269" s="212"/>
      <c r="H1269" s="212"/>
      <c r="I1269" s="213">
        <f>IF(Таблица6254[[#This Row],[цена наличные]]&lt;&gt;"-",Таблица6254[[#This Row],[цена наличные]]*Таблица6254[[#This Row],[Заказ наличные]],"")</f>
        <v>0</v>
      </c>
      <c r="J1269" s="213">
        <f>Таблица6254[[#This Row],[Цена б/н]]*Таблица6254[[#This Row],[заказ б/н]]</f>
        <v>0</v>
      </c>
    </row>
    <row r="1270" spans="1:10" x14ac:dyDescent="0.25">
      <c r="A1270" s="214" t="s">
        <v>1033</v>
      </c>
      <c r="B1270" s="214" t="s">
        <v>2267</v>
      </c>
      <c r="C1270" s="214" t="s">
        <v>2368</v>
      </c>
      <c r="D1270" s="214" t="s">
        <v>2369</v>
      </c>
      <c r="E1270" s="215">
        <v>35971</v>
      </c>
      <c r="F1270" s="215">
        <v>41346</v>
      </c>
      <c r="G1270" s="212"/>
      <c r="H1270" s="212"/>
      <c r="I1270" s="213">
        <f>IF(Таблица6254[[#This Row],[цена наличные]]&lt;&gt;"-",Таблица6254[[#This Row],[цена наличные]]*Таблица6254[[#This Row],[Заказ наличные]],"")</f>
        <v>0</v>
      </c>
      <c r="J1270" s="213">
        <f>Таблица6254[[#This Row],[Цена б/н]]*Таблица6254[[#This Row],[заказ б/н]]</f>
        <v>0</v>
      </c>
    </row>
    <row r="1271" spans="1:10" x14ac:dyDescent="0.25">
      <c r="A1271" s="214" t="s">
        <v>1033</v>
      </c>
      <c r="B1271" s="214" t="s">
        <v>2267</v>
      </c>
      <c r="C1271" s="214" t="s">
        <v>2370</v>
      </c>
      <c r="D1271" s="214" t="s">
        <v>2371</v>
      </c>
      <c r="E1271" s="215">
        <v>17646</v>
      </c>
      <c r="F1271" s="215">
        <v>20283</v>
      </c>
      <c r="G1271" s="212"/>
      <c r="H1271" s="212"/>
      <c r="I1271" s="213">
        <f>IF(Таблица6254[[#This Row],[цена наличные]]&lt;&gt;"-",Таблица6254[[#This Row],[цена наличные]]*Таблица6254[[#This Row],[Заказ наличные]],"")</f>
        <v>0</v>
      </c>
      <c r="J1271" s="213">
        <f>Таблица6254[[#This Row],[Цена б/н]]*Таблица6254[[#This Row],[заказ б/н]]</f>
        <v>0</v>
      </c>
    </row>
    <row r="1272" spans="1:10" x14ac:dyDescent="0.25">
      <c r="A1272" s="214" t="s">
        <v>1033</v>
      </c>
      <c r="B1272" s="214" t="s">
        <v>2267</v>
      </c>
      <c r="C1272" s="214" t="s">
        <v>2372</v>
      </c>
      <c r="D1272" s="214" t="s">
        <v>2373</v>
      </c>
      <c r="E1272" s="215">
        <v>17307</v>
      </c>
      <c r="F1272" s="215">
        <v>19893</v>
      </c>
      <c r="G1272" s="212"/>
      <c r="H1272" s="212"/>
      <c r="I1272" s="213">
        <f>IF(Таблица6254[[#This Row],[цена наличные]]&lt;&gt;"-",Таблица6254[[#This Row],[цена наличные]]*Таблица6254[[#This Row],[Заказ наличные]],"")</f>
        <v>0</v>
      </c>
      <c r="J1272" s="213">
        <f>Таблица6254[[#This Row],[Цена б/н]]*Таблица6254[[#This Row],[заказ б/н]]</f>
        <v>0</v>
      </c>
    </row>
    <row r="1273" spans="1:10" x14ac:dyDescent="0.25">
      <c r="A1273" s="214" t="s">
        <v>1033</v>
      </c>
      <c r="B1273" s="214" t="s">
        <v>2267</v>
      </c>
      <c r="C1273" s="214" t="s">
        <v>2374</v>
      </c>
      <c r="D1273" s="214" t="s">
        <v>2375</v>
      </c>
      <c r="E1273" s="215">
        <v>65155</v>
      </c>
      <c r="F1273" s="215">
        <v>74891</v>
      </c>
      <c r="G1273" s="212"/>
      <c r="H1273" s="212"/>
      <c r="I1273" s="213">
        <f>IF(Таблица6254[[#This Row],[цена наличные]]&lt;&gt;"-",Таблица6254[[#This Row],[цена наличные]]*Таблица6254[[#This Row],[Заказ наличные]],"")</f>
        <v>0</v>
      </c>
      <c r="J1273" s="213">
        <f>Таблица6254[[#This Row],[Цена б/н]]*Таблица6254[[#This Row],[заказ б/н]]</f>
        <v>0</v>
      </c>
    </row>
    <row r="1274" spans="1:10" x14ac:dyDescent="0.25">
      <c r="A1274" s="214" t="s">
        <v>1033</v>
      </c>
      <c r="B1274" s="214" t="s">
        <v>2267</v>
      </c>
      <c r="C1274" s="214" t="s">
        <v>2376</v>
      </c>
      <c r="D1274" s="214" t="s">
        <v>2377</v>
      </c>
      <c r="E1274" s="215">
        <v>10180</v>
      </c>
      <c r="F1274" s="215">
        <v>11702</v>
      </c>
      <c r="G1274" s="212"/>
      <c r="H1274" s="212"/>
      <c r="I1274" s="213">
        <f>IF(Таблица6254[[#This Row],[цена наличные]]&lt;&gt;"-",Таблица6254[[#This Row],[цена наличные]]*Таблица6254[[#This Row],[Заказ наличные]],"")</f>
        <v>0</v>
      </c>
      <c r="J1274" s="213">
        <f>Таблица6254[[#This Row],[Цена б/н]]*Таблица6254[[#This Row],[заказ б/н]]</f>
        <v>0</v>
      </c>
    </row>
    <row r="1275" spans="1:10" x14ac:dyDescent="0.25">
      <c r="A1275" s="214" t="s">
        <v>1033</v>
      </c>
      <c r="B1275" s="214" t="s">
        <v>2267</v>
      </c>
      <c r="C1275" s="214" t="s">
        <v>2378</v>
      </c>
      <c r="D1275" s="214" t="s">
        <v>2379</v>
      </c>
      <c r="E1275" s="215">
        <v>12895</v>
      </c>
      <c r="F1275" s="215">
        <v>14822</v>
      </c>
      <c r="G1275" s="212"/>
      <c r="H1275" s="212"/>
      <c r="I1275" s="213">
        <f>IF(Таблица6254[[#This Row],[цена наличные]]&lt;&gt;"-",Таблица6254[[#This Row],[цена наличные]]*Таблица6254[[#This Row],[Заказ наличные]],"")</f>
        <v>0</v>
      </c>
      <c r="J1275" s="213">
        <f>Таблица6254[[#This Row],[Цена б/н]]*Таблица6254[[#This Row],[заказ б/н]]</f>
        <v>0</v>
      </c>
    </row>
    <row r="1276" spans="1:10" x14ac:dyDescent="0.25">
      <c r="A1276" s="214" t="s">
        <v>1033</v>
      </c>
      <c r="B1276" s="214" t="s">
        <v>2267</v>
      </c>
      <c r="C1276" s="214" t="s">
        <v>2380</v>
      </c>
      <c r="D1276" s="214" t="s">
        <v>2381</v>
      </c>
      <c r="E1276" s="215">
        <v>12556</v>
      </c>
      <c r="F1276" s="215">
        <v>14432</v>
      </c>
      <c r="G1276" s="212"/>
      <c r="H1276" s="212"/>
      <c r="I1276" s="213">
        <f>IF(Таблица6254[[#This Row],[цена наличные]]&lt;&gt;"-",Таблица6254[[#This Row],[цена наличные]]*Таблица6254[[#This Row],[Заказ наличные]],"")</f>
        <v>0</v>
      </c>
      <c r="J1276" s="213">
        <f>Таблица6254[[#This Row],[Цена б/н]]*Таблица6254[[#This Row],[заказ б/н]]</f>
        <v>0</v>
      </c>
    </row>
    <row r="1277" spans="1:10" x14ac:dyDescent="0.25">
      <c r="A1277" s="214" t="s">
        <v>1033</v>
      </c>
      <c r="B1277" s="214" t="s">
        <v>2267</v>
      </c>
      <c r="C1277" s="214" t="s">
        <v>2382</v>
      </c>
      <c r="D1277" s="214" t="s">
        <v>2383</v>
      </c>
      <c r="E1277" s="215">
        <v>115378</v>
      </c>
      <c r="F1277" s="215">
        <v>132619</v>
      </c>
      <c r="G1277" s="212"/>
      <c r="H1277" s="212"/>
      <c r="I1277" s="213">
        <f>IF(Таблица6254[[#This Row],[цена наличные]]&lt;&gt;"-",Таблица6254[[#This Row],[цена наличные]]*Таблица6254[[#This Row],[Заказ наличные]],"")</f>
        <v>0</v>
      </c>
      <c r="J1277" s="213">
        <f>Таблица6254[[#This Row],[Цена б/н]]*Таблица6254[[#This Row],[заказ б/н]]</f>
        <v>0</v>
      </c>
    </row>
    <row r="1278" spans="1:10" x14ac:dyDescent="0.25">
      <c r="A1278" s="214" t="s">
        <v>1033</v>
      </c>
      <c r="B1278" s="214" t="s">
        <v>2267</v>
      </c>
      <c r="C1278" s="214" t="s">
        <v>2384</v>
      </c>
      <c r="D1278" s="214" t="s">
        <v>2385</v>
      </c>
      <c r="E1278" s="215">
        <v>5769</v>
      </c>
      <c r="F1278" s="215">
        <v>6631</v>
      </c>
      <c r="G1278" s="212"/>
      <c r="H1278" s="212"/>
      <c r="I1278" s="213">
        <f>IF(Таблица6254[[#This Row],[цена наличные]]&lt;&gt;"-",Таблица6254[[#This Row],[цена наличные]]*Таблица6254[[#This Row],[Заказ наличные]],"")</f>
        <v>0</v>
      </c>
      <c r="J1278" s="213">
        <f>Таблица6254[[#This Row],[Цена б/н]]*Таблица6254[[#This Row],[заказ б/н]]</f>
        <v>0</v>
      </c>
    </row>
    <row r="1279" spans="1:10" x14ac:dyDescent="0.25">
      <c r="A1279" s="214" t="s">
        <v>1033</v>
      </c>
      <c r="B1279" s="214" t="s">
        <v>2267</v>
      </c>
      <c r="C1279" s="214" t="s">
        <v>2386</v>
      </c>
      <c r="D1279" s="214" t="s">
        <v>2387</v>
      </c>
      <c r="E1279" s="215">
        <v>6787</v>
      </c>
      <c r="F1279" s="215">
        <v>7801</v>
      </c>
      <c r="G1279" s="212"/>
      <c r="H1279" s="212"/>
      <c r="I1279" s="213">
        <f>IF(Таблица6254[[#This Row],[цена наличные]]&lt;&gt;"-",Таблица6254[[#This Row],[цена наличные]]*Таблица6254[[#This Row],[Заказ наличные]],"")</f>
        <v>0</v>
      </c>
      <c r="J1279" s="213">
        <f>Таблица6254[[#This Row],[Цена б/н]]*Таблица6254[[#This Row],[заказ б/н]]</f>
        <v>0</v>
      </c>
    </row>
    <row r="1280" spans="1:10" x14ac:dyDescent="0.25">
      <c r="A1280" s="214" t="s">
        <v>1033</v>
      </c>
      <c r="B1280" s="214" t="s">
        <v>2267</v>
      </c>
      <c r="C1280" s="214" t="s">
        <v>2388</v>
      </c>
      <c r="D1280" s="214" t="s">
        <v>2389</v>
      </c>
      <c r="E1280" s="215">
        <v>5294</v>
      </c>
      <c r="F1280" s="215">
        <v>6085</v>
      </c>
      <c r="G1280" s="212"/>
      <c r="H1280" s="212"/>
      <c r="I1280" s="213">
        <f>IF(Таблица6254[[#This Row],[цена наличные]]&lt;&gt;"-",Таблица6254[[#This Row],[цена наличные]]*Таблица6254[[#This Row],[Заказ наличные]],"")</f>
        <v>0</v>
      </c>
      <c r="J1280" s="213">
        <f>Таблица6254[[#This Row],[Цена б/н]]*Таблица6254[[#This Row],[заказ б/н]]</f>
        <v>0</v>
      </c>
    </row>
    <row r="1281" spans="1:10" x14ac:dyDescent="0.25">
      <c r="A1281" s="214" t="s">
        <v>1033</v>
      </c>
      <c r="B1281" s="214" t="s">
        <v>2267</v>
      </c>
      <c r="C1281" s="214" t="s">
        <v>2390</v>
      </c>
      <c r="D1281" s="214" t="s">
        <v>2391</v>
      </c>
      <c r="E1281" s="215">
        <v>12556</v>
      </c>
      <c r="F1281" s="215">
        <v>14432</v>
      </c>
      <c r="G1281" s="212"/>
      <c r="H1281" s="212"/>
      <c r="I1281" s="213">
        <f>IF(Таблица6254[[#This Row],[цена наличные]]&lt;&gt;"-",Таблица6254[[#This Row],[цена наличные]]*Таблица6254[[#This Row],[Заказ наличные]],"")</f>
        <v>0</v>
      </c>
      <c r="J1281" s="213">
        <f>Таблица6254[[#This Row],[Цена б/н]]*Таблица6254[[#This Row],[заказ б/н]]</f>
        <v>0</v>
      </c>
    </row>
    <row r="1282" spans="1:10" x14ac:dyDescent="0.25">
      <c r="A1282" s="214" t="s">
        <v>1033</v>
      </c>
      <c r="B1282" s="214" t="s">
        <v>2267</v>
      </c>
      <c r="C1282" s="214" t="s">
        <v>2392</v>
      </c>
      <c r="D1282" s="214" t="s">
        <v>2393</v>
      </c>
      <c r="E1282" s="215">
        <v>8823</v>
      </c>
      <c r="F1282" s="215">
        <v>10141</v>
      </c>
      <c r="G1282" s="212"/>
      <c r="H1282" s="212"/>
      <c r="I1282" s="213">
        <f>IF(Таблица6254[[#This Row],[цена наличные]]&lt;&gt;"-",Таблица6254[[#This Row],[цена наличные]]*Таблица6254[[#This Row],[Заказ наличные]],"")</f>
        <v>0</v>
      </c>
      <c r="J1282" s="213">
        <f>Таблица6254[[#This Row],[Цена б/н]]*Таблица6254[[#This Row],[заказ б/н]]</f>
        <v>0</v>
      </c>
    </row>
    <row r="1283" spans="1:10" x14ac:dyDescent="0.25">
      <c r="A1283" s="214" t="s">
        <v>1033</v>
      </c>
      <c r="B1283" s="214" t="s">
        <v>2267</v>
      </c>
      <c r="C1283" s="214" t="s">
        <v>2394</v>
      </c>
      <c r="D1283" s="214" t="s">
        <v>2395</v>
      </c>
      <c r="E1283" s="215">
        <v>9841</v>
      </c>
      <c r="F1283" s="215">
        <v>11312</v>
      </c>
      <c r="G1283" s="212"/>
      <c r="H1283" s="212"/>
      <c r="I1283" s="213">
        <f>IF(Таблица6254[[#This Row],[цена наличные]]&lt;&gt;"-",Таблица6254[[#This Row],[цена наличные]]*Таблица6254[[#This Row],[Заказ наличные]],"")</f>
        <v>0</v>
      </c>
      <c r="J1283" s="213">
        <f>Таблица6254[[#This Row],[Цена б/н]]*Таблица6254[[#This Row],[заказ б/н]]</f>
        <v>0</v>
      </c>
    </row>
    <row r="1284" spans="1:10" x14ac:dyDescent="0.25">
      <c r="A1284" s="214" t="s">
        <v>1033</v>
      </c>
      <c r="B1284" s="214" t="s">
        <v>2267</v>
      </c>
      <c r="C1284" s="214" t="s">
        <v>2396</v>
      </c>
      <c r="D1284" s="214" t="s">
        <v>2397</v>
      </c>
      <c r="E1284" s="215">
        <v>12217</v>
      </c>
      <c r="F1284" s="215">
        <v>14042</v>
      </c>
      <c r="G1284" s="212"/>
      <c r="H1284" s="212"/>
      <c r="I1284" s="213">
        <f>IF(Таблица6254[[#This Row],[цена наличные]]&lt;&gt;"-",Таблица6254[[#This Row],[цена наличные]]*Таблица6254[[#This Row],[Заказ наличные]],"")</f>
        <v>0</v>
      </c>
      <c r="J1284" s="213">
        <f>Таблица6254[[#This Row],[Цена б/н]]*Таблица6254[[#This Row],[заказ б/н]]</f>
        <v>0</v>
      </c>
    </row>
    <row r="1285" spans="1:10" x14ac:dyDescent="0.25">
      <c r="A1285" s="214" t="s">
        <v>1033</v>
      </c>
      <c r="B1285" s="214" t="s">
        <v>2267</v>
      </c>
      <c r="C1285" s="214" t="s">
        <v>2398</v>
      </c>
      <c r="D1285" s="214" t="s">
        <v>2399</v>
      </c>
      <c r="E1285" s="215">
        <v>10859</v>
      </c>
      <c r="F1285" s="215">
        <v>12482</v>
      </c>
      <c r="G1285" s="212"/>
      <c r="H1285" s="212"/>
      <c r="I1285" s="213">
        <f>IF(Таблица6254[[#This Row],[цена наличные]]&lt;&gt;"-",Таблица6254[[#This Row],[цена наличные]]*Таблица6254[[#This Row],[Заказ наличные]],"")</f>
        <v>0</v>
      </c>
      <c r="J1285" s="213">
        <f>Таблица6254[[#This Row],[Цена б/н]]*Таблица6254[[#This Row],[заказ б/н]]</f>
        <v>0</v>
      </c>
    </row>
    <row r="1286" spans="1:10" x14ac:dyDescent="0.25">
      <c r="A1286" s="214" t="s">
        <v>1033</v>
      </c>
      <c r="B1286" s="214" t="s">
        <v>2267</v>
      </c>
      <c r="C1286" s="214" t="s">
        <v>2400</v>
      </c>
      <c r="D1286" s="214" t="s">
        <v>2401</v>
      </c>
      <c r="E1286" s="215">
        <v>10520</v>
      </c>
      <c r="F1286" s="215">
        <v>12092</v>
      </c>
      <c r="G1286" s="212"/>
      <c r="H1286" s="212"/>
      <c r="I1286" s="213">
        <f>IF(Таблица6254[[#This Row],[цена наличные]]&lt;&gt;"-",Таблица6254[[#This Row],[цена наличные]]*Таблица6254[[#This Row],[Заказ наличные]],"")</f>
        <v>0</v>
      </c>
      <c r="J1286" s="213">
        <f>Таблица6254[[#This Row],[Цена б/н]]*Таблица6254[[#This Row],[заказ б/н]]</f>
        <v>0</v>
      </c>
    </row>
    <row r="1287" spans="1:10" x14ac:dyDescent="0.25">
      <c r="A1287" s="214" t="s">
        <v>1033</v>
      </c>
      <c r="B1287" s="214" t="s">
        <v>2267</v>
      </c>
      <c r="C1287" s="214" t="s">
        <v>2402</v>
      </c>
      <c r="D1287" s="214" t="s">
        <v>2403</v>
      </c>
      <c r="E1287" s="215">
        <v>10520</v>
      </c>
      <c r="F1287" s="215">
        <v>12092</v>
      </c>
      <c r="G1287" s="212"/>
      <c r="H1287" s="212"/>
      <c r="I1287" s="213">
        <f>IF(Таблица6254[[#This Row],[цена наличные]]&lt;&gt;"-",Таблица6254[[#This Row],[цена наличные]]*Таблица6254[[#This Row],[Заказ наличные]],"")</f>
        <v>0</v>
      </c>
      <c r="J1287" s="213">
        <f>Таблица6254[[#This Row],[Цена б/н]]*Таблица6254[[#This Row],[заказ б/н]]</f>
        <v>0</v>
      </c>
    </row>
    <row r="1288" spans="1:10" x14ac:dyDescent="0.25">
      <c r="A1288" s="214" t="s">
        <v>1033</v>
      </c>
      <c r="B1288" s="214" t="s">
        <v>2267</v>
      </c>
      <c r="C1288" s="214" t="s">
        <v>2404</v>
      </c>
      <c r="D1288" s="214" t="s">
        <v>2405</v>
      </c>
      <c r="E1288" s="215">
        <v>10995</v>
      </c>
      <c r="F1288" s="215">
        <v>12638</v>
      </c>
      <c r="G1288" s="212"/>
      <c r="H1288" s="212"/>
      <c r="I1288" s="213">
        <f>IF(Таблица6254[[#This Row],[цена наличные]]&lt;&gt;"-",Таблица6254[[#This Row],[цена наличные]]*Таблица6254[[#This Row],[Заказ наличные]],"")</f>
        <v>0</v>
      </c>
      <c r="J1288" s="213">
        <f>Таблица6254[[#This Row],[Цена б/н]]*Таблица6254[[#This Row],[заказ б/н]]</f>
        <v>0</v>
      </c>
    </row>
    <row r="1289" spans="1:10" x14ac:dyDescent="0.25">
      <c r="A1289" s="214" t="s">
        <v>1033</v>
      </c>
      <c r="B1289" s="214" t="s">
        <v>2267</v>
      </c>
      <c r="C1289" s="214" t="s">
        <v>2406</v>
      </c>
      <c r="D1289" s="214" t="s">
        <v>2407</v>
      </c>
      <c r="E1289" s="215">
        <v>12217</v>
      </c>
      <c r="F1289" s="215">
        <v>14042</v>
      </c>
      <c r="G1289" s="212"/>
      <c r="H1289" s="212"/>
      <c r="I1289" s="213">
        <f>IF(Таблица6254[[#This Row],[цена наличные]]&lt;&gt;"-",Таблица6254[[#This Row],[цена наличные]]*Таблица6254[[#This Row],[Заказ наличные]],"")</f>
        <v>0</v>
      </c>
      <c r="J1289" s="213">
        <f>Таблица6254[[#This Row],[Цена б/н]]*Таблица6254[[#This Row],[заказ б/н]]</f>
        <v>0</v>
      </c>
    </row>
    <row r="1290" spans="1:10" x14ac:dyDescent="0.25">
      <c r="A1290" s="214" t="s">
        <v>1033</v>
      </c>
      <c r="B1290" s="214" t="s">
        <v>2267</v>
      </c>
      <c r="C1290" s="214" t="s">
        <v>2408</v>
      </c>
      <c r="D1290" s="214" t="s">
        <v>2409</v>
      </c>
      <c r="E1290" s="215">
        <v>7466</v>
      </c>
      <c r="F1290" s="215">
        <v>8581</v>
      </c>
      <c r="G1290" s="212"/>
      <c r="H1290" s="212"/>
      <c r="I1290" s="213">
        <f>IF(Таблица6254[[#This Row],[цена наличные]]&lt;&gt;"-",Таблица6254[[#This Row],[цена наличные]]*Таблица6254[[#This Row],[Заказ наличные]],"")</f>
        <v>0</v>
      </c>
      <c r="J1290" s="213">
        <f>Таблица6254[[#This Row],[Цена б/н]]*Таблица6254[[#This Row],[заказ б/н]]</f>
        <v>0</v>
      </c>
    </row>
    <row r="1291" spans="1:10" x14ac:dyDescent="0.25">
      <c r="A1291" s="214" t="s">
        <v>1033</v>
      </c>
      <c r="B1291" s="214" t="s">
        <v>2267</v>
      </c>
      <c r="C1291" s="214" t="s">
        <v>2410</v>
      </c>
      <c r="D1291" s="214" t="s">
        <v>2411</v>
      </c>
      <c r="E1291" s="215">
        <v>7805</v>
      </c>
      <c r="F1291" s="215">
        <v>8971</v>
      </c>
      <c r="G1291" s="212"/>
      <c r="H1291" s="212"/>
      <c r="I1291" s="213">
        <f>IF(Таблица6254[[#This Row],[цена наличные]]&lt;&gt;"-",Таблица6254[[#This Row],[цена наличные]]*Таблица6254[[#This Row],[Заказ наличные]],"")</f>
        <v>0</v>
      </c>
      <c r="J1291" s="213">
        <f>Таблица6254[[#This Row],[Цена б/н]]*Таблица6254[[#This Row],[заказ б/н]]</f>
        <v>0</v>
      </c>
    </row>
    <row r="1292" spans="1:10" x14ac:dyDescent="0.25">
      <c r="A1292" s="214" t="s">
        <v>1033</v>
      </c>
      <c r="B1292" s="214" t="s">
        <v>2267</v>
      </c>
      <c r="C1292" s="214" t="s">
        <v>2412</v>
      </c>
      <c r="D1292" s="214" t="s">
        <v>2413</v>
      </c>
      <c r="E1292" s="215">
        <v>10180</v>
      </c>
      <c r="F1292" s="215">
        <v>11702</v>
      </c>
      <c r="G1292" s="212"/>
      <c r="H1292" s="212"/>
      <c r="I1292" s="213">
        <f>IF(Таблица6254[[#This Row],[цена наличные]]&lt;&gt;"-",Таблица6254[[#This Row],[цена наличные]]*Таблица6254[[#This Row],[Заказ наличные]],"")</f>
        <v>0</v>
      </c>
      <c r="J1292" s="213">
        <f>Таблица6254[[#This Row],[Цена б/н]]*Таблица6254[[#This Row],[заказ б/н]]</f>
        <v>0</v>
      </c>
    </row>
    <row r="1293" spans="1:10" x14ac:dyDescent="0.25">
      <c r="A1293" s="214" t="s">
        <v>1033</v>
      </c>
      <c r="B1293" s="214" t="s">
        <v>2267</v>
      </c>
      <c r="C1293" s="214" t="s">
        <v>2414</v>
      </c>
      <c r="D1293" s="214" t="s">
        <v>2415</v>
      </c>
      <c r="E1293" s="215">
        <v>10859</v>
      </c>
      <c r="F1293" s="215">
        <v>12482</v>
      </c>
      <c r="G1293" s="212"/>
      <c r="H1293" s="212"/>
      <c r="I1293" s="213">
        <f>IF(Таблица6254[[#This Row],[цена наличные]]&lt;&gt;"-",Таблица6254[[#This Row],[цена наличные]]*Таблица6254[[#This Row],[Заказ наличные]],"")</f>
        <v>0</v>
      </c>
      <c r="J1293" s="213">
        <f>Таблица6254[[#This Row],[Цена б/н]]*Таблица6254[[#This Row],[заказ б/н]]</f>
        <v>0</v>
      </c>
    </row>
    <row r="1294" spans="1:10" x14ac:dyDescent="0.25">
      <c r="A1294" s="214" t="s">
        <v>1033</v>
      </c>
      <c r="B1294" s="214" t="s">
        <v>2267</v>
      </c>
      <c r="C1294" s="214" t="s">
        <v>2416</v>
      </c>
      <c r="D1294" s="214" t="s">
        <v>2417</v>
      </c>
      <c r="E1294" s="215">
        <v>8619</v>
      </c>
      <c r="F1294" s="215">
        <v>9907</v>
      </c>
      <c r="G1294" s="212"/>
      <c r="H1294" s="212"/>
      <c r="I1294" s="213">
        <f>IF(Таблица6254[[#This Row],[цена наличные]]&lt;&gt;"-",Таблица6254[[#This Row],[цена наличные]]*Таблица6254[[#This Row],[Заказ наличные]],"")</f>
        <v>0</v>
      </c>
      <c r="J1294" s="213">
        <f>Таблица6254[[#This Row],[Цена б/н]]*Таблица6254[[#This Row],[заказ б/н]]</f>
        <v>0</v>
      </c>
    </row>
    <row r="1295" spans="1:10" x14ac:dyDescent="0.25">
      <c r="A1295" s="214" t="s">
        <v>1033</v>
      </c>
      <c r="B1295" s="214" t="s">
        <v>2267</v>
      </c>
      <c r="C1295" s="214" t="s">
        <v>2418</v>
      </c>
      <c r="D1295" s="214" t="s">
        <v>2419</v>
      </c>
      <c r="E1295" s="215">
        <v>6991</v>
      </c>
      <c r="F1295" s="215">
        <v>8035</v>
      </c>
      <c r="G1295" s="212"/>
      <c r="H1295" s="212"/>
      <c r="I1295" s="213">
        <f>IF(Таблица6254[[#This Row],[цена наличные]]&lt;&gt;"-",Таблица6254[[#This Row],[цена наличные]]*Таблица6254[[#This Row],[Заказ наличные]],"")</f>
        <v>0</v>
      </c>
      <c r="J1295" s="213">
        <f>Таблица6254[[#This Row],[Цена б/н]]*Таблица6254[[#This Row],[заказ б/н]]</f>
        <v>0</v>
      </c>
    </row>
    <row r="1296" spans="1:10" x14ac:dyDescent="0.25">
      <c r="A1296" s="214" t="s">
        <v>1033</v>
      </c>
      <c r="B1296" s="214" t="s">
        <v>2267</v>
      </c>
      <c r="C1296" s="214" t="s">
        <v>2420</v>
      </c>
      <c r="D1296" s="214" t="s">
        <v>2421</v>
      </c>
      <c r="E1296" s="215">
        <v>15271</v>
      </c>
      <c r="F1296" s="215">
        <v>17553</v>
      </c>
      <c r="G1296" s="212"/>
      <c r="H1296" s="212"/>
      <c r="I1296" s="213">
        <f>IF(Таблица6254[[#This Row],[цена наличные]]&lt;&gt;"-",Таблица6254[[#This Row],[цена наличные]]*Таблица6254[[#This Row],[Заказ наличные]],"")</f>
        <v>0</v>
      </c>
      <c r="J1296" s="213">
        <f>Таблица6254[[#This Row],[Цена б/н]]*Таблица6254[[#This Row],[заказ б/н]]</f>
        <v>0</v>
      </c>
    </row>
    <row r="1297" spans="1:10" x14ac:dyDescent="0.25">
      <c r="A1297" s="214" t="s">
        <v>1033</v>
      </c>
      <c r="B1297" s="214" t="s">
        <v>2267</v>
      </c>
      <c r="C1297" s="214" t="s">
        <v>2422</v>
      </c>
      <c r="D1297" s="214" t="s">
        <v>2423</v>
      </c>
      <c r="E1297" s="215">
        <v>10859</v>
      </c>
      <c r="F1297" s="215">
        <v>12482</v>
      </c>
      <c r="G1297" s="212"/>
      <c r="H1297" s="212"/>
      <c r="I1297" s="213">
        <f>IF(Таблица6254[[#This Row],[цена наличные]]&lt;&gt;"-",Таблица6254[[#This Row],[цена наличные]]*Таблица6254[[#This Row],[Заказ наличные]],"")</f>
        <v>0</v>
      </c>
      <c r="J1297" s="213">
        <f>Таблица6254[[#This Row],[Цена б/н]]*Таблица6254[[#This Row],[заказ б/н]]</f>
        <v>0</v>
      </c>
    </row>
    <row r="1298" spans="1:10" x14ac:dyDescent="0.25">
      <c r="A1298" s="214" t="s">
        <v>1033</v>
      </c>
      <c r="B1298" s="214" t="s">
        <v>2267</v>
      </c>
      <c r="C1298" s="214" t="s">
        <v>2424</v>
      </c>
      <c r="D1298" s="214" t="s">
        <v>2425</v>
      </c>
      <c r="E1298" s="215">
        <v>11538</v>
      </c>
      <c r="F1298" s="215">
        <v>13262</v>
      </c>
      <c r="G1298" s="212"/>
      <c r="H1298" s="212"/>
      <c r="I1298" s="213">
        <f>IF(Таблица6254[[#This Row],[цена наличные]]&lt;&gt;"-",Таблица6254[[#This Row],[цена наличные]]*Таблица6254[[#This Row],[Заказ наличные]],"")</f>
        <v>0</v>
      </c>
      <c r="J1298" s="213">
        <f>Таблица6254[[#This Row],[Цена б/н]]*Таблица6254[[#This Row],[заказ б/н]]</f>
        <v>0</v>
      </c>
    </row>
    <row r="1299" spans="1:10" x14ac:dyDescent="0.25">
      <c r="A1299" s="214" t="s">
        <v>1033</v>
      </c>
      <c r="B1299" s="214" t="s">
        <v>2267</v>
      </c>
      <c r="C1299" s="214" t="s">
        <v>2426</v>
      </c>
      <c r="D1299" s="214" t="s">
        <v>2427</v>
      </c>
      <c r="E1299" s="215">
        <v>12217</v>
      </c>
      <c r="F1299" s="215">
        <v>14042</v>
      </c>
      <c r="G1299" s="212"/>
      <c r="H1299" s="212"/>
      <c r="I1299" s="213">
        <f>IF(Таблица6254[[#This Row],[цена наличные]]&lt;&gt;"-",Таблица6254[[#This Row],[цена наличные]]*Таблица6254[[#This Row],[Заказ наличные]],"")</f>
        <v>0</v>
      </c>
      <c r="J1299" s="213">
        <f>Таблица6254[[#This Row],[Цена б/н]]*Таблица6254[[#This Row],[заказ б/н]]</f>
        <v>0</v>
      </c>
    </row>
    <row r="1300" spans="1:10" x14ac:dyDescent="0.25">
      <c r="A1300" s="214" t="s">
        <v>1033</v>
      </c>
      <c r="B1300" s="214" t="s">
        <v>2267</v>
      </c>
      <c r="C1300" s="214" t="s">
        <v>2428</v>
      </c>
      <c r="D1300" s="214" t="s">
        <v>2429</v>
      </c>
      <c r="E1300" s="215">
        <v>7126</v>
      </c>
      <c r="F1300" s="215">
        <v>8191</v>
      </c>
      <c r="G1300" s="212"/>
      <c r="H1300" s="212"/>
      <c r="I1300" s="213">
        <f>IF(Таблица6254[[#This Row],[цена наличные]]&lt;&gt;"-",Таблица6254[[#This Row],[цена наличные]]*Таблица6254[[#This Row],[Заказ наличные]],"")</f>
        <v>0</v>
      </c>
      <c r="J1300" s="213">
        <f>Таблица6254[[#This Row],[Цена б/н]]*Таблица6254[[#This Row],[заказ б/н]]</f>
        <v>0</v>
      </c>
    </row>
    <row r="1301" spans="1:10" x14ac:dyDescent="0.25">
      <c r="A1301" s="214" t="s">
        <v>1033</v>
      </c>
      <c r="B1301" s="214" t="s">
        <v>2267</v>
      </c>
      <c r="C1301" s="214" t="s">
        <v>2430</v>
      </c>
      <c r="D1301" s="214" t="s">
        <v>2431</v>
      </c>
      <c r="E1301" s="215">
        <v>7805</v>
      </c>
      <c r="F1301" s="215">
        <v>8971</v>
      </c>
      <c r="G1301" s="212"/>
      <c r="H1301" s="212"/>
      <c r="I1301" s="213">
        <f>IF(Таблица6254[[#This Row],[цена наличные]]&lt;&gt;"-",Таблица6254[[#This Row],[цена наличные]]*Таблица6254[[#This Row],[Заказ наличные]],"")</f>
        <v>0</v>
      </c>
      <c r="J1301" s="213">
        <f>Таблица6254[[#This Row],[Цена б/н]]*Таблица6254[[#This Row],[заказ б/н]]</f>
        <v>0</v>
      </c>
    </row>
    <row r="1302" spans="1:10" x14ac:dyDescent="0.25">
      <c r="A1302" s="214" t="s">
        <v>1033</v>
      </c>
      <c r="B1302" s="214" t="s">
        <v>2267</v>
      </c>
      <c r="C1302" s="214" t="s">
        <v>2432</v>
      </c>
      <c r="D1302" s="214" t="s">
        <v>2433</v>
      </c>
      <c r="E1302" s="215">
        <v>9502</v>
      </c>
      <c r="F1302" s="215">
        <v>10922</v>
      </c>
      <c r="G1302" s="212"/>
      <c r="H1302" s="212"/>
      <c r="I1302" s="213">
        <f>IF(Таблица6254[[#This Row],[цена наличные]]&lt;&gt;"-",Таблица6254[[#This Row],[цена наличные]]*Таблица6254[[#This Row],[Заказ наличные]],"")</f>
        <v>0</v>
      </c>
      <c r="J1302" s="213">
        <f>Таблица6254[[#This Row],[Цена б/н]]*Таблица6254[[#This Row],[заказ б/н]]</f>
        <v>0</v>
      </c>
    </row>
    <row r="1303" spans="1:10" x14ac:dyDescent="0.25">
      <c r="A1303" s="214" t="s">
        <v>1033</v>
      </c>
      <c r="B1303" s="214" t="s">
        <v>2267</v>
      </c>
      <c r="C1303" s="214" t="s">
        <v>2434</v>
      </c>
      <c r="D1303" s="214" t="s">
        <v>2435</v>
      </c>
      <c r="E1303" s="215">
        <v>9502</v>
      </c>
      <c r="F1303" s="215">
        <v>10922</v>
      </c>
      <c r="G1303" s="212"/>
      <c r="H1303" s="212"/>
      <c r="I1303" s="213">
        <f>IF(Таблица6254[[#This Row],[цена наличные]]&lt;&gt;"-",Таблица6254[[#This Row],[цена наличные]]*Таблица6254[[#This Row],[Заказ наличные]],"")</f>
        <v>0</v>
      </c>
      <c r="J1303" s="213">
        <f>Таблица6254[[#This Row],[Цена б/н]]*Таблица6254[[#This Row],[заказ б/н]]</f>
        <v>0</v>
      </c>
    </row>
    <row r="1304" spans="1:10" x14ac:dyDescent="0.25">
      <c r="A1304" s="214" t="s">
        <v>1033</v>
      </c>
      <c r="B1304" s="214" t="s">
        <v>2267</v>
      </c>
      <c r="C1304" s="214" t="s">
        <v>2436</v>
      </c>
      <c r="D1304" s="214" t="s">
        <v>2437</v>
      </c>
      <c r="E1304" s="215">
        <v>10520</v>
      </c>
      <c r="F1304" s="215">
        <v>12092</v>
      </c>
      <c r="G1304" s="212"/>
      <c r="H1304" s="212"/>
      <c r="I1304" s="213">
        <f>IF(Таблица6254[[#This Row],[цена наличные]]&lt;&gt;"-",Таблица6254[[#This Row],[цена наличные]]*Таблица6254[[#This Row],[Заказ наличные]],"")</f>
        <v>0</v>
      </c>
      <c r="J1304" s="213">
        <f>Таблица6254[[#This Row],[Цена б/н]]*Таблица6254[[#This Row],[заказ б/н]]</f>
        <v>0</v>
      </c>
    </row>
    <row r="1305" spans="1:10" x14ac:dyDescent="0.25">
      <c r="A1305" s="214" t="s">
        <v>1033</v>
      </c>
      <c r="B1305" s="214" t="s">
        <v>2267</v>
      </c>
      <c r="C1305" s="214" t="s">
        <v>2438</v>
      </c>
      <c r="D1305" s="214" t="s">
        <v>2439</v>
      </c>
      <c r="E1305" s="215">
        <v>10180</v>
      </c>
      <c r="F1305" s="215">
        <v>11702</v>
      </c>
      <c r="G1305" s="212"/>
      <c r="H1305" s="212"/>
      <c r="I1305" s="213">
        <f>IF(Таблица6254[[#This Row],[цена наличные]]&lt;&gt;"-",Таблица6254[[#This Row],[цена наличные]]*Таблица6254[[#This Row],[Заказ наличные]],"")</f>
        <v>0</v>
      </c>
      <c r="J1305" s="213">
        <f>Таблица6254[[#This Row],[Цена б/н]]*Таблица6254[[#This Row],[заказ б/н]]</f>
        <v>0</v>
      </c>
    </row>
    <row r="1306" spans="1:10" x14ac:dyDescent="0.25">
      <c r="A1306" s="214" t="s">
        <v>1033</v>
      </c>
      <c r="B1306" s="214" t="s">
        <v>2267</v>
      </c>
      <c r="C1306" s="214" t="s">
        <v>2440</v>
      </c>
      <c r="D1306" s="214" t="s">
        <v>2441</v>
      </c>
      <c r="E1306" s="215">
        <v>6787</v>
      </c>
      <c r="F1306" s="215">
        <v>7801</v>
      </c>
      <c r="G1306" s="212"/>
      <c r="H1306" s="212"/>
      <c r="I1306" s="213">
        <f>IF(Таблица6254[[#This Row],[цена наличные]]&lt;&gt;"-",Таблица6254[[#This Row],[цена наличные]]*Таблица6254[[#This Row],[Заказ наличные]],"")</f>
        <v>0</v>
      </c>
      <c r="J1306" s="213">
        <f>Таблица6254[[#This Row],[Цена б/н]]*Таблица6254[[#This Row],[заказ б/н]]</f>
        <v>0</v>
      </c>
    </row>
    <row r="1307" spans="1:10" x14ac:dyDescent="0.25">
      <c r="A1307" s="214" t="s">
        <v>1033</v>
      </c>
      <c r="B1307" s="214" t="s">
        <v>2267</v>
      </c>
      <c r="C1307" s="214" t="s">
        <v>2442</v>
      </c>
      <c r="D1307" s="214" t="s">
        <v>2443</v>
      </c>
      <c r="E1307" s="215">
        <v>16628</v>
      </c>
      <c r="F1307" s="215">
        <v>19113</v>
      </c>
      <c r="G1307" s="212"/>
      <c r="H1307" s="212"/>
      <c r="I1307" s="213">
        <f>IF(Таблица6254[[#This Row],[цена наличные]]&lt;&gt;"-",Таблица6254[[#This Row],[цена наличные]]*Таблица6254[[#This Row],[Заказ наличные]],"")</f>
        <v>0</v>
      </c>
      <c r="J1307" s="213">
        <f>Таблица6254[[#This Row],[Цена б/н]]*Таблица6254[[#This Row],[заказ б/н]]</f>
        <v>0</v>
      </c>
    </row>
    <row r="1308" spans="1:10" x14ac:dyDescent="0.25">
      <c r="A1308" s="214" t="s">
        <v>1033</v>
      </c>
      <c r="B1308" s="214" t="s">
        <v>2267</v>
      </c>
      <c r="C1308" s="214" t="s">
        <v>2444</v>
      </c>
      <c r="D1308" s="214" t="s">
        <v>2445</v>
      </c>
      <c r="E1308" s="215">
        <v>23076</v>
      </c>
      <c r="F1308" s="215">
        <v>26524</v>
      </c>
      <c r="G1308" s="212"/>
      <c r="H1308" s="212"/>
      <c r="I1308" s="213">
        <f>IF(Таблица6254[[#This Row],[цена наличные]]&lt;&gt;"-",Таблица6254[[#This Row],[цена наличные]]*Таблица6254[[#This Row],[Заказ наличные]],"")</f>
        <v>0</v>
      </c>
      <c r="J1308" s="213">
        <f>Таблица6254[[#This Row],[Цена б/н]]*Таблица6254[[#This Row],[заказ б/н]]</f>
        <v>0</v>
      </c>
    </row>
    <row r="1309" spans="1:10" x14ac:dyDescent="0.25">
      <c r="A1309" s="214" t="s">
        <v>1033</v>
      </c>
      <c r="B1309" s="214" t="s">
        <v>2267</v>
      </c>
      <c r="C1309" s="214" t="s">
        <v>2446</v>
      </c>
      <c r="D1309" s="214" t="s">
        <v>2447</v>
      </c>
      <c r="E1309" s="215">
        <v>12556</v>
      </c>
      <c r="F1309" s="215">
        <v>14432</v>
      </c>
      <c r="G1309" s="212"/>
      <c r="H1309" s="212"/>
      <c r="I1309" s="213">
        <f>IF(Таблица6254[[#This Row],[цена наличные]]&lt;&gt;"-",Таблица6254[[#This Row],[цена наличные]]*Таблица6254[[#This Row],[Заказ наличные]],"")</f>
        <v>0</v>
      </c>
      <c r="J1309" s="213">
        <f>Таблица6254[[#This Row],[Цена б/н]]*Таблица6254[[#This Row],[заказ б/н]]</f>
        <v>0</v>
      </c>
    </row>
    <row r="1310" spans="1:10" x14ac:dyDescent="0.25">
      <c r="A1310" s="214" t="s">
        <v>1033</v>
      </c>
      <c r="B1310" s="214" t="s">
        <v>2267</v>
      </c>
      <c r="C1310" s="214" t="s">
        <v>2448</v>
      </c>
      <c r="D1310" s="214" t="s">
        <v>2449</v>
      </c>
      <c r="E1310" s="215">
        <v>13574</v>
      </c>
      <c r="F1310" s="215">
        <v>15602</v>
      </c>
      <c r="G1310" s="212"/>
      <c r="H1310" s="212"/>
      <c r="I1310" s="213">
        <f>IF(Таблица6254[[#This Row],[цена наличные]]&lt;&gt;"-",Таблица6254[[#This Row],[цена наличные]]*Таблица6254[[#This Row],[Заказ наличные]],"")</f>
        <v>0</v>
      </c>
      <c r="J1310" s="213">
        <f>Таблица6254[[#This Row],[Цена б/н]]*Таблица6254[[#This Row],[заказ б/н]]</f>
        <v>0</v>
      </c>
    </row>
    <row r="1311" spans="1:10" x14ac:dyDescent="0.25">
      <c r="A1311" s="214" t="s">
        <v>1033</v>
      </c>
      <c r="B1311" s="214" t="s">
        <v>2267</v>
      </c>
      <c r="C1311" s="214" t="s">
        <v>2450</v>
      </c>
      <c r="D1311" s="214" t="s">
        <v>2451</v>
      </c>
      <c r="E1311" s="215">
        <v>15610</v>
      </c>
      <c r="F1311" s="215">
        <v>17943</v>
      </c>
      <c r="G1311" s="212"/>
      <c r="H1311" s="212"/>
      <c r="I1311" s="213">
        <f>IF(Таблица6254[[#This Row],[цена наличные]]&lt;&gt;"-",Таблица6254[[#This Row],[цена наличные]]*Таблица6254[[#This Row],[Заказ наличные]],"")</f>
        <v>0</v>
      </c>
      <c r="J1311" s="213">
        <f>Таблица6254[[#This Row],[Цена б/н]]*Таблица6254[[#This Row],[заказ б/н]]</f>
        <v>0</v>
      </c>
    </row>
    <row r="1312" spans="1:10" x14ac:dyDescent="0.25">
      <c r="A1312" s="214" t="s">
        <v>1033</v>
      </c>
      <c r="B1312" s="214" t="s">
        <v>2267</v>
      </c>
      <c r="C1312" s="214" t="s">
        <v>2452</v>
      </c>
      <c r="D1312" s="214" t="s">
        <v>2453</v>
      </c>
      <c r="E1312" s="215">
        <v>12895</v>
      </c>
      <c r="F1312" s="215">
        <v>14822</v>
      </c>
      <c r="G1312" s="212"/>
      <c r="H1312" s="212"/>
      <c r="I1312" s="213">
        <f>IF(Таблица6254[[#This Row],[цена наличные]]&lt;&gt;"-",Таблица6254[[#This Row],[цена наличные]]*Таблица6254[[#This Row],[Заказ наличные]],"")</f>
        <v>0</v>
      </c>
      <c r="J1312" s="213">
        <f>Таблица6254[[#This Row],[Цена б/н]]*Таблица6254[[#This Row],[заказ б/н]]</f>
        <v>0</v>
      </c>
    </row>
    <row r="1313" spans="1:10" x14ac:dyDescent="0.25">
      <c r="A1313" s="214" t="s">
        <v>1033</v>
      </c>
      <c r="B1313" s="214" t="s">
        <v>2267</v>
      </c>
      <c r="C1313" s="214" t="s">
        <v>2454</v>
      </c>
      <c r="D1313" s="214" t="s">
        <v>2455</v>
      </c>
      <c r="E1313" s="215">
        <v>14931</v>
      </c>
      <c r="F1313" s="215">
        <v>17162</v>
      </c>
      <c r="G1313" s="212"/>
      <c r="H1313" s="212"/>
      <c r="I1313" s="213">
        <f>IF(Таблица6254[[#This Row],[цена наличные]]&lt;&gt;"-",Таблица6254[[#This Row],[цена наличные]]*Таблица6254[[#This Row],[Заказ наличные]],"")</f>
        <v>0</v>
      </c>
      <c r="J1313" s="213">
        <f>Таблица6254[[#This Row],[Цена б/н]]*Таблица6254[[#This Row],[заказ б/н]]</f>
        <v>0</v>
      </c>
    </row>
    <row r="1314" spans="1:10" x14ac:dyDescent="0.25">
      <c r="A1314" s="214" t="s">
        <v>1033</v>
      </c>
      <c r="B1314" s="214" t="s">
        <v>2267</v>
      </c>
      <c r="C1314" s="214" t="s">
        <v>2456</v>
      </c>
      <c r="D1314" s="214" t="s">
        <v>2457</v>
      </c>
      <c r="E1314" s="215">
        <v>14931</v>
      </c>
      <c r="F1314" s="215">
        <v>17162</v>
      </c>
      <c r="G1314" s="212"/>
      <c r="H1314" s="212"/>
      <c r="I1314" s="213">
        <f>IF(Таблица6254[[#This Row],[цена наличные]]&lt;&gt;"-",Таблица6254[[#This Row],[цена наличные]]*Таблица6254[[#This Row],[Заказ наличные]],"")</f>
        <v>0</v>
      </c>
      <c r="J1314" s="213">
        <f>Таблица6254[[#This Row],[Цена б/н]]*Таблица6254[[#This Row],[заказ б/н]]</f>
        <v>0</v>
      </c>
    </row>
    <row r="1315" spans="1:10" x14ac:dyDescent="0.25">
      <c r="A1315" s="214" t="s">
        <v>1033</v>
      </c>
      <c r="B1315" s="214" t="s">
        <v>2267</v>
      </c>
      <c r="C1315" s="214" t="s">
        <v>2458</v>
      </c>
      <c r="D1315" s="214" t="s">
        <v>2459</v>
      </c>
      <c r="E1315" s="215">
        <v>8823</v>
      </c>
      <c r="F1315" s="215">
        <v>10141</v>
      </c>
      <c r="G1315" s="212"/>
      <c r="H1315" s="212"/>
      <c r="I1315" s="213">
        <f>IF(Таблица6254[[#This Row],[цена наличные]]&lt;&gt;"-",Таблица6254[[#This Row],[цена наличные]]*Таблица6254[[#This Row],[Заказ наличные]],"")</f>
        <v>0</v>
      </c>
      <c r="J1315" s="213">
        <f>Таблица6254[[#This Row],[Цена б/н]]*Таблица6254[[#This Row],[заказ б/н]]</f>
        <v>0</v>
      </c>
    </row>
    <row r="1316" spans="1:10" x14ac:dyDescent="0.25">
      <c r="A1316" s="214" t="s">
        <v>1033</v>
      </c>
      <c r="B1316" s="214" t="s">
        <v>2267</v>
      </c>
      <c r="C1316" s="214" t="s">
        <v>2460</v>
      </c>
      <c r="D1316" s="214" t="s">
        <v>2461</v>
      </c>
      <c r="E1316" s="215">
        <v>8484</v>
      </c>
      <c r="F1316" s="215">
        <v>9751</v>
      </c>
      <c r="G1316" s="212"/>
      <c r="H1316" s="212"/>
      <c r="I1316" s="213">
        <f>IF(Таблица6254[[#This Row],[цена наличные]]&lt;&gt;"-",Таблица6254[[#This Row],[цена наличные]]*Таблица6254[[#This Row],[Заказ наличные]],"")</f>
        <v>0</v>
      </c>
      <c r="J1316" s="213">
        <f>Таблица6254[[#This Row],[Цена б/н]]*Таблица6254[[#This Row],[заказ б/н]]</f>
        <v>0</v>
      </c>
    </row>
    <row r="1317" spans="1:10" x14ac:dyDescent="0.25">
      <c r="A1317" s="214" t="s">
        <v>1033</v>
      </c>
      <c r="B1317" s="214" t="s">
        <v>2267</v>
      </c>
      <c r="C1317" s="214" t="s">
        <v>2462</v>
      </c>
      <c r="D1317" s="214" t="s">
        <v>2463</v>
      </c>
      <c r="E1317" s="215">
        <v>13235</v>
      </c>
      <c r="F1317" s="215">
        <v>15212</v>
      </c>
      <c r="G1317" s="212"/>
      <c r="H1317" s="212"/>
      <c r="I1317" s="213">
        <f>IF(Таблица6254[[#This Row],[цена наличные]]&lt;&gt;"-",Таблица6254[[#This Row],[цена наличные]]*Таблица6254[[#This Row],[Заказ наличные]],"")</f>
        <v>0</v>
      </c>
      <c r="J1317" s="213">
        <f>Таблица6254[[#This Row],[Цена б/н]]*Таблица6254[[#This Row],[заказ б/н]]</f>
        <v>0</v>
      </c>
    </row>
    <row r="1318" spans="1:10" x14ac:dyDescent="0.25">
      <c r="A1318" s="214" t="s">
        <v>1033</v>
      </c>
      <c r="B1318" s="214" t="s">
        <v>2267</v>
      </c>
      <c r="C1318" s="214" t="s">
        <v>2464</v>
      </c>
      <c r="D1318" s="214" t="s">
        <v>2465</v>
      </c>
      <c r="E1318" s="215">
        <v>11198</v>
      </c>
      <c r="F1318" s="215">
        <v>12872</v>
      </c>
      <c r="G1318" s="212"/>
      <c r="H1318" s="212"/>
      <c r="I1318" s="213">
        <f>IF(Таблица6254[[#This Row],[цена наличные]]&lt;&gt;"-",Таблица6254[[#This Row],[цена наличные]]*Таблица6254[[#This Row],[Заказ наличные]],"")</f>
        <v>0</v>
      </c>
      <c r="J1318" s="213">
        <f>Таблица6254[[#This Row],[Цена б/н]]*Таблица6254[[#This Row],[заказ б/н]]</f>
        <v>0</v>
      </c>
    </row>
    <row r="1319" spans="1:10" x14ac:dyDescent="0.25">
      <c r="A1319" s="214" t="s">
        <v>1033</v>
      </c>
      <c r="B1319" s="214" t="s">
        <v>2267</v>
      </c>
      <c r="C1319" s="214" t="s">
        <v>2466</v>
      </c>
      <c r="D1319" s="214" t="s">
        <v>2467</v>
      </c>
      <c r="E1319" s="215">
        <v>13574</v>
      </c>
      <c r="F1319" s="215">
        <v>15602</v>
      </c>
      <c r="G1319" s="212"/>
      <c r="H1319" s="212"/>
      <c r="I1319" s="213">
        <f>IF(Таблица6254[[#This Row],[цена наличные]]&lt;&gt;"-",Таблица6254[[#This Row],[цена наличные]]*Таблица6254[[#This Row],[Заказ наличные]],"")</f>
        <v>0</v>
      </c>
      <c r="J1319" s="213">
        <f>Таблица6254[[#This Row],[Цена б/н]]*Таблица6254[[#This Row],[заказ б/н]]</f>
        <v>0</v>
      </c>
    </row>
    <row r="1320" spans="1:10" x14ac:dyDescent="0.25">
      <c r="A1320" s="214" t="s">
        <v>1033</v>
      </c>
      <c r="B1320" s="214" t="s">
        <v>2267</v>
      </c>
      <c r="C1320" s="214" t="s">
        <v>2468</v>
      </c>
      <c r="D1320" s="214" t="s">
        <v>2469</v>
      </c>
      <c r="E1320" s="215">
        <v>12013</v>
      </c>
      <c r="F1320" s="215">
        <v>13808</v>
      </c>
      <c r="G1320" s="212"/>
      <c r="H1320" s="212"/>
      <c r="I1320" s="213">
        <f>IF(Таблица6254[[#This Row],[цена наличные]]&lt;&gt;"-",Таблица6254[[#This Row],[цена наличные]]*Таблица6254[[#This Row],[Заказ наличные]],"")</f>
        <v>0</v>
      </c>
      <c r="J1320" s="213">
        <f>Таблица6254[[#This Row],[Цена б/н]]*Таблица6254[[#This Row],[заказ б/н]]</f>
        <v>0</v>
      </c>
    </row>
    <row r="1321" spans="1:10" x14ac:dyDescent="0.25">
      <c r="A1321" s="214" t="s">
        <v>1033</v>
      </c>
      <c r="B1321" s="214" t="s">
        <v>2267</v>
      </c>
      <c r="C1321" s="214" t="s">
        <v>2470</v>
      </c>
      <c r="D1321" s="214" t="s">
        <v>2471</v>
      </c>
      <c r="E1321" s="215">
        <v>12895</v>
      </c>
      <c r="F1321" s="215">
        <v>14822</v>
      </c>
      <c r="G1321" s="212"/>
      <c r="H1321" s="212"/>
      <c r="I1321" s="213">
        <f>IF(Таблица6254[[#This Row],[цена наличные]]&lt;&gt;"-",Таблица6254[[#This Row],[цена наличные]]*Таблица6254[[#This Row],[Заказ наличные]],"")</f>
        <v>0</v>
      </c>
      <c r="J1321" s="213">
        <f>Таблица6254[[#This Row],[Цена б/н]]*Таблица6254[[#This Row],[заказ б/н]]</f>
        <v>0</v>
      </c>
    </row>
    <row r="1322" spans="1:10" x14ac:dyDescent="0.25">
      <c r="A1322" s="214" t="s">
        <v>1033</v>
      </c>
      <c r="B1322" s="214" t="s">
        <v>2267</v>
      </c>
      <c r="C1322" s="214" t="s">
        <v>2472</v>
      </c>
      <c r="D1322" s="214" t="s">
        <v>2473</v>
      </c>
      <c r="E1322" s="215">
        <v>11945</v>
      </c>
      <c r="F1322" s="215">
        <v>13730</v>
      </c>
      <c r="G1322" s="212"/>
      <c r="H1322" s="212"/>
      <c r="I1322" s="213">
        <f>IF(Таблица6254[[#This Row],[цена наличные]]&lt;&gt;"-",Таблица6254[[#This Row],[цена наличные]]*Таблица6254[[#This Row],[Заказ наличные]],"")</f>
        <v>0</v>
      </c>
      <c r="J1322" s="213">
        <f>Таблица6254[[#This Row],[Цена б/н]]*Таблица6254[[#This Row],[заказ б/н]]</f>
        <v>0</v>
      </c>
    </row>
    <row r="1323" spans="1:10" x14ac:dyDescent="0.25">
      <c r="A1323" s="214" t="s">
        <v>1033</v>
      </c>
      <c r="B1323" s="214" t="s">
        <v>2267</v>
      </c>
      <c r="C1323" s="214" t="s">
        <v>2474</v>
      </c>
      <c r="D1323" s="214" t="s">
        <v>2475</v>
      </c>
      <c r="E1323" s="215">
        <v>12556</v>
      </c>
      <c r="F1323" s="215">
        <v>14432</v>
      </c>
      <c r="G1323" s="212"/>
      <c r="H1323" s="212"/>
      <c r="I1323" s="213">
        <f>IF(Таблица6254[[#This Row],[цена наличные]]&lt;&gt;"-",Таблица6254[[#This Row],[цена наличные]]*Таблица6254[[#This Row],[Заказ наличные]],"")</f>
        <v>0</v>
      </c>
      <c r="J1323" s="213">
        <f>Таблица6254[[#This Row],[Цена б/н]]*Таблица6254[[#This Row],[заказ б/н]]</f>
        <v>0</v>
      </c>
    </row>
    <row r="1324" spans="1:10" x14ac:dyDescent="0.25">
      <c r="A1324" s="214" t="s">
        <v>1033</v>
      </c>
      <c r="B1324" s="214" t="s">
        <v>2267</v>
      </c>
      <c r="C1324" s="214" t="s">
        <v>2476</v>
      </c>
      <c r="D1324" s="214" t="s">
        <v>2477</v>
      </c>
      <c r="E1324" s="215">
        <v>13574</v>
      </c>
      <c r="F1324" s="215">
        <v>15602</v>
      </c>
      <c r="G1324" s="212"/>
      <c r="H1324" s="212"/>
      <c r="I1324" s="213">
        <f>IF(Таблица6254[[#This Row],[цена наличные]]&lt;&gt;"-",Таблица6254[[#This Row],[цена наличные]]*Таблица6254[[#This Row],[Заказ наличные]],"")</f>
        <v>0</v>
      </c>
      <c r="J1324" s="213">
        <f>Таблица6254[[#This Row],[Цена б/н]]*Таблица6254[[#This Row],[заказ б/н]]</f>
        <v>0</v>
      </c>
    </row>
    <row r="1325" spans="1:10" x14ac:dyDescent="0.25">
      <c r="A1325" s="214" t="s">
        <v>1033</v>
      </c>
      <c r="B1325" s="214" t="s">
        <v>2267</v>
      </c>
      <c r="C1325" s="214" t="s">
        <v>2478</v>
      </c>
      <c r="D1325" s="214" t="s">
        <v>2479</v>
      </c>
      <c r="E1325" s="215">
        <v>12895</v>
      </c>
      <c r="F1325" s="215">
        <v>14822</v>
      </c>
      <c r="G1325" s="212"/>
      <c r="H1325" s="212"/>
      <c r="I1325" s="213">
        <f>IF(Таблица6254[[#This Row],[цена наличные]]&lt;&gt;"-",Таблица6254[[#This Row],[цена наличные]]*Таблица6254[[#This Row],[Заказ наличные]],"")</f>
        <v>0</v>
      </c>
      <c r="J1325" s="213">
        <f>Таблица6254[[#This Row],[Цена б/н]]*Таблица6254[[#This Row],[заказ б/н]]</f>
        <v>0</v>
      </c>
    </row>
    <row r="1326" spans="1:10" x14ac:dyDescent="0.25">
      <c r="A1326" s="214" t="s">
        <v>1033</v>
      </c>
      <c r="B1326" s="214" t="s">
        <v>2267</v>
      </c>
      <c r="C1326" s="214" t="s">
        <v>2480</v>
      </c>
      <c r="D1326" s="214" t="s">
        <v>2481</v>
      </c>
      <c r="E1326" s="215">
        <v>12895</v>
      </c>
      <c r="F1326" s="215">
        <v>14822</v>
      </c>
      <c r="G1326" s="212"/>
      <c r="H1326" s="212"/>
      <c r="I1326" s="213">
        <f>IF(Таблица6254[[#This Row],[цена наличные]]&lt;&gt;"-",Таблица6254[[#This Row],[цена наличные]]*Таблица6254[[#This Row],[Заказ наличные]],"")</f>
        <v>0</v>
      </c>
      <c r="J1326" s="213">
        <f>Таблица6254[[#This Row],[Цена б/н]]*Таблица6254[[#This Row],[заказ б/н]]</f>
        <v>0</v>
      </c>
    </row>
    <row r="1327" spans="1:10" x14ac:dyDescent="0.25">
      <c r="A1327" s="214" t="s">
        <v>1033</v>
      </c>
      <c r="B1327" s="214" t="s">
        <v>2267</v>
      </c>
      <c r="C1327" s="214" t="s">
        <v>2482</v>
      </c>
      <c r="D1327" s="214" t="s">
        <v>2483</v>
      </c>
      <c r="E1327" s="215">
        <v>17307</v>
      </c>
      <c r="F1327" s="215">
        <v>19893</v>
      </c>
      <c r="G1327" s="212"/>
      <c r="H1327" s="212"/>
      <c r="I1327" s="213">
        <f>IF(Таблица6254[[#This Row],[цена наличные]]&lt;&gt;"-",Таблица6254[[#This Row],[цена наличные]]*Таблица6254[[#This Row],[Заказ наличные]],"")</f>
        <v>0</v>
      </c>
      <c r="J1327" s="213">
        <f>Таблица6254[[#This Row],[Цена б/н]]*Таблица6254[[#This Row],[заказ б/н]]</f>
        <v>0</v>
      </c>
    </row>
    <row r="1328" spans="1:10" x14ac:dyDescent="0.25">
      <c r="A1328" s="214" t="s">
        <v>1033</v>
      </c>
      <c r="B1328" s="214" t="s">
        <v>2267</v>
      </c>
      <c r="C1328" s="214" t="s">
        <v>2484</v>
      </c>
      <c r="D1328" s="214" t="s">
        <v>2485</v>
      </c>
      <c r="E1328" s="215">
        <v>19343</v>
      </c>
      <c r="F1328" s="215">
        <v>22233</v>
      </c>
      <c r="G1328" s="212"/>
      <c r="H1328" s="212"/>
      <c r="I1328" s="213">
        <f>IF(Таблица6254[[#This Row],[цена наличные]]&lt;&gt;"-",Таблица6254[[#This Row],[цена наличные]]*Таблица6254[[#This Row],[Заказ наличные]],"")</f>
        <v>0</v>
      </c>
      <c r="J1328" s="213">
        <f>Таблица6254[[#This Row],[Цена б/н]]*Таблица6254[[#This Row],[заказ б/н]]</f>
        <v>0</v>
      </c>
    </row>
    <row r="1329" spans="1:10" x14ac:dyDescent="0.25">
      <c r="A1329" s="214" t="s">
        <v>1033</v>
      </c>
      <c r="B1329" s="214" t="s">
        <v>2267</v>
      </c>
      <c r="C1329" s="214" t="s">
        <v>2486</v>
      </c>
      <c r="D1329" s="214" t="s">
        <v>2487</v>
      </c>
      <c r="E1329" s="215">
        <v>38686</v>
      </c>
      <c r="F1329" s="215">
        <v>44466</v>
      </c>
      <c r="G1329" s="212"/>
      <c r="H1329" s="212"/>
      <c r="I1329" s="213">
        <f>IF(Таблица6254[[#This Row],[цена наличные]]&lt;&gt;"-",Таблица6254[[#This Row],[цена наличные]]*Таблица6254[[#This Row],[Заказ наличные]],"")</f>
        <v>0</v>
      </c>
      <c r="J1329" s="213">
        <f>Таблица6254[[#This Row],[Цена б/н]]*Таблица6254[[#This Row],[заказ б/н]]</f>
        <v>0</v>
      </c>
    </row>
    <row r="1330" spans="1:10" x14ac:dyDescent="0.25">
      <c r="A1330" s="214" t="s">
        <v>1033</v>
      </c>
      <c r="B1330" s="214" t="s">
        <v>2267</v>
      </c>
      <c r="C1330" s="214" t="s">
        <v>2488</v>
      </c>
      <c r="D1330" s="214" t="s">
        <v>2489</v>
      </c>
      <c r="E1330" s="215">
        <v>40722</v>
      </c>
      <c r="F1330" s="215">
        <v>46807</v>
      </c>
      <c r="G1330" s="212"/>
      <c r="H1330" s="212"/>
      <c r="I1330" s="213">
        <f>IF(Таблица6254[[#This Row],[цена наличные]]&lt;&gt;"-",Таблица6254[[#This Row],[цена наличные]]*Таблица6254[[#This Row],[Заказ наличные]],"")</f>
        <v>0</v>
      </c>
      <c r="J1330" s="213">
        <f>Таблица6254[[#This Row],[Цена б/н]]*Таблица6254[[#This Row],[заказ б/н]]</f>
        <v>0</v>
      </c>
    </row>
    <row r="1331" spans="1:10" x14ac:dyDescent="0.25">
      <c r="A1331" s="214" t="s">
        <v>1033</v>
      </c>
      <c r="B1331" s="214" t="s">
        <v>2267</v>
      </c>
      <c r="C1331" s="214" t="s">
        <v>2490</v>
      </c>
      <c r="D1331" s="214" t="s">
        <v>2491</v>
      </c>
      <c r="E1331" s="215">
        <v>5905</v>
      </c>
      <c r="F1331" s="215">
        <v>6787</v>
      </c>
      <c r="G1331" s="212"/>
      <c r="H1331" s="212"/>
      <c r="I1331" s="213">
        <f>IF(Таблица6254[[#This Row],[цена наличные]]&lt;&gt;"-",Таблица6254[[#This Row],[цена наличные]]*Таблица6254[[#This Row],[Заказ наличные]],"")</f>
        <v>0</v>
      </c>
      <c r="J1331" s="213">
        <f>Таблица6254[[#This Row],[Цена б/н]]*Таблица6254[[#This Row],[заказ б/н]]</f>
        <v>0</v>
      </c>
    </row>
    <row r="1332" spans="1:10" x14ac:dyDescent="0.25">
      <c r="A1332" s="214" t="s">
        <v>1033</v>
      </c>
      <c r="B1332" s="214" t="s">
        <v>2267</v>
      </c>
      <c r="C1332" s="214" t="s">
        <v>2492</v>
      </c>
      <c r="D1332" s="214" t="s">
        <v>2493</v>
      </c>
      <c r="E1332" s="215">
        <v>6923</v>
      </c>
      <c r="F1332" s="215">
        <v>7957</v>
      </c>
      <c r="G1332" s="212"/>
      <c r="H1332" s="212"/>
      <c r="I1332" s="213">
        <f>IF(Таблица6254[[#This Row],[цена наличные]]&lt;&gt;"-",Таблица6254[[#This Row],[цена наличные]]*Таблица6254[[#This Row],[Заказ наличные]],"")</f>
        <v>0</v>
      </c>
      <c r="J1332" s="213">
        <f>Таблица6254[[#This Row],[Цена б/н]]*Таблица6254[[#This Row],[заказ б/н]]</f>
        <v>0</v>
      </c>
    </row>
    <row r="1333" spans="1:10" x14ac:dyDescent="0.25">
      <c r="A1333" s="214" t="s">
        <v>1033</v>
      </c>
      <c r="B1333" s="214" t="s">
        <v>2267</v>
      </c>
      <c r="C1333" s="214" t="s">
        <v>2494</v>
      </c>
      <c r="D1333" s="214" t="s">
        <v>2495</v>
      </c>
      <c r="E1333" s="215">
        <v>7941</v>
      </c>
      <c r="F1333" s="215">
        <v>9127</v>
      </c>
      <c r="G1333" s="212"/>
      <c r="H1333" s="212"/>
      <c r="I1333" s="213">
        <f>IF(Таблица6254[[#This Row],[цена наличные]]&lt;&gt;"-",Таблица6254[[#This Row],[цена наличные]]*Таблица6254[[#This Row],[Заказ наличные]],"")</f>
        <v>0</v>
      </c>
      <c r="J1333" s="213">
        <f>Таблица6254[[#This Row],[Цена б/н]]*Таблица6254[[#This Row],[заказ б/н]]</f>
        <v>0</v>
      </c>
    </row>
    <row r="1334" spans="1:10" x14ac:dyDescent="0.25">
      <c r="A1334" s="214" t="s">
        <v>1033</v>
      </c>
      <c r="B1334" s="214" t="s">
        <v>2267</v>
      </c>
      <c r="C1334" s="214" t="s">
        <v>2496</v>
      </c>
      <c r="D1334" s="214" t="s">
        <v>2497</v>
      </c>
      <c r="E1334" s="215">
        <v>10180</v>
      </c>
      <c r="F1334" s="215">
        <v>11702</v>
      </c>
      <c r="G1334" s="212"/>
      <c r="H1334" s="212"/>
      <c r="I1334" s="213">
        <f>IF(Таблица6254[[#This Row],[цена наличные]]&lt;&gt;"-",Таблица6254[[#This Row],[цена наличные]]*Таблица6254[[#This Row],[Заказ наличные]],"")</f>
        <v>0</v>
      </c>
      <c r="J1334" s="213">
        <f>Таблица6254[[#This Row],[Цена б/н]]*Таблица6254[[#This Row],[заказ б/н]]</f>
        <v>0</v>
      </c>
    </row>
    <row r="1335" spans="1:10" x14ac:dyDescent="0.25">
      <c r="A1335" s="214" t="s">
        <v>1033</v>
      </c>
      <c r="B1335" s="214" t="s">
        <v>2267</v>
      </c>
      <c r="C1335" s="214" t="s">
        <v>2498</v>
      </c>
      <c r="D1335" s="214" t="s">
        <v>2499</v>
      </c>
      <c r="E1335" s="215">
        <v>9637</v>
      </c>
      <c r="F1335" s="215">
        <v>11078</v>
      </c>
      <c r="G1335" s="212"/>
      <c r="H1335" s="212"/>
      <c r="I1335" s="213">
        <f>IF(Таблица6254[[#This Row],[цена наличные]]&lt;&gt;"-",Таблица6254[[#This Row],[цена наличные]]*Таблица6254[[#This Row],[Заказ наличные]],"")</f>
        <v>0</v>
      </c>
      <c r="J1335" s="213">
        <f>Таблица6254[[#This Row],[Цена б/н]]*Таблица6254[[#This Row],[заказ б/н]]</f>
        <v>0</v>
      </c>
    </row>
    <row r="1336" spans="1:10" x14ac:dyDescent="0.25">
      <c r="A1336" s="214" t="s">
        <v>1033</v>
      </c>
      <c r="B1336" s="214" t="s">
        <v>2267</v>
      </c>
      <c r="C1336" s="214" t="s">
        <v>2500</v>
      </c>
      <c r="D1336" s="214" t="s">
        <v>2501</v>
      </c>
      <c r="E1336" s="215">
        <v>6040</v>
      </c>
      <c r="F1336" s="215">
        <v>6943</v>
      </c>
      <c r="G1336" s="212"/>
      <c r="H1336" s="212"/>
      <c r="I1336" s="213">
        <f>IF(Таблица6254[[#This Row],[цена наличные]]&lt;&gt;"-",Таблица6254[[#This Row],[цена наличные]]*Таблица6254[[#This Row],[Заказ наличные]],"")</f>
        <v>0</v>
      </c>
      <c r="J1336" s="213">
        <f>Таблица6254[[#This Row],[Цена б/н]]*Таблица6254[[#This Row],[заказ б/н]]</f>
        <v>0</v>
      </c>
    </row>
    <row r="1337" spans="1:10" x14ac:dyDescent="0.25">
      <c r="A1337" s="214" t="s">
        <v>1033</v>
      </c>
      <c r="B1337" s="214" t="s">
        <v>2267</v>
      </c>
      <c r="C1337" s="214" t="s">
        <v>2502</v>
      </c>
      <c r="D1337" s="214" t="s">
        <v>2503</v>
      </c>
      <c r="E1337" s="215">
        <v>12895</v>
      </c>
      <c r="F1337" s="215">
        <v>14822</v>
      </c>
      <c r="G1337" s="212"/>
      <c r="H1337" s="212"/>
      <c r="I1337" s="213">
        <f>IF(Таблица6254[[#This Row],[цена наличные]]&lt;&gt;"-",Таблица6254[[#This Row],[цена наличные]]*Таблица6254[[#This Row],[Заказ наличные]],"")</f>
        <v>0</v>
      </c>
      <c r="J1337" s="213">
        <f>Таблица6254[[#This Row],[Цена б/н]]*Таблица6254[[#This Row],[заказ б/н]]</f>
        <v>0</v>
      </c>
    </row>
    <row r="1338" spans="1:10" x14ac:dyDescent="0.25">
      <c r="A1338" s="214" t="s">
        <v>1033</v>
      </c>
      <c r="B1338" s="214" t="s">
        <v>2267</v>
      </c>
      <c r="C1338" s="214" t="s">
        <v>2504</v>
      </c>
      <c r="D1338" s="214" t="s">
        <v>2505</v>
      </c>
      <c r="E1338" s="215">
        <v>14931</v>
      </c>
      <c r="F1338" s="215">
        <v>17162</v>
      </c>
      <c r="G1338" s="212"/>
      <c r="H1338" s="212"/>
      <c r="I1338" s="213">
        <f>IF(Таблица6254[[#This Row],[цена наличные]]&lt;&gt;"-",Таблица6254[[#This Row],[цена наличные]]*Таблица6254[[#This Row],[Заказ наличные]],"")</f>
        <v>0</v>
      </c>
      <c r="J1338" s="213">
        <f>Таблица6254[[#This Row],[Цена б/н]]*Таблица6254[[#This Row],[заказ б/н]]</f>
        <v>0</v>
      </c>
    </row>
    <row r="1339" spans="1:10" x14ac:dyDescent="0.25">
      <c r="A1339" s="214" t="s">
        <v>1033</v>
      </c>
      <c r="B1339" s="214" t="s">
        <v>2267</v>
      </c>
      <c r="C1339" s="214" t="s">
        <v>2506</v>
      </c>
      <c r="D1339" s="214" t="s">
        <v>2507</v>
      </c>
      <c r="E1339" s="215">
        <v>8823</v>
      </c>
      <c r="F1339" s="215">
        <v>10141</v>
      </c>
      <c r="G1339" s="212"/>
      <c r="H1339" s="212"/>
      <c r="I1339" s="213">
        <f>IF(Таблица6254[[#This Row],[цена наличные]]&lt;&gt;"-",Таблица6254[[#This Row],[цена наличные]]*Таблица6254[[#This Row],[Заказ наличные]],"")</f>
        <v>0</v>
      </c>
      <c r="J1339" s="213">
        <f>Таблица6254[[#This Row],[Цена б/н]]*Таблица6254[[#This Row],[заказ б/н]]</f>
        <v>0</v>
      </c>
    </row>
    <row r="1340" spans="1:10" x14ac:dyDescent="0.25">
      <c r="A1340" s="214" t="s">
        <v>1033</v>
      </c>
      <c r="B1340" s="214" t="s">
        <v>2267</v>
      </c>
      <c r="C1340" s="214" t="s">
        <v>13711</v>
      </c>
      <c r="D1340" s="214" t="s">
        <v>13712</v>
      </c>
      <c r="E1340" s="215">
        <v>10180</v>
      </c>
      <c r="F1340" s="215">
        <v>11702</v>
      </c>
      <c r="G1340" s="212"/>
      <c r="H1340" s="212"/>
      <c r="I1340" s="213">
        <f>IF(Таблица6254[[#This Row],[цена наличные]]&lt;&gt;"-",Таблица6254[[#This Row],[цена наличные]]*Таблица6254[[#This Row],[Заказ наличные]],"")</f>
        <v>0</v>
      </c>
      <c r="J1340" s="213">
        <f>Таблица6254[[#This Row],[Цена б/н]]*Таблица6254[[#This Row],[заказ б/н]]</f>
        <v>0</v>
      </c>
    </row>
    <row r="1341" spans="1:10" x14ac:dyDescent="0.25">
      <c r="A1341" s="214" t="s">
        <v>1033</v>
      </c>
      <c r="B1341" s="214" t="s">
        <v>2267</v>
      </c>
      <c r="C1341" s="214" t="s">
        <v>2508</v>
      </c>
      <c r="D1341" s="214" t="s">
        <v>2509</v>
      </c>
      <c r="E1341" s="215">
        <v>14796</v>
      </c>
      <c r="F1341" s="215">
        <v>17006</v>
      </c>
      <c r="G1341" s="212"/>
      <c r="H1341" s="212"/>
      <c r="I1341" s="213">
        <f>IF(Таблица6254[[#This Row],[цена наличные]]&lt;&gt;"-",Таблица6254[[#This Row],[цена наличные]]*Таблица6254[[#This Row],[Заказ наличные]],"")</f>
        <v>0</v>
      </c>
      <c r="J1341" s="213">
        <f>Таблица6254[[#This Row],[Цена б/н]]*Таблица6254[[#This Row],[заказ б/н]]</f>
        <v>0</v>
      </c>
    </row>
    <row r="1342" spans="1:10" x14ac:dyDescent="0.25">
      <c r="A1342" s="214" t="s">
        <v>1033</v>
      </c>
      <c r="B1342" s="214" t="s">
        <v>2267</v>
      </c>
      <c r="C1342" s="214" t="s">
        <v>2510</v>
      </c>
      <c r="D1342" s="214" t="s">
        <v>2511</v>
      </c>
      <c r="E1342" s="215">
        <v>12759</v>
      </c>
      <c r="F1342" s="215">
        <v>14666</v>
      </c>
      <c r="G1342" s="212"/>
      <c r="H1342" s="212"/>
      <c r="I1342" s="213">
        <f>IF(Таблица6254[[#This Row],[цена наличные]]&lt;&gt;"-",Таблица6254[[#This Row],[цена наличные]]*Таблица6254[[#This Row],[Заказ наличные]],"")</f>
        <v>0</v>
      </c>
      <c r="J1342" s="213">
        <f>Таблица6254[[#This Row],[Цена б/н]]*Таблица6254[[#This Row],[заказ б/н]]</f>
        <v>0</v>
      </c>
    </row>
    <row r="1343" spans="1:10" x14ac:dyDescent="0.25">
      <c r="A1343" s="214" t="s">
        <v>1033</v>
      </c>
      <c r="B1343" s="214" t="s">
        <v>2267</v>
      </c>
      <c r="C1343" s="214" t="s">
        <v>2512</v>
      </c>
      <c r="D1343" s="214" t="s">
        <v>2513</v>
      </c>
      <c r="E1343" s="215">
        <v>18325</v>
      </c>
      <c r="F1343" s="215">
        <v>21063</v>
      </c>
      <c r="G1343" s="212"/>
      <c r="H1343" s="212"/>
      <c r="I1343" s="213">
        <f>IF(Таблица6254[[#This Row],[цена наличные]]&lt;&gt;"-",Таблица6254[[#This Row],[цена наличные]]*Таблица6254[[#This Row],[Заказ наличные]],"")</f>
        <v>0</v>
      </c>
      <c r="J1343" s="213">
        <f>Таблица6254[[#This Row],[Цена б/н]]*Таблица6254[[#This Row],[заказ б/н]]</f>
        <v>0</v>
      </c>
    </row>
    <row r="1344" spans="1:10" x14ac:dyDescent="0.25">
      <c r="A1344" s="214" t="s">
        <v>1033</v>
      </c>
      <c r="B1344" s="214" t="s">
        <v>2267</v>
      </c>
      <c r="C1344" s="214" t="s">
        <v>2514</v>
      </c>
      <c r="D1344" s="214" t="s">
        <v>2515</v>
      </c>
      <c r="E1344" s="215">
        <v>17985</v>
      </c>
      <c r="F1344" s="215">
        <v>20673</v>
      </c>
      <c r="G1344" s="212"/>
      <c r="H1344" s="212"/>
      <c r="I1344" s="213">
        <f>IF(Таблица6254[[#This Row],[цена наличные]]&lt;&gt;"-",Таблица6254[[#This Row],[цена наличные]]*Таблица6254[[#This Row],[Заказ наличные]],"")</f>
        <v>0</v>
      </c>
      <c r="J1344" s="213">
        <f>Таблица6254[[#This Row],[Цена б/н]]*Таблица6254[[#This Row],[заказ б/н]]</f>
        <v>0</v>
      </c>
    </row>
    <row r="1345" spans="1:10" x14ac:dyDescent="0.25">
      <c r="A1345" s="214" t="s">
        <v>1033</v>
      </c>
      <c r="B1345" s="214" t="s">
        <v>2267</v>
      </c>
      <c r="C1345" s="214" t="s">
        <v>2516</v>
      </c>
      <c r="D1345" s="214" t="s">
        <v>2517</v>
      </c>
      <c r="E1345" s="215">
        <v>20361</v>
      </c>
      <c r="F1345" s="215">
        <v>23403</v>
      </c>
      <c r="G1345" s="212"/>
      <c r="H1345" s="212"/>
      <c r="I1345" s="213">
        <f>IF(Таблица6254[[#This Row],[цена наличные]]&lt;&gt;"-",Таблица6254[[#This Row],[цена наличные]]*Таблица6254[[#This Row],[Заказ наличные]],"")</f>
        <v>0</v>
      </c>
      <c r="J1345" s="213">
        <f>Таблица6254[[#This Row],[Цена б/н]]*Таблица6254[[#This Row],[заказ б/н]]</f>
        <v>0</v>
      </c>
    </row>
    <row r="1346" spans="1:10" x14ac:dyDescent="0.25">
      <c r="A1346" s="214" t="s">
        <v>1033</v>
      </c>
      <c r="B1346" s="214" t="s">
        <v>2267</v>
      </c>
      <c r="C1346" s="214" t="s">
        <v>2518</v>
      </c>
      <c r="D1346" s="214" t="s">
        <v>2519</v>
      </c>
      <c r="E1346" s="215">
        <v>22058</v>
      </c>
      <c r="F1346" s="215">
        <v>25354</v>
      </c>
      <c r="G1346" s="212"/>
      <c r="H1346" s="212"/>
      <c r="I1346" s="213">
        <f>IF(Таблица6254[[#This Row],[цена наличные]]&lt;&gt;"-",Таблица6254[[#This Row],[цена наличные]]*Таблица6254[[#This Row],[Заказ наличные]],"")</f>
        <v>0</v>
      </c>
      <c r="J1346" s="213">
        <f>Таблица6254[[#This Row],[Цена б/н]]*Таблица6254[[#This Row],[заказ б/н]]</f>
        <v>0</v>
      </c>
    </row>
    <row r="1347" spans="1:10" x14ac:dyDescent="0.25">
      <c r="A1347" s="214" t="s">
        <v>1033</v>
      </c>
      <c r="B1347" s="214" t="s">
        <v>2267</v>
      </c>
      <c r="C1347" s="214" t="s">
        <v>2520</v>
      </c>
      <c r="D1347" s="214" t="s">
        <v>2521</v>
      </c>
      <c r="E1347" s="215">
        <v>26130</v>
      </c>
      <c r="F1347" s="215">
        <v>30034</v>
      </c>
      <c r="G1347" s="212"/>
      <c r="H1347" s="212"/>
      <c r="I1347" s="213">
        <f>IF(Таблица6254[[#This Row],[цена наличные]]&lt;&gt;"-",Таблица6254[[#This Row],[цена наличные]]*Таблица6254[[#This Row],[Заказ наличные]],"")</f>
        <v>0</v>
      </c>
      <c r="J1347" s="213">
        <f>Таблица6254[[#This Row],[Цена б/н]]*Таблица6254[[#This Row],[заказ б/н]]</f>
        <v>0</v>
      </c>
    </row>
    <row r="1348" spans="1:10" x14ac:dyDescent="0.25">
      <c r="A1348" s="214" t="s">
        <v>1033</v>
      </c>
      <c r="B1348" s="214" t="s">
        <v>2267</v>
      </c>
      <c r="C1348" s="214" t="s">
        <v>2522</v>
      </c>
      <c r="D1348" s="214" t="s">
        <v>2523</v>
      </c>
      <c r="E1348" s="215">
        <v>25790</v>
      </c>
      <c r="F1348" s="215">
        <v>29644</v>
      </c>
      <c r="G1348" s="212"/>
      <c r="H1348" s="212"/>
      <c r="I1348" s="213">
        <f>IF(Таблица6254[[#This Row],[цена наличные]]&lt;&gt;"-",Таблица6254[[#This Row],[цена наличные]]*Таблица6254[[#This Row],[Заказ наличные]],"")</f>
        <v>0</v>
      </c>
      <c r="J1348" s="213">
        <f>Таблица6254[[#This Row],[Цена б/н]]*Таблица6254[[#This Row],[заказ б/н]]</f>
        <v>0</v>
      </c>
    </row>
    <row r="1349" spans="1:10" x14ac:dyDescent="0.25">
      <c r="A1349" s="214" t="s">
        <v>1033</v>
      </c>
      <c r="B1349" s="214" t="s">
        <v>2267</v>
      </c>
      <c r="C1349" s="214" t="s">
        <v>11318</v>
      </c>
      <c r="D1349" s="214" t="s">
        <v>11319</v>
      </c>
      <c r="E1349" s="215">
        <v>17307</v>
      </c>
      <c r="F1349" s="215">
        <v>19893</v>
      </c>
      <c r="G1349" s="212"/>
      <c r="H1349" s="212"/>
      <c r="I1349" s="213">
        <f>IF(Таблица6254[[#This Row],[цена наличные]]&lt;&gt;"-",Таблица6254[[#This Row],[цена наличные]]*Таблица6254[[#This Row],[Заказ наличные]],"")</f>
        <v>0</v>
      </c>
      <c r="J1349" s="213">
        <f>Таблица6254[[#This Row],[Цена б/н]]*Таблица6254[[#This Row],[заказ б/н]]</f>
        <v>0</v>
      </c>
    </row>
    <row r="1350" spans="1:10" x14ac:dyDescent="0.25">
      <c r="A1350" s="214" t="s">
        <v>1033</v>
      </c>
      <c r="B1350" s="214" t="s">
        <v>2267</v>
      </c>
      <c r="C1350" s="214" t="s">
        <v>2524</v>
      </c>
      <c r="D1350" s="214" t="s">
        <v>2525</v>
      </c>
      <c r="E1350" s="215">
        <v>23076</v>
      </c>
      <c r="F1350" s="215">
        <v>26524</v>
      </c>
      <c r="G1350" s="212"/>
      <c r="H1350" s="212"/>
      <c r="I1350" s="213">
        <f>IF(Таблица6254[[#This Row],[цена наличные]]&lt;&gt;"-",Таблица6254[[#This Row],[цена наличные]]*Таблица6254[[#This Row],[Заказ наличные]],"")</f>
        <v>0</v>
      </c>
      <c r="J1350" s="213">
        <f>Таблица6254[[#This Row],[Цена б/н]]*Таблица6254[[#This Row],[заказ б/н]]</f>
        <v>0</v>
      </c>
    </row>
    <row r="1351" spans="1:10" x14ac:dyDescent="0.25">
      <c r="A1351" s="214" t="s">
        <v>1033</v>
      </c>
      <c r="B1351" s="214" t="s">
        <v>2267</v>
      </c>
      <c r="C1351" s="214" t="s">
        <v>2526</v>
      </c>
      <c r="D1351" s="214" t="s">
        <v>2527</v>
      </c>
      <c r="E1351" s="215">
        <v>26469</v>
      </c>
      <c r="F1351" s="215">
        <v>30424</v>
      </c>
      <c r="G1351" s="212"/>
      <c r="H1351" s="212"/>
      <c r="I1351" s="213">
        <f>IF(Таблица6254[[#This Row],[цена наличные]]&lt;&gt;"-",Таблица6254[[#This Row],[цена наличные]]*Таблица6254[[#This Row],[Заказ наличные]],"")</f>
        <v>0</v>
      </c>
      <c r="J1351" s="213">
        <f>Таблица6254[[#This Row],[Цена б/н]]*Таблица6254[[#This Row],[заказ б/н]]</f>
        <v>0</v>
      </c>
    </row>
    <row r="1352" spans="1:10" x14ac:dyDescent="0.25">
      <c r="A1352" s="214" t="s">
        <v>1033</v>
      </c>
      <c r="B1352" s="214" t="s">
        <v>2267</v>
      </c>
      <c r="C1352" s="214" t="s">
        <v>2528</v>
      </c>
      <c r="D1352" s="214" t="s">
        <v>2529</v>
      </c>
      <c r="E1352" s="215">
        <v>40043</v>
      </c>
      <c r="F1352" s="215">
        <v>46027</v>
      </c>
      <c r="G1352" s="212"/>
      <c r="H1352" s="212"/>
      <c r="I1352" s="213">
        <f>IF(Таблица6254[[#This Row],[цена наличные]]&lt;&gt;"-",Таблица6254[[#This Row],[цена наличные]]*Таблица6254[[#This Row],[Заказ наличные]],"")</f>
        <v>0</v>
      </c>
      <c r="J1352" s="213">
        <f>Таблица6254[[#This Row],[Цена б/н]]*Таблица6254[[#This Row],[заказ б/н]]</f>
        <v>0</v>
      </c>
    </row>
    <row r="1353" spans="1:10" x14ac:dyDescent="0.25">
      <c r="A1353" s="214" t="s">
        <v>1033</v>
      </c>
      <c r="B1353" s="214" t="s">
        <v>2267</v>
      </c>
      <c r="C1353" s="214" t="s">
        <v>2530</v>
      </c>
      <c r="D1353" s="214" t="s">
        <v>2531</v>
      </c>
      <c r="E1353" s="215">
        <v>26130</v>
      </c>
      <c r="F1353" s="215">
        <v>30034</v>
      </c>
      <c r="G1353" s="212"/>
      <c r="H1353" s="212"/>
      <c r="I1353" s="213">
        <f>IF(Таблица6254[[#This Row],[цена наличные]]&lt;&gt;"-",Таблица6254[[#This Row],[цена наличные]]*Таблица6254[[#This Row],[Заказ наличные]],"")</f>
        <v>0</v>
      </c>
      <c r="J1353" s="213">
        <f>Таблица6254[[#This Row],[Цена б/н]]*Таблица6254[[#This Row],[заказ б/н]]</f>
        <v>0</v>
      </c>
    </row>
    <row r="1354" spans="1:10" x14ac:dyDescent="0.25">
      <c r="A1354" s="214" t="s">
        <v>1033</v>
      </c>
      <c r="B1354" s="214" t="s">
        <v>2267</v>
      </c>
      <c r="C1354" s="214" t="s">
        <v>2532</v>
      </c>
      <c r="D1354" s="214" t="s">
        <v>2533</v>
      </c>
      <c r="E1354" s="215">
        <v>28166</v>
      </c>
      <c r="F1354" s="215">
        <v>32375</v>
      </c>
      <c r="G1354" s="212"/>
      <c r="H1354" s="212"/>
      <c r="I1354" s="213">
        <f>IF(Таблица6254[[#This Row],[цена наличные]]&lt;&gt;"-",Таблица6254[[#This Row],[цена наличные]]*Таблица6254[[#This Row],[Заказ наличные]],"")</f>
        <v>0</v>
      </c>
      <c r="J1354" s="213">
        <f>Таблица6254[[#This Row],[Цена б/н]]*Таблица6254[[#This Row],[заказ б/н]]</f>
        <v>0</v>
      </c>
    </row>
    <row r="1355" spans="1:10" x14ac:dyDescent="0.25">
      <c r="A1355" s="214" t="s">
        <v>1033</v>
      </c>
      <c r="B1355" s="214" t="s">
        <v>2267</v>
      </c>
      <c r="C1355" s="214" t="s">
        <v>2534</v>
      </c>
      <c r="D1355" s="214" t="s">
        <v>2535</v>
      </c>
      <c r="E1355" s="215">
        <v>21718</v>
      </c>
      <c r="F1355" s="215">
        <v>24964</v>
      </c>
      <c r="G1355" s="212"/>
      <c r="H1355" s="212"/>
      <c r="I1355" s="213">
        <f>IF(Таблица6254[[#This Row],[цена наличные]]&lt;&gt;"-",Таблица6254[[#This Row],[цена наличные]]*Таблица6254[[#This Row],[Заказ наличные]],"")</f>
        <v>0</v>
      </c>
      <c r="J1355" s="213">
        <f>Таблица6254[[#This Row],[Цена б/н]]*Таблица6254[[#This Row],[заказ б/н]]</f>
        <v>0</v>
      </c>
    </row>
    <row r="1356" spans="1:10" x14ac:dyDescent="0.25">
      <c r="A1356" s="214" t="s">
        <v>1033</v>
      </c>
      <c r="B1356" s="214" t="s">
        <v>2267</v>
      </c>
      <c r="C1356" s="214" t="s">
        <v>2536</v>
      </c>
      <c r="D1356" s="214" t="s">
        <v>2537</v>
      </c>
      <c r="E1356" s="215">
        <v>19004</v>
      </c>
      <c r="F1356" s="215">
        <v>21843</v>
      </c>
      <c r="G1356" s="212"/>
      <c r="H1356" s="212"/>
      <c r="I1356" s="213">
        <f>IF(Таблица6254[[#This Row],[цена наличные]]&lt;&gt;"-",Таблица6254[[#This Row],[цена наличные]]*Таблица6254[[#This Row],[Заказ наличные]],"")</f>
        <v>0</v>
      </c>
      <c r="J1356" s="213">
        <f>Таблица6254[[#This Row],[Цена б/н]]*Таблица6254[[#This Row],[заказ б/н]]</f>
        <v>0</v>
      </c>
    </row>
    <row r="1357" spans="1:10" x14ac:dyDescent="0.25">
      <c r="A1357" s="214" t="s">
        <v>1033</v>
      </c>
      <c r="B1357" s="214" t="s">
        <v>2267</v>
      </c>
      <c r="C1357" s="214" t="s">
        <v>2538</v>
      </c>
      <c r="D1357" s="214" t="s">
        <v>2539</v>
      </c>
      <c r="E1357" s="215">
        <v>20700</v>
      </c>
      <c r="F1357" s="215">
        <v>23793</v>
      </c>
      <c r="G1357" s="212"/>
      <c r="H1357" s="212"/>
      <c r="I1357" s="213">
        <f>IF(Таблица6254[[#This Row],[цена наличные]]&lt;&gt;"-",Таблица6254[[#This Row],[цена наличные]]*Таблица6254[[#This Row],[Заказ наличные]],"")</f>
        <v>0</v>
      </c>
      <c r="J1357" s="213">
        <f>Таблица6254[[#This Row],[Цена б/н]]*Таблица6254[[#This Row],[заказ б/н]]</f>
        <v>0</v>
      </c>
    </row>
    <row r="1358" spans="1:10" x14ac:dyDescent="0.25">
      <c r="A1358" s="214" t="s">
        <v>1033</v>
      </c>
      <c r="B1358" s="214" t="s">
        <v>2267</v>
      </c>
      <c r="C1358" s="214" t="s">
        <v>2540</v>
      </c>
      <c r="D1358" s="214" t="s">
        <v>2541</v>
      </c>
      <c r="E1358" s="215">
        <v>2172</v>
      </c>
      <c r="F1358" s="215">
        <v>2496</v>
      </c>
      <c r="G1358" s="212"/>
      <c r="H1358" s="212"/>
      <c r="I1358" s="213">
        <f>IF(Таблица6254[[#This Row],[цена наличные]]&lt;&gt;"-",Таблица6254[[#This Row],[цена наличные]]*Таблица6254[[#This Row],[Заказ наличные]],"")</f>
        <v>0</v>
      </c>
      <c r="J1358" s="213">
        <f>Таблица6254[[#This Row],[Цена б/н]]*Таблица6254[[#This Row],[заказ б/н]]</f>
        <v>0</v>
      </c>
    </row>
    <row r="1359" spans="1:10" x14ac:dyDescent="0.25">
      <c r="A1359" s="214" t="s">
        <v>1033</v>
      </c>
      <c r="B1359" s="476" t="s">
        <v>2267</v>
      </c>
      <c r="C1359" s="477"/>
      <c r="D1359" s="214" t="s">
        <v>2542</v>
      </c>
      <c r="E1359" s="215">
        <v>3393</v>
      </c>
      <c r="F1359" s="215">
        <v>3901</v>
      </c>
      <c r="G1359" s="212"/>
      <c r="H1359" s="212"/>
      <c r="I1359" s="213">
        <f>IF(Таблица6254[[#This Row],[цена наличные]]&lt;&gt;"-",Таблица6254[[#This Row],[цена наличные]]*Таблица6254[[#This Row],[Заказ наличные]],"")</f>
        <v>0</v>
      </c>
      <c r="J1359" s="213">
        <f>Таблица6254[[#This Row],[Цена б/н]]*Таблица6254[[#This Row],[заказ б/н]]</f>
        <v>0</v>
      </c>
    </row>
    <row r="1360" spans="1:10" x14ac:dyDescent="0.25">
      <c r="A1360" s="214" t="s">
        <v>1033</v>
      </c>
      <c r="B1360" s="214" t="s">
        <v>2267</v>
      </c>
      <c r="C1360" s="214" t="s">
        <v>9911</v>
      </c>
      <c r="D1360" s="214" t="s">
        <v>9856</v>
      </c>
      <c r="E1360" s="215">
        <v>2208</v>
      </c>
      <c r="F1360" s="215">
        <v>2538</v>
      </c>
      <c r="G1360" s="212"/>
      <c r="H1360" s="212"/>
      <c r="I1360" s="213">
        <f>IF(Таблица6254[[#This Row],[цена наличные]]&lt;&gt;"-",Таблица6254[[#This Row],[цена наличные]]*Таблица6254[[#This Row],[Заказ наличные]],"")</f>
        <v>0</v>
      </c>
      <c r="J1360" s="213">
        <f>Таблица6254[[#This Row],[Цена б/н]]*Таблица6254[[#This Row],[заказ б/н]]</f>
        <v>0</v>
      </c>
    </row>
    <row r="1361" spans="1:10" x14ac:dyDescent="0.25">
      <c r="A1361" s="214" t="s">
        <v>1033</v>
      </c>
      <c r="B1361" s="214" t="s">
        <v>2267</v>
      </c>
      <c r="C1361" s="214" t="s">
        <v>2543</v>
      </c>
      <c r="D1361" s="214" t="s">
        <v>2544</v>
      </c>
      <c r="E1361" s="215">
        <v>9660</v>
      </c>
      <c r="F1361" s="215">
        <v>11103</v>
      </c>
      <c r="G1361" s="212"/>
      <c r="H1361" s="212"/>
      <c r="I1361" s="213">
        <f>IF(Таблица6254[[#This Row],[цена наличные]]&lt;&gt;"-",Таблица6254[[#This Row],[цена наличные]]*Таблица6254[[#This Row],[Заказ наличные]],"")</f>
        <v>0</v>
      </c>
      <c r="J1361" s="213">
        <f>Таблица6254[[#This Row],[Цена б/н]]*Таблица6254[[#This Row],[заказ б/н]]</f>
        <v>0</v>
      </c>
    </row>
    <row r="1362" spans="1:10" x14ac:dyDescent="0.25">
      <c r="A1362" s="214" t="s">
        <v>1033</v>
      </c>
      <c r="B1362" s="214" t="s">
        <v>2267</v>
      </c>
      <c r="C1362" s="214" t="s">
        <v>10160</v>
      </c>
      <c r="D1362" s="214" t="s">
        <v>10161</v>
      </c>
      <c r="E1362" s="215">
        <v>6380</v>
      </c>
      <c r="F1362" s="215">
        <v>7333</v>
      </c>
      <c r="G1362" s="212"/>
      <c r="H1362" s="212"/>
      <c r="I1362" s="213">
        <f>IF(Таблица6254[[#This Row],[цена наличные]]&lt;&gt;"-",Таблица6254[[#This Row],[цена наличные]]*Таблица6254[[#This Row],[Заказ наличные]],"")</f>
        <v>0</v>
      </c>
      <c r="J1362" s="213">
        <f>Таблица6254[[#This Row],[Цена б/н]]*Таблица6254[[#This Row],[заказ б/н]]</f>
        <v>0</v>
      </c>
    </row>
    <row r="1363" spans="1:10" x14ac:dyDescent="0.25">
      <c r="A1363" s="214" t="s">
        <v>1033</v>
      </c>
      <c r="B1363" s="214" t="s">
        <v>2267</v>
      </c>
      <c r="C1363" s="214" t="s">
        <v>14278</v>
      </c>
      <c r="D1363" s="214" t="s">
        <v>14279</v>
      </c>
      <c r="E1363" s="215">
        <v>6312</v>
      </c>
      <c r="F1363" s="215">
        <v>7255</v>
      </c>
      <c r="G1363" s="212"/>
      <c r="H1363" s="212"/>
      <c r="I1363" s="213">
        <f>IF(Таблица6254[[#This Row],[цена наличные]]&lt;&gt;"-",Таблица6254[[#This Row],[цена наличные]]*Таблица6254[[#This Row],[Заказ наличные]],"")</f>
        <v>0</v>
      </c>
      <c r="J1363" s="213">
        <f>Таблица6254[[#This Row],[Цена б/н]]*Таблица6254[[#This Row],[заказ б/н]]</f>
        <v>0</v>
      </c>
    </row>
    <row r="1364" spans="1:10" x14ac:dyDescent="0.25">
      <c r="A1364" s="214" t="s">
        <v>1033</v>
      </c>
      <c r="B1364" s="214" t="s">
        <v>2267</v>
      </c>
      <c r="C1364" s="214" t="s">
        <v>14280</v>
      </c>
      <c r="D1364" s="214" t="s">
        <v>14281</v>
      </c>
      <c r="E1364" s="215">
        <v>7126</v>
      </c>
      <c r="F1364" s="215">
        <v>8191</v>
      </c>
      <c r="G1364" s="212"/>
      <c r="H1364" s="212"/>
      <c r="I1364" s="213">
        <f>IF(Таблица6254[[#This Row],[цена наличные]]&lt;&gt;"-",Таблица6254[[#This Row],[цена наличные]]*Таблица6254[[#This Row],[Заказ наличные]],"")</f>
        <v>0</v>
      </c>
      <c r="J1364" s="213">
        <f>Таблица6254[[#This Row],[Цена б/н]]*Таблица6254[[#This Row],[заказ б/н]]</f>
        <v>0</v>
      </c>
    </row>
    <row r="1365" spans="1:10" x14ac:dyDescent="0.25">
      <c r="A1365" s="214" t="s">
        <v>1033</v>
      </c>
      <c r="B1365" s="214" t="s">
        <v>2267</v>
      </c>
      <c r="C1365" s="214" t="s">
        <v>14282</v>
      </c>
      <c r="D1365" s="214" t="s">
        <v>14283</v>
      </c>
      <c r="E1365" s="215">
        <v>6108</v>
      </c>
      <c r="F1365" s="215">
        <v>7021</v>
      </c>
      <c r="G1365" s="212"/>
      <c r="H1365" s="212"/>
      <c r="I1365" s="213">
        <f>IF(Таблица6254[[#This Row],[цена наличные]]&lt;&gt;"-",Таблица6254[[#This Row],[цена наличные]]*Таблица6254[[#This Row],[Заказ наличные]],"")</f>
        <v>0</v>
      </c>
      <c r="J1365" s="213">
        <f>Таблица6254[[#This Row],[Цена б/н]]*Таблица6254[[#This Row],[заказ б/н]]</f>
        <v>0</v>
      </c>
    </row>
    <row r="1366" spans="1:10" x14ac:dyDescent="0.25">
      <c r="A1366" s="214" t="s">
        <v>1033</v>
      </c>
      <c r="B1366" s="214" t="s">
        <v>2267</v>
      </c>
      <c r="C1366" s="214" t="s">
        <v>2545</v>
      </c>
      <c r="D1366" s="214" t="s">
        <v>2546</v>
      </c>
      <c r="E1366" s="215">
        <v>6900</v>
      </c>
      <c r="F1366" s="215">
        <v>7931</v>
      </c>
      <c r="G1366" s="212"/>
      <c r="H1366" s="212"/>
      <c r="I1366" s="213">
        <f>IF(Таблица6254[[#This Row],[цена наличные]]&lt;&gt;"-",Таблица6254[[#This Row],[цена наличные]]*Таблица6254[[#This Row],[Заказ наличные]],"")</f>
        <v>0</v>
      </c>
      <c r="J1366" s="213">
        <f>Таблица6254[[#This Row],[Цена б/н]]*Таблица6254[[#This Row],[заказ б/н]]</f>
        <v>0</v>
      </c>
    </row>
    <row r="1367" spans="1:10" x14ac:dyDescent="0.25">
      <c r="A1367" s="214" t="s">
        <v>1033</v>
      </c>
      <c r="B1367" s="214" t="s">
        <v>2267</v>
      </c>
      <c r="C1367" s="214" t="s">
        <v>10162</v>
      </c>
      <c r="D1367" s="214" t="s">
        <v>10163</v>
      </c>
      <c r="E1367" s="215">
        <v>7058</v>
      </c>
      <c r="F1367" s="215">
        <v>8113</v>
      </c>
      <c r="G1367" s="212"/>
      <c r="H1367" s="212"/>
      <c r="I1367" s="213">
        <f>IF(Таблица6254[[#This Row],[цена наличные]]&lt;&gt;"-",Таблица6254[[#This Row],[цена наличные]]*Таблица6254[[#This Row],[Заказ наличные]],"")</f>
        <v>0</v>
      </c>
      <c r="J1367" s="213">
        <f>Таблица6254[[#This Row],[Цена б/н]]*Таблица6254[[#This Row],[заказ б/н]]</f>
        <v>0</v>
      </c>
    </row>
    <row r="1368" spans="1:10" x14ac:dyDescent="0.25">
      <c r="A1368" s="214" t="s">
        <v>1033</v>
      </c>
      <c r="B1368" s="214" t="s">
        <v>2267</v>
      </c>
      <c r="C1368" s="214" t="s">
        <v>2547</v>
      </c>
      <c r="D1368" s="214" t="s">
        <v>2548</v>
      </c>
      <c r="E1368" s="215">
        <v>13574</v>
      </c>
      <c r="F1368" s="215">
        <v>15602</v>
      </c>
      <c r="G1368" s="212"/>
      <c r="H1368" s="212"/>
      <c r="I1368" s="213">
        <f>IF(Таблица6254[[#This Row],[цена наличные]]&lt;&gt;"-",Таблица6254[[#This Row],[цена наличные]]*Таблица6254[[#This Row],[Заказ наличные]],"")</f>
        <v>0</v>
      </c>
      <c r="J1368" s="213">
        <f>Таблица6254[[#This Row],[Цена б/н]]*Таблица6254[[#This Row],[заказ б/н]]</f>
        <v>0</v>
      </c>
    </row>
    <row r="1369" spans="1:10" x14ac:dyDescent="0.25">
      <c r="A1369" s="214" t="s">
        <v>1033</v>
      </c>
      <c r="B1369" s="214" t="s">
        <v>2267</v>
      </c>
      <c r="C1369" s="214" t="s">
        <v>11320</v>
      </c>
      <c r="D1369" s="214" t="s">
        <v>11321</v>
      </c>
      <c r="E1369" s="215">
        <v>7466</v>
      </c>
      <c r="F1369" s="215">
        <v>8581</v>
      </c>
      <c r="G1369" s="212"/>
      <c r="H1369" s="212"/>
      <c r="I1369" s="213">
        <f>IF(Таблица6254[[#This Row],[цена наличные]]&lt;&gt;"-",Таблица6254[[#This Row],[цена наличные]]*Таблица6254[[#This Row],[Заказ наличные]],"")</f>
        <v>0</v>
      </c>
      <c r="J1369" s="213">
        <f>Таблица6254[[#This Row],[Цена б/н]]*Таблица6254[[#This Row],[заказ б/н]]</f>
        <v>0</v>
      </c>
    </row>
    <row r="1370" spans="1:10" x14ac:dyDescent="0.25">
      <c r="A1370" s="214" t="s">
        <v>1033</v>
      </c>
      <c r="B1370" s="214" t="s">
        <v>2267</v>
      </c>
      <c r="C1370" s="214" t="s">
        <v>2549</v>
      </c>
      <c r="D1370" s="214" t="s">
        <v>2550</v>
      </c>
      <c r="E1370" s="215">
        <v>15610</v>
      </c>
      <c r="F1370" s="215">
        <v>17943</v>
      </c>
      <c r="G1370" s="212"/>
      <c r="H1370" s="212"/>
      <c r="I1370" s="213">
        <f>IF(Таблица6254[[#This Row],[цена наличные]]&lt;&gt;"-",Таблица6254[[#This Row],[цена наличные]]*Таблица6254[[#This Row],[Заказ наличные]],"")</f>
        <v>0</v>
      </c>
      <c r="J1370" s="213">
        <f>Таблица6254[[#This Row],[Цена б/н]]*Таблица6254[[#This Row],[заказ б/н]]</f>
        <v>0</v>
      </c>
    </row>
    <row r="1371" spans="1:10" x14ac:dyDescent="0.25">
      <c r="A1371" s="214" t="s">
        <v>1033</v>
      </c>
      <c r="B1371" s="214" t="s">
        <v>2267</v>
      </c>
      <c r="C1371" s="214" t="s">
        <v>2551</v>
      </c>
      <c r="D1371" s="214" t="s">
        <v>2552</v>
      </c>
      <c r="E1371" s="215">
        <v>22287</v>
      </c>
      <c r="F1371" s="215">
        <v>25617</v>
      </c>
      <c r="G1371" s="212"/>
      <c r="H1371" s="212"/>
      <c r="I1371" s="213">
        <f>IF(Таблица6254[[#This Row],[цена наличные]]&lt;&gt;"-",Таблица6254[[#This Row],[цена наличные]]*Таблица6254[[#This Row],[Заказ наличные]],"")</f>
        <v>0</v>
      </c>
      <c r="J1371" s="213">
        <f>Таблица6254[[#This Row],[Цена б/н]]*Таблица6254[[#This Row],[заказ б/н]]</f>
        <v>0</v>
      </c>
    </row>
    <row r="1372" spans="1:10" x14ac:dyDescent="0.25">
      <c r="A1372" s="214" t="s">
        <v>1033</v>
      </c>
      <c r="B1372" s="214" t="s">
        <v>2267</v>
      </c>
      <c r="C1372" s="214" t="s">
        <v>2553</v>
      </c>
      <c r="D1372" s="214" t="s">
        <v>2554</v>
      </c>
      <c r="E1372" s="215">
        <v>14592</v>
      </c>
      <c r="F1372" s="215">
        <v>16772</v>
      </c>
      <c r="G1372" s="212"/>
      <c r="H1372" s="212"/>
      <c r="I1372" s="213">
        <f>IF(Таблица6254[[#This Row],[цена наличные]]&lt;&gt;"-",Таблица6254[[#This Row],[цена наличные]]*Таблица6254[[#This Row],[Заказ наличные]],"")</f>
        <v>0</v>
      </c>
      <c r="J1372" s="213">
        <f>Таблица6254[[#This Row],[Цена б/н]]*Таблица6254[[#This Row],[заказ б/н]]</f>
        <v>0</v>
      </c>
    </row>
    <row r="1373" spans="1:10" x14ac:dyDescent="0.25">
      <c r="A1373" s="214" t="s">
        <v>1033</v>
      </c>
      <c r="B1373" s="214" t="s">
        <v>2267</v>
      </c>
      <c r="C1373" s="214" t="s">
        <v>10164</v>
      </c>
      <c r="D1373" s="214" t="s">
        <v>10165</v>
      </c>
      <c r="E1373" s="215">
        <v>7262</v>
      </c>
      <c r="F1373" s="215">
        <v>8347</v>
      </c>
      <c r="G1373" s="212"/>
      <c r="H1373" s="212"/>
      <c r="I1373" s="213">
        <f>IF(Таблица6254[[#This Row],[цена наличные]]&lt;&gt;"-",Таблица6254[[#This Row],[цена наличные]]*Таблица6254[[#This Row],[Заказ наличные]],"")</f>
        <v>0</v>
      </c>
      <c r="J1373" s="213">
        <f>Таблица6254[[#This Row],[Цена б/н]]*Таблица6254[[#This Row],[заказ б/н]]</f>
        <v>0</v>
      </c>
    </row>
    <row r="1374" spans="1:10" x14ac:dyDescent="0.25">
      <c r="A1374" s="214" t="s">
        <v>1033</v>
      </c>
      <c r="B1374" s="214" t="s">
        <v>2267</v>
      </c>
      <c r="C1374" s="214" t="s">
        <v>2555</v>
      </c>
      <c r="D1374" s="214" t="s">
        <v>2556</v>
      </c>
      <c r="E1374" s="215">
        <v>19411</v>
      </c>
      <c r="F1374" s="215">
        <v>22311</v>
      </c>
      <c r="G1374" s="212"/>
      <c r="H1374" s="212"/>
      <c r="I1374" s="213">
        <f>IF(Таблица6254[[#This Row],[цена наличные]]&lt;&gt;"-",Таблица6254[[#This Row],[цена наличные]]*Таблица6254[[#This Row],[Заказ наличные]],"")</f>
        <v>0</v>
      </c>
      <c r="J1374" s="213">
        <f>Таблица6254[[#This Row],[Цена б/н]]*Таблица6254[[#This Row],[заказ б/н]]</f>
        <v>0</v>
      </c>
    </row>
    <row r="1375" spans="1:10" x14ac:dyDescent="0.25">
      <c r="A1375" s="214" t="s">
        <v>1033</v>
      </c>
      <c r="B1375" s="214" t="s">
        <v>2267</v>
      </c>
      <c r="C1375" s="214" t="s">
        <v>2557</v>
      </c>
      <c r="D1375" s="214" t="s">
        <v>2558</v>
      </c>
      <c r="E1375" s="215">
        <v>6787</v>
      </c>
      <c r="F1375" s="215">
        <v>7801</v>
      </c>
      <c r="G1375" s="212"/>
      <c r="H1375" s="212"/>
      <c r="I1375" s="213">
        <f>IF(Таблица6254[[#This Row],[цена наличные]]&lt;&gt;"-",Таблица6254[[#This Row],[цена наличные]]*Таблица6254[[#This Row],[Заказ наличные]],"")</f>
        <v>0</v>
      </c>
      <c r="J1375" s="213">
        <f>Таблица6254[[#This Row],[Цена б/н]]*Таблица6254[[#This Row],[заказ б/н]]</f>
        <v>0</v>
      </c>
    </row>
    <row r="1376" spans="1:10" x14ac:dyDescent="0.25">
      <c r="A1376" s="214" t="s">
        <v>1033</v>
      </c>
      <c r="B1376" s="214" t="s">
        <v>2267</v>
      </c>
      <c r="C1376" s="214" t="s">
        <v>2559</v>
      </c>
      <c r="D1376" s="214" t="s">
        <v>2560</v>
      </c>
      <c r="E1376" s="215">
        <v>18257</v>
      </c>
      <c r="F1376" s="215">
        <v>20985</v>
      </c>
      <c r="G1376" s="212"/>
      <c r="H1376" s="212"/>
      <c r="I1376" s="213">
        <f>IF(Таблица6254[[#This Row],[цена наличные]]&lt;&gt;"-",Таблица6254[[#This Row],[цена наличные]]*Таблица6254[[#This Row],[Заказ наличные]],"")</f>
        <v>0</v>
      </c>
      <c r="J1376" s="213">
        <f>Таблица6254[[#This Row],[Цена б/н]]*Таблица6254[[#This Row],[заказ б/н]]</f>
        <v>0</v>
      </c>
    </row>
    <row r="1377" spans="1:10" x14ac:dyDescent="0.25">
      <c r="A1377" s="214" t="s">
        <v>1033</v>
      </c>
      <c r="B1377" s="214" t="s">
        <v>2267</v>
      </c>
      <c r="C1377" s="214" t="s">
        <v>2561</v>
      </c>
      <c r="D1377" s="214" t="s">
        <v>2562</v>
      </c>
      <c r="E1377" s="215">
        <v>17171</v>
      </c>
      <c r="F1377" s="215">
        <v>19737</v>
      </c>
      <c r="G1377" s="212"/>
      <c r="H1377" s="212"/>
      <c r="I1377" s="213">
        <f>IF(Таблица6254[[#This Row],[цена наличные]]&lt;&gt;"-",Таблица6254[[#This Row],[цена наличные]]*Таблица6254[[#This Row],[Заказ наличные]],"")</f>
        <v>0</v>
      </c>
      <c r="J1377" s="213">
        <f>Таблица6254[[#This Row],[Цена б/н]]*Таблица6254[[#This Row],[заказ б/н]]</f>
        <v>0</v>
      </c>
    </row>
    <row r="1378" spans="1:10" x14ac:dyDescent="0.25">
      <c r="A1378" s="214" t="s">
        <v>1033</v>
      </c>
      <c r="B1378" s="214" t="s">
        <v>2267</v>
      </c>
      <c r="C1378" s="214" t="s">
        <v>11322</v>
      </c>
      <c r="D1378" s="214" t="s">
        <v>11323</v>
      </c>
      <c r="E1378" s="215">
        <v>5313</v>
      </c>
      <c r="F1378" s="215">
        <v>6107</v>
      </c>
      <c r="G1378" s="212"/>
      <c r="H1378" s="212"/>
      <c r="I1378" s="213">
        <f>IF(Таблица6254[[#This Row],[цена наличные]]&lt;&gt;"-",Таблица6254[[#This Row],[цена наличные]]*Таблица6254[[#This Row],[Заказ наличные]],"")</f>
        <v>0</v>
      </c>
      <c r="J1378" s="213">
        <f>Таблица6254[[#This Row],[Цена б/н]]*Таблица6254[[#This Row],[заказ б/н]]</f>
        <v>0</v>
      </c>
    </row>
    <row r="1379" spans="1:10" x14ac:dyDescent="0.25">
      <c r="A1379" s="214" t="s">
        <v>1033</v>
      </c>
      <c r="B1379" s="214" t="s">
        <v>2267</v>
      </c>
      <c r="C1379" s="214" t="s">
        <v>2563</v>
      </c>
      <c r="D1379" s="214" t="s">
        <v>2564</v>
      </c>
      <c r="E1379" s="215">
        <v>7126</v>
      </c>
      <c r="F1379" s="215">
        <v>8191</v>
      </c>
      <c r="G1379" s="212"/>
      <c r="H1379" s="212"/>
      <c r="I1379" s="213">
        <f>IF(Таблица6254[[#This Row],[цена наличные]]&lt;&gt;"-",Таблица6254[[#This Row],[цена наличные]]*Таблица6254[[#This Row],[Заказ наличные]],"")</f>
        <v>0</v>
      </c>
      <c r="J1379" s="213">
        <f>Таблица6254[[#This Row],[Цена б/н]]*Таблица6254[[#This Row],[заказ б/н]]</f>
        <v>0</v>
      </c>
    </row>
    <row r="1380" spans="1:10" x14ac:dyDescent="0.25">
      <c r="A1380" s="214" t="s">
        <v>1033</v>
      </c>
      <c r="B1380" s="214" t="s">
        <v>2267</v>
      </c>
      <c r="C1380" s="214" t="s">
        <v>2565</v>
      </c>
      <c r="D1380" s="214" t="s">
        <v>2566</v>
      </c>
      <c r="E1380" s="215">
        <v>8416</v>
      </c>
      <c r="F1380" s="215">
        <v>9673</v>
      </c>
      <c r="G1380" s="212"/>
      <c r="H1380" s="212"/>
      <c r="I1380" s="213">
        <f>IF(Таблица6254[[#This Row],[цена наличные]]&lt;&gt;"-",Таблица6254[[#This Row],[цена наличные]]*Таблица6254[[#This Row],[Заказ наличные]],"")</f>
        <v>0</v>
      </c>
      <c r="J1380" s="213">
        <f>Таблица6254[[#This Row],[Цена б/н]]*Таблица6254[[#This Row],[заказ б/н]]</f>
        <v>0</v>
      </c>
    </row>
    <row r="1381" spans="1:10" x14ac:dyDescent="0.25">
      <c r="A1381" s="214" t="s">
        <v>1033</v>
      </c>
      <c r="B1381" s="214" t="s">
        <v>2267</v>
      </c>
      <c r="C1381" s="214" t="s">
        <v>2567</v>
      </c>
      <c r="D1381" s="214" t="s">
        <v>2568</v>
      </c>
      <c r="E1381" s="215">
        <v>9095</v>
      </c>
      <c r="F1381" s="215">
        <v>10453</v>
      </c>
      <c r="G1381" s="212"/>
      <c r="H1381" s="212"/>
      <c r="I1381" s="213">
        <f>IF(Таблица6254[[#This Row],[цена наличные]]&lt;&gt;"-",Таблица6254[[#This Row],[цена наличные]]*Таблица6254[[#This Row],[Заказ наличные]],"")</f>
        <v>0</v>
      </c>
      <c r="J1381" s="213">
        <f>Таблица6254[[#This Row],[Цена б/н]]*Таблица6254[[#This Row],[заказ б/н]]</f>
        <v>0</v>
      </c>
    </row>
    <row r="1382" spans="1:10" x14ac:dyDescent="0.25">
      <c r="A1382" s="214" t="s">
        <v>1033</v>
      </c>
      <c r="B1382" s="214" t="s">
        <v>2267</v>
      </c>
      <c r="C1382" s="214" t="s">
        <v>2569</v>
      </c>
      <c r="D1382" s="214" t="s">
        <v>2570</v>
      </c>
      <c r="E1382" s="215">
        <v>12895</v>
      </c>
      <c r="F1382" s="215">
        <v>14822</v>
      </c>
      <c r="G1382" s="212"/>
      <c r="H1382" s="212"/>
      <c r="I1382" s="213">
        <f>IF(Таблица6254[[#This Row],[цена наличные]]&lt;&gt;"-",Таблица6254[[#This Row],[цена наличные]]*Таблица6254[[#This Row],[Заказ наличные]],"")</f>
        <v>0</v>
      </c>
      <c r="J1382" s="213">
        <f>Таблица6254[[#This Row],[Цена б/н]]*Таблица6254[[#This Row],[заказ б/н]]</f>
        <v>0</v>
      </c>
    </row>
    <row r="1383" spans="1:10" x14ac:dyDescent="0.25">
      <c r="A1383" s="214" t="s">
        <v>1033</v>
      </c>
      <c r="B1383" s="214" t="s">
        <v>2267</v>
      </c>
      <c r="C1383" s="214" t="s">
        <v>14284</v>
      </c>
      <c r="D1383" s="214" t="s">
        <v>14285</v>
      </c>
      <c r="E1383" s="215">
        <v>8484</v>
      </c>
      <c r="F1383" s="215">
        <v>9751</v>
      </c>
      <c r="G1383" s="212"/>
      <c r="H1383" s="212"/>
      <c r="I1383" s="213">
        <f>IF(Таблица6254[[#This Row],[цена наличные]]&lt;&gt;"-",Таблица6254[[#This Row],[цена наличные]]*Таблица6254[[#This Row],[Заказ наличные]],"")</f>
        <v>0</v>
      </c>
      <c r="J1383" s="213">
        <f>Таблица6254[[#This Row],[Цена б/н]]*Таблица6254[[#This Row],[заказ б/н]]</f>
        <v>0</v>
      </c>
    </row>
    <row r="1384" spans="1:10" x14ac:dyDescent="0.25">
      <c r="A1384" s="214" t="s">
        <v>1033</v>
      </c>
      <c r="B1384" s="214" t="s">
        <v>2267</v>
      </c>
      <c r="C1384" s="214" t="s">
        <v>10590</v>
      </c>
      <c r="D1384" s="214" t="s">
        <v>10591</v>
      </c>
      <c r="E1384" s="215">
        <v>9502</v>
      </c>
      <c r="F1384" s="215">
        <v>10922</v>
      </c>
      <c r="G1384" s="212"/>
      <c r="H1384" s="212"/>
      <c r="I1384" s="213">
        <f>IF(Таблица6254[[#This Row],[цена наличные]]&lt;&gt;"-",Таблица6254[[#This Row],[цена наличные]]*Таблица6254[[#This Row],[Заказ наличные]],"")</f>
        <v>0</v>
      </c>
      <c r="J1384" s="213">
        <f>Таблица6254[[#This Row],[Цена б/н]]*Таблица6254[[#This Row],[заказ б/н]]</f>
        <v>0</v>
      </c>
    </row>
    <row r="1385" spans="1:10" x14ac:dyDescent="0.25">
      <c r="A1385" s="214" t="s">
        <v>1033</v>
      </c>
      <c r="B1385" s="214" t="s">
        <v>2267</v>
      </c>
      <c r="C1385" s="214" t="s">
        <v>2571</v>
      </c>
      <c r="D1385" s="214" t="s">
        <v>2572</v>
      </c>
      <c r="E1385" s="215">
        <v>9162</v>
      </c>
      <c r="F1385" s="215">
        <v>10532</v>
      </c>
      <c r="G1385" s="212"/>
      <c r="H1385" s="212"/>
      <c r="I1385" s="213">
        <f>IF(Таблица6254[[#This Row],[цена наличные]]&lt;&gt;"-",Таблица6254[[#This Row],[цена наличные]]*Таблица6254[[#This Row],[Заказ наличные]],"")</f>
        <v>0</v>
      </c>
      <c r="J1385" s="213">
        <f>Таблица6254[[#This Row],[Цена б/н]]*Таблица6254[[#This Row],[заказ б/н]]</f>
        <v>0</v>
      </c>
    </row>
    <row r="1386" spans="1:10" x14ac:dyDescent="0.25">
      <c r="A1386" s="214" t="s">
        <v>1033</v>
      </c>
      <c r="B1386" s="214" t="s">
        <v>2267</v>
      </c>
      <c r="C1386" s="214" t="s">
        <v>2573</v>
      </c>
      <c r="D1386" s="214" t="s">
        <v>2574</v>
      </c>
      <c r="E1386" s="215">
        <v>10520</v>
      </c>
      <c r="F1386" s="215">
        <v>12092</v>
      </c>
      <c r="G1386" s="212"/>
      <c r="H1386" s="212"/>
      <c r="I1386" s="213">
        <f>IF(Таблица6254[[#This Row],[цена наличные]]&lt;&gt;"-",Таблица6254[[#This Row],[цена наличные]]*Таблица6254[[#This Row],[Заказ наличные]],"")</f>
        <v>0</v>
      </c>
      <c r="J1386" s="213">
        <f>Таблица6254[[#This Row],[Цена б/н]]*Таблица6254[[#This Row],[заказ б/н]]</f>
        <v>0</v>
      </c>
    </row>
    <row r="1387" spans="1:10" x14ac:dyDescent="0.25">
      <c r="A1387" s="214" t="s">
        <v>1033</v>
      </c>
      <c r="B1387" s="214" t="s">
        <v>2267</v>
      </c>
      <c r="C1387" s="214" t="s">
        <v>2575</v>
      </c>
      <c r="D1387" s="214" t="s">
        <v>2576</v>
      </c>
      <c r="E1387" s="215">
        <v>7466</v>
      </c>
      <c r="F1387" s="215">
        <v>8581</v>
      </c>
      <c r="G1387" s="212"/>
      <c r="H1387" s="212"/>
      <c r="I1387" s="213">
        <f>IF(Таблица6254[[#This Row],[цена наличные]]&lt;&gt;"-",Таблица6254[[#This Row],[цена наличные]]*Таблица6254[[#This Row],[Заказ наличные]],"")</f>
        <v>0</v>
      </c>
      <c r="J1387" s="213">
        <f>Таблица6254[[#This Row],[Цена б/н]]*Таблица6254[[#This Row],[заказ б/н]]</f>
        <v>0</v>
      </c>
    </row>
    <row r="1388" spans="1:10" x14ac:dyDescent="0.25">
      <c r="A1388" s="214" t="s">
        <v>1033</v>
      </c>
      <c r="B1388" s="214" t="s">
        <v>2267</v>
      </c>
      <c r="C1388" s="214" t="s">
        <v>10592</v>
      </c>
      <c r="D1388" s="214" t="s">
        <v>10593</v>
      </c>
      <c r="E1388" s="215">
        <v>8144</v>
      </c>
      <c r="F1388" s="215">
        <v>9361</v>
      </c>
      <c r="G1388" s="212"/>
      <c r="H1388" s="212"/>
      <c r="I1388" s="213">
        <f>IF(Таблица6254[[#This Row],[цена наличные]]&lt;&gt;"-",Таблица6254[[#This Row],[цена наличные]]*Таблица6254[[#This Row],[Заказ наличные]],"")</f>
        <v>0</v>
      </c>
      <c r="J1388" s="213">
        <f>Таблица6254[[#This Row],[Цена б/н]]*Таблица6254[[#This Row],[заказ б/н]]</f>
        <v>0</v>
      </c>
    </row>
    <row r="1389" spans="1:10" x14ac:dyDescent="0.25">
      <c r="A1389" s="214" t="s">
        <v>1033</v>
      </c>
      <c r="B1389" s="214" t="s">
        <v>2267</v>
      </c>
      <c r="C1389" s="214" t="s">
        <v>11324</v>
      </c>
      <c r="D1389" s="214" t="s">
        <v>11325</v>
      </c>
      <c r="E1389" s="215">
        <v>9502</v>
      </c>
      <c r="F1389" s="215">
        <v>10922</v>
      </c>
      <c r="G1389" s="212"/>
      <c r="H1389" s="212"/>
      <c r="I1389" s="213">
        <f>IF(Таблица6254[[#This Row],[цена наличные]]&lt;&gt;"-",Таблица6254[[#This Row],[цена наличные]]*Таблица6254[[#This Row],[Заказ наличные]],"")</f>
        <v>0</v>
      </c>
      <c r="J1389" s="213">
        <f>Таблица6254[[#This Row],[Цена б/н]]*Таблица6254[[#This Row],[заказ б/н]]</f>
        <v>0</v>
      </c>
    </row>
    <row r="1390" spans="1:10" x14ac:dyDescent="0.25">
      <c r="A1390" s="214" t="s">
        <v>1033</v>
      </c>
      <c r="B1390" s="214" t="s">
        <v>2267</v>
      </c>
      <c r="C1390" s="214" t="s">
        <v>2577</v>
      </c>
      <c r="D1390" s="214" t="s">
        <v>2578</v>
      </c>
      <c r="E1390" s="215">
        <v>5769</v>
      </c>
      <c r="F1390" s="215">
        <v>6631</v>
      </c>
      <c r="G1390" s="212"/>
      <c r="H1390" s="212"/>
      <c r="I1390" s="213">
        <f>IF(Таблица6254[[#This Row],[цена наличные]]&lt;&gt;"-",Таблица6254[[#This Row],[цена наличные]]*Таблица6254[[#This Row],[Заказ наличные]],"")</f>
        <v>0</v>
      </c>
      <c r="J1390" s="213">
        <f>Таблица6254[[#This Row],[Цена б/н]]*Таблица6254[[#This Row],[заказ б/н]]</f>
        <v>0</v>
      </c>
    </row>
    <row r="1391" spans="1:10" x14ac:dyDescent="0.25">
      <c r="A1391" s="214" t="s">
        <v>1033</v>
      </c>
      <c r="B1391" s="214" t="s">
        <v>2267</v>
      </c>
      <c r="C1391" s="214" t="s">
        <v>2579</v>
      </c>
      <c r="D1391" s="214" t="s">
        <v>2580</v>
      </c>
      <c r="E1391" s="215">
        <v>6787</v>
      </c>
      <c r="F1391" s="215">
        <v>7801</v>
      </c>
      <c r="G1391" s="212"/>
      <c r="H1391" s="212"/>
      <c r="I1391" s="213">
        <f>IF(Таблица6254[[#This Row],[цена наличные]]&lt;&gt;"-",Таблица6254[[#This Row],[цена наличные]]*Таблица6254[[#This Row],[Заказ наличные]],"")</f>
        <v>0</v>
      </c>
      <c r="J1391" s="213">
        <f>Таблица6254[[#This Row],[Цена б/н]]*Таблица6254[[#This Row],[заказ б/н]]</f>
        <v>0</v>
      </c>
    </row>
    <row r="1392" spans="1:10" x14ac:dyDescent="0.25">
      <c r="A1392" s="214" t="s">
        <v>1033</v>
      </c>
      <c r="B1392" s="214" t="s">
        <v>2267</v>
      </c>
      <c r="C1392" s="214" t="s">
        <v>2581</v>
      </c>
      <c r="D1392" s="214" t="s">
        <v>2582</v>
      </c>
      <c r="E1392" s="215">
        <v>8660</v>
      </c>
      <c r="F1392" s="215">
        <v>9954</v>
      </c>
      <c r="G1392" s="212"/>
      <c r="H1392" s="212"/>
      <c r="I1392" s="213">
        <f>IF(Таблица6254[[#This Row],[цена наличные]]&lt;&gt;"-",Таблица6254[[#This Row],[цена наличные]]*Таблица6254[[#This Row],[Заказ наличные]],"")</f>
        <v>0</v>
      </c>
      <c r="J1392" s="213">
        <f>Таблица6254[[#This Row],[Цена б/н]]*Таблица6254[[#This Row],[заказ б/н]]</f>
        <v>0</v>
      </c>
    </row>
    <row r="1393" spans="1:10" x14ac:dyDescent="0.25">
      <c r="A1393" s="214" t="s">
        <v>1033</v>
      </c>
      <c r="B1393" s="214" t="s">
        <v>2267</v>
      </c>
      <c r="C1393" s="214" t="s">
        <v>11326</v>
      </c>
      <c r="D1393" s="214" t="s">
        <v>11327</v>
      </c>
      <c r="E1393" s="215">
        <v>5022</v>
      </c>
      <c r="F1393" s="215">
        <v>5773</v>
      </c>
      <c r="G1393" s="212"/>
      <c r="H1393" s="212"/>
      <c r="I1393" s="213">
        <f>IF(Таблица6254[[#This Row],[цена наличные]]&lt;&gt;"-",Таблица6254[[#This Row],[цена наличные]]*Таблица6254[[#This Row],[Заказ наличные]],"")</f>
        <v>0</v>
      </c>
      <c r="J1393" s="213">
        <f>Таблица6254[[#This Row],[Цена б/н]]*Таблица6254[[#This Row],[заказ б/н]]</f>
        <v>0</v>
      </c>
    </row>
    <row r="1394" spans="1:10" x14ac:dyDescent="0.25">
      <c r="A1394" s="214" t="s">
        <v>1033</v>
      </c>
      <c r="B1394" s="214" t="s">
        <v>2267</v>
      </c>
      <c r="C1394" s="214" t="s">
        <v>2583</v>
      </c>
      <c r="D1394" s="214" t="s">
        <v>2584</v>
      </c>
      <c r="E1394" s="215">
        <v>5769</v>
      </c>
      <c r="F1394" s="215">
        <v>6631</v>
      </c>
      <c r="G1394" s="212"/>
      <c r="H1394" s="212"/>
      <c r="I1394" s="213">
        <f>IF(Таблица6254[[#This Row],[цена наличные]]&lt;&gt;"-",Таблица6254[[#This Row],[цена наличные]]*Таблица6254[[#This Row],[Заказ наличные]],"")</f>
        <v>0</v>
      </c>
      <c r="J1394" s="213">
        <f>Таблица6254[[#This Row],[Цена б/н]]*Таблица6254[[#This Row],[заказ б/н]]</f>
        <v>0</v>
      </c>
    </row>
    <row r="1395" spans="1:10" x14ac:dyDescent="0.25">
      <c r="A1395" s="214" t="s">
        <v>1033</v>
      </c>
      <c r="B1395" s="214" t="s">
        <v>2267</v>
      </c>
      <c r="C1395" s="214" t="s">
        <v>2585</v>
      </c>
      <c r="D1395" s="214" t="s">
        <v>2586</v>
      </c>
      <c r="E1395" s="215">
        <v>4615</v>
      </c>
      <c r="F1395" s="215">
        <v>5305</v>
      </c>
      <c r="G1395" s="212"/>
      <c r="H1395" s="212"/>
      <c r="I1395" s="213">
        <f>IF(Таблица6254[[#This Row],[цена наличные]]&lt;&gt;"-",Таблица6254[[#This Row],[цена наличные]]*Таблица6254[[#This Row],[Заказ наличные]],"")</f>
        <v>0</v>
      </c>
      <c r="J1395" s="213">
        <f>Таблица6254[[#This Row],[Цена б/н]]*Таблица6254[[#This Row],[заказ б/н]]</f>
        <v>0</v>
      </c>
    </row>
    <row r="1396" spans="1:10" x14ac:dyDescent="0.25">
      <c r="A1396" s="214" t="s">
        <v>1033</v>
      </c>
      <c r="B1396" s="214" t="s">
        <v>2267</v>
      </c>
      <c r="C1396" s="214" t="s">
        <v>2587</v>
      </c>
      <c r="D1396" s="214" t="s">
        <v>2588</v>
      </c>
      <c r="E1396" s="215">
        <v>4344</v>
      </c>
      <c r="F1396" s="215">
        <v>4993</v>
      </c>
      <c r="G1396" s="212"/>
      <c r="H1396" s="212"/>
      <c r="I1396" s="213">
        <f>IF(Таблица6254[[#This Row],[цена наличные]]&lt;&gt;"-",Таблица6254[[#This Row],[цена наличные]]*Таблица6254[[#This Row],[Заказ наличные]],"")</f>
        <v>0</v>
      </c>
      <c r="J1396" s="213">
        <f>Таблица6254[[#This Row],[Цена б/н]]*Таблица6254[[#This Row],[заказ б/н]]</f>
        <v>0</v>
      </c>
    </row>
    <row r="1397" spans="1:10" x14ac:dyDescent="0.25">
      <c r="A1397" s="214" t="s">
        <v>1033</v>
      </c>
      <c r="B1397" s="214" t="s">
        <v>2267</v>
      </c>
      <c r="C1397" s="214" t="s">
        <v>2589</v>
      </c>
      <c r="D1397" s="214" t="s">
        <v>2590</v>
      </c>
      <c r="E1397" s="215">
        <v>4819</v>
      </c>
      <c r="F1397" s="215">
        <v>5539</v>
      </c>
      <c r="G1397" s="212"/>
      <c r="H1397" s="212"/>
      <c r="I1397" s="213">
        <f>IF(Таблица6254[[#This Row],[цена наличные]]&lt;&gt;"-",Таблица6254[[#This Row],[цена наличные]]*Таблица6254[[#This Row],[Заказ наличные]],"")</f>
        <v>0</v>
      </c>
      <c r="J1397" s="213">
        <f>Таблица6254[[#This Row],[Цена б/н]]*Таблица6254[[#This Row],[заказ б/н]]</f>
        <v>0</v>
      </c>
    </row>
    <row r="1398" spans="1:10" x14ac:dyDescent="0.25">
      <c r="A1398" s="214" t="s">
        <v>1033</v>
      </c>
      <c r="B1398" s="214" t="s">
        <v>2267</v>
      </c>
      <c r="C1398" s="214" t="s">
        <v>2591</v>
      </c>
      <c r="D1398" s="214" t="s">
        <v>2592</v>
      </c>
      <c r="E1398" s="215">
        <v>4615</v>
      </c>
      <c r="F1398" s="215">
        <v>5305</v>
      </c>
      <c r="G1398" s="212"/>
      <c r="H1398" s="212"/>
      <c r="I1398" s="213">
        <f>IF(Таблица6254[[#This Row],[цена наличные]]&lt;&gt;"-",Таблица6254[[#This Row],[цена наличные]]*Таблица6254[[#This Row],[Заказ наличные]],"")</f>
        <v>0</v>
      </c>
      <c r="J1398" s="213">
        <f>Таблица6254[[#This Row],[Цена б/н]]*Таблица6254[[#This Row],[заказ б/н]]</f>
        <v>0</v>
      </c>
    </row>
    <row r="1399" spans="1:10" x14ac:dyDescent="0.25">
      <c r="A1399" s="214" t="s">
        <v>1033</v>
      </c>
      <c r="B1399" s="214" t="s">
        <v>2267</v>
      </c>
      <c r="C1399" s="214" t="s">
        <v>2593</v>
      </c>
      <c r="D1399" s="214" t="s">
        <v>2594</v>
      </c>
      <c r="E1399" s="215">
        <v>4819</v>
      </c>
      <c r="F1399" s="215">
        <v>5539</v>
      </c>
      <c r="G1399" s="212"/>
      <c r="H1399" s="212"/>
      <c r="I1399" s="213">
        <f>IF(Таблица6254[[#This Row],[цена наличные]]&lt;&gt;"-",Таблица6254[[#This Row],[цена наличные]]*Таблица6254[[#This Row],[Заказ наличные]],"")</f>
        <v>0</v>
      </c>
      <c r="J1399" s="213">
        <f>Таблица6254[[#This Row],[Цена б/н]]*Таблица6254[[#This Row],[заказ б/н]]</f>
        <v>0</v>
      </c>
    </row>
    <row r="1400" spans="1:10" x14ac:dyDescent="0.25">
      <c r="A1400" s="214" t="s">
        <v>1033</v>
      </c>
      <c r="B1400" s="214" t="s">
        <v>2267</v>
      </c>
      <c r="C1400" s="214" t="s">
        <v>2595</v>
      </c>
      <c r="D1400" s="214" t="s">
        <v>2596</v>
      </c>
      <c r="E1400" s="215">
        <v>12556</v>
      </c>
      <c r="F1400" s="215">
        <v>14432</v>
      </c>
      <c r="G1400" s="212"/>
      <c r="H1400" s="212"/>
      <c r="I1400" s="213">
        <f>IF(Таблица6254[[#This Row],[цена наличные]]&lt;&gt;"-",Таблица6254[[#This Row],[цена наличные]]*Таблица6254[[#This Row],[Заказ наличные]],"")</f>
        <v>0</v>
      </c>
      <c r="J1400" s="213">
        <f>Таблица6254[[#This Row],[Цена б/н]]*Таблица6254[[#This Row],[заказ б/н]]</f>
        <v>0</v>
      </c>
    </row>
    <row r="1401" spans="1:10" x14ac:dyDescent="0.25">
      <c r="A1401" s="214" t="s">
        <v>1033</v>
      </c>
      <c r="B1401" s="214" t="s">
        <v>2267</v>
      </c>
      <c r="C1401" s="214" t="s">
        <v>2597</v>
      </c>
      <c r="D1401" s="214" t="s">
        <v>2598</v>
      </c>
      <c r="E1401" s="215">
        <v>16967</v>
      </c>
      <c r="F1401" s="215">
        <v>19503</v>
      </c>
      <c r="G1401" s="212"/>
      <c r="H1401" s="212"/>
      <c r="I1401" s="213">
        <f>IF(Таблица6254[[#This Row],[цена наличные]]&lt;&gt;"-",Таблица6254[[#This Row],[цена наличные]]*Таблица6254[[#This Row],[Заказ наличные]],"")</f>
        <v>0</v>
      </c>
      <c r="J1401" s="213">
        <f>Таблица6254[[#This Row],[Цена б/н]]*Таблица6254[[#This Row],[заказ б/н]]</f>
        <v>0</v>
      </c>
    </row>
    <row r="1402" spans="1:10" x14ac:dyDescent="0.25">
      <c r="A1402" s="214" t="s">
        <v>1033</v>
      </c>
      <c r="B1402" s="214" t="s">
        <v>2267</v>
      </c>
      <c r="C1402" s="214" t="s">
        <v>2599</v>
      </c>
      <c r="D1402" s="214" t="s">
        <v>2600</v>
      </c>
      <c r="E1402" s="215">
        <v>8823</v>
      </c>
      <c r="F1402" s="215">
        <v>10141</v>
      </c>
      <c r="G1402" s="212"/>
      <c r="H1402" s="212"/>
      <c r="I1402" s="213">
        <f>IF(Таблица6254[[#This Row],[цена наличные]]&lt;&gt;"-",Таблица6254[[#This Row],[цена наличные]]*Таблица6254[[#This Row],[Заказ наличные]],"")</f>
        <v>0</v>
      </c>
      <c r="J1402" s="213">
        <f>Таблица6254[[#This Row],[Цена б/н]]*Таблица6254[[#This Row],[заказ б/н]]</f>
        <v>0</v>
      </c>
    </row>
    <row r="1403" spans="1:10" x14ac:dyDescent="0.25">
      <c r="A1403" s="214" t="s">
        <v>1033</v>
      </c>
      <c r="B1403" s="214" t="s">
        <v>2267</v>
      </c>
      <c r="C1403" s="214" t="s">
        <v>2601</v>
      </c>
      <c r="D1403" s="214" t="s">
        <v>2602</v>
      </c>
      <c r="E1403" s="215">
        <v>5701</v>
      </c>
      <c r="F1403" s="215">
        <v>6553</v>
      </c>
      <c r="G1403" s="212"/>
      <c r="H1403" s="212"/>
      <c r="I1403" s="213">
        <f>IF(Таблица6254[[#This Row],[цена наличные]]&lt;&gt;"-",Таблица6254[[#This Row],[цена наличные]]*Таблица6254[[#This Row],[Заказ наличные]],"")</f>
        <v>0</v>
      </c>
      <c r="J1403" s="213">
        <f>Таблица6254[[#This Row],[Цена б/н]]*Таблица6254[[#This Row],[заказ б/н]]</f>
        <v>0</v>
      </c>
    </row>
    <row r="1404" spans="1:10" x14ac:dyDescent="0.25">
      <c r="A1404" s="214" t="s">
        <v>1033</v>
      </c>
      <c r="B1404" s="214" t="s">
        <v>2267</v>
      </c>
      <c r="C1404" s="214" t="s">
        <v>2603</v>
      </c>
      <c r="D1404" s="214" t="s">
        <v>2604</v>
      </c>
      <c r="E1404" s="215">
        <v>6040</v>
      </c>
      <c r="F1404" s="215">
        <v>6943</v>
      </c>
      <c r="G1404" s="212"/>
      <c r="H1404" s="212"/>
      <c r="I1404" s="213">
        <f>IF(Таблица6254[[#This Row],[цена наличные]]&lt;&gt;"-",Таблица6254[[#This Row],[цена наличные]]*Таблица6254[[#This Row],[Заказ наличные]],"")</f>
        <v>0</v>
      </c>
      <c r="J1404" s="213">
        <f>Таблица6254[[#This Row],[Цена б/н]]*Таблица6254[[#This Row],[заказ б/н]]</f>
        <v>0</v>
      </c>
    </row>
    <row r="1405" spans="1:10" x14ac:dyDescent="0.25">
      <c r="A1405" s="214" t="s">
        <v>1033</v>
      </c>
      <c r="B1405" s="214" t="s">
        <v>2267</v>
      </c>
      <c r="C1405" s="214" t="s">
        <v>2605</v>
      </c>
      <c r="D1405" s="214" t="s">
        <v>2606</v>
      </c>
      <c r="E1405" s="215">
        <v>8823</v>
      </c>
      <c r="F1405" s="215">
        <v>10141</v>
      </c>
      <c r="G1405" s="212"/>
      <c r="H1405" s="212"/>
      <c r="I1405" s="213">
        <f>IF(Таблица6254[[#This Row],[цена наличные]]&lt;&gt;"-",Таблица6254[[#This Row],[цена наличные]]*Таблица6254[[#This Row],[Заказ наличные]],"")</f>
        <v>0</v>
      </c>
      <c r="J1405" s="213">
        <f>Таблица6254[[#This Row],[Цена б/н]]*Таблица6254[[#This Row],[заказ б/н]]</f>
        <v>0</v>
      </c>
    </row>
    <row r="1406" spans="1:10" x14ac:dyDescent="0.25">
      <c r="A1406" s="214" t="s">
        <v>1033</v>
      </c>
      <c r="B1406" s="214" t="s">
        <v>2267</v>
      </c>
      <c r="C1406" s="214" t="s">
        <v>2607</v>
      </c>
      <c r="D1406" s="214" t="s">
        <v>2608</v>
      </c>
      <c r="E1406" s="215">
        <v>4751</v>
      </c>
      <c r="F1406" s="215">
        <v>5461</v>
      </c>
      <c r="G1406" s="212"/>
      <c r="H1406" s="212"/>
      <c r="I1406" s="213">
        <f>IF(Таблица6254[[#This Row],[цена наличные]]&lt;&gt;"-",Таблица6254[[#This Row],[цена наличные]]*Таблица6254[[#This Row],[Заказ наличные]],"")</f>
        <v>0</v>
      </c>
      <c r="J1406" s="213">
        <f>Таблица6254[[#This Row],[Цена б/н]]*Таблица6254[[#This Row],[заказ б/н]]</f>
        <v>0</v>
      </c>
    </row>
    <row r="1407" spans="1:10" x14ac:dyDescent="0.25">
      <c r="A1407" s="214" t="s">
        <v>1033</v>
      </c>
      <c r="B1407" s="214" t="s">
        <v>2267</v>
      </c>
      <c r="C1407" s="214" t="s">
        <v>2609</v>
      </c>
      <c r="D1407" s="214" t="s">
        <v>2610</v>
      </c>
      <c r="E1407" s="215">
        <v>4479</v>
      </c>
      <c r="F1407" s="215">
        <v>5149</v>
      </c>
      <c r="G1407" s="212"/>
      <c r="H1407" s="212"/>
      <c r="I1407" s="213">
        <f>IF(Таблица6254[[#This Row],[цена наличные]]&lt;&gt;"-",Таблица6254[[#This Row],[цена наличные]]*Таблица6254[[#This Row],[Заказ наличные]],"")</f>
        <v>0</v>
      </c>
      <c r="J1407" s="213">
        <f>Таблица6254[[#This Row],[Цена б/н]]*Таблица6254[[#This Row],[заказ б/н]]</f>
        <v>0</v>
      </c>
    </row>
    <row r="1408" spans="1:10" x14ac:dyDescent="0.25">
      <c r="A1408" s="214" t="s">
        <v>1033</v>
      </c>
      <c r="B1408" s="214" t="s">
        <v>2267</v>
      </c>
      <c r="C1408" s="214" t="s">
        <v>2609</v>
      </c>
      <c r="D1408" s="214" t="s">
        <v>2611</v>
      </c>
      <c r="E1408" s="215">
        <v>4412</v>
      </c>
      <c r="F1408" s="215">
        <v>5071</v>
      </c>
      <c r="G1408" s="212"/>
      <c r="H1408" s="212"/>
      <c r="I1408" s="213">
        <f>IF(Таблица6254[[#This Row],[цена наличные]]&lt;&gt;"-",Таблица6254[[#This Row],[цена наличные]]*Таблица6254[[#This Row],[Заказ наличные]],"")</f>
        <v>0</v>
      </c>
      <c r="J1408" s="213">
        <f>Таблица6254[[#This Row],[Цена б/н]]*Таблица6254[[#This Row],[заказ б/н]]</f>
        <v>0</v>
      </c>
    </row>
    <row r="1409" spans="1:10" x14ac:dyDescent="0.25">
      <c r="A1409" s="214" t="s">
        <v>1033</v>
      </c>
      <c r="B1409" s="214" t="s">
        <v>2267</v>
      </c>
      <c r="C1409" s="214" t="s">
        <v>2612</v>
      </c>
      <c r="D1409" s="214" t="s">
        <v>2613</v>
      </c>
      <c r="E1409" s="215">
        <v>4683</v>
      </c>
      <c r="F1409" s="215">
        <v>5383</v>
      </c>
      <c r="G1409" s="212"/>
      <c r="H1409" s="212"/>
      <c r="I1409" s="213">
        <f>IF(Таблица6254[[#This Row],[цена наличные]]&lt;&gt;"-",Таблица6254[[#This Row],[цена наличные]]*Таблица6254[[#This Row],[Заказ наличные]],"")</f>
        <v>0</v>
      </c>
      <c r="J1409" s="213">
        <f>Таблица6254[[#This Row],[Цена б/н]]*Таблица6254[[#This Row],[заказ б/н]]</f>
        <v>0</v>
      </c>
    </row>
    <row r="1410" spans="1:10" x14ac:dyDescent="0.25">
      <c r="A1410" s="214" t="s">
        <v>1033</v>
      </c>
      <c r="B1410" s="214" t="s">
        <v>2267</v>
      </c>
      <c r="C1410" s="214" t="s">
        <v>2614</v>
      </c>
      <c r="D1410" s="214" t="s">
        <v>2615</v>
      </c>
      <c r="E1410" s="215">
        <v>5837</v>
      </c>
      <c r="F1410" s="215">
        <v>6709</v>
      </c>
      <c r="G1410" s="212"/>
      <c r="H1410" s="212"/>
      <c r="I1410" s="213">
        <f>IF(Таблица6254[[#This Row],[цена наличные]]&lt;&gt;"-",Таблица6254[[#This Row],[цена наличные]]*Таблица6254[[#This Row],[Заказ наличные]],"")</f>
        <v>0</v>
      </c>
      <c r="J1410" s="213">
        <f>Таблица6254[[#This Row],[Цена б/н]]*Таблица6254[[#This Row],[заказ б/н]]</f>
        <v>0</v>
      </c>
    </row>
    <row r="1411" spans="1:10" x14ac:dyDescent="0.25">
      <c r="A1411" s="214" t="s">
        <v>1033</v>
      </c>
      <c r="B1411" s="214" t="s">
        <v>2267</v>
      </c>
      <c r="C1411" s="214" t="s">
        <v>2616</v>
      </c>
      <c r="D1411" s="214" t="s">
        <v>2617</v>
      </c>
      <c r="E1411" s="215">
        <v>14592</v>
      </c>
      <c r="F1411" s="215">
        <v>16772</v>
      </c>
      <c r="G1411" s="212"/>
      <c r="H1411" s="212"/>
      <c r="I1411" s="213">
        <f>IF(Таблица6254[[#This Row],[цена наличные]]&lt;&gt;"-",Таблица6254[[#This Row],[цена наличные]]*Таблица6254[[#This Row],[Заказ наличные]],"")</f>
        <v>0</v>
      </c>
      <c r="J1411" s="213">
        <f>Таблица6254[[#This Row],[Цена б/н]]*Таблица6254[[#This Row],[заказ б/н]]</f>
        <v>0</v>
      </c>
    </row>
    <row r="1412" spans="1:10" x14ac:dyDescent="0.25">
      <c r="A1412" s="214" t="s">
        <v>1033</v>
      </c>
      <c r="B1412" s="214" t="s">
        <v>2267</v>
      </c>
      <c r="C1412" s="214" t="s">
        <v>2618</v>
      </c>
      <c r="D1412" s="214" t="s">
        <v>2619</v>
      </c>
      <c r="E1412" s="215">
        <v>13574</v>
      </c>
      <c r="F1412" s="215">
        <v>15602</v>
      </c>
      <c r="G1412" s="212"/>
      <c r="H1412" s="212"/>
      <c r="I1412" s="213">
        <f>IF(Таблица6254[[#This Row],[цена наличные]]&lt;&gt;"-",Таблица6254[[#This Row],[цена наличные]]*Таблица6254[[#This Row],[Заказ наличные]],"")</f>
        <v>0</v>
      </c>
      <c r="J1412" s="213">
        <f>Таблица6254[[#This Row],[Цена б/н]]*Таблица6254[[#This Row],[заказ б/н]]</f>
        <v>0</v>
      </c>
    </row>
    <row r="1413" spans="1:10" x14ac:dyDescent="0.25">
      <c r="A1413" s="214" t="s">
        <v>1033</v>
      </c>
      <c r="B1413" s="214" t="s">
        <v>2267</v>
      </c>
      <c r="C1413" s="214" t="s">
        <v>2620</v>
      </c>
      <c r="D1413" s="214" t="s">
        <v>2621</v>
      </c>
      <c r="E1413" s="215">
        <v>15949</v>
      </c>
      <c r="F1413" s="215">
        <v>18333</v>
      </c>
      <c r="G1413" s="212"/>
      <c r="H1413" s="212"/>
      <c r="I1413" s="213">
        <f>IF(Таблица6254[[#This Row],[цена наличные]]&lt;&gt;"-",Таблица6254[[#This Row],[цена наличные]]*Таблица6254[[#This Row],[Заказ наличные]],"")</f>
        <v>0</v>
      </c>
      <c r="J1413" s="213">
        <f>Таблица6254[[#This Row],[Цена б/н]]*Таблица6254[[#This Row],[заказ б/н]]</f>
        <v>0</v>
      </c>
    </row>
    <row r="1414" spans="1:10" x14ac:dyDescent="0.25">
      <c r="A1414" s="214" t="s">
        <v>1033</v>
      </c>
      <c r="B1414" s="214" t="s">
        <v>2267</v>
      </c>
      <c r="C1414" s="214" t="s">
        <v>2622</v>
      </c>
      <c r="D1414" s="214" t="s">
        <v>2623</v>
      </c>
      <c r="E1414" s="215">
        <v>11198</v>
      </c>
      <c r="F1414" s="215">
        <v>12872</v>
      </c>
      <c r="G1414" s="212"/>
      <c r="H1414" s="212"/>
      <c r="I1414" s="213">
        <f>IF(Таблица6254[[#This Row],[цена наличные]]&lt;&gt;"-",Таблица6254[[#This Row],[цена наличные]]*Таблица6254[[#This Row],[Заказ наличные]],"")</f>
        <v>0</v>
      </c>
      <c r="J1414" s="213">
        <f>Таблица6254[[#This Row],[Цена б/н]]*Таблица6254[[#This Row],[заказ б/н]]</f>
        <v>0</v>
      </c>
    </row>
    <row r="1415" spans="1:10" x14ac:dyDescent="0.25">
      <c r="A1415" s="214" t="s">
        <v>1033</v>
      </c>
      <c r="B1415" s="214" t="s">
        <v>2267</v>
      </c>
      <c r="C1415" s="214" t="s">
        <v>2624</v>
      </c>
      <c r="D1415" s="214" t="s">
        <v>2625</v>
      </c>
      <c r="E1415" s="215">
        <v>12556</v>
      </c>
      <c r="F1415" s="215">
        <v>14432</v>
      </c>
      <c r="G1415" s="212"/>
      <c r="H1415" s="212"/>
      <c r="I1415" s="213">
        <f>IF(Таблица6254[[#This Row],[цена наличные]]&lt;&gt;"-",Таблица6254[[#This Row],[цена наличные]]*Таблица6254[[#This Row],[Заказ наличные]],"")</f>
        <v>0</v>
      </c>
      <c r="J1415" s="213">
        <f>Таблица6254[[#This Row],[Цена б/н]]*Таблица6254[[#This Row],[заказ б/н]]</f>
        <v>0</v>
      </c>
    </row>
    <row r="1416" spans="1:10" x14ac:dyDescent="0.25">
      <c r="A1416" s="214" t="s">
        <v>1033</v>
      </c>
      <c r="B1416" s="214" t="s">
        <v>2267</v>
      </c>
      <c r="C1416" s="214" t="s">
        <v>2626</v>
      </c>
      <c r="D1416" s="214" t="s">
        <v>2627</v>
      </c>
      <c r="E1416" s="215">
        <v>13235</v>
      </c>
      <c r="F1416" s="215">
        <v>15212</v>
      </c>
      <c r="G1416" s="212"/>
      <c r="H1416" s="212"/>
      <c r="I1416" s="213">
        <f>IF(Таблица6254[[#This Row],[цена наличные]]&lt;&gt;"-",Таблица6254[[#This Row],[цена наличные]]*Таблица6254[[#This Row],[Заказ наличные]],"")</f>
        <v>0</v>
      </c>
      <c r="J1416" s="213">
        <f>Таблица6254[[#This Row],[Цена б/н]]*Таблица6254[[#This Row],[заказ б/н]]</f>
        <v>0</v>
      </c>
    </row>
    <row r="1417" spans="1:10" x14ac:dyDescent="0.25">
      <c r="A1417" s="214" t="s">
        <v>1033</v>
      </c>
      <c r="B1417" s="214" t="s">
        <v>2267</v>
      </c>
      <c r="C1417" s="214" t="s">
        <v>2628</v>
      </c>
      <c r="D1417" s="214" t="s">
        <v>2629</v>
      </c>
      <c r="E1417" s="215">
        <v>14592</v>
      </c>
      <c r="F1417" s="215">
        <v>16772</v>
      </c>
      <c r="G1417" s="212"/>
      <c r="H1417" s="212"/>
      <c r="I1417" s="213">
        <f>IF(Таблица6254[[#This Row],[цена наличные]]&lt;&gt;"-",Таблица6254[[#This Row],[цена наличные]]*Таблица6254[[#This Row],[Заказ наличные]],"")</f>
        <v>0</v>
      </c>
      <c r="J1417" s="213">
        <f>Таблица6254[[#This Row],[Цена б/н]]*Таблица6254[[#This Row],[заказ б/н]]</f>
        <v>0</v>
      </c>
    </row>
    <row r="1418" spans="1:10" x14ac:dyDescent="0.25">
      <c r="A1418" s="214" t="s">
        <v>1033</v>
      </c>
      <c r="B1418" s="214" t="s">
        <v>2267</v>
      </c>
      <c r="C1418" s="214" t="s">
        <v>10594</v>
      </c>
      <c r="D1418" s="214" t="s">
        <v>10595</v>
      </c>
      <c r="E1418" s="215">
        <v>33799</v>
      </c>
      <c r="F1418" s="215">
        <v>38850</v>
      </c>
      <c r="G1418" s="212"/>
      <c r="H1418" s="212"/>
      <c r="I1418" s="213">
        <f>IF(Таблица6254[[#This Row],[цена наличные]]&lt;&gt;"-",Таблица6254[[#This Row],[цена наличные]]*Таблица6254[[#This Row],[Заказ наличные]],"")</f>
        <v>0</v>
      </c>
      <c r="J1418" s="213">
        <f>Таблица6254[[#This Row],[Цена б/н]]*Таблица6254[[#This Row],[заказ б/н]]</f>
        <v>0</v>
      </c>
    </row>
    <row r="1419" spans="1:10" x14ac:dyDescent="0.25">
      <c r="A1419" s="214" t="s">
        <v>1033</v>
      </c>
      <c r="B1419" s="214" t="s">
        <v>2267</v>
      </c>
      <c r="C1419" s="214" t="s">
        <v>10596</v>
      </c>
      <c r="D1419" s="214" t="s">
        <v>10597</v>
      </c>
      <c r="E1419" s="215">
        <v>19682</v>
      </c>
      <c r="F1419" s="215">
        <v>22623</v>
      </c>
      <c r="G1419" s="212"/>
      <c r="H1419" s="212"/>
      <c r="I1419" s="213">
        <f>IF(Таблица6254[[#This Row],[цена наличные]]&lt;&gt;"-",Таблица6254[[#This Row],[цена наличные]]*Таблица6254[[#This Row],[Заказ наличные]],"")</f>
        <v>0</v>
      </c>
      <c r="J1419" s="213">
        <f>Таблица6254[[#This Row],[Цена б/н]]*Таблица6254[[#This Row],[заказ б/н]]</f>
        <v>0</v>
      </c>
    </row>
    <row r="1420" spans="1:10" x14ac:dyDescent="0.25">
      <c r="A1420" s="214" t="s">
        <v>1033</v>
      </c>
      <c r="B1420" s="214" t="s">
        <v>2267</v>
      </c>
      <c r="C1420" s="214" t="s">
        <v>2630</v>
      </c>
      <c r="D1420" s="214" t="s">
        <v>2631</v>
      </c>
      <c r="E1420" s="215">
        <v>27487</v>
      </c>
      <c r="F1420" s="215">
        <v>31595</v>
      </c>
      <c r="G1420" s="212"/>
      <c r="H1420" s="212"/>
      <c r="I1420" s="213">
        <f>IF(Таблица6254[[#This Row],[цена наличные]]&lt;&gt;"-",Таблица6254[[#This Row],[цена наличные]]*Таблица6254[[#This Row],[Заказ наличные]],"")</f>
        <v>0</v>
      </c>
      <c r="J1420" s="213">
        <f>Таблица6254[[#This Row],[Цена б/н]]*Таблица6254[[#This Row],[заказ б/н]]</f>
        <v>0</v>
      </c>
    </row>
    <row r="1421" spans="1:10" x14ac:dyDescent="0.25">
      <c r="A1421" s="214" t="s">
        <v>1033</v>
      </c>
      <c r="B1421" s="214" t="s">
        <v>2267</v>
      </c>
      <c r="C1421" s="214" t="s">
        <v>2632</v>
      </c>
      <c r="D1421" s="214" t="s">
        <v>2633</v>
      </c>
      <c r="E1421" s="215">
        <v>54974</v>
      </c>
      <c r="F1421" s="215">
        <v>63189</v>
      </c>
      <c r="G1421" s="212"/>
      <c r="H1421" s="212"/>
      <c r="I1421" s="213">
        <f>IF(Таблица6254[[#This Row],[цена наличные]]&lt;&gt;"-",Таблица6254[[#This Row],[цена наличные]]*Таблица6254[[#This Row],[Заказ наличные]],"")</f>
        <v>0</v>
      </c>
      <c r="J1421" s="213">
        <f>Таблица6254[[#This Row],[Цена б/н]]*Таблица6254[[#This Row],[заказ б/н]]</f>
        <v>0</v>
      </c>
    </row>
    <row r="1422" spans="1:10" x14ac:dyDescent="0.25">
      <c r="A1422" s="214" t="s">
        <v>1033</v>
      </c>
      <c r="B1422" s="214" t="s">
        <v>2267</v>
      </c>
      <c r="C1422" s="214" t="s">
        <v>2634</v>
      </c>
      <c r="D1422" s="214" t="s">
        <v>2635</v>
      </c>
      <c r="E1422" s="215">
        <v>39907</v>
      </c>
      <c r="F1422" s="215">
        <v>45871</v>
      </c>
      <c r="G1422" s="212"/>
      <c r="H1422" s="212"/>
      <c r="I1422" s="213">
        <f>IF(Таблица6254[[#This Row],[цена наличные]]&lt;&gt;"-",Таблица6254[[#This Row],[цена наличные]]*Таблица6254[[#This Row],[Заказ наличные]],"")</f>
        <v>0</v>
      </c>
      <c r="J1422" s="213">
        <f>Таблица6254[[#This Row],[Цена б/н]]*Таблица6254[[#This Row],[заказ б/н]]</f>
        <v>0</v>
      </c>
    </row>
    <row r="1423" spans="1:10" x14ac:dyDescent="0.25">
      <c r="A1423" s="214" t="s">
        <v>1033</v>
      </c>
      <c r="B1423" s="214" t="s">
        <v>2267</v>
      </c>
      <c r="C1423" s="214" t="s">
        <v>2636</v>
      </c>
      <c r="D1423" s="214" t="s">
        <v>2637</v>
      </c>
      <c r="E1423" s="215">
        <v>24433</v>
      </c>
      <c r="F1423" s="215">
        <v>28084</v>
      </c>
      <c r="G1423" s="212"/>
      <c r="H1423" s="212"/>
      <c r="I1423" s="213">
        <f>IF(Таблица6254[[#This Row],[цена наличные]]&lt;&gt;"-",Таблица6254[[#This Row],[цена наличные]]*Таблица6254[[#This Row],[Заказ наличные]],"")</f>
        <v>0</v>
      </c>
      <c r="J1423" s="213">
        <f>Таблица6254[[#This Row],[Цена б/н]]*Таблица6254[[#This Row],[заказ б/н]]</f>
        <v>0</v>
      </c>
    </row>
    <row r="1424" spans="1:10" x14ac:dyDescent="0.25">
      <c r="A1424" s="214" t="s">
        <v>1033</v>
      </c>
      <c r="B1424" s="214" t="s">
        <v>2267</v>
      </c>
      <c r="C1424" s="214" t="s">
        <v>2638</v>
      </c>
      <c r="D1424" s="214" t="s">
        <v>2639</v>
      </c>
      <c r="E1424" s="215">
        <v>17646</v>
      </c>
      <c r="F1424" s="215">
        <v>20283</v>
      </c>
      <c r="G1424" s="212"/>
      <c r="H1424" s="212"/>
      <c r="I1424" s="213">
        <f>IF(Таблица6254[[#This Row],[цена наличные]]&lt;&gt;"-",Таблица6254[[#This Row],[цена наличные]]*Таблица6254[[#This Row],[Заказ наличные]],"")</f>
        <v>0</v>
      </c>
      <c r="J1424" s="213">
        <f>Таблица6254[[#This Row],[Цена б/н]]*Таблица6254[[#This Row],[заказ б/н]]</f>
        <v>0</v>
      </c>
    </row>
    <row r="1425" spans="1:10" x14ac:dyDescent="0.25">
      <c r="A1425" s="214" t="s">
        <v>1033</v>
      </c>
      <c r="B1425" s="214" t="s">
        <v>2267</v>
      </c>
      <c r="C1425" s="214" t="s">
        <v>9504</v>
      </c>
      <c r="D1425" s="214" t="s">
        <v>9505</v>
      </c>
      <c r="E1425" s="215">
        <v>45473</v>
      </c>
      <c r="F1425" s="215">
        <v>52267</v>
      </c>
      <c r="G1425" s="212"/>
      <c r="H1425" s="212"/>
      <c r="I1425" s="213">
        <f>IF(Таблица6254[[#This Row],[цена наличные]]&lt;&gt;"-",Таблица6254[[#This Row],[цена наличные]]*Таблица6254[[#This Row],[Заказ наличные]],"")</f>
        <v>0</v>
      </c>
      <c r="J1425" s="213">
        <f>Таблица6254[[#This Row],[Цена б/н]]*Таблица6254[[#This Row],[заказ б/н]]</f>
        <v>0</v>
      </c>
    </row>
    <row r="1426" spans="1:10" x14ac:dyDescent="0.25">
      <c r="A1426" s="214" t="s">
        <v>1033</v>
      </c>
      <c r="B1426" s="214" t="s">
        <v>2267</v>
      </c>
      <c r="C1426" s="214" t="s">
        <v>2640</v>
      </c>
      <c r="D1426" s="214" t="s">
        <v>2641</v>
      </c>
      <c r="E1426" s="215">
        <v>45133</v>
      </c>
      <c r="F1426" s="215">
        <v>51877</v>
      </c>
      <c r="G1426" s="212"/>
      <c r="H1426" s="212"/>
      <c r="I1426" s="213">
        <f>IF(Таблица6254[[#This Row],[цена наличные]]&lt;&gt;"-",Таблица6254[[#This Row],[цена наличные]]*Таблица6254[[#This Row],[Заказ наличные]],"")</f>
        <v>0</v>
      </c>
      <c r="J1426" s="213">
        <f>Таблица6254[[#This Row],[Цена б/н]]*Таблица6254[[#This Row],[заказ б/н]]</f>
        <v>0</v>
      </c>
    </row>
    <row r="1427" spans="1:10" x14ac:dyDescent="0.25">
      <c r="A1427" s="214" t="s">
        <v>1033</v>
      </c>
      <c r="B1427" s="214" t="s">
        <v>2267</v>
      </c>
      <c r="C1427" s="214" t="s">
        <v>10598</v>
      </c>
      <c r="D1427" s="214" t="s">
        <v>10599</v>
      </c>
      <c r="E1427" s="215">
        <v>18664</v>
      </c>
      <c r="F1427" s="215">
        <v>21453</v>
      </c>
      <c r="G1427" s="212"/>
      <c r="H1427" s="212"/>
      <c r="I1427" s="213">
        <f>IF(Таблица6254[[#This Row],[цена наличные]]&lt;&gt;"-",Таблица6254[[#This Row],[цена наличные]]*Таблица6254[[#This Row],[Заказ наличные]],"")</f>
        <v>0</v>
      </c>
      <c r="J1427" s="213">
        <f>Таблица6254[[#This Row],[Цена б/н]]*Таблица6254[[#This Row],[заказ б/н]]</f>
        <v>0</v>
      </c>
    </row>
    <row r="1428" spans="1:10" x14ac:dyDescent="0.25">
      <c r="A1428" s="214" t="s">
        <v>1033</v>
      </c>
      <c r="B1428" s="214" t="s">
        <v>2267</v>
      </c>
      <c r="C1428" s="214" t="s">
        <v>2642</v>
      </c>
      <c r="D1428" s="214" t="s">
        <v>2643</v>
      </c>
      <c r="E1428" s="215">
        <v>11063</v>
      </c>
      <c r="F1428" s="215">
        <v>12716</v>
      </c>
      <c r="G1428" s="212"/>
      <c r="H1428" s="212"/>
      <c r="I1428" s="213">
        <f>IF(Таблица6254[[#This Row],[цена наличные]]&lt;&gt;"-",Таблица6254[[#This Row],[цена наличные]]*Таблица6254[[#This Row],[Заказ наличные]],"")</f>
        <v>0</v>
      </c>
      <c r="J1428" s="213">
        <f>Таблица6254[[#This Row],[Цена б/н]]*Таблица6254[[#This Row],[заказ б/н]]</f>
        <v>0</v>
      </c>
    </row>
    <row r="1429" spans="1:10" x14ac:dyDescent="0.25">
      <c r="A1429" s="214" t="s">
        <v>1033</v>
      </c>
      <c r="B1429" s="214" t="s">
        <v>2267</v>
      </c>
      <c r="C1429" s="214" t="s">
        <v>10600</v>
      </c>
      <c r="D1429" s="214" t="s">
        <v>10601</v>
      </c>
      <c r="E1429" s="215">
        <v>17646</v>
      </c>
      <c r="F1429" s="215">
        <v>20283</v>
      </c>
      <c r="G1429" s="212"/>
      <c r="H1429" s="212"/>
      <c r="I1429" s="213">
        <f>IF(Таблица6254[[#This Row],[цена наличные]]&lt;&gt;"-",Таблица6254[[#This Row],[цена наличные]]*Таблица6254[[#This Row],[Заказ наличные]],"")</f>
        <v>0</v>
      </c>
      <c r="J1429" s="213">
        <f>Таблица6254[[#This Row],[Цена б/н]]*Таблица6254[[#This Row],[заказ б/н]]</f>
        <v>0</v>
      </c>
    </row>
    <row r="1430" spans="1:10" x14ac:dyDescent="0.25">
      <c r="A1430" s="214" t="s">
        <v>1033</v>
      </c>
      <c r="B1430" s="214" t="s">
        <v>2267</v>
      </c>
      <c r="C1430" s="214" t="s">
        <v>2644</v>
      </c>
      <c r="D1430" s="214" t="s">
        <v>2645</v>
      </c>
      <c r="E1430" s="215">
        <v>15271</v>
      </c>
      <c r="F1430" s="215">
        <v>17553</v>
      </c>
      <c r="G1430" s="212"/>
      <c r="H1430" s="212"/>
      <c r="I1430" s="213">
        <f>IF(Таблица6254[[#This Row],[цена наличные]]&lt;&gt;"-",Таблица6254[[#This Row],[цена наличные]]*Таблица6254[[#This Row],[Заказ наличные]],"")</f>
        <v>0</v>
      </c>
      <c r="J1430" s="213">
        <f>Таблица6254[[#This Row],[Цена б/н]]*Таблица6254[[#This Row],[заказ б/н]]</f>
        <v>0</v>
      </c>
    </row>
    <row r="1431" spans="1:10" x14ac:dyDescent="0.25">
      <c r="A1431" s="214" t="s">
        <v>1033</v>
      </c>
      <c r="B1431" s="214" t="s">
        <v>2267</v>
      </c>
      <c r="C1431" s="214" t="s">
        <v>2646</v>
      </c>
      <c r="D1431" s="214" t="s">
        <v>2647</v>
      </c>
      <c r="E1431" s="215">
        <v>14456</v>
      </c>
      <c r="F1431" s="215">
        <v>16616</v>
      </c>
      <c r="G1431" s="212"/>
      <c r="H1431" s="212"/>
      <c r="I1431" s="213">
        <f>IF(Таблица6254[[#This Row],[цена наличные]]&lt;&gt;"-",Таблица6254[[#This Row],[цена наличные]]*Таблица6254[[#This Row],[Заказ наличные]],"")</f>
        <v>0</v>
      </c>
      <c r="J1431" s="213">
        <f>Таблица6254[[#This Row],[Цена б/н]]*Таблица6254[[#This Row],[заказ б/н]]</f>
        <v>0</v>
      </c>
    </row>
    <row r="1432" spans="1:10" x14ac:dyDescent="0.25">
      <c r="A1432" s="214" t="s">
        <v>1033</v>
      </c>
      <c r="B1432" s="214" t="s">
        <v>2267</v>
      </c>
      <c r="C1432" s="214" t="s">
        <v>2648</v>
      </c>
      <c r="D1432" s="214" t="s">
        <v>2649</v>
      </c>
      <c r="E1432" s="215">
        <v>18121</v>
      </c>
      <c r="F1432" s="215">
        <v>20829</v>
      </c>
      <c r="G1432" s="212"/>
      <c r="H1432" s="212"/>
      <c r="I1432" s="213">
        <f>IF(Таблица6254[[#This Row],[цена наличные]]&lt;&gt;"-",Таблица6254[[#This Row],[цена наличные]]*Таблица6254[[#This Row],[Заказ наличные]],"")</f>
        <v>0</v>
      </c>
      <c r="J1432" s="213">
        <f>Таблица6254[[#This Row],[Цена б/н]]*Таблица6254[[#This Row],[заказ б/н]]</f>
        <v>0</v>
      </c>
    </row>
    <row r="1433" spans="1:10" x14ac:dyDescent="0.25">
      <c r="A1433" s="214" t="s">
        <v>1033</v>
      </c>
      <c r="B1433" s="214" t="s">
        <v>2267</v>
      </c>
      <c r="C1433" s="214" t="s">
        <v>2650</v>
      </c>
      <c r="D1433" s="214" t="s">
        <v>2651</v>
      </c>
      <c r="E1433" s="215">
        <v>8823</v>
      </c>
      <c r="F1433" s="215">
        <v>10141</v>
      </c>
      <c r="G1433" s="212"/>
      <c r="H1433" s="212"/>
      <c r="I1433" s="213">
        <f>IF(Таблица6254[[#This Row],[цена наличные]]&lt;&gt;"-",Таблица6254[[#This Row],[цена наличные]]*Таблица6254[[#This Row],[Заказ наличные]],"")</f>
        <v>0</v>
      </c>
      <c r="J1433" s="213">
        <f>Таблица6254[[#This Row],[Цена б/н]]*Таблица6254[[#This Row],[заказ б/н]]</f>
        <v>0</v>
      </c>
    </row>
    <row r="1434" spans="1:10" x14ac:dyDescent="0.25">
      <c r="A1434" s="214" t="s">
        <v>1033</v>
      </c>
      <c r="B1434" s="214" t="s">
        <v>2267</v>
      </c>
      <c r="C1434" s="214" t="s">
        <v>2652</v>
      </c>
      <c r="D1434" s="214" t="s">
        <v>2653</v>
      </c>
      <c r="E1434" s="215">
        <v>13235</v>
      </c>
      <c r="F1434" s="215">
        <v>15212</v>
      </c>
      <c r="G1434" s="212"/>
      <c r="H1434" s="212"/>
      <c r="I1434" s="213">
        <f>IF(Таблица6254[[#This Row],[цена наличные]]&lt;&gt;"-",Таблица6254[[#This Row],[цена наличные]]*Таблица6254[[#This Row],[Заказ наличные]],"")</f>
        <v>0</v>
      </c>
      <c r="J1434" s="213">
        <f>Таблица6254[[#This Row],[Цена б/н]]*Таблица6254[[#This Row],[заказ б/н]]</f>
        <v>0</v>
      </c>
    </row>
    <row r="1435" spans="1:10" x14ac:dyDescent="0.25">
      <c r="A1435" s="214" t="s">
        <v>1033</v>
      </c>
      <c r="B1435" s="214" t="s">
        <v>2267</v>
      </c>
      <c r="C1435" s="214" t="s">
        <v>10602</v>
      </c>
      <c r="D1435" s="214" t="s">
        <v>10603</v>
      </c>
      <c r="E1435" s="215">
        <v>13574</v>
      </c>
      <c r="F1435" s="215">
        <v>15602</v>
      </c>
      <c r="G1435" s="212"/>
      <c r="H1435" s="212"/>
      <c r="I1435" s="213">
        <f>IF(Таблица6254[[#This Row],[цена наличные]]&lt;&gt;"-",Таблица6254[[#This Row],[цена наличные]]*Таблица6254[[#This Row],[Заказ наличные]],"")</f>
        <v>0</v>
      </c>
      <c r="J1435" s="213">
        <f>Таблица6254[[#This Row],[Цена б/н]]*Таблица6254[[#This Row],[заказ б/н]]</f>
        <v>0</v>
      </c>
    </row>
    <row r="1436" spans="1:10" x14ac:dyDescent="0.25">
      <c r="A1436" s="214" t="s">
        <v>1033</v>
      </c>
      <c r="B1436" s="214" t="s">
        <v>2267</v>
      </c>
      <c r="C1436" s="214" t="s">
        <v>2654</v>
      </c>
      <c r="D1436" s="214" t="s">
        <v>2655</v>
      </c>
      <c r="E1436" s="215">
        <v>14253</v>
      </c>
      <c r="F1436" s="215">
        <v>16382</v>
      </c>
      <c r="G1436" s="212"/>
      <c r="H1436" s="212"/>
      <c r="I1436" s="213">
        <f>IF(Таблица6254[[#This Row],[цена наличные]]&lt;&gt;"-",Таблица6254[[#This Row],[цена наличные]]*Таблица6254[[#This Row],[Заказ наличные]],"")</f>
        <v>0</v>
      </c>
      <c r="J1436" s="213">
        <f>Таблица6254[[#This Row],[Цена б/н]]*Таблица6254[[#This Row],[заказ б/н]]</f>
        <v>0</v>
      </c>
    </row>
    <row r="1437" spans="1:10" x14ac:dyDescent="0.25">
      <c r="A1437" s="214" t="s">
        <v>1033</v>
      </c>
      <c r="B1437" s="214" t="s">
        <v>2267</v>
      </c>
      <c r="C1437" s="214" t="s">
        <v>11605</v>
      </c>
      <c r="D1437" s="214" t="s">
        <v>11606</v>
      </c>
      <c r="E1437" s="215">
        <v>14253</v>
      </c>
      <c r="F1437" s="215">
        <v>16382</v>
      </c>
      <c r="G1437" s="212"/>
      <c r="H1437" s="212"/>
      <c r="I1437" s="213">
        <f>IF(Таблица6254[[#This Row],[цена наличные]]&lt;&gt;"-",Таблица6254[[#This Row],[цена наличные]]*Таблица6254[[#This Row],[Заказ наличные]],"")</f>
        <v>0</v>
      </c>
      <c r="J1437" s="213">
        <f>Таблица6254[[#This Row],[Цена б/н]]*Таблица6254[[#This Row],[заказ б/н]]</f>
        <v>0</v>
      </c>
    </row>
    <row r="1438" spans="1:10" x14ac:dyDescent="0.25">
      <c r="A1438" s="214" t="s">
        <v>1033</v>
      </c>
      <c r="B1438" s="214" t="s">
        <v>2267</v>
      </c>
      <c r="C1438" s="214" t="s">
        <v>2656</v>
      </c>
      <c r="D1438" s="214" t="s">
        <v>2657</v>
      </c>
      <c r="E1438" s="215">
        <v>14592</v>
      </c>
      <c r="F1438" s="215">
        <v>16772</v>
      </c>
      <c r="G1438" s="212"/>
      <c r="H1438" s="212"/>
      <c r="I1438" s="213">
        <f>IF(Таблица6254[[#This Row],[цена наличные]]&lt;&gt;"-",Таблица6254[[#This Row],[цена наличные]]*Таблица6254[[#This Row],[Заказ наличные]],"")</f>
        <v>0</v>
      </c>
      <c r="J1438" s="213">
        <f>Таблица6254[[#This Row],[Цена б/н]]*Таблица6254[[#This Row],[заказ б/н]]</f>
        <v>0</v>
      </c>
    </row>
    <row r="1439" spans="1:10" x14ac:dyDescent="0.25">
      <c r="A1439" s="214" t="s">
        <v>1033</v>
      </c>
      <c r="B1439" s="214" t="s">
        <v>2267</v>
      </c>
      <c r="C1439" s="214" t="s">
        <v>2658</v>
      </c>
      <c r="D1439" s="214" t="s">
        <v>2659</v>
      </c>
      <c r="E1439" s="215">
        <v>14253</v>
      </c>
      <c r="F1439" s="215">
        <v>16382</v>
      </c>
      <c r="G1439" s="212"/>
      <c r="H1439" s="212"/>
      <c r="I1439" s="213">
        <f>IF(Таблица6254[[#This Row],[цена наличные]]&lt;&gt;"-",Таблица6254[[#This Row],[цена наличные]]*Таблица6254[[#This Row],[Заказ наличные]],"")</f>
        <v>0</v>
      </c>
      <c r="J1439" s="213">
        <f>Таблица6254[[#This Row],[Цена б/н]]*Таблица6254[[#This Row],[заказ б/н]]</f>
        <v>0</v>
      </c>
    </row>
    <row r="1440" spans="1:10" x14ac:dyDescent="0.25">
      <c r="A1440" s="214" t="s">
        <v>1033</v>
      </c>
      <c r="B1440" s="214" t="s">
        <v>2267</v>
      </c>
      <c r="C1440" s="214" t="s">
        <v>11607</v>
      </c>
      <c r="D1440" s="214" t="s">
        <v>11608</v>
      </c>
      <c r="E1440" s="215">
        <v>12556</v>
      </c>
      <c r="F1440" s="215">
        <v>14432</v>
      </c>
      <c r="G1440" s="212"/>
      <c r="H1440" s="212"/>
      <c r="I1440" s="213">
        <f>IF(Таблица6254[[#This Row],[цена наличные]]&lt;&gt;"-",Таблица6254[[#This Row],[цена наличные]]*Таблица6254[[#This Row],[Заказ наличные]],"")</f>
        <v>0</v>
      </c>
      <c r="J1440" s="213">
        <f>Таблица6254[[#This Row],[Цена б/н]]*Таблица6254[[#This Row],[заказ б/н]]</f>
        <v>0</v>
      </c>
    </row>
    <row r="1441" spans="1:10" x14ac:dyDescent="0.25">
      <c r="A1441" s="214" t="s">
        <v>1033</v>
      </c>
      <c r="B1441" s="214" t="s">
        <v>2267</v>
      </c>
      <c r="C1441" s="214" t="s">
        <v>11609</v>
      </c>
      <c r="D1441" s="214" t="s">
        <v>11610</v>
      </c>
      <c r="E1441" s="215">
        <v>10180</v>
      </c>
      <c r="F1441" s="215">
        <v>11702</v>
      </c>
      <c r="G1441" s="212"/>
      <c r="H1441" s="212"/>
      <c r="I1441" s="213">
        <f>IF(Таблица6254[[#This Row],[цена наличные]]&lt;&gt;"-",Таблица6254[[#This Row],[цена наличные]]*Таблица6254[[#This Row],[Заказ наличные]],"")</f>
        <v>0</v>
      </c>
      <c r="J1441" s="213">
        <f>Таблица6254[[#This Row],[Цена б/н]]*Таблица6254[[#This Row],[заказ б/н]]</f>
        <v>0</v>
      </c>
    </row>
    <row r="1442" spans="1:10" x14ac:dyDescent="0.25">
      <c r="A1442" s="214" t="s">
        <v>1033</v>
      </c>
      <c r="B1442" s="476" t="s">
        <v>2267</v>
      </c>
      <c r="C1442" s="477" t="s">
        <v>2660</v>
      </c>
      <c r="D1442" s="214" t="s">
        <v>2661</v>
      </c>
      <c r="E1442" s="215">
        <v>5973</v>
      </c>
      <c r="F1442" s="215">
        <v>6865</v>
      </c>
      <c r="G1442" s="212"/>
      <c r="H1442" s="212"/>
      <c r="I1442" s="213">
        <f>IF(Таблица6254[[#This Row],[цена наличные]]&lt;&gt;"-",Таблица6254[[#This Row],[цена наличные]]*Таблица6254[[#This Row],[Заказ наличные]],"")</f>
        <v>0</v>
      </c>
      <c r="J1442" s="213">
        <f>Таблица6254[[#This Row],[Цена б/н]]*Таблица6254[[#This Row],[заказ б/н]]</f>
        <v>0</v>
      </c>
    </row>
    <row r="1443" spans="1:10" x14ac:dyDescent="0.25">
      <c r="A1443" s="214" t="s">
        <v>1033</v>
      </c>
      <c r="B1443" s="214" t="s">
        <v>2267</v>
      </c>
      <c r="C1443" s="214" t="s">
        <v>2662</v>
      </c>
      <c r="D1443" s="214" t="s">
        <v>2663</v>
      </c>
      <c r="E1443" s="215">
        <v>5769</v>
      </c>
      <c r="F1443" s="215">
        <v>6631</v>
      </c>
      <c r="G1443" s="212"/>
      <c r="H1443" s="212"/>
      <c r="I1443" s="213">
        <f>IF(Таблица6254[[#This Row],[цена наличные]]&lt;&gt;"-",Таблица6254[[#This Row],[цена наличные]]*Таблица6254[[#This Row],[Заказ наличные]],"")</f>
        <v>0</v>
      </c>
      <c r="J1443" s="213">
        <f>Таблица6254[[#This Row],[Цена б/н]]*Таблица6254[[#This Row],[заказ б/н]]</f>
        <v>0</v>
      </c>
    </row>
    <row r="1444" spans="1:10" x14ac:dyDescent="0.25">
      <c r="A1444" s="214" t="s">
        <v>1033</v>
      </c>
      <c r="B1444" s="214" t="s">
        <v>2267</v>
      </c>
      <c r="C1444" s="214" t="s">
        <v>2664</v>
      </c>
      <c r="D1444" s="214" t="s">
        <v>2665</v>
      </c>
      <c r="E1444" s="215">
        <v>5973</v>
      </c>
      <c r="F1444" s="215">
        <v>6865</v>
      </c>
      <c r="G1444" s="212"/>
      <c r="H1444" s="212"/>
      <c r="I1444" s="213">
        <f>IF(Таблица6254[[#This Row],[цена наличные]]&lt;&gt;"-",Таблица6254[[#This Row],[цена наличные]]*Таблица6254[[#This Row],[Заказ наличные]],"")</f>
        <v>0</v>
      </c>
      <c r="J1444" s="213">
        <f>Таблица6254[[#This Row],[Цена б/н]]*Таблица6254[[#This Row],[заказ б/н]]</f>
        <v>0</v>
      </c>
    </row>
    <row r="1445" spans="1:10" x14ac:dyDescent="0.25">
      <c r="A1445" s="214" t="s">
        <v>1033</v>
      </c>
      <c r="B1445" s="214" t="s">
        <v>2267</v>
      </c>
      <c r="C1445" s="214" t="s">
        <v>2666</v>
      </c>
      <c r="D1445" s="214" t="s">
        <v>2667</v>
      </c>
      <c r="E1445" s="215">
        <v>18325</v>
      </c>
      <c r="F1445" s="215">
        <v>21063</v>
      </c>
      <c r="G1445" s="212"/>
      <c r="H1445" s="212"/>
      <c r="I1445" s="213">
        <f>IF(Таблица6254[[#This Row],[цена наличные]]&lt;&gt;"-",Таблица6254[[#This Row],[цена наличные]]*Таблица6254[[#This Row],[Заказ наличные]],"")</f>
        <v>0</v>
      </c>
      <c r="J1445" s="213">
        <f>Таблица6254[[#This Row],[Цена б/н]]*Таблица6254[[#This Row],[заказ б/н]]</f>
        <v>0</v>
      </c>
    </row>
    <row r="1446" spans="1:10" x14ac:dyDescent="0.25">
      <c r="A1446" s="214" t="s">
        <v>1033</v>
      </c>
      <c r="B1446" s="214" t="s">
        <v>2267</v>
      </c>
      <c r="C1446" s="214" t="s">
        <v>12736</v>
      </c>
      <c r="D1446" s="214" t="s">
        <v>12737</v>
      </c>
      <c r="E1446" s="215">
        <v>57689</v>
      </c>
      <c r="F1446" s="215">
        <v>66309</v>
      </c>
      <c r="G1446" s="212"/>
      <c r="H1446" s="212"/>
      <c r="I1446" s="213">
        <f>IF(Таблица6254[[#This Row],[цена наличные]]&lt;&gt;"-",Таблица6254[[#This Row],[цена наличные]]*Таблица6254[[#This Row],[Заказ наличные]],"")</f>
        <v>0</v>
      </c>
      <c r="J1446" s="213">
        <f>Таблица6254[[#This Row],[Цена б/н]]*Таблица6254[[#This Row],[заказ б/н]]</f>
        <v>0</v>
      </c>
    </row>
    <row r="1447" spans="1:10" x14ac:dyDescent="0.25">
      <c r="A1447" s="214" t="s">
        <v>1033</v>
      </c>
      <c r="B1447" s="214" t="s">
        <v>2267</v>
      </c>
      <c r="C1447" s="214" t="s">
        <v>2668</v>
      </c>
      <c r="D1447" s="214" t="s">
        <v>2669</v>
      </c>
      <c r="E1447" s="215">
        <v>13913</v>
      </c>
      <c r="F1447" s="215">
        <v>15992</v>
      </c>
      <c r="G1447" s="212"/>
      <c r="H1447" s="212"/>
      <c r="I1447" s="213">
        <f>IF(Таблица6254[[#This Row],[цена наличные]]&lt;&gt;"-",Таблица6254[[#This Row],[цена наличные]]*Таблица6254[[#This Row],[Заказ наличные]],"")</f>
        <v>0</v>
      </c>
      <c r="J1447" s="213">
        <f>Таблица6254[[#This Row],[Цена б/н]]*Таблица6254[[#This Row],[заказ б/н]]</f>
        <v>0</v>
      </c>
    </row>
    <row r="1448" spans="1:10" x14ac:dyDescent="0.25">
      <c r="A1448" s="214" t="s">
        <v>1033</v>
      </c>
      <c r="B1448" s="214" t="s">
        <v>2267</v>
      </c>
      <c r="C1448" s="214" t="s">
        <v>2670</v>
      </c>
      <c r="D1448" s="214" t="s">
        <v>2671</v>
      </c>
      <c r="E1448" s="215">
        <v>13574</v>
      </c>
      <c r="F1448" s="215">
        <v>15602</v>
      </c>
      <c r="G1448" s="212"/>
      <c r="H1448" s="212"/>
      <c r="I1448" s="213">
        <f>IF(Таблица6254[[#This Row],[цена наличные]]&lt;&gt;"-",Таблица6254[[#This Row],[цена наличные]]*Таблица6254[[#This Row],[Заказ наличные]],"")</f>
        <v>0</v>
      </c>
      <c r="J1448" s="213">
        <f>Таблица6254[[#This Row],[Цена б/н]]*Таблица6254[[#This Row],[заказ б/н]]</f>
        <v>0</v>
      </c>
    </row>
    <row r="1449" spans="1:10" x14ac:dyDescent="0.25">
      <c r="A1449" s="214" t="s">
        <v>1033</v>
      </c>
      <c r="B1449" s="214" t="s">
        <v>2267</v>
      </c>
      <c r="C1449" s="214" t="s">
        <v>2672</v>
      </c>
      <c r="D1449" s="214" t="s">
        <v>2673</v>
      </c>
      <c r="E1449" s="215">
        <v>13913</v>
      </c>
      <c r="F1449" s="215">
        <v>15992</v>
      </c>
      <c r="G1449" s="212"/>
      <c r="H1449" s="212"/>
      <c r="I1449" s="213">
        <f>IF(Таблица6254[[#This Row],[цена наличные]]&lt;&gt;"-",Таблица6254[[#This Row],[цена наличные]]*Таблица6254[[#This Row],[Заказ наличные]],"")</f>
        <v>0</v>
      </c>
      <c r="J1449" s="213">
        <f>Таблица6254[[#This Row],[Цена б/н]]*Таблица6254[[#This Row],[заказ б/н]]</f>
        <v>0</v>
      </c>
    </row>
    <row r="1450" spans="1:10" x14ac:dyDescent="0.25">
      <c r="A1450" s="214" t="s">
        <v>1033</v>
      </c>
      <c r="B1450" s="214" t="s">
        <v>2267</v>
      </c>
      <c r="C1450" s="214" t="s">
        <v>14286</v>
      </c>
      <c r="D1450" s="214" t="s">
        <v>14287</v>
      </c>
      <c r="E1450" s="215">
        <v>16289</v>
      </c>
      <c r="F1450" s="215">
        <v>18723</v>
      </c>
      <c r="G1450" s="212"/>
      <c r="H1450" s="212"/>
      <c r="I1450" s="213">
        <f>IF(Таблица6254[[#This Row],[цена наличные]]&lt;&gt;"-",Таблица6254[[#This Row],[цена наличные]]*Таблица6254[[#This Row],[Заказ наличные]],"")</f>
        <v>0</v>
      </c>
      <c r="J1450" s="213">
        <f>Таблица6254[[#This Row],[Цена б/н]]*Таблица6254[[#This Row],[заказ б/н]]</f>
        <v>0</v>
      </c>
    </row>
    <row r="1451" spans="1:10" x14ac:dyDescent="0.25">
      <c r="A1451" s="214" t="s">
        <v>1033</v>
      </c>
      <c r="B1451" s="214" t="s">
        <v>2267</v>
      </c>
      <c r="C1451" s="214" t="s">
        <v>13713</v>
      </c>
      <c r="D1451" s="214" t="s">
        <v>13714</v>
      </c>
      <c r="E1451" s="215">
        <v>17646</v>
      </c>
      <c r="F1451" s="215">
        <v>20283</v>
      </c>
      <c r="G1451" s="212"/>
      <c r="H1451" s="212"/>
      <c r="I1451" s="213">
        <f>IF(Таблица6254[[#This Row],[цена наличные]]&lt;&gt;"-",Таблица6254[[#This Row],[цена наличные]]*Таблица6254[[#This Row],[Заказ наличные]],"")</f>
        <v>0</v>
      </c>
      <c r="J1451" s="213">
        <f>Таблица6254[[#This Row],[Цена б/н]]*Таблица6254[[#This Row],[заказ б/н]]</f>
        <v>0</v>
      </c>
    </row>
    <row r="1452" spans="1:10" x14ac:dyDescent="0.25">
      <c r="A1452" s="214" t="s">
        <v>1033</v>
      </c>
      <c r="B1452" s="214" t="s">
        <v>2267</v>
      </c>
      <c r="C1452" s="214" t="s">
        <v>2674</v>
      </c>
      <c r="D1452" s="214" t="s">
        <v>2675</v>
      </c>
      <c r="E1452" s="215">
        <v>20361</v>
      </c>
      <c r="F1452" s="215">
        <v>23403</v>
      </c>
      <c r="G1452" s="212"/>
      <c r="H1452" s="212"/>
      <c r="I1452" s="213">
        <f>IF(Таблица6254[[#This Row],[цена наличные]]&lt;&gt;"-",Таблица6254[[#This Row],[цена наличные]]*Таблица6254[[#This Row],[Заказ наличные]],"")</f>
        <v>0</v>
      </c>
      <c r="J1452" s="213">
        <f>Таблица6254[[#This Row],[Цена б/н]]*Таблица6254[[#This Row],[заказ б/н]]</f>
        <v>0</v>
      </c>
    </row>
    <row r="1453" spans="1:10" x14ac:dyDescent="0.25">
      <c r="A1453" s="214" t="s">
        <v>1033</v>
      </c>
      <c r="B1453" s="214" t="s">
        <v>2267</v>
      </c>
      <c r="C1453" s="214" t="s">
        <v>2676</v>
      </c>
      <c r="D1453" s="214" t="s">
        <v>2677</v>
      </c>
      <c r="E1453" s="215">
        <v>20361</v>
      </c>
      <c r="F1453" s="215">
        <v>23403</v>
      </c>
      <c r="G1453" s="212"/>
      <c r="H1453" s="212"/>
      <c r="I1453" s="213">
        <f>IF(Таблица6254[[#This Row],[цена наличные]]&lt;&gt;"-",Таблица6254[[#This Row],[цена наличные]]*Таблица6254[[#This Row],[Заказ наличные]],"")</f>
        <v>0</v>
      </c>
      <c r="J1453" s="213">
        <f>Таблица6254[[#This Row],[Цена б/н]]*Таблица6254[[#This Row],[заказ б/н]]</f>
        <v>0</v>
      </c>
    </row>
    <row r="1454" spans="1:10" x14ac:dyDescent="0.25">
      <c r="A1454" s="214" t="s">
        <v>1033</v>
      </c>
      <c r="B1454" s="214" t="s">
        <v>2267</v>
      </c>
      <c r="C1454" s="214" t="s">
        <v>2678</v>
      </c>
      <c r="D1454" s="214" t="s">
        <v>2679</v>
      </c>
      <c r="E1454" s="215">
        <v>23076</v>
      </c>
      <c r="F1454" s="215">
        <v>26524</v>
      </c>
      <c r="G1454" s="212"/>
      <c r="H1454" s="212"/>
      <c r="I1454" s="213">
        <f>IF(Таблица6254[[#This Row],[цена наличные]]&lt;&gt;"-",Таблица6254[[#This Row],[цена наличные]]*Таблица6254[[#This Row],[Заказ наличные]],"")</f>
        <v>0</v>
      </c>
      <c r="J1454" s="213">
        <f>Таблица6254[[#This Row],[Цена б/н]]*Таблица6254[[#This Row],[заказ б/н]]</f>
        <v>0</v>
      </c>
    </row>
    <row r="1455" spans="1:10" x14ac:dyDescent="0.25">
      <c r="A1455" s="214" t="s">
        <v>1033</v>
      </c>
      <c r="B1455" s="214" t="s">
        <v>2267</v>
      </c>
      <c r="C1455" s="214" t="s">
        <v>2680</v>
      </c>
      <c r="D1455" s="214" t="s">
        <v>2681</v>
      </c>
      <c r="E1455" s="215">
        <v>22058</v>
      </c>
      <c r="F1455" s="215">
        <v>25354</v>
      </c>
      <c r="G1455" s="212"/>
      <c r="H1455" s="212"/>
      <c r="I1455" s="213">
        <f>IF(Таблица6254[[#This Row],[цена наличные]]&lt;&gt;"-",Таблица6254[[#This Row],[цена наличные]]*Таблица6254[[#This Row],[Заказ наличные]],"")</f>
        <v>0</v>
      </c>
      <c r="J1455" s="213">
        <f>Таблица6254[[#This Row],[Цена б/н]]*Таблица6254[[#This Row],[заказ б/н]]</f>
        <v>0</v>
      </c>
    </row>
    <row r="1456" spans="1:10" x14ac:dyDescent="0.25">
      <c r="A1456" s="214" t="s">
        <v>1033</v>
      </c>
      <c r="B1456" s="214" t="s">
        <v>2267</v>
      </c>
      <c r="C1456" s="214" t="s">
        <v>10604</v>
      </c>
      <c r="D1456" s="214" t="s">
        <v>10605</v>
      </c>
      <c r="E1456" s="215">
        <v>17985</v>
      </c>
      <c r="F1456" s="215">
        <v>20673</v>
      </c>
      <c r="G1456" s="212"/>
      <c r="H1456" s="212"/>
      <c r="I1456" s="213">
        <f>IF(Таблица6254[[#This Row],[цена наличные]]&lt;&gt;"-",Таблица6254[[#This Row],[цена наличные]]*Таблица6254[[#This Row],[Заказ наличные]],"")</f>
        <v>0</v>
      </c>
      <c r="J1456" s="213">
        <f>Таблица6254[[#This Row],[Цена б/н]]*Таблица6254[[#This Row],[заказ б/н]]</f>
        <v>0</v>
      </c>
    </row>
    <row r="1457" spans="1:10" x14ac:dyDescent="0.25">
      <c r="A1457" s="214" t="s">
        <v>1033</v>
      </c>
      <c r="B1457" s="214" t="s">
        <v>2267</v>
      </c>
      <c r="C1457" s="214" t="s">
        <v>2682</v>
      </c>
      <c r="D1457" s="214" t="s">
        <v>2683</v>
      </c>
      <c r="E1457" s="215">
        <v>17646</v>
      </c>
      <c r="F1457" s="215">
        <v>20283</v>
      </c>
      <c r="G1457" s="212"/>
      <c r="H1457" s="212"/>
      <c r="I1457" s="213">
        <f>IF(Таблица6254[[#This Row],[цена наличные]]&lt;&gt;"-",Таблица6254[[#This Row],[цена наличные]]*Таблица6254[[#This Row],[Заказ наличные]],"")</f>
        <v>0</v>
      </c>
      <c r="J1457" s="213">
        <f>Таблица6254[[#This Row],[Цена б/н]]*Таблица6254[[#This Row],[заказ б/н]]</f>
        <v>0</v>
      </c>
    </row>
    <row r="1458" spans="1:10" x14ac:dyDescent="0.25">
      <c r="A1458" s="214" t="s">
        <v>1033</v>
      </c>
      <c r="B1458" s="214" t="s">
        <v>2267</v>
      </c>
      <c r="C1458" s="214" t="s">
        <v>2684</v>
      </c>
      <c r="D1458" s="214" t="s">
        <v>2685</v>
      </c>
      <c r="E1458" s="215">
        <v>19320</v>
      </c>
      <c r="F1458" s="215">
        <v>22207</v>
      </c>
      <c r="G1458" s="212"/>
      <c r="H1458" s="212"/>
      <c r="I1458" s="213">
        <f>IF(Таблица6254[[#This Row],[цена наличные]]&lt;&gt;"-",Таблица6254[[#This Row],[цена наличные]]*Таблица6254[[#This Row],[Заказ наличные]],"")</f>
        <v>0</v>
      </c>
      <c r="J1458" s="213">
        <f>Таблица6254[[#This Row],[Цена б/н]]*Таблица6254[[#This Row],[заказ б/н]]</f>
        <v>0</v>
      </c>
    </row>
    <row r="1459" spans="1:10" x14ac:dyDescent="0.25">
      <c r="A1459" s="214" t="s">
        <v>1033</v>
      </c>
      <c r="B1459" s="214" t="s">
        <v>2267</v>
      </c>
      <c r="C1459" s="214" t="s">
        <v>2686</v>
      </c>
      <c r="D1459" s="214" t="s">
        <v>2687</v>
      </c>
      <c r="E1459" s="215">
        <v>18325</v>
      </c>
      <c r="F1459" s="215">
        <v>21063</v>
      </c>
      <c r="G1459" s="212"/>
      <c r="H1459" s="212"/>
      <c r="I1459" s="213">
        <f>IF(Таблица6254[[#This Row],[цена наличные]]&lt;&gt;"-",Таблица6254[[#This Row],[цена наличные]]*Таблица6254[[#This Row],[Заказ наличные]],"")</f>
        <v>0</v>
      </c>
      <c r="J1459" s="213">
        <f>Таблица6254[[#This Row],[Цена б/н]]*Таблица6254[[#This Row],[заказ б/н]]</f>
        <v>0</v>
      </c>
    </row>
    <row r="1460" spans="1:10" x14ac:dyDescent="0.25">
      <c r="A1460" s="214" t="s">
        <v>1033</v>
      </c>
      <c r="B1460" s="214" t="s">
        <v>2267</v>
      </c>
      <c r="C1460" s="214" t="s">
        <v>2688</v>
      </c>
      <c r="D1460" s="214" t="s">
        <v>2689</v>
      </c>
      <c r="E1460" s="215">
        <v>16560</v>
      </c>
      <c r="F1460" s="215">
        <v>19035</v>
      </c>
      <c r="G1460" s="212"/>
      <c r="H1460" s="212"/>
      <c r="I1460" s="213">
        <f>IF(Таблица6254[[#This Row],[цена наличные]]&lt;&gt;"-",Таблица6254[[#This Row],[цена наличные]]*Таблица6254[[#This Row],[Заказ наличные]],"")</f>
        <v>0</v>
      </c>
      <c r="J1460" s="213">
        <f>Таблица6254[[#This Row],[Цена б/н]]*Таблица6254[[#This Row],[заказ б/н]]</f>
        <v>0</v>
      </c>
    </row>
    <row r="1461" spans="1:10" x14ac:dyDescent="0.25">
      <c r="A1461" s="214" t="s">
        <v>1033</v>
      </c>
      <c r="B1461" s="214" t="s">
        <v>2267</v>
      </c>
      <c r="C1461" s="214" t="s">
        <v>2690</v>
      </c>
      <c r="D1461" s="214" t="s">
        <v>2691</v>
      </c>
      <c r="E1461" s="215">
        <v>17250</v>
      </c>
      <c r="F1461" s="215">
        <v>19828</v>
      </c>
      <c r="G1461" s="212"/>
      <c r="H1461" s="212"/>
      <c r="I1461" s="213">
        <f>IF(Таблица6254[[#This Row],[цена наличные]]&lt;&gt;"-",Таблица6254[[#This Row],[цена наличные]]*Таблица6254[[#This Row],[Заказ наличные]],"")</f>
        <v>0</v>
      </c>
      <c r="J1461" s="213">
        <f>Таблица6254[[#This Row],[Цена б/н]]*Таблица6254[[#This Row],[заказ б/н]]</f>
        <v>0</v>
      </c>
    </row>
    <row r="1462" spans="1:10" x14ac:dyDescent="0.25">
      <c r="A1462" s="214" t="s">
        <v>1033</v>
      </c>
      <c r="B1462" s="214" t="s">
        <v>2267</v>
      </c>
      <c r="C1462" s="214" t="s">
        <v>2692</v>
      </c>
      <c r="D1462" s="214" t="s">
        <v>2693</v>
      </c>
      <c r="E1462" s="215">
        <v>20700</v>
      </c>
      <c r="F1462" s="215">
        <v>23793</v>
      </c>
      <c r="G1462" s="212"/>
      <c r="H1462" s="212"/>
      <c r="I1462" s="213">
        <f>IF(Таблица6254[[#This Row],[цена наличные]]&lt;&gt;"-",Таблица6254[[#This Row],[цена наличные]]*Таблица6254[[#This Row],[Заказ наличные]],"")</f>
        <v>0</v>
      </c>
      <c r="J1462" s="213">
        <f>Таблица6254[[#This Row],[Цена б/н]]*Таблица6254[[#This Row],[заказ б/н]]</f>
        <v>0</v>
      </c>
    </row>
    <row r="1463" spans="1:10" x14ac:dyDescent="0.25">
      <c r="A1463" s="214" t="s">
        <v>1033</v>
      </c>
      <c r="B1463" s="214" t="s">
        <v>2267</v>
      </c>
      <c r="C1463" s="214" t="s">
        <v>12738</v>
      </c>
      <c r="D1463" s="214" t="s">
        <v>12739</v>
      </c>
      <c r="E1463" s="215">
        <v>18975</v>
      </c>
      <c r="F1463" s="215">
        <v>21810</v>
      </c>
      <c r="G1463" s="212"/>
      <c r="H1463" s="212"/>
      <c r="I1463" s="213">
        <f>IF(Таблица6254[[#This Row],[цена наличные]]&lt;&gt;"-",Таблица6254[[#This Row],[цена наличные]]*Таблица6254[[#This Row],[Заказ наличные]],"")</f>
        <v>0</v>
      </c>
      <c r="J1463" s="213">
        <f>Таблица6254[[#This Row],[Цена б/н]]*Таблица6254[[#This Row],[заказ б/н]]</f>
        <v>0</v>
      </c>
    </row>
    <row r="1464" spans="1:10" x14ac:dyDescent="0.25">
      <c r="A1464" s="214" t="s">
        <v>1033</v>
      </c>
      <c r="B1464" s="214" t="s">
        <v>2267</v>
      </c>
      <c r="C1464" s="214" t="s">
        <v>2694</v>
      </c>
      <c r="D1464" s="214" t="s">
        <v>2695</v>
      </c>
      <c r="E1464" s="215">
        <v>1425</v>
      </c>
      <c r="F1464" s="215">
        <v>1638</v>
      </c>
      <c r="G1464" s="212"/>
      <c r="H1464" s="212"/>
      <c r="I1464" s="213">
        <f>IF(Таблица6254[[#This Row],[цена наличные]]&lt;&gt;"-",Таблица6254[[#This Row],[цена наличные]]*Таблица6254[[#This Row],[Заказ наличные]],"")</f>
        <v>0</v>
      </c>
      <c r="J1464" s="213">
        <f>Таблица6254[[#This Row],[Цена б/н]]*Таблица6254[[#This Row],[заказ б/н]]</f>
        <v>0</v>
      </c>
    </row>
    <row r="1465" spans="1:10" x14ac:dyDescent="0.25">
      <c r="A1465" s="214" t="s">
        <v>1033</v>
      </c>
      <c r="B1465" s="214" t="s">
        <v>2696</v>
      </c>
      <c r="C1465" s="214" t="s">
        <v>2697</v>
      </c>
      <c r="D1465" s="214" t="s">
        <v>2698</v>
      </c>
      <c r="E1465" s="215">
        <v>1839</v>
      </c>
      <c r="F1465" s="215">
        <v>2114</v>
      </c>
      <c r="G1465" s="212"/>
      <c r="H1465" s="212"/>
      <c r="I1465" s="213">
        <f>IF(Таблица6254[[#This Row],[цена наличные]]&lt;&gt;"-",Таблица6254[[#This Row],[цена наличные]]*Таблица6254[[#This Row],[Заказ наличные]],"")</f>
        <v>0</v>
      </c>
      <c r="J1465" s="213">
        <f>Таблица6254[[#This Row],[Цена б/н]]*Таблица6254[[#This Row],[заказ б/н]]</f>
        <v>0</v>
      </c>
    </row>
    <row r="1466" spans="1:10" x14ac:dyDescent="0.25">
      <c r="A1466" s="214" t="s">
        <v>1033</v>
      </c>
      <c r="B1466" s="214" t="s">
        <v>2696</v>
      </c>
      <c r="C1466" s="214" t="s">
        <v>11611</v>
      </c>
      <c r="D1466" s="214" t="s">
        <v>11612</v>
      </c>
      <c r="E1466" s="215">
        <v>3088</v>
      </c>
      <c r="F1466" s="215">
        <v>3550</v>
      </c>
      <c r="G1466" s="212"/>
      <c r="H1466" s="212"/>
      <c r="I1466" s="213">
        <f>IF(Таблица6254[[#This Row],[цена наличные]]&lt;&gt;"-",Таблица6254[[#This Row],[цена наличные]]*Таблица6254[[#This Row],[Заказ наличные]],"")</f>
        <v>0</v>
      </c>
      <c r="J1466" s="213">
        <f>Таблица6254[[#This Row],[Цена б/н]]*Таблица6254[[#This Row],[заказ б/н]]</f>
        <v>0</v>
      </c>
    </row>
    <row r="1467" spans="1:10" x14ac:dyDescent="0.25">
      <c r="A1467" s="214" t="s">
        <v>1033</v>
      </c>
      <c r="B1467" s="214" t="s">
        <v>2696</v>
      </c>
      <c r="C1467" s="214" t="s">
        <v>12740</v>
      </c>
      <c r="D1467" s="214" t="s">
        <v>12741</v>
      </c>
      <c r="E1467" s="215">
        <v>2206</v>
      </c>
      <c r="F1467" s="215">
        <v>2535</v>
      </c>
      <c r="G1467" s="212"/>
      <c r="H1467" s="212"/>
      <c r="I1467" s="213">
        <f>IF(Таблица6254[[#This Row],[цена наличные]]&lt;&gt;"-",Таблица6254[[#This Row],[цена наличные]]*Таблица6254[[#This Row],[Заказ наличные]],"")</f>
        <v>0</v>
      </c>
      <c r="J1467" s="213">
        <f>Таблица6254[[#This Row],[Цена б/н]]*Таблица6254[[#This Row],[заказ б/н]]</f>
        <v>0</v>
      </c>
    </row>
    <row r="1468" spans="1:10" x14ac:dyDescent="0.25">
      <c r="A1468" s="214" t="s">
        <v>1033</v>
      </c>
      <c r="B1468" s="214" t="s">
        <v>2696</v>
      </c>
      <c r="C1468" s="214" t="s">
        <v>2699</v>
      </c>
      <c r="D1468" s="214" t="s">
        <v>2700</v>
      </c>
      <c r="E1468" s="215">
        <v>1099</v>
      </c>
      <c r="F1468" s="215">
        <v>1264</v>
      </c>
      <c r="G1468" s="212"/>
      <c r="H1468" s="212"/>
      <c r="I1468" s="213">
        <f>IF(Таблица6254[[#This Row],[цена наличные]]&lt;&gt;"-",Таблица6254[[#This Row],[цена наличные]]*Таблица6254[[#This Row],[Заказ наличные]],"")</f>
        <v>0</v>
      </c>
      <c r="J1468" s="213">
        <f>Таблица6254[[#This Row],[Цена б/н]]*Таблица6254[[#This Row],[заказ б/н]]</f>
        <v>0</v>
      </c>
    </row>
    <row r="1469" spans="1:10" x14ac:dyDescent="0.25">
      <c r="A1469" s="214" t="s">
        <v>1033</v>
      </c>
      <c r="B1469" s="214" t="s">
        <v>2696</v>
      </c>
      <c r="C1469" s="214" t="s">
        <v>12742</v>
      </c>
      <c r="D1469" s="214" t="s">
        <v>12743</v>
      </c>
      <c r="E1469" s="215">
        <v>352</v>
      </c>
      <c r="F1469" s="215">
        <v>405</v>
      </c>
      <c r="G1469" s="212"/>
      <c r="H1469" s="212"/>
      <c r="I1469" s="213">
        <f>IF(Таблица6254[[#This Row],[цена наличные]]&lt;&gt;"-",Таблица6254[[#This Row],[цена наличные]]*Таблица6254[[#This Row],[Заказ наличные]],"")</f>
        <v>0</v>
      </c>
      <c r="J1469" s="213">
        <f>Таблица6254[[#This Row],[Цена б/н]]*Таблица6254[[#This Row],[заказ б/н]]</f>
        <v>0</v>
      </c>
    </row>
    <row r="1470" spans="1:10" x14ac:dyDescent="0.25">
      <c r="A1470" s="214" t="s">
        <v>1033</v>
      </c>
      <c r="B1470" s="214" t="s">
        <v>2696</v>
      </c>
      <c r="C1470" s="214" t="s">
        <v>14288</v>
      </c>
      <c r="D1470" s="214" t="s">
        <v>14289</v>
      </c>
      <c r="E1470" s="215">
        <v>1099</v>
      </c>
      <c r="F1470" s="215">
        <v>1264</v>
      </c>
      <c r="G1470" s="212"/>
      <c r="H1470" s="212"/>
      <c r="I1470" s="213">
        <f>IF(Таблица6254[[#This Row],[цена наличные]]&lt;&gt;"-",Таблица6254[[#This Row],[цена наличные]]*Таблица6254[[#This Row],[Заказ наличные]],"")</f>
        <v>0</v>
      </c>
      <c r="J1470" s="213">
        <f>Таблица6254[[#This Row],[Цена б/н]]*Таблица6254[[#This Row],[заказ б/н]]</f>
        <v>0</v>
      </c>
    </row>
    <row r="1471" spans="1:10" x14ac:dyDescent="0.25">
      <c r="A1471" s="214" t="s">
        <v>1033</v>
      </c>
      <c r="B1471" s="214" t="s">
        <v>2696</v>
      </c>
      <c r="C1471" s="214" t="s">
        <v>14290</v>
      </c>
      <c r="D1471" s="214" t="s">
        <v>14291</v>
      </c>
      <c r="E1471" s="215">
        <v>1975</v>
      </c>
      <c r="F1471" s="215">
        <v>2270</v>
      </c>
      <c r="G1471" s="212"/>
      <c r="H1471" s="212"/>
      <c r="I1471" s="213">
        <f>IF(Таблица6254[[#This Row],[цена наличные]]&lt;&gt;"-",Таблица6254[[#This Row],[цена наличные]]*Таблица6254[[#This Row],[Заказ наличные]],"")</f>
        <v>0</v>
      </c>
      <c r="J1471" s="213">
        <f>Таблица6254[[#This Row],[Цена б/н]]*Таблица6254[[#This Row],[заказ б/н]]</f>
        <v>0</v>
      </c>
    </row>
    <row r="1472" spans="1:10" x14ac:dyDescent="0.25">
      <c r="A1472" s="214" t="s">
        <v>1033</v>
      </c>
      <c r="B1472" s="214" t="s">
        <v>2696</v>
      </c>
      <c r="C1472" s="214" t="s">
        <v>12744</v>
      </c>
      <c r="D1472" s="214" t="s">
        <v>12745</v>
      </c>
      <c r="E1472" s="215">
        <v>3461</v>
      </c>
      <c r="F1472" s="215">
        <v>3979</v>
      </c>
      <c r="G1472" s="212"/>
      <c r="H1472" s="212"/>
      <c r="I1472" s="213">
        <f>IF(Таблица6254[[#This Row],[цена наличные]]&lt;&gt;"-",Таблица6254[[#This Row],[цена наличные]]*Таблица6254[[#This Row],[Заказ наличные]],"")</f>
        <v>0</v>
      </c>
      <c r="J1472" s="213">
        <f>Таблица6254[[#This Row],[Цена б/н]]*Таблица6254[[#This Row],[заказ б/н]]</f>
        <v>0</v>
      </c>
    </row>
    <row r="1473" spans="1:10" x14ac:dyDescent="0.25">
      <c r="A1473" s="214" t="s">
        <v>1033</v>
      </c>
      <c r="B1473" s="214" t="s">
        <v>2696</v>
      </c>
      <c r="C1473" s="214" t="s">
        <v>2701</v>
      </c>
      <c r="D1473" s="214" t="s">
        <v>2702</v>
      </c>
      <c r="E1473" s="215">
        <v>1975</v>
      </c>
      <c r="F1473" s="215">
        <v>2270</v>
      </c>
      <c r="G1473" s="212"/>
      <c r="H1473" s="212"/>
      <c r="I1473" s="213">
        <f>IF(Таблица6254[[#This Row],[цена наличные]]&lt;&gt;"-",Таблица6254[[#This Row],[цена наличные]]*Таблица6254[[#This Row],[Заказ наличные]],"")</f>
        <v>0</v>
      </c>
      <c r="J1473" s="213">
        <f>Таблица6254[[#This Row],[Цена б/н]]*Таблица6254[[#This Row],[заказ б/н]]</f>
        <v>0</v>
      </c>
    </row>
    <row r="1474" spans="1:10" x14ac:dyDescent="0.25">
      <c r="A1474" s="214" t="s">
        <v>1033</v>
      </c>
      <c r="B1474" s="214" t="s">
        <v>2696</v>
      </c>
      <c r="C1474" s="214" t="s">
        <v>2703</v>
      </c>
      <c r="D1474" s="214" t="s">
        <v>2704</v>
      </c>
      <c r="E1474" s="215">
        <v>1133</v>
      </c>
      <c r="F1474" s="215">
        <v>1303</v>
      </c>
      <c r="G1474" s="212"/>
      <c r="H1474" s="212"/>
      <c r="I1474" s="213">
        <f>IF(Таблица6254[[#This Row],[цена наличные]]&lt;&gt;"-",Таблица6254[[#This Row],[цена наличные]]*Таблица6254[[#This Row],[Заказ наличные]],"")</f>
        <v>0</v>
      </c>
      <c r="J1474" s="213">
        <f>Таблица6254[[#This Row],[Цена б/н]]*Таблица6254[[#This Row],[заказ б/н]]</f>
        <v>0</v>
      </c>
    </row>
    <row r="1475" spans="1:10" x14ac:dyDescent="0.25">
      <c r="A1475" s="214" t="s">
        <v>1033</v>
      </c>
      <c r="B1475" s="214" t="s">
        <v>2696</v>
      </c>
      <c r="C1475" s="214" t="s">
        <v>2705</v>
      </c>
      <c r="D1475" s="214" t="s">
        <v>2706</v>
      </c>
      <c r="E1475" s="215">
        <v>1113</v>
      </c>
      <c r="F1475" s="215">
        <v>1279</v>
      </c>
      <c r="G1475" s="212"/>
      <c r="H1475" s="212"/>
      <c r="I1475" s="213">
        <f>IF(Таблица6254[[#This Row],[цена наличные]]&lt;&gt;"-",Таблица6254[[#This Row],[цена наличные]]*Таблица6254[[#This Row],[Заказ наличные]],"")</f>
        <v>0</v>
      </c>
      <c r="J1475" s="213">
        <f>Таблица6254[[#This Row],[Цена б/н]]*Таблица6254[[#This Row],[заказ б/н]]</f>
        <v>0</v>
      </c>
    </row>
    <row r="1476" spans="1:10" x14ac:dyDescent="0.25">
      <c r="A1476" s="214" t="s">
        <v>1033</v>
      </c>
      <c r="B1476" s="214" t="s">
        <v>2696</v>
      </c>
      <c r="C1476" s="214" t="s">
        <v>2707</v>
      </c>
      <c r="D1476" s="214" t="s">
        <v>2708</v>
      </c>
      <c r="E1476" s="215">
        <v>1995</v>
      </c>
      <c r="F1476" s="215">
        <v>2294</v>
      </c>
      <c r="G1476" s="212"/>
      <c r="H1476" s="212"/>
      <c r="I1476" s="213">
        <f>IF(Таблица6254[[#This Row],[цена наличные]]&lt;&gt;"-",Таблица6254[[#This Row],[цена наличные]]*Таблица6254[[#This Row],[Заказ наличные]],"")</f>
        <v>0</v>
      </c>
      <c r="J1476" s="213">
        <f>Таблица6254[[#This Row],[Цена б/н]]*Таблица6254[[#This Row],[заказ б/н]]</f>
        <v>0</v>
      </c>
    </row>
    <row r="1477" spans="1:10" x14ac:dyDescent="0.25">
      <c r="A1477" s="214" t="s">
        <v>1033</v>
      </c>
      <c r="B1477" s="214" t="s">
        <v>2696</v>
      </c>
      <c r="C1477" s="214" t="s">
        <v>2709</v>
      </c>
      <c r="D1477" s="214" t="s">
        <v>2710</v>
      </c>
      <c r="E1477" s="215">
        <v>1934</v>
      </c>
      <c r="F1477" s="215">
        <v>2223</v>
      </c>
      <c r="G1477" s="212"/>
      <c r="H1477" s="212"/>
      <c r="I1477" s="213">
        <f>IF(Таблица6254[[#This Row],[цена наличные]]&lt;&gt;"-",Таблица6254[[#This Row],[цена наличные]]*Таблица6254[[#This Row],[Заказ наличные]],"")</f>
        <v>0</v>
      </c>
      <c r="J1477" s="213">
        <f>Таблица6254[[#This Row],[Цена б/н]]*Таблица6254[[#This Row],[заказ б/н]]</f>
        <v>0</v>
      </c>
    </row>
    <row r="1478" spans="1:10" x14ac:dyDescent="0.25">
      <c r="A1478" s="214" t="s">
        <v>1033</v>
      </c>
      <c r="B1478" s="214" t="s">
        <v>2696</v>
      </c>
      <c r="C1478" s="214" t="s">
        <v>2711</v>
      </c>
      <c r="D1478" s="214" t="s">
        <v>2712</v>
      </c>
      <c r="E1478" s="215">
        <v>3088</v>
      </c>
      <c r="F1478" s="215">
        <v>3550</v>
      </c>
      <c r="G1478" s="212"/>
      <c r="H1478" s="212"/>
      <c r="I1478" s="213">
        <f>IF(Таблица6254[[#This Row],[цена наличные]]&lt;&gt;"-",Таблица6254[[#This Row],[цена наличные]]*Таблица6254[[#This Row],[Заказ наличные]],"")</f>
        <v>0</v>
      </c>
      <c r="J1478" s="213">
        <f>Таблица6254[[#This Row],[Цена б/н]]*Таблица6254[[#This Row],[заказ б/н]]</f>
        <v>0</v>
      </c>
    </row>
    <row r="1479" spans="1:10" x14ac:dyDescent="0.25">
      <c r="A1479" s="214" t="s">
        <v>1033</v>
      </c>
      <c r="B1479" s="214" t="s">
        <v>2696</v>
      </c>
      <c r="C1479" s="214" t="s">
        <v>2713</v>
      </c>
      <c r="D1479" s="214" t="s">
        <v>2714</v>
      </c>
      <c r="E1479" s="215">
        <v>3461</v>
      </c>
      <c r="F1479" s="215">
        <v>3979</v>
      </c>
      <c r="G1479" s="212"/>
      <c r="H1479" s="212"/>
      <c r="I1479" s="213">
        <f>IF(Таблица6254[[#This Row],[цена наличные]]&lt;&gt;"-",Таблица6254[[#This Row],[цена наличные]]*Таблица6254[[#This Row],[Заказ наличные]],"")</f>
        <v>0</v>
      </c>
      <c r="J1479" s="213">
        <f>Таблица6254[[#This Row],[Цена б/н]]*Таблица6254[[#This Row],[заказ б/н]]</f>
        <v>0</v>
      </c>
    </row>
    <row r="1480" spans="1:10" x14ac:dyDescent="0.25">
      <c r="A1480" s="214" t="s">
        <v>1033</v>
      </c>
      <c r="B1480" s="214" t="s">
        <v>2696</v>
      </c>
      <c r="C1480" s="214" t="s">
        <v>14292</v>
      </c>
      <c r="D1480" s="214" t="s">
        <v>14293</v>
      </c>
      <c r="E1480" s="215">
        <v>1890</v>
      </c>
      <c r="F1480" s="215">
        <v>2173</v>
      </c>
      <c r="G1480" s="212"/>
      <c r="H1480" s="212"/>
      <c r="I1480" s="213">
        <f>IF(Таблица6254[[#This Row],[цена наличные]]&lt;&gt;"-",Таблица6254[[#This Row],[цена наличные]]*Таблица6254[[#This Row],[Заказ наличные]],"")</f>
        <v>0</v>
      </c>
      <c r="J1480" s="213">
        <f>Таблица6254[[#This Row],[Цена б/н]]*Таблица6254[[#This Row],[заказ б/н]]</f>
        <v>0</v>
      </c>
    </row>
    <row r="1481" spans="1:10" x14ac:dyDescent="0.25">
      <c r="A1481" s="214" t="s">
        <v>1033</v>
      </c>
      <c r="B1481" s="214" t="s">
        <v>2696</v>
      </c>
      <c r="C1481" s="214" t="s">
        <v>2715</v>
      </c>
      <c r="D1481" s="214" t="s">
        <v>2716</v>
      </c>
      <c r="E1481" s="215">
        <v>1133</v>
      </c>
      <c r="F1481" s="215">
        <v>1303</v>
      </c>
      <c r="G1481" s="212"/>
      <c r="H1481" s="212"/>
      <c r="I1481" s="213">
        <f>IF(Таблица6254[[#This Row],[цена наличные]]&lt;&gt;"-",Таблица6254[[#This Row],[цена наличные]]*Таблица6254[[#This Row],[Заказ наличные]],"")</f>
        <v>0</v>
      </c>
      <c r="J1481" s="213">
        <f>Таблица6254[[#This Row],[Цена б/н]]*Таблица6254[[#This Row],[заказ б/н]]</f>
        <v>0</v>
      </c>
    </row>
    <row r="1482" spans="1:10" x14ac:dyDescent="0.25">
      <c r="A1482" s="214" t="s">
        <v>1033</v>
      </c>
      <c r="B1482" s="214" t="s">
        <v>2696</v>
      </c>
      <c r="C1482" s="214" t="s">
        <v>2717</v>
      </c>
      <c r="D1482" s="214" t="s">
        <v>2718</v>
      </c>
      <c r="E1482" s="215">
        <v>1113</v>
      </c>
      <c r="F1482" s="215">
        <v>1279</v>
      </c>
      <c r="G1482" s="212"/>
      <c r="H1482" s="212"/>
      <c r="I1482" s="213">
        <f>IF(Таблица6254[[#This Row],[цена наличные]]&lt;&gt;"-",Таблица6254[[#This Row],[цена наличные]]*Таблица6254[[#This Row],[Заказ наличные]],"")</f>
        <v>0</v>
      </c>
      <c r="J1482" s="213">
        <f>Таблица6254[[#This Row],[Цена б/н]]*Таблица6254[[#This Row],[заказ б/н]]</f>
        <v>0</v>
      </c>
    </row>
    <row r="1483" spans="1:10" x14ac:dyDescent="0.25">
      <c r="A1483" s="214" t="s">
        <v>1033</v>
      </c>
      <c r="B1483" s="214" t="s">
        <v>2696</v>
      </c>
      <c r="C1483" s="214" t="s">
        <v>2719</v>
      </c>
      <c r="D1483" s="214" t="s">
        <v>2720</v>
      </c>
      <c r="E1483" s="215">
        <v>1995</v>
      </c>
      <c r="F1483" s="215">
        <v>2294</v>
      </c>
      <c r="G1483" s="212"/>
      <c r="H1483" s="212"/>
      <c r="I1483" s="213">
        <f>IF(Таблица6254[[#This Row],[цена наличные]]&lt;&gt;"-",Таблица6254[[#This Row],[цена наличные]]*Таблица6254[[#This Row],[Заказ наличные]],"")</f>
        <v>0</v>
      </c>
      <c r="J1483" s="213">
        <f>Таблица6254[[#This Row],[Цена б/н]]*Таблица6254[[#This Row],[заказ б/н]]</f>
        <v>0</v>
      </c>
    </row>
    <row r="1484" spans="1:10" x14ac:dyDescent="0.25">
      <c r="A1484" s="214" t="s">
        <v>1033</v>
      </c>
      <c r="B1484" s="214" t="s">
        <v>2696</v>
      </c>
      <c r="C1484" s="214" t="s">
        <v>2721</v>
      </c>
      <c r="D1484" s="214" t="s">
        <v>2722</v>
      </c>
      <c r="E1484" s="215">
        <v>1133</v>
      </c>
      <c r="F1484" s="215">
        <v>1303</v>
      </c>
      <c r="G1484" s="212"/>
      <c r="H1484" s="212"/>
      <c r="I1484" s="213">
        <f>IF(Таблица6254[[#This Row],[цена наличные]]&lt;&gt;"-",Таблица6254[[#This Row],[цена наличные]]*Таблица6254[[#This Row],[Заказ наличные]],"")</f>
        <v>0</v>
      </c>
      <c r="J1484" s="213">
        <f>Таблица6254[[#This Row],[Цена б/н]]*Таблица6254[[#This Row],[заказ б/н]]</f>
        <v>0</v>
      </c>
    </row>
    <row r="1485" spans="1:10" x14ac:dyDescent="0.25">
      <c r="A1485" s="214" t="s">
        <v>1033</v>
      </c>
      <c r="B1485" s="214" t="s">
        <v>2696</v>
      </c>
      <c r="C1485" s="214" t="s">
        <v>2723</v>
      </c>
      <c r="D1485" s="214" t="s">
        <v>2724</v>
      </c>
      <c r="E1485" s="215">
        <v>1113</v>
      </c>
      <c r="F1485" s="215">
        <v>1279</v>
      </c>
      <c r="G1485" s="212"/>
      <c r="H1485" s="212"/>
      <c r="I1485" s="213">
        <f>IF(Таблица6254[[#This Row],[цена наличные]]&lt;&gt;"-",Таблица6254[[#This Row],[цена наличные]]*Таблица6254[[#This Row],[Заказ наличные]],"")</f>
        <v>0</v>
      </c>
      <c r="J1485" s="213">
        <f>Таблица6254[[#This Row],[Цена б/н]]*Таблица6254[[#This Row],[заказ б/н]]</f>
        <v>0</v>
      </c>
    </row>
    <row r="1486" spans="1:10" x14ac:dyDescent="0.25">
      <c r="A1486" s="214" t="s">
        <v>1033</v>
      </c>
      <c r="B1486" s="214" t="s">
        <v>2696</v>
      </c>
      <c r="C1486" s="214" t="s">
        <v>14294</v>
      </c>
      <c r="D1486" s="214" t="s">
        <v>14295</v>
      </c>
      <c r="E1486" s="215">
        <v>20361</v>
      </c>
      <c r="F1486" s="215">
        <v>23403</v>
      </c>
      <c r="G1486" s="212"/>
      <c r="H1486" s="212"/>
      <c r="I1486" s="213">
        <f>IF(Таблица6254[[#This Row],[цена наличные]]&lt;&gt;"-",Таблица6254[[#This Row],[цена наличные]]*Таблица6254[[#This Row],[Заказ наличные]],"")</f>
        <v>0</v>
      </c>
      <c r="J1486" s="213">
        <f>Таблица6254[[#This Row],[Цена б/н]]*Таблица6254[[#This Row],[заказ б/н]]</f>
        <v>0</v>
      </c>
    </row>
    <row r="1487" spans="1:10" x14ac:dyDescent="0.25">
      <c r="A1487" s="214" t="s">
        <v>1033</v>
      </c>
      <c r="B1487" s="214" t="s">
        <v>2696</v>
      </c>
      <c r="C1487" s="214" t="s">
        <v>2725</v>
      </c>
      <c r="D1487" s="214" t="s">
        <v>2726</v>
      </c>
      <c r="E1487" s="215">
        <v>11762</v>
      </c>
      <c r="F1487" s="215">
        <v>13519</v>
      </c>
      <c r="G1487" s="212"/>
      <c r="H1487" s="212"/>
      <c r="I1487" s="213">
        <f>IF(Таблица6254[[#This Row],[цена наличные]]&lt;&gt;"-",Таблица6254[[#This Row],[цена наличные]]*Таблица6254[[#This Row],[Заказ наличные]],"")</f>
        <v>0</v>
      </c>
      <c r="J1487" s="213">
        <f>Таблица6254[[#This Row],[Цена б/н]]*Таблица6254[[#This Row],[заказ б/н]]</f>
        <v>0</v>
      </c>
    </row>
    <row r="1488" spans="1:10" x14ac:dyDescent="0.25">
      <c r="A1488" s="214" t="s">
        <v>1033</v>
      </c>
      <c r="B1488" s="214" t="s">
        <v>2696</v>
      </c>
      <c r="C1488" s="214" t="s">
        <v>2727</v>
      </c>
      <c r="D1488" s="214" t="s">
        <v>2728</v>
      </c>
      <c r="E1488" s="215">
        <v>12766</v>
      </c>
      <c r="F1488" s="215">
        <v>14674</v>
      </c>
      <c r="G1488" s="212"/>
      <c r="H1488" s="212"/>
      <c r="I1488" s="213">
        <f>IF(Таблица6254[[#This Row],[цена наличные]]&lt;&gt;"-",Таблица6254[[#This Row],[цена наличные]]*Таблица6254[[#This Row],[Заказ наличные]],"")</f>
        <v>0</v>
      </c>
      <c r="J1488" s="213">
        <f>Таблица6254[[#This Row],[Цена б/н]]*Таблица6254[[#This Row],[заказ б/н]]</f>
        <v>0</v>
      </c>
    </row>
    <row r="1489" spans="1:10" x14ac:dyDescent="0.25">
      <c r="A1489" s="214" t="s">
        <v>1033</v>
      </c>
      <c r="B1489" s="214" t="s">
        <v>2696</v>
      </c>
      <c r="C1489" s="214" t="s">
        <v>2729</v>
      </c>
      <c r="D1489" s="214" t="s">
        <v>2730</v>
      </c>
      <c r="E1489" s="215">
        <v>12766</v>
      </c>
      <c r="F1489" s="215">
        <v>14674</v>
      </c>
      <c r="G1489" s="212"/>
      <c r="H1489" s="212"/>
      <c r="I1489" s="213">
        <f>IF(Таблица6254[[#This Row],[цена наличные]]&lt;&gt;"-",Таблица6254[[#This Row],[цена наличные]]*Таблица6254[[#This Row],[Заказ наличные]],"")</f>
        <v>0</v>
      </c>
      <c r="J1489" s="213">
        <f>Таблица6254[[#This Row],[Цена б/н]]*Таблица6254[[#This Row],[заказ б/н]]</f>
        <v>0</v>
      </c>
    </row>
    <row r="1490" spans="1:10" x14ac:dyDescent="0.25">
      <c r="A1490" s="214" t="s">
        <v>1033</v>
      </c>
      <c r="B1490" s="214" t="s">
        <v>2696</v>
      </c>
      <c r="C1490" s="214" t="s">
        <v>2731</v>
      </c>
      <c r="D1490" s="214" t="s">
        <v>2732</v>
      </c>
      <c r="E1490" s="215">
        <v>26897</v>
      </c>
      <c r="F1490" s="215">
        <v>30916</v>
      </c>
      <c r="G1490" s="212"/>
      <c r="H1490" s="212"/>
      <c r="I1490" s="213">
        <f>IF(Таблица6254[[#This Row],[цена наличные]]&lt;&gt;"-",Таблица6254[[#This Row],[цена наличные]]*Таблица6254[[#This Row],[Заказ наличные]],"")</f>
        <v>0</v>
      </c>
      <c r="J1490" s="213">
        <f>Таблица6254[[#This Row],[Цена б/н]]*Таблица6254[[#This Row],[заказ б/н]]</f>
        <v>0</v>
      </c>
    </row>
    <row r="1491" spans="1:10" x14ac:dyDescent="0.25">
      <c r="A1491" s="214" t="s">
        <v>1033</v>
      </c>
      <c r="B1491" s="214" t="s">
        <v>2696</v>
      </c>
      <c r="C1491" s="214" t="s">
        <v>2733</v>
      </c>
      <c r="D1491" s="214" t="s">
        <v>2734</v>
      </c>
      <c r="E1491" s="215">
        <v>27100</v>
      </c>
      <c r="F1491" s="215">
        <v>31150</v>
      </c>
      <c r="G1491" s="212"/>
      <c r="H1491" s="212"/>
      <c r="I1491" s="213">
        <f>IF(Таблица6254[[#This Row],[цена наличные]]&lt;&gt;"-",Таблица6254[[#This Row],[цена наличные]]*Таблица6254[[#This Row],[Заказ наличные]],"")</f>
        <v>0</v>
      </c>
      <c r="J1491" s="213">
        <f>Таблица6254[[#This Row],[Цена б/н]]*Таблица6254[[#This Row],[заказ б/н]]</f>
        <v>0</v>
      </c>
    </row>
    <row r="1492" spans="1:10" x14ac:dyDescent="0.25">
      <c r="A1492" s="214" t="s">
        <v>1033</v>
      </c>
      <c r="B1492" s="214" t="s">
        <v>2696</v>
      </c>
      <c r="C1492" s="214" t="s">
        <v>2735</v>
      </c>
      <c r="D1492" s="214" t="s">
        <v>2736</v>
      </c>
      <c r="E1492" s="215">
        <v>26897</v>
      </c>
      <c r="F1492" s="215">
        <v>30916</v>
      </c>
      <c r="G1492" s="212"/>
      <c r="H1492" s="212"/>
      <c r="I1492" s="213">
        <f>IF(Таблица6254[[#This Row],[цена наличные]]&lt;&gt;"-",Таблица6254[[#This Row],[цена наличные]]*Таблица6254[[#This Row],[Заказ наличные]],"")</f>
        <v>0</v>
      </c>
      <c r="J1492" s="213">
        <f>Таблица6254[[#This Row],[Цена б/н]]*Таблица6254[[#This Row],[заказ б/н]]</f>
        <v>0</v>
      </c>
    </row>
    <row r="1493" spans="1:10" x14ac:dyDescent="0.25">
      <c r="A1493" s="214" t="s">
        <v>1033</v>
      </c>
      <c r="B1493" s="214" t="s">
        <v>2696</v>
      </c>
      <c r="C1493" s="214" t="s">
        <v>2737</v>
      </c>
      <c r="D1493" s="214" t="s">
        <v>2738</v>
      </c>
      <c r="E1493" s="215">
        <v>5905</v>
      </c>
      <c r="F1493" s="215">
        <v>6787</v>
      </c>
      <c r="G1493" s="212"/>
      <c r="H1493" s="212"/>
      <c r="I1493" s="213">
        <f>IF(Таблица6254[[#This Row],[цена наличные]]&lt;&gt;"-",Таблица6254[[#This Row],[цена наличные]]*Таблица6254[[#This Row],[Заказ наличные]],"")</f>
        <v>0</v>
      </c>
      <c r="J1493" s="213">
        <f>Таблица6254[[#This Row],[Цена б/н]]*Таблица6254[[#This Row],[заказ б/н]]</f>
        <v>0</v>
      </c>
    </row>
    <row r="1494" spans="1:10" x14ac:dyDescent="0.25">
      <c r="A1494" s="214" t="s">
        <v>1033</v>
      </c>
      <c r="B1494" s="214" t="s">
        <v>2696</v>
      </c>
      <c r="C1494" s="214" t="s">
        <v>2739</v>
      </c>
      <c r="D1494" s="214" t="s">
        <v>2740</v>
      </c>
      <c r="E1494" s="215">
        <v>11789</v>
      </c>
      <c r="F1494" s="215">
        <v>13551</v>
      </c>
      <c r="G1494" s="212"/>
      <c r="H1494" s="212"/>
      <c r="I1494" s="213">
        <f>IF(Таблица6254[[#This Row],[цена наличные]]&lt;&gt;"-",Таблица6254[[#This Row],[цена наличные]]*Таблица6254[[#This Row],[Заказ наличные]],"")</f>
        <v>0</v>
      </c>
      <c r="J1494" s="213">
        <f>Таблица6254[[#This Row],[Цена б/н]]*Таблица6254[[#This Row],[заказ б/н]]</f>
        <v>0</v>
      </c>
    </row>
    <row r="1495" spans="1:10" x14ac:dyDescent="0.25">
      <c r="A1495" s="214" t="s">
        <v>1033</v>
      </c>
      <c r="B1495" s="214" t="s">
        <v>2696</v>
      </c>
      <c r="C1495" s="214" t="s">
        <v>2741</v>
      </c>
      <c r="D1495" s="214" t="s">
        <v>2742</v>
      </c>
      <c r="E1495" s="215">
        <v>20700</v>
      </c>
      <c r="F1495" s="215">
        <v>23793</v>
      </c>
      <c r="G1495" s="212"/>
      <c r="H1495" s="212"/>
      <c r="I1495" s="213">
        <f>IF(Таблица6254[[#This Row],[цена наличные]]&lt;&gt;"-",Таблица6254[[#This Row],[цена наличные]]*Таблица6254[[#This Row],[Заказ наличные]],"")</f>
        <v>0</v>
      </c>
      <c r="J1495" s="213">
        <f>Таблица6254[[#This Row],[Цена б/н]]*Таблица6254[[#This Row],[заказ б/н]]</f>
        <v>0</v>
      </c>
    </row>
    <row r="1496" spans="1:10" x14ac:dyDescent="0.25">
      <c r="A1496" s="214" t="s">
        <v>1033</v>
      </c>
      <c r="B1496" s="214" t="s">
        <v>2696</v>
      </c>
      <c r="C1496" s="214" t="s">
        <v>14296</v>
      </c>
      <c r="D1496" s="214" t="s">
        <v>14297</v>
      </c>
      <c r="E1496" s="215">
        <v>9515</v>
      </c>
      <c r="F1496" s="215">
        <v>10937</v>
      </c>
      <c r="G1496" s="212"/>
      <c r="H1496" s="212"/>
      <c r="I1496" s="213">
        <f>IF(Таблица6254[[#This Row],[цена наличные]]&lt;&gt;"-",Таблица6254[[#This Row],[цена наличные]]*Таблица6254[[#This Row],[Заказ наличные]],"")</f>
        <v>0</v>
      </c>
      <c r="J1496" s="213">
        <f>Таблица6254[[#This Row],[Цена б/н]]*Таблица6254[[#This Row],[заказ б/н]]</f>
        <v>0</v>
      </c>
    </row>
    <row r="1497" spans="1:10" x14ac:dyDescent="0.25">
      <c r="A1497" s="214" t="s">
        <v>1033</v>
      </c>
      <c r="B1497" s="214" t="s">
        <v>2696</v>
      </c>
      <c r="C1497" s="214" t="s">
        <v>2743</v>
      </c>
      <c r="D1497" s="214" t="s">
        <v>2744</v>
      </c>
      <c r="E1497" s="215">
        <v>12556</v>
      </c>
      <c r="F1497" s="215">
        <v>14432</v>
      </c>
      <c r="G1497" s="212"/>
      <c r="H1497" s="212"/>
      <c r="I1497" s="213">
        <f>IF(Таблица6254[[#This Row],[цена наличные]]&lt;&gt;"-",Таблица6254[[#This Row],[цена наличные]]*Таблица6254[[#This Row],[Заказ наличные]],"")</f>
        <v>0</v>
      </c>
      <c r="J1497" s="213">
        <f>Таблица6254[[#This Row],[Цена б/н]]*Таблица6254[[#This Row],[заказ б/н]]</f>
        <v>0</v>
      </c>
    </row>
    <row r="1498" spans="1:10" x14ac:dyDescent="0.25">
      <c r="A1498" s="214" t="s">
        <v>1033</v>
      </c>
      <c r="B1498" s="214" t="s">
        <v>2696</v>
      </c>
      <c r="C1498" s="214" t="s">
        <v>2745</v>
      </c>
      <c r="D1498" s="214" t="s">
        <v>2746</v>
      </c>
      <c r="E1498" s="215">
        <v>24094</v>
      </c>
      <c r="F1498" s="215">
        <v>27694</v>
      </c>
      <c r="G1498" s="212"/>
      <c r="H1498" s="212"/>
      <c r="I1498" s="213">
        <f>IF(Таблица6254[[#This Row],[цена наличные]]&lt;&gt;"-",Таблица6254[[#This Row],[цена наличные]]*Таблица6254[[#This Row],[Заказ наличные]],"")</f>
        <v>0</v>
      </c>
      <c r="J1498" s="213">
        <f>Таблица6254[[#This Row],[Цена б/н]]*Таблица6254[[#This Row],[заказ б/н]]</f>
        <v>0</v>
      </c>
    </row>
    <row r="1499" spans="1:10" x14ac:dyDescent="0.25">
      <c r="A1499" s="214" t="s">
        <v>1033</v>
      </c>
      <c r="B1499" s="214" t="s">
        <v>2696</v>
      </c>
      <c r="C1499" s="214" t="s">
        <v>14298</v>
      </c>
      <c r="D1499" s="214" t="s">
        <v>14299</v>
      </c>
      <c r="E1499" s="215">
        <v>11775</v>
      </c>
      <c r="F1499" s="215">
        <v>13535</v>
      </c>
      <c r="G1499" s="212"/>
      <c r="H1499" s="212"/>
      <c r="I1499" s="213">
        <f>IF(Таблица6254[[#This Row],[цена наличные]]&lt;&gt;"-",Таблица6254[[#This Row],[цена наличные]]*Таблица6254[[#This Row],[Заказ наличные]],"")</f>
        <v>0</v>
      </c>
      <c r="J1499" s="213">
        <f>Таблица6254[[#This Row],[Цена б/н]]*Таблица6254[[#This Row],[заказ б/н]]</f>
        <v>0</v>
      </c>
    </row>
    <row r="1500" spans="1:10" x14ac:dyDescent="0.25">
      <c r="A1500" s="214" t="s">
        <v>1033</v>
      </c>
      <c r="B1500" s="214" t="s">
        <v>2696</v>
      </c>
      <c r="C1500" s="214" t="s">
        <v>10606</v>
      </c>
      <c r="D1500" s="214" t="s">
        <v>10607</v>
      </c>
      <c r="E1500" s="215">
        <v>23754</v>
      </c>
      <c r="F1500" s="215">
        <v>27304</v>
      </c>
      <c r="G1500" s="212"/>
      <c r="H1500" s="212"/>
      <c r="I1500" s="213">
        <f>IF(Таблица6254[[#This Row],[цена наличные]]&lt;&gt;"-",Таблица6254[[#This Row],[цена наличные]]*Таблица6254[[#This Row],[Заказ наличные]],"")</f>
        <v>0</v>
      </c>
      <c r="J1500" s="213">
        <f>Таблица6254[[#This Row],[Цена б/н]]*Таблица6254[[#This Row],[заказ б/н]]</f>
        <v>0</v>
      </c>
    </row>
    <row r="1501" spans="1:10" x14ac:dyDescent="0.25">
      <c r="A1501" s="214" t="s">
        <v>1033</v>
      </c>
      <c r="B1501" s="214" t="s">
        <v>2696</v>
      </c>
      <c r="C1501" s="214" t="s">
        <v>2747</v>
      </c>
      <c r="D1501" s="214" t="s">
        <v>2748</v>
      </c>
      <c r="E1501" s="215">
        <v>45473</v>
      </c>
      <c r="F1501" s="215">
        <v>52267</v>
      </c>
      <c r="G1501" s="212"/>
      <c r="H1501" s="212"/>
      <c r="I1501" s="213">
        <f>IF(Таблица6254[[#This Row],[цена наличные]]&lt;&gt;"-",Таблица6254[[#This Row],[цена наличные]]*Таблица6254[[#This Row],[Заказ наличные]],"")</f>
        <v>0</v>
      </c>
      <c r="J1501" s="213">
        <f>Таблица6254[[#This Row],[Цена б/н]]*Таблица6254[[#This Row],[заказ б/н]]</f>
        <v>0</v>
      </c>
    </row>
    <row r="1502" spans="1:10" x14ac:dyDescent="0.25">
      <c r="A1502" s="214" t="s">
        <v>1033</v>
      </c>
      <c r="B1502" s="214" t="s">
        <v>2696</v>
      </c>
      <c r="C1502" s="214" t="s">
        <v>10608</v>
      </c>
      <c r="D1502" s="214" t="s">
        <v>10609</v>
      </c>
      <c r="E1502" s="215">
        <v>47848</v>
      </c>
      <c r="F1502" s="215">
        <v>54998</v>
      </c>
      <c r="G1502" s="212"/>
      <c r="H1502" s="212"/>
      <c r="I1502" s="213">
        <f>IF(Таблица6254[[#This Row],[цена наличные]]&lt;&gt;"-",Таблица6254[[#This Row],[цена наличные]]*Таблица6254[[#This Row],[Заказ наличные]],"")</f>
        <v>0</v>
      </c>
      <c r="J1502" s="213">
        <f>Таблица6254[[#This Row],[Цена б/н]]*Таблица6254[[#This Row],[заказ б/н]]</f>
        <v>0</v>
      </c>
    </row>
    <row r="1503" spans="1:10" x14ac:dyDescent="0.25">
      <c r="A1503" s="214" t="s">
        <v>1033</v>
      </c>
      <c r="B1503" s="214" t="s">
        <v>2696</v>
      </c>
      <c r="C1503" s="214" t="s">
        <v>10610</v>
      </c>
      <c r="D1503" s="214" t="s">
        <v>10611</v>
      </c>
      <c r="E1503" s="215">
        <v>23551</v>
      </c>
      <c r="F1503" s="215">
        <v>27070</v>
      </c>
      <c r="G1503" s="212"/>
      <c r="H1503" s="212"/>
      <c r="I1503" s="213">
        <f>IF(Таблица6254[[#This Row],[цена наличные]]&lt;&gt;"-",Таблица6254[[#This Row],[цена наличные]]*Таблица6254[[#This Row],[Заказ наличные]],"")</f>
        <v>0</v>
      </c>
      <c r="J1503" s="213">
        <f>Таблица6254[[#This Row],[Цена б/н]]*Таблица6254[[#This Row],[заказ б/н]]</f>
        <v>0</v>
      </c>
    </row>
    <row r="1504" spans="1:10" x14ac:dyDescent="0.25">
      <c r="A1504" s="214" t="s">
        <v>1033</v>
      </c>
      <c r="B1504" s="214" t="s">
        <v>2696</v>
      </c>
      <c r="C1504" s="214" t="s">
        <v>10612</v>
      </c>
      <c r="D1504" s="214" t="s">
        <v>10613</v>
      </c>
      <c r="E1504" s="215">
        <v>46151</v>
      </c>
      <c r="F1504" s="215">
        <v>53048</v>
      </c>
      <c r="G1504" s="212"/>
      <c r="H1504" s="212"/>
      <c r="I1504" s="213">
        <f>IF(Таблица6254[[#This Row],[цена наличные]]&lt;&gt;"-",Таблица6254[[#This Row],[цена наличные]]*Таблица6254[[#This Row],[Заказ наличные]],"")</f>
        <v>0</v>
      </c>
      <c r="J1504" s="213">
        <f>Таблица6254[[#This Row],[Цена б/н]]*Таблица6254[[#This Row],[заказ б/н]]</f>
        <v>0</v>
      </c>
    </row>
    <row r="1505" spans="1:10" x14ac:dyDescent="0.25">
      <c r="A1505" s="214" t="s">
        <v>1033</v>
      </c>
      <c r="B1505" s="214" t="s">
        <v>2696</v>
      </c>
      <c r="C1505" s="214" t="s">
        <v>10614</v>
      </c>
      <c r="D1505" s="214" t="s">
        <v>10615</v>
      </c>
      <c r="E1505" s="215">
        <v>12183</v>
      </c>
      <c r="F1505" s="215">
        <v>14003</v>
      </c>
      <c r="G1505" s="212"/>
      <c r="H1505" s="212"/>
      <c r="I1505" s="213">
        <f>IF(Таблица6254[[#This Row],[цена наличные]]&lt;&gt;"-",Таблица6254[[#This Row],[цена наличные]]*Таблица6254[[#This Row],[Заказ наличные]],"")</f>
        <v>0</v>
      </c>
      <c r="J1505" s="213">
        <f>Таблица6254[[#This Row],[Цена б/н]]*Таблица6254[[#This Row],[заказ б/н]]</f>
        <v>0</v>
      </c>
    </row>
    <row r="1506" spans="1:10" x14ac:dyDescent="0.25">
      <c r="A1506" s="214" t="s">
        <v>1033</v>
      </c>
      <c r="B1506" s="214" t="s">
        <v>2696</v>
      </c>
      <c r="C1506" s="214" t="s">
        <v>2749</v>
      </c>
      <c r="D1506" s="214" t="s">
        <v>2750</v>
      </c>
      <c r="E1506" s="215">
        <v>12692</v>
      </c>
      <c r="F1506" s="215">
        <v>14588</v>
      </c>
      <c r="G1506" s="212"/>
      <c r="H1506" s="212"/>
      <c r="I1506" s="213">
        <f>IF(Таблица6254[[#This Row],[цена наличные]]&lt;&gt;"-",Таблица6254[[#This Row],[цена наличные]]*Таблица6254[[#This Row],[Заказ наличные]],"")</f>
        <v>0</v>
      </c>
      <c r="J1506" s="213">
        <f>Таблица6254[[#This Row],[Цена б/н]]*Таблица6254[[#This Row],[заказ б/н]]</f>
        <v>0</v>
      </c>
    </row>
    <row r="1507" spans="1:10" x14ac:dyDescent="0.25">
      <c r="A1507" s="214" t="s">
        <v>1033</v>
      </c>
      <c r="B1507" s="214" t="s">
        <v>2696</v>
      </c>
      <c r="C1507" s="214" t="s">
        <v>2751</v>
      </c>
      <c r="D1507" s="214" t="s">
        <v>2752</v>
      </c>
      <c r="E1507" s="215">
        <v>24433</v>
      </c>
      <c r="F1507" s="215">
        <v>28084</v>
      </c>
      <c r="G1507" s="212"/>
      <c r="H1507" s="212"/>
      <c r="I1507" s="213">
        <f>IF(Таблица6254[[#This Row],[цена наличные]]&lt;&gt;"-",Таблица6254[[#This Row],[цена наличные]]*Таблица6254[[#This Row],[Заказ наличные]],"")</f>
        <v>0</v>
      </c>
      <c r="J1507" s="213">
        <f>Таблица6254[[#This Row],[Цена б/н]]*Таблица6254[[#This Row],[заказ б/н]]</f>
        <v>0</v>
      </c>
    </row>
    <row r="1508" spans="1:10" x14ac:dyDescent="0.25">
      <c r="A1508" s="214" t="s">
        <v>1033</v>
      </c>
      <c r="B1508" s="214" t="s">
        <v>2696</v>
      </c>
      <c r="C1508" s="214" t="s">
        <v>10616</v>
      </c>
      <c r="D1508" s="214" t="s">
        <v>10617</v>
      </c>
      <c r="E1508" s="215">
        <v>24094</v>
      </c>
      <c r="F1508" s="215">
        <v>27694</v>
      </c>
      <c r="G1508" s="212"/>
      <c r="H1508" s="212"/>
      <c r="I1508" s="213">
        <f>IF(Таблица6254[[#This Row],[цена наличные]]&lt;&gt;"-",Таблица6254[[#This Row],[цена наличные]]*Таблица6254[[#This Row],[Заказ наличные]],"")</f>
        <v>0</v>
      </c>
      <c r="J1508" s="213">
        <f>Таблица6254[[#This Row],[Цена б/н]]*Таблица6254[[#This Row],[заказ б/н]]</f>
        <v>0</v>
      </c>
    </row>
    <row r="1509" spans="1:10" x14ac:dyDescent="0.25">
      <c r="A1509" s="214" t="s">
        <v>1033</v>
      </c>
      <c r="B1509" s="214" t="s">
        <v>2696</v>
      </c>
      <c r="C1509" s="214" t="s">
        <v>10618</v>
      </c>
      <c r="D1509" s="214" t="s">
        <v>10619</v>
      </c>
      <c r="E1509" s="215">
        <v>14931</v>
      </c>
      <c r="F1509" s="215">
        <v>17162</v>
      </c>
      <c r="G1509" s="212"/>
      <c r="H1509" s="212"/>
      <c r="I1509" s="213">
        <f>IF(Таблица6254[[#This Row],[цена наличные]]&lt;&gt;"-",Таблица6254[[#This Row],[цена наличные]]*Таблица6254[[#This Row],[Заказ наличные]],"")</f>
        <v>0</v>
      </c>
      <c r="J1509" s="213">
        <f>Таблица6254[[#This Row],[Цена б/н]]*Таблица6254[[#This Row],[заказ б/н]]</f>
        <v>0</v>
      </c>
    </row>
    <row r="1510" spans="1:10" x14ac:dyDescent="0.25">
      <c r="A1510" s="214" t="s">
        <v>1033</v>
      </c>
      <c r="B1510" s="214" t="s">
        <v>2696</v>
      </c>
      <c r="C1510" s="214" t="s">
        <v>10620</v>
      </c>
      <c r="D1510" s="214" t="s">
        <v>10621</v>
      </c>
      <c r="E1510" s="215">
        <v>47509</v>
      </c>
      <c r="F1510" s="215">
        <v>54608</v>
      </c>
      <c r="G1510" s="212"/>
      <c r="H1510" s="212"/>
      <c r="I1510" s="213">
        <f>IF(Таблица6254[[#This Row],[цена наличные]]&lt;&gt;"-",Таблица6254[[#This Row],[цена наличные]]*Таблица6254[[#This Row],[Заказ наличные]],"")</f>
        <v>0</v>
      </c>
      <c r="J1510" s="213">
        <f>Таблица6254[[#This Row],[Цена б/н]]*Таблица6254[[#This Row],[заказ б/н]]</f>
        <v>0</v>
      </c>
    </row>
    <row r="1511" spans="1:10" x14ac:dyDescent="0.25">
      <c r="A1511" s="214" t="s">
        <v>1033</v>
      </c>
      <c r="B1511" s="214" t="s">
        <v>2696</v>
      </c>
      <c r="C1511" s="214" t="s">
        <v>2753</v>
      </c>
      <c r="D1511" s="214" t="s">
        <v>2754</v>
      </c>
      <c r="E1511" s="215">
        <v>18325</v>
      </c>
      <c r="F1511" s="215">
        <v>21063</v>
      </c>
      <c r="G1511" s="212"/>
      <c r="H1511" s="212"/>
      <c r="I1511" s="213">
        <f>IF(Таблица6254[[#This Row],[цена наличные]]&lt;&gt;"-",Таблица6254[[#This Row],[цена наличные]]*Таблица6254[[#This Row],[Заказ наличные]],"")</f>
        <v>0</v>
      </c>
      <c r="J1511" s="213">
        <f>Таблица6254[[#This Row],[Цена б/н]]*Таблица6254[[#This Row],[заказ б/н]]</f>
        <v>0</v>
      </c>
    </row>
    <row r="1512" spans="1:10" x14ac:dyDescent="0.25">
      <c r="A1512" s="214" t="s">
        <v>1033</v>
      </c>
      <c r="B1512" s="214" t="s">
        <v>2696</v>
      </c>
      <c r="C1512" s="214" t="s">
        <v>2755</v>
      </c>
      <c r="D1512" s="214" t="s">
        <v>2756</v>
      </c>
      <c r="E1512" s="215">
        <v>6549</v>
      </c>
      <c r="F1512" s="215">
        <v>7528</v>
      </c>
      <c r="G1512" s="212"/>
      <c r="H1512" s="212"/>
      <c r="I1512" s="213">
        <f>IF(Таблица6254[[#This Row],[цена наличные]]&lt;&gt;"-",Таблица6254[[#This Row],[цена наличные]]*Таблица6254[[#This Row],[Заказ наличные]],"")</f>
        <v>0</v>
      </c>
      <c r="J1512" s="213">
        <f>Таблица6254[[#This Row],[Цена б/н]]*Таблица6254[[#This Row],[заказ б/н]]</f>
        <v>0</v>
      </c>
    </row>
    <row r="1513" spans="1:10" x14ac:dyDescent="0.25">
      <c r="A1513" s="214" t="s">
        <v>1033</v>
      </c>
      <c r="B1513" s="214" t="s">
        <v>2696</v>
      </c>
      <c r="C1513" s="214" t="s">
        <v>2757</v>
      </c>
      <c r="D1513" s="214" t="s">
        <v>2758</v>
      </c>
      <c r="E1513" s="215">
        <v>6448</v>
      </c>
      <c r="F1513" s="215">
        <v>7411</v>
      </c>
      <c r="G1513" s="212"/>
      <c r="H1513" s="212"/>
      <c r="I1513" s="213">
        <f>IF(Таблица6254[[#This Row],[цена наличные]]&lt;&gt;"-",Таблица6254[[#This Row],[цена наличные]]*Таблица6254[[#This Row],[Заказ наличные]],"")</f>
        <v>0</v>
      </c>
      <c r="J1513" s="213">
        <f>Таблица6254[[#This Row],[Цена б/н]]*Таблица6254[[#This Row],[заказ б/н]]</f>
        <v>0</v>
      </c>
    </row>
    <row r="1514" spans="1:10" x14ac:dyDescent="0.25">
      <c r="A1514" s="214" t="s">
        <v>1033</v>
      </c>
      <c r="B1514" s="214" t="s">
        <v>2696</v>
      </c>
      <c r="C1514" s="214" t="s">
        <v>10166</v>
      </c>
      <c r="D1514" s="214" t="s">
        <v>10167</v>
      </c>
      <c r="E1514" s="215">
        <v>14253</v>
      </c>
      <c r="F1514" s="215">
        <v>16382</v>
      </c>
      <c r="G1514" s="212"/>
      <c r="H1514" s="212"/>
      <c r="I1514" s="213">
        <f>IF(Таблица6254[[#This Row],[цена наличные]]&lt;&gt;"-",Таблица6254[[#This Row],[цена наличные]]*Таблица6254[[#This Row],[Заказ наличные]],"")</f>
        <v>0</v>
      </c>
      <c r="J1514" s="213">
        <f>Таблица6254[[#This Row],[Цена б/н]]*Таблица6254[[#This Row],[заказ б/н]]</f>
        <v>0</v>
      </c>
    </row>
    <row r="1515" spans="1:10" x14ac:dyDescent="0.25">
      <c r="A1515" s="214" t="s">
        <v>1033</v>
      </c>
      <c r="B1515" s="214" t="s">
        <v>2696</v>
      </c>
      <c r="C1515" s="214" t="s">
        <v>2759</v>
      </c>
      <c r="D1515" s="214" t="s">
        <v>2760</v>
      </c>
      <c r="E1515" s="215">
        <v>29184</v>
      </c>
      <c r="F1515" s="215">
        <v>33545</v>
      </c>
      <c r="G1515" s="212"/>
      <c r="H1515" s="212"/>
      <c r="I1515" s="213">
        <f>IF(Таблица6254[[#This Row],[цена наличные]]&lt;&gt;"-",Таблица6254[[#This Row],[цена наличные]]*Таблица6254[[#This Row],[Заказ наличные]],"")</f>
        <v>0</v>
      </c>
      <c r="J1515" s="213">
        <f>Таблица6254[[#This Row],[Цена б/н]]*Таблица6254[[#This Row],[заказ б/н]]</f>
        <v>0</v>
      </c>
    </row>
    <row r="1516" spans="1:10" x14ac:dyDescent="0.25">
      <c r="A1516" s="214" t="s">
        <v>1033</v>
      </c>
      <c r="B1516" s="214" t="s">
        <v>2696</v>
      </c>
      <c r="C1516" s="214" t="s">
        <v>2761</v>
      </c>
      <c r="D1516" s="214" t="s">
        <v>2762</v>
      </c>
      <c r="E1516" s="215">
        <v>9420</v>
      </c>
      <c r="F1516" s="215">
        <v>10828</v>
      </c>
      <c r="G1516" s="212"/>
      <c r="H1516" s="212"/>
      <c r="I1516" s="213">
        <f>IF(Таблица6254[[#This Row],[цена наличные]]&lt;&gt;"-",Таблица6254[[#This Row],[цена наличные]]*Таблица6254[[#This Row],[Заказ наличные]],"")</f>
        <v>0</v>
      </c>
      <c r="J1516" s="213">
        <f>Таблица6254[[#This Row],[Цена б/н]]*Таблица6254[[#This Row],[заказ б/н]]</f>
        <v>0</v>
      </c>
    </row>
    <row r="1517" spans="1:10" x14ac:dyDescent="0.25">
      <c r="A1517" s="214" t="s">
        <v>1033</v>
      </c>
      <c r="B1517" s="214" t="s">
        <v>2696</v>
      </c>
      <c r="C1517" s="214" t="s">
        <v>2763</v>
      </c>
      <c r="D1517" s="214" t="s">
        <v>2764</v>
      </c>
      <c r="E1517" s="215">
        <v>9407</v>
      </c>
      <c r="F1517" s="215">
        <v>10812</v>
      </c>
      <c r="G1517" s="212"/>
      <c r="H1517" s="212"/>
      <c r="I1517" s="213">
        <f>IF(Таблица6254[[#This Row],[цена наличные]]&lt;&gt;"-",Таблица6254[[#This Row],[цена наличные]]*Таблица6254[[#This Row],[Заказ наличные]],"")</f>
        <v>0</v>
      </c>
      <c r="J1517" s="213">
        <f>Таблица6254[[#This Row],[Цена б/н]]*Таблица6254[[#This Row],[заказ б/н]]</f>
        <v>0</v>
      </c>
    </row>
    <row r="1518" spans="1:10" x14ac:dyDescent="0.25">
      <c r="A1518" s="214" t="s">
        <v>1033</v>
      </c>
      <c r="B1518" s="214" t="s">
        <v>2696</v>
      </c>
      <c r="C1518" s="214" t="s">
        <v>9506</v>
      </c>
      <c r="D1518" s="214" t="s">
        <v>9507</v>
      </c>
      <c r="E1518" s="215">
        <v>9407</v>
      </c>
      <c r="F1518" s="215">
        <v>10812</v>
      </c>
      <c r="G1518" s="212"/>
      <c r="H1518" s="212"/>
      <c r="I1518" s="213">
        <f>IF(Таблица6254[[#This Row],[цена наличные]]&lt;&gt;"-",Таблица6254[[#This Row],[цена наличные]]*Таблица6254[[#This Row],[Заказ наличные]],"")</f>
        <v>0</v>
      </c>
      <c r="J1518" s="213">
        <f>Таблица6254[[#This Row],[Цена б/н]]*Таблица6254[[#This Row],[заказ б/н]]</f>
        <v>0</v>
      </c>
    </row>
    <row r="1519" spans="1:10" x14ac:dyDescent="0.25">
      <c r="A1519" s="214" t="s">
        <v>1033</v>
      </c>
      <c r="B1519" s="214" t="s">
        <v>2696</v>
      </c>
      <c r="C1519" s="214" t="s">
        <v>12746</v>
      </c>
      <c r="D1519" s="214" t="s">
        <v>12747</v>
      </c>
      <c r="E1519" s="215">
        <v>9420</v>
      </c>
      <c r="F1519" s="215">
        <v>10828</v>
      </c>
      <c r="G1519" s="212"/>
      <c r="H1519" s="212"/>
      <c r="I1519" s="213">
        <f>IF(Таблица6254[[#This Row],[цена наличные]]&lt;&gt;"-",Таблица6254[[#This Row],[цена наличные]]*Таблица6254[[#This Row],[Заказ наличные]],"")</f>
        <v>0</v>
      </c>
      <c r="J1519" s="213">
        <f>Таблица6254[[#This Row],[Цена б/н]]*Таблица6254[[#This Row],[заказ б/н]]</f>
        <v>0</v>
      </c>
    </row>
    <row r="1520" spans="1:10" x14ac:dyDescent="0.25">
      <c r="A1520" s="214" t="s">
        <v>1033</v>
      </c>
      <c r="B1520" s="214" t="s">
        <v>2696</v>
      </c>
      <c r="C1520" s="214" t="s">
        <v>14300</v>
      </c>
      <c r="D1520" s="214" t="s">
        <v>14301</v>
      </c>
      <c r="E1520" s="215">
        <v>2375</v>
      </c>
      <c r="F1520" s="215">
        <v>2730</v>
      </c>
      <c r="G1520" s="212"/>
      <c r="H1520" s="212"/>
      <c r="I1520" s="213">
        <f>IF(Таблица6254[[#This Row],[цена наличные]]&lt;&gt;"-",Таблица6254[[#This Row],[цена наличные]]*Таблица6254[[#This Row],[Заказ наличные]],"")</f>
        <v>0</v>
      </c>
      <c r="J1520" s="213">
        <f>Таблица6254[[#This Row],[Цена б/н]]*Таблица6254[[#This Row],[заказ б/н]]</f>
        <v>0</v>
      </c>
    </row>
    <row r="1521" spans="1:10" x14ac:dyDescent="0.25">
      <c r="A1521" s="214" t="s">
        <v>1033</v>
      </c>
      <c r="B1521" s="214" t="s">
        <v>2696</v>
      </c>
      <c r="C1521" s="214" t="s">
        <v>14302</v>
      </c>
      <c r="D1521" s="214" t="s">
        <v>14303</v>
      </c>
      <c r="E1521" s="215">
        <v>4921</v>
      </c>
      <c r="F1521" s="215">
        <v>5656</v>
      </c>
      <c r="G1521" s="212"/>
      <c r="H1521" s="212"/>
      <c r="I1521" s="213">
        <f>IF(Таблица6254[[#This Row],[цена наличные]]&lt;&gt;"-",Таблица6254[[#This Row],[цена наличные]]*Таблица6254[[#This Row],[Заказ наличные]],"")</f>
        <v>0</v>
      </c>
      <c r="J1521" s="213">
        <f>Таблица6254[[#This Row],[Цена б/н]]*Таблица6254[[#This Row],[заказ б/н]]</f>
        <v>0</v>
      </c>
    </row>
    <row r="1522" spans="1:10" x14ac:dyDescent="0.25">
      <c r="A1522" s="214" t="s">
        <v>1033</v>
      </c>
      <c r="B1522" s="214" t="s">
        <v>2696</v>
      </c>
      <c r="C1522" s="214" t="s">
        <v>13715</v>
      </c>
      <c r="D1522" s="214" t="s">
        <v>13716</v>
      </c>
      <c r="E1522" s="215">
        <v>4954</v>
      </c>
      <c r="F1522" s="215">
        <v>5695</v>
      </c>
      <c r="G1522" s="212"/>
      <c r="H1522" s="212"/>
      <c r="I1522" s="213">
        <f>IF(Таблица6254[[#This Row],[цена наличные]]&lt;&gt;"-",Таблица6254[[#This Row],[цена наличные]]*Таблица6254[[#This Row],[Заказ наличные]],"")</f>
        <v>0</v>
      </c>
      <c r="J1522" s="213">
        <f>Таблица6254[[#This Row],[Цена б/н]]*Таблица6254[[#This Row],[заказ б/н]]</f>
        <v>0</v>
      </c>
    </row>
    <row r="1523" spans="1:10" x14ac:dyDescent="0.25">
      <c r="A1523" s="214" t="s">
        <v>1033</v>
      </c>
      <c r="B1523" s="214" t="s">
        <v>2696</v>
      </c>
      <c r="C1523" s="214" t="s">
        <v>10168</v>
      </c>
      <c r="D1523" s="214" t="s">
        <v>10169</v>
      </c>
      <c r="E1523" s="215">
        <v>20355</v>
      </c>
      <c r="F1523" s="215">
        <v>23397</v>
      </c>
      <c r="G1523" s="212"/>
      <c r="H1523" s="212"/>
      <c r="I1523" s="213">
        <f>IF(Таблица6254[[#This Row],[цена наличные]]&lt;&gt;"-",Таблица6254[[#This Row],[цена наличные]]*Таблица6254[[#This Row],[Заказ наличные]],"")</f>
        <v>0</v>
      </c>
      <c r="J1523" s="213">
        <f>Таблица6254[[#This Row],[Цена б/н]]*Таблица6254[[#This Row],[заказ б/н]]</f>
        <v>0</v>
      </c>
    </row>
    <row r="1524" spans="1:10" x14ac:dyDescent="0.25">
      <c r="A1524" s="214" t="s">
        <v>1033</v>
      </c>
      <c r="B1524" s="214" t="s">
        <v>2696</v>
      </c>
      <c r="C1524" s="214" t="s">
        <v>14304</v>
      </c>
      <c r="D1524" s="214" t="s">
        <v>14305</v>
      </c>
      <c r="E1524" s="215">
        <v>10316</v>
      </c>
      <c r="F1524" s="215">
        <v>11858</v>
      </c>
      <c r="G1524" s="212"/>
      <c r="H1524" s="212"/>
      <c r="I1524" s="213">
        <f>IF(Таблица6254[[#This Row],[цена наличные]]&lt;&gt;"-",Таблица6254[[#This Row],[цена наличные]]*Таблица6254[[#This Row],[Заказ наличные]],"")</f>
        <v>0</v>
      </c>
      <c r="J1524" s="213">
        <f>Таблица6254[[#This Row],[Цена б/н]]*Таблица6254[[#This Row],[заказ б/н]]</f>
        <v>0</v>
      </c>
    </row>
    <row r="1525" spans="1:10" x14ac:dyDescent="0.25">
      <c r="A1525" s="214" t="s">
        <v>1033</v>
      </c>
      <c r="B1525" s="214" t="s">
        <v>2696</v>
      </c>
      <c r="C1525" s="214" t="s">
        <v>2765</v>
      </c>
      <c r="D1525" s="214" t="s">
        <v>2766</v>
      </c>
      <c r="E1525" s="215">
        <v>21040</v>
      </c>
      <c r="F1525" s="215">
        <v>24183</v>
      </c>
      <c r="G1525" s="212"/>
      <c r="H1525" s="212"/>
      <c r="I1525" s="213">
        <f>IF(Таблица6254[[#This Row],[цена наличные]]&lt;&gt;"-",Таблица6254[[#This Row],[цена наличные]]*Таблица6254[[#This Row],[Заказ наличные]],"")</f>
        <v>0</v>
      </c>
      <c r="J1525" s="213">
        <f>Таблица6254[[#This Row],[Цена б/н]]*Таблица6254[[#This Row],[заказ б/н]]</f>
        <v>0</v>
      </c>
    </row>
    <row r="1526" spans="1:10" x14ac:dyDescent="0.25">
      <c r="A1526" s="214" t="s">
        <v>1033</v>
      </c>
      <c r="B1526" s="214" t="s">
        <v>2696</v>
      </c>
      <c r="C1526" s="214" t="s">
        <v>2767</v>
      </c>
      <c r="D1526" s="214" t="s">
        <v>2768</v>
      </c>
      <c r="E1526" s="215">
        <v>5497</v>
      </c>
      <c r="F1526" s="215">
        <v>6319</v>
      </c>
      <c r="G1526" s="212"/>
      <c r="H1526" s="212"/>
      <c r="I1526" s="213">
        <f>IF(Таблица6254[[#This Row],[цена наличные]]&lt;&gt;"-",Таблица6254[[#This Row],[цена наличные]]*Таблица6254[[#This Row],[Заказ наличные]],"")</f>
        <v>0</v>
      </c>
      <c r="J1526" s="213">
        <f>Таблица6254[[#This Row],[Цена б/н]]*Таблица6254[[#This Row],[заказ б/н]]</f>
        <v>0</v>
      </c>
    </row>
    <row r="1527" spans="1:10" x14ac:dyDescent="0.25">
      <c r="A1527" s="214" t="s">
        <v>1033</v>
      </c>
      <c r="B1527" s="214" t="s">
        <v>2696</v>
      </c>
      <c r="C1527" s="214" t="s">
        <v>2769</v>
      </c>
      <c r="D1527" s="214" t="s">
        <v>2770</v>
      </c>
      <c r="E1527" s="215">
        <v>5484</v>
      </c>
      <c r="F1527" s="215">
        <v>6303</v>
      </c>
      <c r="G1527" s="212"/>
      <c r="H1527" s="212"/>
      <c r="I1527" s="213">
        <f>IF(Таблица6254[[#This Row],[цена наличные]]&lt;&gt;"-",Таблица6254[[#This Row],[цена наличные]]*Таблица6254[[#This Row],[Заказ наличные]],"")</f>
        <v>0</v>
      </c>
      <c r="J1527" s="213">
        <f>Таблица6254[[#This Row],[Цена б/н]]*Таблица6254[[#This Row],[заказ б/н]]</f>
        <v>0</v>
      </c>
    </row>
    <row r="1528" spans="1:10" x14ac:dyDescent="0.25">
      <c r="A1528" s="214" t="s">
        <v>1033</v>
      </c>
      <c r="B1528" s="214" t="s">
        <v>2696</v>
      </c>
      <c r="C1528" s="214" t="s">
        <v>9912</v>
      </c>
      <c r="D1528" s="214" t="s">
        <v>9857</v>
      </c>
      <c r="E1528" s="215">
        <v>21508</v>
      </c>
      <c r="F1528" s="215">
        <v>24722</v>
      </c>
      <c r="G1528" s="212"/>
      <c r="H1528" s="212"/>
      <c r="I1528" s="213">
        <f>IF(Таблица6254[[#This Row],[цена наличные]]&lt;&gt;"-",Таблица6254[[#This Row],[цена наличные]]*Таблица6254[[#This Row],[Заказ наличные]],"")</f>
        <v>0</v>
      </c>
      <c r="J1528" s="213">
        <f>Таблица6254[[#This Row],[Цена б/н]]*Таблица6254[[#This Row],[заказ б/н]]</f>
        <v>0</v>
      </c>
    </row>
    <row r="1529" spans="1:10" x14ac:dyDescent="0.25">
      <c r="A1529" s="214" t="s">
        <v>1033</v>
      </c>
      <c r="B1529" s="214" t="s">
        <v>2696</v>
      </c>
      <c r="C1529" s="214" t="s">
        <v>2771</v>
      </c>
      <c r="D1529" s="214" t="s">
        <v>2772</v>
      </c>
      <c r="E1529" s="215">
        <v>13235</v>
      </c>
      <c r="F1529" s="215">
        <v>15212</v>
      </c>
      <c r="G1529" s="212"/>
      <c r="H1529" s="212"/>
      <c r="I1529" s="213">
        <f>IF(Таблица6254[[#This Row],[цена наличные]]&lt;&gt;"-",Таблица6254[[#This Row],[цена наличные]]*Таблица6254[[#This Row],[Заказ наличные]],"")</f>
        <v>0</v>
      </c>
      <c r="J1529" s="213">
        <f>Таблица6254[[#This Row],[Цена б/н]]*Таблица6254[[#This Row],[заказ б/н]]</f>
        <v>0</v>
      </c>
    </row>
    <row r="1530" spans="1:10" x14ac:dyDescent="0.25">
      <c r="A1530" s="214" t="s">
        <v>1033</v>
      </c>
      <c r="B1530" s="214" t="s">
        <v>2696</v>
      </c>
      <c r="C1530" s="214" t="s">
        <v>2773</v>
      </c>
      <c r="D1530" s="214" t="s">
        <v>2774</v>
      </c>
      <c r="E1530" s="215">
        <v>6074</v>
      </c>
      <c r="F1530" s="215">
        <v>6982</v>
      </c>
      <c r="G1530" s="212"/>
      <c r="H1530" s="212"/>
      <c r="I1530" s="213">
        <f>IF(Таблица6254[[#This Row],[цена наличные]]&lt;&gt;"-",Таблица6254[[#This Row],[цена наличные]]*Таблица6254[[#This Row],[Заказ наличные]],"")</f>
        <v>0</v>
      </c>
      <c r="J1530" s="213">
        <f>Таблица6254[[#This Row],[Цена б/н]]*Таблица6254[[#This Row],[заказ б/н]]</f>
        <v>0</v>
      </c>
    </row>
    <row r="1531" spans="1:10" x14ac:dyDescent="0.25">
      <c r="A1531" s="214" t="s">
        <v>1033</v>
      </c>
      <c r="B1531" s="214" t="s">
        <v>2696</v>
      </c>
      <c r="C1531" s="214" t="s">
        <v>2776</v>
      </c>
      <c r="D1531" s="214" t="s">
        <v>2775</v>
      </c>
      <c r="E1531" s="215">
        <v>6583</v>
      </c>
      <c r="F1531" s="215">
        <v>7567</v>
      </c>
      <c r="G1531" s="212"/>
      <c r="H1531" s="212"/>
      <c r="I1531" s="213">
        <f>IF(Таблица6254[[#This Row],[цена наличные]]&lt;&gt;"-",Таблица6254[[#This Row],[цена наличные]]*Таблица6254[[#This Row],[Заказ наличные]],"")</f>
        <v>0</v>
      </c>
      <c r="J1531" s="213">
        <f>Таблица6254[[#This Row],[Цена б/н]]*Таблица6254[[#This Row],[заказ б/н]]</f>
        <v>0</v>
      </c>
    </row>
    <row r="1532" spans="1:10" x14ac:dyDescent="0.25">
      <c r="A1532" s="214" t="s">
        <v>1033</v>
      </c>
      <c r="B1532" s="214" t="s">
        <v>2696</v>
      </c>
      <c r="C1532" s="214" t="s">
        <v>2777</v>
      </c>
      <c r="D1532" s="214" t="s">
        <v>2778</v>
      </c>
      <c r="E1532" s="215">
        <v>7805</v>
      </c>
      <c r="F1532" s="215">
        <v>8971</v>
      </c>
      <c r="G1532" s="212"/>
      <c r="H1532" s="212"/>
      <c r="I1532" s="213">
        <f>IF(Таблица6254[[#This Row],[цена наличные]]&lt;&gt;"-",Таблица6254[[#This Row],[цена наличные]]*Таблица6254[[#This Row],[Заказ наличные]],"")</f>
        <v>0</v>
      </c>
      <c r="J1532" s="213">
        <f>Таблица6254[[#This Row],[Цена б/н]]*Таблица6254[[#This Row],[заказ б/н]]</f>
        <v>0</v>
      </c>
    </row>
    <row r="1533" spans="1:10" x14ac:dyDescent="0.25">
      <c r="A1533" s="214" t="s">
        <v>1033</v>
      </c>
      <c r="B1533" s="214" t="s">
        <v>2696</v>
      </c>
      <c r="C1533" s="214" t="s">
        <v>2779</v>
      </c>
      <c r="D1533" s="214" t="s">
        <v>2780</v>
      </c>
      <c r="E1533" s="215">
        <v>7791</v>
      </c>
      <c r="F1533" s="215">
        <v>8956</v>
      </c>
      <c r="G1533" s="212"/>
      <c r="H1533" s="212"/>
      <c r="I1533" s="213">
        <f>IF(Таблица6254[[#This Row],[цена наличные]]&lt;&gt;"-",Таблица6254[[#This Row],[цена наличные]]*Таблица6254[[#This Row],[Заказ наличные]],"")</f>
        <v>0</v>
      </c>
      <c r="J1533" s="213">
        <f>Таблица6254[[#This Row],[Цена б/н]]*Таблица6254[[#This Row],[заказ б/н]]</f>
        <v>0</v>
      </c>
    </row>
    <row r="1534" spans="1:10" x14ac:dyDescent="0.25">
      <c r="A1534" s="214" t="s">
        <v>1033</v>
      </c>
      <c r="B1534" s="214" t="s">
        <v>2696</v>
      </c>
      <c r="C1534" s="214" t="s">
        <v>11613</v>
      </c>
      <c r="D1534" s="214" t="s">
        <v>11614</v>
      </c>
      <c r="E1534" s="215">
        <v>7805</v>
      </c>
      <c r="F1534" s="215">
        <v>8971</v>
      </c>
      <c r="G1534" s="212"/>
      <c r="H1534" s="212"/>
      <c r="I1534" s="213">
        <f>IF(Таблица6254[[#This Row],[цена наличные]]&lt;&gt;"-",Таблица6254[[#This Row],[цена наличные]]*Таблица6254[[#This Row],[Заказ наличные]],"")</f>
        <v>0</v>
      </c>
      <c r="J1534" s="213">
        <f>Таблица6254[[#This Row],[Цена б/н]]*Таблица6254[[#This Row],[заказ б/н]]</f>
        <v>0</v>
      </c>
    </row>
    <row r="1535" spans="1:10" x14ac:dyDescent="0.25">
      <c r="A1535" s="214" t="s">
        <v>1033</v>
      </c>
      <c r="B1535" s="214" t="s">
        <v>2696</v>
      </c>
      <c r="C1535" s="214" t="s">
        <v>2781</v>
      </c>
      <c r="D1535" s="214" t="s">
        <v>2782</v>
      </c>
      <c r="E1535" s="215">
        <v>7791</v>
      </c>
      <c r="F1535" s="215">
        <v>8956</v>
      </c>
      <c r="G1535" s="212"/>
      <c r="H1535" s="212"/>
      <c r="I1535" s="213">
        <f>IF(Таблица6254[[#This Row],[цена наличные]]&lt;&gt;"-",Таблица6254[[#This Row],[цена наличные]]*Таблица6254[[#This Row],[Заказ наличные]],"")</f>
        <v>0</v>
      </c>
      <c r="J1535" s="213">
        <f>Таблица6254[[#This Row],[Цена б/н]]*Таблица6254[[#This Row],[заказ б/н]]</f>
        <v>0</v>
      </c>
    </row>
    <row r="1536" spans="1:10" x14ac:dyDescent="0.25">
      <c r="A1536" s="214" t="s">
        <v>1033</v>
      </c>
      <c r="B1536" s="214" t="s">
        <v>2696</v>
      </c>
      <c r="C1536" s="214" t="s">
        <v>2783</v>
      </c>
      <c r="D1536" s="214" t="s">
        <v>2784</v>
      </c>
      <c r="E1536" s="215">
        <v>16289</v>
      </c>
      <c r="F1536" s="215">
        <v>18723</v>
      </c>
      <c r="G1536" s="212"/>
      <c r="H1536" s="212"/>
      <c r="I1536" s="213">
        <f>IF(Таблица6254[[#This Row],[цена наличные]]&lt;&gt;"-",Таблица6254[[#This Row],[цена наличные]]*Таблица6254[[#This Row],[Заказ наличные]],"")</f>
        <v>0</v>
      </c>
      <c r="J1536" s="213">
        <f>Таблица6254[[#This Row],[Цена б/н]]*Таблица6254[[#This Row],[заказ б/н]]</f>
        <v>0</v>
      </c>
    </row>
    <row r="1537" spans="1:10" x14ac:dyDescent="0.25">
      <c r="A1537" s="214" t="s">
        <v>1033</v>
      </c>
      <c r="B1537" s="214" t="s">
        <v>2696</v>
      </c>
      <c r="C1537" s="214" t="s">
        <v>2785</v>
      </c>
      <c r="D1537" s="214" t="s">
        <v>2786</v>
      </c>
      <c r="E1537" s="215">
        <v>4513</v>
      </c>
      <c r="F1537" s="215">
        <v>5188</v>
      </c>
      <c r="G1537" s="212"/>
      <c r="H1537" s="212"/>
      <c r="I1537" s="213">
        <f>IF(Таблица6254[[#This Row],[цена наличные]]&lt;&gt;"-",Таблица6254[[#This Row],[цена наличные]]*Таблица6254[[#This Row],[Заказ наличные]],"")</f>
        <v>0</v>
      </c>
      <c r="J1537" s="213">
        <f>Таблица6254[[#This Row],[Цена б/н]]*Таблица6254[[#This Row],[заказ б/н]]</f>
        <v>0</v>
      </c>
    </row>
    <row r="1538" spans="1:10" x14ac:dyDescent="0.25">
      <c r="A1538" s="214" t="s">
        <v>1033</v>
      </c>
      <c r="B1538" s="214" t="s">
        <v>2696</v>
      </c>
      <c r="C1538" s="214" t="s">
        <v>2787</v>
      </c>
      <c r="D1538" s="214" t="s">
        <v>2788</v>
      </c>
      <c r="E1538" s="215">
        <v>4493</v>
      </c>
      <c r="F1538" s="215">
        <v>5164</v>
      </c>
      <c r="G1538" s="212"/>
      <c r="H1538" s="212"/>
      <c r="I1538" s="213">
        <f>IF(Таблица6254[[#This Row],[цена наличные]]&lt;&gt;"-",Таблица6254[[#This Row],[цена наличные]]*Таблица6254[[#This Row],[Заказ наличные]],"")</f>
        <v>0</v>
      </c>
      <c r="J1538" s="213">
        <f>Таблица6254[[#This Row],[Цена б/н]]*Таблица6254[[#This Row],[заказ б/н]]</f>
        <v>0</v>
      </c>
    </row>
    <row r="1539" spans="1:10" x14ac:dyDescent="0.25">
      <c r="A1539" s="214" t="s">
        <v>1033</v>
      </c>
      <c r="B1539" s="214" t="s">
        <v>2696</v>
      </c>
      <c r="C1539" s="214" t="s">
        <v>2789</v>
      </c>
      <c r="D1539" s="214" t="s">
        <v>2790</v>
      </c>
      <c r="E1539" s="215">
        <v>4513</v>
      </c>
      <c r="F1539" s="215">
        <v>5188</v>
      </c>
      <c r="G1539" s="212"/>
      <c r="H1539" s="212"/>
      <c r="I1539" s="213">
        <f>IF(Таблица6254[[#This Row],[цена наличные]]&lt;&gt;"-",Таблица6254[[#This Row],[цена наличные]]*Таблица6254[[#This Row],[Заказ наличные]],"")</f>
        <v>0</v>
      </c>
      <c r="J1539" s="213">
        <f>Таблица6254[[#This Row],[Цена б/н]]*Таблица6254[[#This Row],[заказ б/н]]</f>
        <v>0</v>
      </c>
    </row>
    <row r="1540" spans="1:10" x14ac:dyDescent="0.25">
      <c r="A1540" s="214" t="s">
        <v>1033</v>
      </c>
      <c r="B1540" s="214" t="s">
        <v>2696</v>
      </c>
      <c r="C1540" s="214" t="s">
        <v>2791</v>
      </c>
      <c r="D1540" s="214" t="s">
        <v>2792</v>
      </c>
      <c r="E1540" s="215">
        <v>4493</v>
      </c>
      <c r="F1540" s="215">
        <v>5164</v>
      </c>
      <c r="G1540" s="212"/>
      <c r="H1540" s="212"/>
      <c r="I1540" s="213">
        <f>IF(Таблица6254[[#This Row],[цена наличные]]&lt;&gt;"-",Таблица6254[[#This Row],[цена наличные]]*Таблица6254[[#This Row],[Заказ наличные]],"")</f>
        <v>0</v>
      </c>
      <c r="J1540" s="213">
        <f>Таблица6254[[#This Row],[Цена б/н]]*Таблица6254[[#This Row],[заказ б/н]]</f>
        <v>0</v>
      </c>
    </row>
    <row r="1541" spans="1:10" x14ac:dyDescent="0.25">
      <c r="A1541" s="214" t="s">
        <v>1033</v>
      </c>
      <c r="B1541" s="214" t="s">
        <v>2696</v>
      </c>
      <c r="C1541" s="214" t="s">
        <v>14306</v>
      </c>
      <c r="D1541" s="214" t="s">
        <v>14307</v>
      </c>
      <c r="E1541" s="215">
        <v>7805</v>
      </c>
      <c r="F1541" s="215">
        <v>8971</v>
      </c>
      <c r="G1541" s="212"/>
      <c r="H1541" s="212"/>
      <c r="I1541" s="213">
        <f>IF(Таблица6254[[#This Row],[цена наличные]]&lt;&gt;"-",Таблица6254[[#This Row],[цена наличные]]*Таблица6254[[#This Row],[Заказ наличные]],"")</f>
        <v>0</v>
      </c>
      <c r="J1541" s="213">
        <f>Таблица6254[[#This Row],[Цена б/н]]*Таблица6254[[#This Row],[заказ б/н]]</f>
        <v>0</v>
      </c>
    </row>
    <row r="1542" spans="1:10" x14ac:dyDescent="0.25">
      <c r="A1542" s="214" t="s">
        <v>1033</v>
      </c>
      <c r="B1542" s="214" t="s">
        <v>2696</v>
      </c>
      <c r="C1542" s="214" t="s">
        <v>2793</v>
      </c>
      <c r="D1542" s="214" t="s">
        <v>2794</v>
      </c>
      <c r="E1542" s="215">
        <v>16967</v>
      </c>
      <c r="F1542" s="215">
        <v>19503</v>
      </c>
      <c r="G1542" s="212"/>
      <c r="H1542" s="212"/>
      <c r="I1542" s="213">
        <f>IF(Таблица6254[[#This Row],[цена наличные]]&lt;&gt;"-",Таблица6254[[#This Row],[цена наличные]]*Таблица6254[[#This Row],[Заказ наличные]],"")</f>
        <v>0</v>
      </c>
      <c r="J1542" s="213">
        <f>Таблица6254[[#This Row],[Цена б/н]]*Таблица6254[[#This Row],[заказ б/н]]</f>
        <v>0</v>
      </c>
    </row>
    <row r="1543" spans="1:10" x14ac:dyDescent="0.25">
      <c r="A1543" s="214" t="s">
        <v>1033</v>
      </c>
      <c r="B1543" s="214" t="s">
        <v>2696</v>
      </c>
      <c r="C1543" s="214" t="s">
        <v>2795</v>
      </c>
      <c r="D1543" s="214" t="s">
        <v>2796</v>
      </c>
      <c r="E1543" s="215">
        <v>4513</v>
      </c>
      <c r="F1543" s="215">
        <v>5188</v>
      </c>
      <c r="G1543" s="212"/>
      <c r="H1543" s="212"/>
      <c r="I1543" s="213">
        <f>IF(Таблица6254[[#This Row],[цена наличные]]&lt;&gt;"-",Таблица6254[[#This Row],[цена наличные]]*Таблица6254[[#This Row],[Заказ наличные]],"")</f>
        <v>0</v>
      </c>
      <c r="J1543" s="213">
        <f>Таблица6254[[#This Row],[Цена б/н]]*Таблица6254[[#This Row],[заказ б/н]]</f>
        <v>0</v>
      </c>
    </row>
    <row r="1544" spans="1:10" x14ac:dyDescent="0.25">
      <c r="A1544" s="214" t="s">
        <v>1033</v>
      </c>
      <c r="B1544" s="214" t="s">
        <v>2696</v>
      </c>
      <c r="C1544" s="214" t="s">
        <v>2797</v>
      </c>
      <c r="D1544" s="214" t="s">
        <v>2798</v>
      </c>
      <c r="E1544" s="215">
        <v>4493</v>
      </c>
      <c r="F1544" s="215">
        <v>5164</v>
      </c>
      <c r="G1544" s="212"/>
      <c r="H1544" s="212"/>
      <c r="I1544" s="213">
        <f>IF(Таблица6254[[#This Row],[цена наличные]]&lt;&gt;"-",Таблица6254[[#This Row],[цена наличные]]*Таблица6254[[#This Row],[Заказ наличные]],"")</f>
        <v>0</v>
      </c>
      <c r="J1544" s="213">
        <f>Таблица6254[[#This Row],[Цена б/н]]*Таблица6254[[#This Row],[заказ б/н]]</f>
        <v>0</v>
      </c>
    </row>
    <row r="1545" spans="1:10" x14ac:dyDescent="0.25">
      <c r="A1545" s="214" t="s">
        <v>1033</v>
      </c>
      <c r="B1545" s="214" t="s">
        <v>2696</v>
      </c>
      <c r="C1545" s="214" t="s">
        <v>2799</v>
      </c>
      <c r="D1545" s="214" t="s">
        <v>2800</v>
      </c>
      <c r="E1545" s="215">
        <v>10045</v>
      </c>
      <c r="F1545" s="215">
        <v>11546</v>
      </c>
      <c r="G1545" s="212"/>
      <c r="H1545" s="212"/>
      <c r="I1545" s="213">
        <f>IF(Таблица6254[[#This Row],[цена наличные]]&lt;&gt;"-",Таблица6254[[#This Row],[цена наличные]]*Таблица6254[[#This Row],[Заказ наличные]],"")</f>
        <v>0</v>
      </c>
      <c r="J1545" s="213">
        <f>Таблица6254[[#This Row],[Цена б/н]]*Таблица6254[[#This Row],[заказ б/н]]</f>
        <v>0</v>
      </c>
    </row>
    <row r="1546" spans="1:10" x14ac:dyDescent="0.25">
      <c r="A1546" s="214" t="s">
        <v>1033</v>
      </c>
      <c r="B1546" s="214" t="s">
        <v>2696</v>
      </c>
      <c r="C1546" s="214" t="s">
        <v>11615</v>
      </c>
      <c r="D1546" s="214" t="s">
        <v>11616</v>
      </c>
      <c r="E1546" s="215">
        <v>16737</v>
      </c>
      <c r="F1546" s="215">
        <v>19238</v>
      </c>
      <c r="G1546" s="212"/>
      <c r="H1546" s="212"/>
      <c r="I1546" s="213">
        <f>IF(Таблица6254[[#This Row],[цена наличные]]&lt;&gt;"-",Таблица6254[[#This Row],[цена наличные]]*Таблица6254[[#This Row],[Заказ наличные]],"")</f>
        <v>0</v>
      </c>
      <c r="J1546" s="213">
        <f>Таблица6254[[#This Row],[Цена б/н]]*Таблица6254[[#This Row],[заказ б/н]]</f>
        <v>0</v>
      </c>
    </row>
    <row r="1547" spans="1:10" x14ac:dyDescent="0.25">
      <c r="A1547" s="214" t="s">
        <v>1033</v>
      </c>
      <c r="B1547" s="214" t="s">
        <v>2696</v>
      </c>
      <c r="C1547" s="214" t="s">
        <v>2801</v>
      </c>
      <c r="D1547" s="214" t="s">
        <v>2802</v>
      </c>
      <c r="E1547" s="215">
        <v>10106</v>
      </c>
      <c r="F1547" s="215">
        <v>11616</v>
      </c>
      <c r="G1547" s="212"/>
      <c r="H1547" s="212"/>
      <c r="I1547" s="213">
        <f>IF(Таблица6254[[#This Row],[цена наличные]]&lt;&gt;"-",Таблица6254[[#This Row],[цена наличные]]*Таблица6254[[#This Row],[Заказ наличные]],"")</f>
        <v>0</v>
      </c>
      <c r="J1547" s="213">
        <f>Таблица6254[[#This Row],[Цена б/н]]*Таблица6254[[#This Row],[заказ б/н]]</f>
        <v>0</v>
      </c>
    </row>
    <row r="1548" spans="1:10" x14ac:dyDescent="0.25">
      <c r="A1548" s="214" t="s">
        <v>1033</v>
      </c>
      <c r="B1548" s="214" t="s">
        <v>2696</v>
      </c>
      <c r="C1548" s="214" t="s">
        <v>2803</v>
      </c>
      <c r="D1548" s="214" t="s">
        <v>2804</v>
      </c>
      <c r="E1548" s="215">
        <v>17755</v>
      </c>
      <c r="F1548" s="215">
        <v>20408</v>
      </c>
      <c r="G1548" s="212"/>
      <c r="H1548" s="212"/>
      <c r="I1548" s="213">
        <f>IF(Таблица6254[[#This Row],[цена наличные]]&lt;&gt;"-",Таблица6254[[#This Row],[цена наличные]]*Таблица6254[[#This Row],[Заказ наличные]],"")</f>
        <v>0</v>
      </c>
      <c r="J1548" s="213">
        <f>Таблица6254[[#This Row],[Цена б/н]]*Таблица6254[[#This Row],[заказ б/н]]</f>
        <v>0</v>
      </c>
    </row>
    <row r="1549" spans="1:10" x14ac:dyDescent="0.25">
      <c r="A1549" s="214" t="s">
        <v>1033</v>
      </c>
      <c r="B1549" s="214" t="s">
        <v>2696</v>
      </c>
      <c r="C1549" s="214" t="s">
        <v>2805</v>
      </c>
      <c r="D1549" s="214" t="s">
        <v>2806</v>
      </c>
      <c r="E1549" s="215">
        <v>18013</v>
      </c>
      <c r="F1549" s="215">
        <v>20704</v>
      </c>
      <c r="G1549" s="212"/>
      <c r="H1549" s="212"/>
      <c r="I1549" s="213">
        <f>IF(Таблица6254[[#This Row],[цена наличные]]&lt;&gt;"-",Таблица6254[[#This Row],[цена наличные]]*Таблица6254[[#This Row],[Заказ наличные]],"")</f>
        <v>0</v>
      </c>
      <c r="J1549" s="213">
        <f>Таблица6254[[#This Row],[Цена б/н]]*Таблица6254[[#This Row],[заказ б/н]]</f>
        <v>0</v>
      </c>
    </row>
    <row r="1550" spans="1:10" x14ac:dyDescent="0.25">
      <c r="A1550" s="214" t="s">
        <v>1033</v>
      </c>
      <c r="B1550" s="214" t="s">
        <v>2696</v>
      </c>
      <c r="C1550" s="214" t="s">
        <v>2807</v>
      </c>
      <c r="D1550" s="214" t="s">
        <v>2808</v>
      </c>
      <c r="E1550" s="215">
        <v>19010</v>
      </c>
      <c r="F1550" s="215">
        <v>21851</v>
      </c>
      <c r="G1550" s="212"/>
      <c r="H1550" s="212"/>
      <c r="I1550" s="213">
        <f>IF(Таблица6254[[#This Row],[цена наличные]]&lt;&gt;"-",Таблица6254[[#This Row],[цена наличные]]*Таблица6254[[#This Row],[Заказ наличные]],"")</f>
        <v>0</v>
      </c>
      <c r="J1550" s="213">
        <f>Таблица6254[[#This Row],[Цена б/н]]*Таблица6254[[#This Row],[заказ б/н]]</f>
        <v>0</v>
      </c>
    </row>
    <row r="1551" spans="1:10" x14ac:dyDescent="0.25">
      <c r="A1551" s="214" t="s">
        <v>1033</v>
      </c>
      <c r="B1551" s="214" t="s">
        <v>2696</v>
      </c>
      <c r="C1551" s="214" t="s">
        <v>2809</v>
      </c>
      <c r="D1551" s="214" t="s">
        <v>2810</v>
      </c>
      <c r="E1551" s="215">
        <v>18013</v>
      </c>
      <c r="F1551" s="215">
        <v>20704</v>
      </c>
      <c r="G1551" s="212"/>
      <c r="H1551" s="212"/>
      <c r="I1551" s="213">
        <f>IF(Таблица6254[[#This Row],[цена наличные]]&lt;&gt;"-",Таблица6254[[#This Row],[цена наличные]]*Таблица6254[[#This Row],[Заказ наличные]],"")</f>
        <v>0</v>
      </c>
      <c r="J1551" s="213">
        <f>Таблица6254[[#This Row],[Цена б/н]]*Таблица6254[[#This Row],[заказ б/н]]</f>
        <v>0</v>
      </c>
    </row>
    <row r="1552" spans="1:10" x14ac:dyDescent="0.25">
      <c r="A1552" s="214" t="s">
        <v>1033</v>
      </c>
      <c r="B1552" s="214" t="s">
        <v>2696</v>
      </c>
      <c r="C1552" s="214" t="s">
        <v>13717</v>
      </c>
      <c r="D1552" s="214" t="s">
        <v>13718</v>
      </c>
      <c r="E1552" s="215">
        <v>19010</v>
      </c>
      <c r="F1552" s="215">
        <v>21851</v>
      </c>
      <c r="G1552" s="212"/>
      <c r="H1552" s="212"/>
      <c r="I1552" s="213">
        <f>IF(Таблица6254[[#This Row],[цена наличные]]&lt;&gt;"-",Таблица6254[[#This Row],[цена наличные]]*Таблица6254[[#This Row],[Заказ наличные]],"")</f>
        <v>0</v>
      </c>
      <c r="J1552" s="213">
        <f>Таблица6254[[#This Row],[Цена б/н]]*Таблица6254[[#This Row],[заказ б/н]]</f>
        <v>0</v>
      </c>
    </row>
    <row r="1553" spans="1:10" x14ac:dyDescent="0.25">
      <c r="A1553" s="214" t="s">
        <v>1033</v>
      </c>
      <c r="B1553" s="214" t="s">
        <v>2696</v>
      </c>
      <c r="C1553" s="214" t="s">
        <v>2811</v>
      </c>
      <c r="D1553" s="214" t="s">
        <v>2812</v>
      </c>
      <c r="E1553" s="215">
        <v>33562</v>
      </c>
      <c r="F1553" s="215">
        <v>38576</v>
      </c>
      <c r="G1553" s="212"/>
      <c r="H1553" s="212"/>
      <c r="I1553" s="213">
        <f>IF(Таблица6254[[#This Row],[цена наличные]]&lt;&gt;"-",Таблица6254[[#This Row],[цена наличные]]*Таблица6254[[#This Row],[Заказ наличные]],"")</f>
        <v>0</v>
      </c>
      <c r="J1553" s="213">
        <f>Таблица6254[[#This Row],[Цена б/н]]*Таблица6254[[#This Row],[заказ б/н]]</f>
        <v>0</v>
      </c>
    </row>
    <row r="1554" spans="1:10" x14ac:dyDescent="0.25">
      <c r="A1554" s="214" t="s">
        <v>1033</v>
      </c>
      <c r="B1554" s="214" t="s">
        <v>2696</v>
      </c>
      <c r="C1554" s="214" t="s">
        <v>2813</v>
      </c>
      <c r="D1554" s="214" t="s">
        <v>2814</v>
      </c>
      <c r="E1554" s="215">
        <v>33562</v>
      </c>
      <c r="F1554" s="215">
        <v>38576</v>
      </c>
      <c r="G1554" s="212"/>
      <c r="H1554" s="212"/>
      <c r="I1554" s="213">
        <f>IF(Таблица6254[[#This Row],[цена наличные]]&lt;&gt;"-",Таблица6254[[#This Row],[цена наличные]]*Таблица6254[[#This Row],[Заказ наличные]],"")</f>
        <v>0</v>
      </c>
      <c r="J1554" s="213">
        <f>Таблица6254[[#This Row],[Цена б/н]]*Таблица6254[[#This Row],[заказ б/н]]</f>
        <v>0</v>
      </c>
    </row>
    <row r="1555" spans="1:10" x14ac:dyDescent="0.25">
      <c r="A1555" s="214" t="s">
        <v>1033</v>
      </c>
      <c r="B1555" s="214" t="s">
        <v>2696</v>
      </c>
      <c r="C1555" s="214" t="s">
        <v>2815</v>
      </c>
      <c r="D1555" s="214" t="s">
        <v>2816</v>
      </c>
      <c r="E1555" s="215">
        <v>33562</v>
      </c>
      <c r="F1555" s="215">
        <v>38576</v>
      </c>
      <c r="G1555" s="212"/>
      <c r="H1555" s="212"/>
      <c r="I1555" s="213">
        <f>IF(Таблица6254[[#This Row],[цена наличные]]&lt;&gt;"-",Таблица6254[[#This Row],[цена наличные]]*Таблица6254[[#This Row],[Заказ наличные]],"")</f>
        <v>0</v>
      </c>
      <c r="J1555" s="213">
        <f>Таблица6254[[#This Row],[Цена б/н]]*Таблица6254[[#This Row],[заказ б/н]]</f>
        <v>0</v>
      </c>
    </row>
    <row r="1556" spans="1:10" x14ac:dyDescent="0.25">
      <c r="A1556" s="214" t="s">
        <v>1033</v>
      </c>
      <c r="B1556" s="214" t="s">
        <v>2696</v>
      </c>
      <c r="C1556" s="214" t="s">
        <v>2817</v>
      </c>
      <c r="D1556" s="214" t="s">
        <v>2818</v>
      </c>
      <c r="E1556" s="215">
        <v>34145</v>
      </c>
      <c r="F1556" s="215">
        <v>39247</v>
      </c>
      <c r="G1556" s="212"/>
      <c r="H1556" s="212"/>
      <c r="I1556" s="213">
        <f>IF(Таблица6254[[#This Row],[цена наличные]]&lt;&gt;"-",Таблица6254[[#This Row],[цена наличные]]*Таблица6254[[#This Row],[Заказ наличные]],"")</f>
        <v>0</v>
      </c>
      <c r="J1556" s="213">
        <f>Таблица6254[[#This Row],[Цена б/н]]*Таблица6254[[#This Row],[заказ б/н]]</f>
        <v>0</v>
      </c>
    </row>
    <row r="1557" spans="1:10" x14ac:dyDescent="0.25">
      <c r="A1557" s="214" t="s">
        <v>1033</v>
      </c>
      <c r="B1557" s="214" t="s">
        <v>2696</v>
      </c>
      <c r="C1557" s="214" t="s">
        <v>2819</v>
      </c>
      <c r="D1557" s="214" t="s">
        <v>2820</v>
      </c>
      <c r="E1557" s="215">
        <v>35204</v>
      </c>
      <c r="F1557" s="215">
        <v>40464</v>
      </c>
      <c r="G1557" s="212"/>
      <c r="H1557" s="212"/>
      <c r="I1557" s="213">
        <f>IF(Таблица6254[[#This Row],[цена наличные]]&lt;&gt;"-",Таблица6254[[#This Row],[цена наличные]]*Таблица6254[[#This Row],[Заказ наличные]],"")</f>
        <v>0</v>
      </c>
      <c r="J1557" s="213">
        <f>Таблица6254[[#This Row],[Цена б/н]]*Таблица6254[[#This Row],[заказ б/н]]</f>
        <v>0</v>
      </c>
    </row>
    <row r="1558" spans="1:10" x14ac:dyDescent="0.25">
      <c r="A1558" s="214" t="s">
        <v>1033</v>
      </c>
      <c r="B1558" s="214" t="s">
        <v>2696</v>
      </c>
      <c r="C1558" s="214" t="s">
        <v>2821</v>
      </c>
      <c r="D1558" s="214" t="s">
        <v>2822</v>
      </c>
      <c r="E1558" s="215">
        <v>34145</v>
      </c>
      <c r="F1558" s="215">
        <v>39247</v>
      </c>
      <c r="G1558" s="212"/>
      <c r="H1558" s="212"/>
      <c r="I1558" s="213">
        <f>IF(Таблица6254[[#This Row],[цена наличные]]&lt;&gt;"-",Таблица6254[[#This Row],[цена наличные]]*Таблица6254[[#This Row],[Заказ наличные]],"")</f>
        <v>0</v>
      </c>
      <c r="J1558" s="213">
        <f>Таблица6254[[#This Row],[Цена б/н]]*Таблица6254[[#This Row],[заказ б/н]]</f>
        <v>0</v>
      </c>
    </row>
    <row r="1559" spans="1:10" x14ac:dyDescent="0.25">
      <c r="A1559" s="214" t="s">
        <v>1033</v>
      </c>
      <c r="B1559" s="214" t="s">
        <v>2696</v>
      </c>
      <c r="C1559" s="214" t="s">
        <v>10170</v>
      </c>
      <c r="D1559" s="214" t="s">
        <v>10171</v>
      </c>
      <c r="E1559" s="215">
        <v>44265</v>
      </c>
      <c r="F1559" s="215">
        <v>50879</v>
      </c>
      <c r="G1559" s="212"/>
      <c r="H1559" s="212"/>
      <c r="I1559" s="213">
        <f>IF(Таблица6254[[#This Row],[цена наличные]]&lt;&gt;"-",Таблица6254[[#This Row],[цена наличные]]*Таблица6254[[#This Row],[Заказ наличные]],"")</f>
        <v>0</v>
      </c>
      <c r="J1559" s="213">
        <f>Таблица6254[[#This Row],[Цена б/н]]*Таблица6254[[#This Row],[заказ б/н]]</f>
        <v>0</v>
      </c>
    </row>
    <row r="1560" spans="1:10" x14ac:dyDescent="0.25">
      <c r="A1560" s="214" t="s">
        <v>1033</v>
      </c>
      <c r="B1560" s="214" t="s">
        <v>2696</v>
      </c>
      <c r="C1560" s="214" t="s">
        <v>10622</v>
      </c>
      <c r="D1560" s="214" t="s">
        <v>10623</v>
      </c>
      <c r="E1560" s="215">
        <v>45500</v>
      </c>
      <c r="F1560" s="215">
        <v>52299</v>
      </c>
      <c r="G1560" s="212"/>
      <c r="H1560" s="212"/>
      <c r="I1560" s="213">
        <f>IF(Таблица6254[[#This Row],[цена наличные]]&lt;&gt;"-",Таблица6254[[#This Row],[цена наличные]]*Таблица6254[[#This Row],[Заказ наличные]],"")</f>
        <v>0</v>
      </c>
      <c r="J1560" s="213">
        <f>Таблица6254[[#This Row],[Цена б/н]]*Таблица6254[[#This Row],[заказ б/н]]</f>
        <v>0</v>
      </c>
    </row>
    <row r="1561" spans="1:10" x14ac:dyDescent="0.25">
      <c r="A1561" s="214" t="s">
        <v>1033</v>
      </c>
      <c r="B1561" s="214" t="s">
        <v>2696</v>
      </c>
      <c r="C1561" s="214" t="s">
        <v>2823</v>
      </c>
      <c r="D1561" s="214" t="s">
        <v>2824</v>
      </c>
      <c r="E1561" s="215">
        <v>43199</v>
      </c>
      <c r="F1561" s="215">
        <v>49654</v>
      </c>
      <c r="G1561" s="212"/>
      <c r="H1561" s="212"/>
      <c r="I1561" s="213">
        <f>IF(Таблица6254[[#This Row],[цена наличные]]&lt;&gt;"-",Таблица6254[[#This Row],[цена наличные]]*Таблица6254[[#This Row],[Заказ наличные]],"")</f>
        <v>0</v>
      </c>
      <c r="J1561" s="213">
        <f>Таблица6254[[#This Row],[Цена б/н]]*Таблица6254[[#This Row],[заказ б/н]]</f>
        <v>0</v>
      </c>
    </row>
    <row r="1562" spans="1:10" x14ac:dyDescent="0.25">
      <c r="A1562" s="214" t="s">
        <v>1033</v>
      </c>
      <c r="B1562" s="214" t="s">
        <v>2696</v>
      </c>
      <c r="C1562" s="214" t="s">
        <v>2825</v>
      </c>
      <c r="D1562" s="214" t="s">
        <v>2826</v>
      </c>
      <c r="E1562" s="215">
        <v>44265</v>
      </c>
      <c r="F1562" s="215">
        <v>50879</v>
      </c>
      <c r="G1562" s="212"/>
      <c r="H1562" s="212"/>
      <c r="I1562" s="213">
        <f>IF(Таблица6254[[#This Row],[цена наличные]]&lt;&gt;"-",Таблица6254[[#This Row],[цена наличные]]*Таблица6254[[#This Row],[Заказ наличные]],"")</f>
        <v>0</v>
      </c>
      <c r="J1562" s="213">
        <f>Таблица6254[[#This Row],[Цена б/н]]*Таблица6254[[#This Row],[заказ б/н]]</f>
        <v>0</v>
      </c>
    </row>
    <row r="1563" spans="1:10" x14ac:dyDescent="0.25">
      <c r="A1563" s="214" t="s">
        <v>1033</v>
      </c>
      <c r="B1563" s="214" t="s">
        <v>2696</v>
      </c>
      <c r="C1563" s="214" t="s">
        <v>2827</v>
      </c>
      <c r="D1563" s="214" t="s">
        <v>2828</v>
      </c>
      <c r="E1563" s="215">
        <v>38007</v>
      </c>
      <c r="F1563" s="215">
        <v>43686</v>
      </c>
      <c r="G1563" s="212"/>
      <c r="H1563" s="212"/>
      <c r="I1563" s="213">
        <f>IF(Таблица6254[[#This Row],[цена наличные]]&lt;&gt;"-",Таблица6254[[#This Row],[цена наличные]]*Таблица6254[[#This Row],[Заказ наличные]],"")</f>
        <v>0</v>
      </c>
      <c r="J1563" s="213">
        <f>Таблица6254[[#This Row],[Цена б/н]]*Таблица6254[[#This Row],[заказ б/н]]</f>
        <v>0</v>
      </c>
    </row>
    <row r="1564" spans="1:10" x14ac:dyDescent="0.25">
      <c r="A1564" s="214" t="s">
        <v>1033</v>
      </c>
      <c r="B1564" s="214" t="s">
        <v>2696</v>
      </c>
      <c r="C1564" s="214" t="s">
        <v>2829</v>
      </c>
      <c r="D1564" s="214" t="s">
        <v>2830</v>
      </c>
      <c r="E1564" s="215">
        <v>38889</v>
      </c>
      <c r="F1564" s="215">
        <v>44700</v>
      </c>
      <c r="G1564" s="212"/>
      <c r="H1564" s="212"/>
      <c r="I1564" s="213">
        <f>IF(Таблица6254[[#This Row],[цена наличные]]&lt;&gt;"-",Таблица6254[[#This Row],[цена наличные]]*Таблица6254[[#This Row],[Заказ наличные]],"")</f>
        <v>0</v>
      </c>
      <c r="J1564" s="213">
        <f>Таблица6254[[#This Row],[Цена б/н]]*Таблица6254[[#This Row],[заказ б/н]]</f>
        <v>0</v>
      </c>
    </row>
    <row r="1565" spans="1:10" x14ac:dyDescent="0.25">
      <c r="A1565" s="214" t="s">
        <v>1033</v>
      </c>
      <c r="B1565" s="214" t="s">
        <v>2696</v>
      </c>
      <c r="C1565" s="214" t="s">
        <v>2831</v>
      </c>
      <c r="D1565" s="214" t="s">
        <v>2832</v>
      </c>
      <c r="E1565" s="215">
        <v>42486</v>
      </c>
      <c r="F1565" s="215">
        <v>48835</v>
      </c>
      <c r="G1565" s="212"/>
      <c r="H1565" s="212"/>
      <c r="I1565" s="213">
        <f>IF(Таблица6254[[#This Row],[цена наличные]]&lt;&gt;"-",Таблица6254[[#This Row],[цена наличные]]*Таблица6254[[#This Row],[Заказ наличные]],"")</f>
        <v>0</v>
      </c>
      <c r="J1565" s="213">
        <f>Таблица6254[[#This Row],[Цена б/н]]*Таблица6254[[#This Row],[заказ б/н]]</f>
        <v>0</v>
      </c>
    </row>
    <row r="1566" spans="1:10" x14ac:dyDescent="0.25">
      <c r="A1566" s="214" t="s">
        <v>1033</v>
      </c>
      <c r="B1566" s="214" t="s">
        <v>2696</v>
      </c>
      <c r="C1566" s="214" t="s">
        <v>2833</v>
      </c>
      <c r="D1566" s="214" t="s">
        <v>2834</v>
      </c>
      <c r="E1566" s="215">
        <v>38007</v>
      </c>
      <c r="F1566" s="215">
        <v>43686</v>
      </c>
      <c r="G1566" s="212"/>
      <c r="H1566" s="212"/>
      <c r="I1566" s="213">
        <f>IF(Таблица6254[[#This Row],[цена наличные]]&lt;&gt;"-",Таблица6254[[#This Row],[цена наличные]]*Таблица6254[[#This Row],[Заказ наличные]],"")</f>
        <v>0</v>
      </c>
      <c r="J1566" s="213">
        <f>Таблица6254[[#This Row],[Цена б/н]]*Таблица6254[[#This Row],[заказ б/н]]</f>
        <v>0</v>
      </c>
    </row>
    <row r="1567" spans="1:10" x14ac:dyDescent="0.25">
      <c r="A1567" s="214" t="s">
        <v>1033</v>
      </c>
      <c r="B1567" s="214" t="s">
        <v>2696</v>
      </c>
      <c r="C1567" s="214" t="s">
        <v>9913</v>
      </c>
      <c r="D1567" s="214" t="s">
        <v>9858</v>
      </c>
      <c r="E1567" s="215">
        <v>87233</v>
      </c>
      <c r="F1567" s="215">
        <v>100268</v>
      </c>
      <c r="G1567" s="212"/>
      <c r="H1567" s="212"/>
      <c r="I1567" s="213">
        <f>IF(Таблица6254[[#This Row],[цена наличные]]&lt;&gt;"-",Таблица6254[[#This Row],[цена наличные]]*Таблица6254[[#This Row],[Заказ наличные]],"")</f>
        <v>0</v>
      </c>
      <c r="J1567" s="213">
        <f>Таблица6254[[#This Row],[Цена б/н]]*Таблица6254[[#This Row],[заказ б/н]]</f>
        <v>0</v>
      </c>
    </row>
    <row r="1568" spans="1:10" x14ac:dyDescent="0.25">
      <c r="A1568" s="214" t="s">
        <v>1033</v>
      </c>
      <c r="B1568" s="214" t="s">
        <v>2696</v>
      </c>
      <c r="C1568" s="214" t="s">
        <v>2835</v>
      </c>
      <c r="D1568" s="214" t="s">
        <v>2836</v>
      </c>
      <c r="E1568" s="215">
        <v>87457</v>
      </c>
      <c r="F1568" s="215">
        <v>100525</v>
      </c>
      <c r="G1568" s="212"/>
      <c r="H1568" s="212"/>
      <c r="I1568" s="213">
        <f>IF(Таблица6254[[#This Row],[цена наличные]]&lt;&gt;"-",Таблица6254[[#This Row],[цена наличные]]*Таблица6254[[#This Row],[Заказ наличные]],"")</f>
        <v>0</v>
      </c>
      <c r="J1568" s="213">
        <f>Таблица6254[[#This Row],[Цена б/н]]*Таблица6254[[#This Row],[заказ б/н]]</f>
        <v>0</v>
      </c>
    </row>
    <row r="1569" spans="1:10" x14ac:dyDescent="0.25">
      <c r="A1569" s="214" t="s">
        <v>1033</v>
      </c>
      <c r="B1569" s="214" t="s">
        <v>2696</v>
      </c>
      <c r="C1569" s="214" t="s">
        <v>2837</v>
      </c>
      <c r="D1569" s="214" t="s">
        <v>2838</v>
      </c>
      <c r="E1569" s="215">
        <v>87457</v>
      </c>
      <c r="F1569" s="215">
        <v>100525</v>
      </c>
      <c r="G1569" s="212"/>
      <c r="H1569" s="212"/>
      <c r="I1569" s="213">
        <f>IF(Таблица6254[[#This Row],[цена наличные]]&lt;&gt;"-",Таблица6254[[#This Row],[цена наличные]]*Таблица6254[[#This Row],[Заказ наличные]],"")</f>
        <v>0</v>
      </c>
      <c r="J1569" s="213">
        <f>Таблица6254[[#This Row],[Цена б/н]]*Таблица6254[[#This Row],[заказ б/н]]</f>
        <v>0</v>
      </c>
    </row>
    <row r="1570" spans="1:10" x14ac:dyDescent="0.25">
      <c r="A1570" s="214" t="s">
        <v>1033</v>
      </c>
      <c r="B1570" s="214" t="s">
        <v>2696</v>
      </c>
      <c r="C1570" s="214" t="s">
        <v>2839</v>
      </c>
      <c r="D1570" s="214" t="s">
        <v>2840</v>
      </c>
      <c r="E1570" s="215">
        <v>87233</v>
      </c>
      <c r="F1570" s="215">
        <v>100268</v>
      </c>
      <c r="G1570" s="212"/>
      <c r="H1570" s="212"/>
      <c r="I1570" s="213">
        <f>IF(Таблица6254[[#This Row],[цена наличные]]&lt;&gt;"-",Таблица6254[[#This Row],[цена наличные]]*Таблица6254[[#This Row],[Заказ наличные]],"")</f>
        <v>0</v>
      </c>
      <c r="J1570" s="213">
        <f>Таблица6254[[#This Row],[Цена б/н]]*Таблица6254[[#This Row],[заказ б/н]]</f>
        <v>0</v>
      </c>
    </row>
    <row r="1571" spans="1:10" x14ac:dyDescent="0.25">
      <c r="A1571" s="214" t="s">
        <v>1033</v>
      </c>
      <c r="B1571" s="214" t="s">
        <v>2696</v>
      </c>
      <c r="C1571" s="214" t="s">
        <v>10624</v>
      </c>
      <c r="D1571" s="214" t="s">
        <v>10625</v>
      </c>
      <c r="E1571" s="215">
        <v>39975</v>
      </c>
      <c r="F1571" s="215">
        <v>45949</v>
      </c>
      <c r="G1571" s="212"/>
      <c r="H1571" s="212"/>
      <c r="I1571" s="213">
        <f>IF(Таблица6254[[#This Row],[цена наличные]]&lt;&gt;"-",Таблица6254[[#This Row],[цена наличные]]*Таблица6254[[#This Row],[Заказ наличные]],"")</f>
        <v>0</v>
      </c>
      <c r="J1571" s="213">
        <f>Таблица6254[[#This Row],[Цена б/н]]*Таблица6254[[#This Row],[заказ б/н]]</f>
        <v>0</v>
      </c>
    </row>
    <row r="1572" spans="1:10" x14ac:dyDescent="0.25">
      <c r="A1572" s="214" t="s">
        <v>1033</v>
      </c>
      <c r="B1572" s="214" t="s">
        <v>2696</v>
      </c>
      <c r="C1572" s="214" t="s">
        <v>2841</v>
      </c>
      <c r="D1572" s="214" t="s">
        <v>2842</v>
      </c>
      <c r="E1572" s="215">
        <v>51798</v>
      </c>
      <c r="F1572" s="215">
        <v>59538</v>
      </c>
      <c r="G1572" s="212"/>
      <c r="H1572" s="212"/>
      <c r="I1572" s="213">
        <f>IF(Таблица6254[[#This Row],[цена наличные]]&lt;&gt;"-",Таблица6254[[#This Row],[цена наличные]]*Таблица6254[[#This Row],[Заказ наличные]],"")</f>
        <v>0</v>
      </c>
      <c r="J1572" s="213">
        <f>Таблица6254[[#This Row],[Цена б/н]]*Таблица6254[[#This Row],[заказ б/н]]</f>
        <v>0</v>
      </c>
    </row>
    <row r="1573" spans="1:10" x14ac:dyDescent="0.25">
      <c r="A1573" s="214" t="s">
        <v>1033</v>
      </c>
      <c r="B1573" s="214" t="s">
        <v>2696</v>
      </c>
      <c r="C1573" s="214" t="s">
        <v>2843</v>
      </c>
      <c r="D1573" s="214" t="s">
        <v>2844</v>
      </c>
      <c r="E1573" s="215">
        <v>48866</v>
      </c>
      <c r="F1573" s="215">
        <v>56168</v>
      </c>
      <c r="G1573" s="212"/>
      <c r="H1573" s="212"/>
      <c r="I1573" s="213">
        <f>IF(Таблица6254[[#This Row],[цена наличные]]&lt;&gt;"-",Таблица6254[[#This Row],[цена наличные]]*Таблица6254[[#This Row],[Заказ наличные]],"")</f>
        <v>0</v>
      </c>
      <c r="J1573" s="213">
        <f>Таблица6254[[#This Row],[Цена б/н]]*Таблица6254[[#This Row],[заказ б/н]]</f>
        <v>0</v>
      </c>
    </row>
    <row r="1574" spans="1:10" x14ac:dyDescent="0.25">
      <c r="A1574" s="214" t="s">
        <v>1033</v>
      </c>
      <c r="B1574" s="214" t="s">
        <v>2696</v>
      </c>
      <c r="C1574" s="214" t="s">
        <v>10172</v>
      </c>
      <c r="D1574" s="214" t="s">
        <v>10173</v>
      </c>
      <c r="E1574" s="215">
        <v>51201</v>
      </c>
      <c r="F1574" s="215">
        <v>58852</v>
      </c>
      <c r="G1574" s="212"/>
      <c r="H1574" s="212"/>
      <c r="I1574" s="213">
        <f>IF(Таблица6254[[#This Row],[цена наличные]]&lt;&gt;"-",Таблица6254[[#This Row],[цена наличные]]*Таблица6254[[#This Row],[Заказ наличные]],"")</f>
        <v>0</v>
      </c>
      <c r="J1574" s="213">
        <f>Таблица6254[[#This Row],[Цена б/н]]*Таблица6254[[#This Row],[заказ б/н]]</f>
        <v>0</v>
      </c>
    </row>
    <row r="1575" spans="1:10" x14ac:dyDescent="0.25">
      <c r="A1575" s="214" t="s">
        <v>1033</v>
      </c>
      <c r="B1575" s="214" t="s">
        <v>2696</v>
      </c>
      <c r="C1575" s="214" t="s">
        <v>10174</v>
      </c>
      <c r="D1575" s="214" t="s">
        <v>10175</v>
      </c>
      <c r="E1575" s="215">
        <v>51201</v>
      </c>
      <c r="F1575" s="215">
        <v>58852</v>
      </c>
      <c r="G1575" s="212"/>
      <c r="H1575" s="212"/>
      <c r="I1575" s="213">
        <f>IF(Таблица6254[[#This Row],[цена наличные]]&lt;&gt;"-",Таблица6254[[#This Row],[цена наличные]]*Таблица6254[[#This Row],[Заказ наличные]],"")</f>
        <v>0</v>
      </c>
      <c r="J1575" s="213">
        <f>Таблица6254[[#This Row],[Цена б/н]]*Таблица6254[[#This Row],[заказ б/н]]</f>
        <v>0</v>
      </c>
    </row>
    <row r="1576" spans="1:10" x14ac:dyDescent="0.25">
      <c r="A1576" s="214" t="s">
        <v>1033</v>
      </c>
      <c r="B1576" s="214" t="s">
        <v>2696</v>
      </c>
      <c r="C1576" s="214" t="s">
        <v>2845</v>
      </c>
      <c r="D1576" s="214" t="s">
        <v>2846</v>
      </c>
      <c r="E1576" s="215">
        <v>50800</v>
      </c>
      <c r="F1576" s="215">
        <v>58391</v>
      </c>
      <c r="G1576" s="212"/>
      <c r="H1576" s="212"/>
      <c r="I1576" s="213">
        <f>IF(Таблица6254[[#This Row],[цена наличные]]&lt;&gt;"-",Таблица6254[[#This Row],[цена наличные]]*Таблица6254[[#This Row],[Заказ наличные]],"")</f>
        <v>0</v>
      </c>
      <c r="J1576" s="213">
        <f>Таблица6254[[#This Row],[Цена б/н]]*Таблица6254[[#This Row],[заказ б/н]]</f>
        <v>0</v>
      </c>
    </row>
    <row r="1577" spans="1:10" x14ac:dyDescent="0.25">
      <c r="A1577" s="214" t="s">
        <v>1033</v>
      </c>
      <c r="B1577" s="214" t="s">
        <v>2696</v>
      </c>
      <c r="C1577" s="214" t="s">
        <v>10176</v>
      </c>
      <c r="D1577" s="214" t="s">
        <v>10177</v>
      </c>
      <c r="E1577" s="215">
        <v>103888</v>
      </c>
      <c r="F1577" s="215">
        <v>119412</v>
      </c>
      <c r="G1577" s="212"/>
      <c r="H1577" s="212"/>
      <c r="I1577" s="213">
        <f>IF(Таблица6254[[#This Row],[цена наличные]]&lt;&gt;"-",Таблица6254[[#This Row],[цена наличные]]*Таблица6254[[#This Row],[Заказ наличные]],"")</f>
        <v>0</v>
      </c>
      <c r="J1577" s="213">
        <f>Таблица6254[[#This Row],[Цена б/н]]*Таблица6254[[#This Row],[заказ б/н]]</f>
        <v>0</v>
      </c>
    </row>
    <row r="1578" spans="1:10" x14ac:dyDescent="0.25">
      <c r="A1578" s="214" t="s">
        <v>1033</v>
      </c>
      <c r="B1578" s="214" t="s">
        <v>2696</v>
      </c>
      <c r="C1578" s="214" t="s">
        <v>10178</v>
      </c>
      <c r="D1578" s="214" t="s">
        <v>10179</v>
      </c>
      <c r="E1578" s="215">
        <v>101452</v>
      </c>
      <c r="F1578" s="215">
        <v>116611</v>
      </c>
      <c r="G1578" s="212"/>
      <c r="H1578" s="212"/>
      <c r="I1578" s="213">
        <f>IF(Таблица6254[[#This Row],[цена наличные]]&lt;&gt;"-",Таблица6254[[#This Row],[цена наличные]]*Таблица6254[[#This Row],[Заказ наличные]],"")</f>
        <v>0</v>
      </c>
      <c r="J1578" s="213">
        <f>Таблица6254[[#This Row],[Цена б/н]]*Таблица6254[[#This Row],[заказ б/н]]</f>
        <v>0</v>
      </c>
    </row>
    <row r="1579" spans="1:10" x14ac:dyDescent="0.25">
      <c r="A1579" s="214" t="s">
        <v>1033</v>
      </c>
      <c r="B1579" s="214" t="s">
        <v>2696</v>
      </c>
      <c r="C1579" s="214" t="s">
        <v>10180</v>
      </c>
      <c r="D1579" s="214" t="s">
        <v>10181</v>
      </c>
      <c r="E1579" s="215">
        <v>101669</v>
      </c>
      <c r="F1579" s="215">
        <v>116861</v>
      </c>
      <c r="G1579" s="212"/>
      <c r="H1579" s="212"/>
      <c r="I1579" s="213">
        <f>IF(Таблица6254[[#This Row],[цена наличные]]&lt;&gt;"-",Таблица6254[[#This Row],[цена наличные]]*Таблица6254[[#This Row],[Заказ наличные]],"")</f>
        <v>0</v>
      </c>
      <c r="J1579" s="213">
        <f>Таблица6254[[#This Row],[Цена б/н]]*Таблица6254[[#This Row],[заказ б/н]]</f>
        <v>0</v>
      </c>
    </row>
    <row r="1580" spans="1:10" x14ac:dyDescent="0.25">
      <c r="A1580" s="214" t="s">
        <v>1033</v>
      </c>
      <c r="B1580" s="214" t="s">
        <v>2696</v>
      </c>
      <c r="C1580" s="214" t="s">
        <v>10182</v>
      </c>
      <c r="D1580" s="214" t="s">
        <v>10183</v>
      </c>
      <c r="E1580" s="215">
        <v>103888</v>
      </c>
      <c r="F1580" s="215">
        <v>119412</v>
      </c>
      <c r="G1580" s="212"/>
      <c r="H1580" s="212"/>
      <c r="I1580" s="213">
        <f>IF(Таблица6254[[#This Row],[цена наличные]]&lt;&gt;"-",Таблица6254[[#This Row],[цена наличные]]*Таблица6254[[#This Row],[Заказ наличные]],"")</f>
        <v>0</v>
      </c>
      <c r="J1580" s="213">
        <f>Таблица6254[[#This Row],[Цена б/н]]*Таблица6254[[#This Row],[заказ б/н]]</f>
        <v>0</v>
      </c>
    </row>
    <row r="1581" spans="1:10" x14ac:dyDescent="0.25">
      <c r="A1581" s="214" t="s">
        <v>1033</v>
      </c>
      <c r="B1581" s="214" t="s">
        <v>2696</v>
      </c>
      <c r="C1581" s="214" t="s">
        <v>2847</v>
      </c>
      <c r="D1581" s="214" t="s">
        <v>2848</v>
      </c>
      <c r="E1581" s="215">
        <v>17510</v>
      </c>
      <c r="F1581" s="215">
        <v>20127</v>
      </c>
      <c r="G1581" s="212"/>
      <c r="H1581" s="212"/>
      <c r="I1581" s="213">
        <f>IF(Таблица6254[[#This Row],[цена наличные]]&lt;&gt;"-",Таблица6254[[#This Row],[цена наличные]]*Таблица6254[[#This Row],[Заказ наличные]],"")</f>
        <v>0</v>
      </c>
      <c r="J1581" s="213">
        <f>Таблица6254[[#This Row],[Цена б/н]]*Таблица6254[[#This Row],[заказ б/н]]</f>
        <v>0</v>
      </c>
    </row>
    <row r="1582" spans="1:10" x14ac:dyDescent="0.25">
      <c r="A1582" s="214" t="s">
        <v>1033</v>
      </c>
      <c r="B1582" s="214" t="s">
        <v>2696</v>
      </c>
      <c r="C1582" s="214" t="s">
        <v>2849</v>
      </c>
      <c r="D1582" s="214" t="s">
        <v>2850</v>
      </c>
      <c r="E1582" s="215">
        <v>18291</v>
      </c>
      <c r="F1582" s="215">
        <v>21024</v>
      </c>
      <c r="G1582" s="212"/>
      <c r="H1582" s="212"/>
      <c r="I1582" s="213">
        <f>IF(Таблица6254[[#This Row],[цена наличные]]&lt;&gt;"-",Таблица6254[[#This Row],[цена наличные]]*Таблица6254[[#This Row],[Заказ наличные]],"")</f>
        <v>0</v>
      </c>
      <c r="J1582" s="213">
        <f>Таблица6254[[#This Row],[Цена б/н]]*Таблица6254[[#This Row],[заказ б/н]]</f>
        <v>0</v>
      </c>
    </row>
    <row r="1583" spans="1:10" x14ac:dyDescent="0.25">
      <c r="A1583" s="214" t="s">
        <v>1033</v>
      </c>
      <c r="B1583" s="214" t="s">
        <v>2696</v>
      </c>
      <c r="C1583" s="214" t="s">
        <v>2851</v>
      </c>
      <c r="D1583" s="214" t="s">
        <v>2852</v>
      </c>
      <c r="E1583" s="215">
        <v>34736</v>
      </c>
      <c r="F1583" s="215">
        <v>39926</v>
      </c>
      <c r="G1583" s="212"/>
      <c r="H1583" s="212"/>
      <c r="I1583" s="213">
        <f>IF(Таблица6254[[#This Row],[цена наличные]]&lt;&gt;"-",Таблица6254[[#This Row],[цена наличные]]*Таблица6254[[#This Row],[Заказ наличные]],"")</f>
        <v>0</v>
      </c>
      <c r="J1583" s="213">
        <f>Таблица6254[[#This Row],[Цена б/н]]*Таблица6254[[#This Row],[заказ б/н]]</f>
        <v>0</v>
      </c>
    </row>
    <row r="1584" spans="1:10" x14ac:dyDescent="0.25">
      <c r="A1584" s="214" t="s">
        <v>1033</v>
      </c>
      <c r="B1584" s="214" t="s">
        <v>2696</v>
      </c>
      <c r="C1584" s="214" t="s">
        <v>2853</v>
      </c>
      <c r="D1584" s="214" t="s">
        <v>12748</v>
      </c>
      <c r="E1584" s="215">
        <v>33935</v>
      </c>
      <c r="F1584" s="215">
        <v>39006</v>
      </c>
      <c r="G1584" s="212"/>
      <c r="H1584" s="212"/>
      <c r="I1584" s="213">
        <f>IF(Таблица6254[[#This Row],[цена наличные]]&lt;&gt;"-",Таблица6254[[#This Row],[цена наличные]]*Таблица6254[[#This Row],[Заказ наличные]],"")</f>
        <v>0</v>
      </c>
      <c r="J1584" s="213">
        <f>Таблица6254[[#This Row],[Цена б/н]]*Таблица6254[[#This Row],[заказ б/н]]</f>
        <v>0</v>
      </c>
    </row>
    <row r="1585" spans="1:10" x14ac:dyDescent="0.25">
      <c r="A1585" s="214" t="s">
        <v>1033</v>
      </c>
      <c r="B1585" s="214" t="s">
        <v>2696</v>
      </c>
      <c r="C1585" s="214" t="s">
        <v>2854</v>
      </c>
      <c r="D1585" s="214" t="s">
        <v>2855</v>
      </c>
      <c r="E1585" s="215">
        <v>17578</v>
      </c>
      <c r="F1585" s="215">
        <v>20205</v>
      </c>
      <c r="G1585" s="212"/>
      <c r="H1585" s="212"/>
      <c r="I1585" s="213">
        <f>IF(Таблица6254[[#This Row],[цена наличные]]&lt;&gt;"-",Таблица6254[[#This Row],[цена наличные]]*Таблица6254[[#This Row],[Заказ наличные]],"")</f>
        <v>0</v>
      </c>
      <c r="J1585" s="213">
        <f>Таблица6254[[#This Row],[Цена б/н]]*Таблица6254[[#This Row],[заказ б/н]]</f>
        <v>0</v>
      </c>
    </row>
    <row r="1586" spans="1:10" x14ac:dyDescent="0.25">
      <c r="A1586" s="214" t="s">
        <v>1033</v>
      </c>
      <c r="B1586" s="214" t="s">
        <v>2696</v>
      </c>
      <c r="C1586" s="214" t="s">
        <v>2856</v>
      </c>
      <c r="D1586" s="214" t="s">
        <v>2857</v>
      </c>
      <c r="E1586" s="215">
        <v>33256</v>
      </c>
      <c r="F1586" s="215">
        <v>38225</v>
      </c>
      <c r="G1586" s="212"/>
      <c r="H1586" s="212"/>
      <c r="I1586" s="213">
        <f>IF(Таблица6254[[#This Row],[цена наличные]]&lt;&gt;"-",Таблица6254[[#This Row],[цена наличные]]*Таблица6254[[#This Row],[Заказ наличные]],"")</f>
        <v>0</v>
      </c>
      <c r="J1586" s="213">
        <f>Таблица6254[[#This Row],[Цена б/н]]*Таблица6254[[#This Row],[заказ б/н]]</f>
        <v>0</v>
      </c>
    </row>
    <row r="1587" spans="1:10" x14ac:dyDescent="0.25">
      <c r="A1587" s="214" t="s">
        <v>1033</v>
      </c>
      <c r="B1587" s="214" t="s">
        <v>2696</v>
      </c>
      <c r="C1587" s="214" t="s">
        <v>10626</v>
      </c>
      <c r="D1587" s="214" t="s">
        <v>10627</v>
      </c>
      <c r="E1587" s="215">
        <v>10384</v>
      </c>
      <c r="F1587" s="215">
        <v>11936</v>
      </c>
      <c r="G1587" s="212"/>
      <c r="H1587" s="212"/>
      <c r="I1587" s="213">
        <f>IF(Таблица6254[[#This Row],[цена наличные]]&lt;&gt;"-",Таблица6254[[#This Row],[цена наличные]]*Таблица6254[[#This Row],[Заказ наличные]],"")</f>
        <v>0</v>
      </c>
      <c r="J1587" s="213">
        <f>Таблица6254[[#This Row],[Цена б/н]]*Таблица6254[[#This Row],[заказ б/н]]</f>
        <v>0</v>
      </c>
    </row>
    <row r="1588" spans="1:10" x14ac:dyDescent="0.25">
      <c r="A1588" s="214" t="s">
        <v>1033</v>
      </c>
      <c r="B1588" s="214" t="s">
        <v>2696</v>
      </c>
      <c r="C1588" s="214" t="s">
        <v>10628</v>
      </c>
      <c r="D1588" s="214" t="s">
        <v>10629</v>
      </c>
      <c r="E1588" s="215">
        <v>34614</v>
      </c>
      <c r="F1588" s="215">
        <v>39786</v>
      </c>
      <c r="G1588" s="212"/>
      <c r="H1588" s="212"/>
      <c r="I1588" s="213">
        <f>IF(Таблица6254[[#This Row],[цена наличные]]&lt;&gt;"-",Таблица6254[[#This Row],[цена наличные]]*Таблица6254[[#This Row],[Заказ наличные]],"")</f>
        <v>0</v>
      </c>
      <c r="J1588" s="213">
        <f>Таблица6254[[#This Row],[Цена б/н]]*Таблица6254[[#This Row],[заказ б/н]]</f>
        <v>0</v>
      </c>
    </row>
    <row r="1589" spans="1:10" x14ac:dyDescent="0.25">
      <c r="A1589" s="214" t="s">
        <v>1033</v>
      </c>
      <c r="B1589" s="214" t="s">
        <v>2696</v>
      </c>
      <c r="C1589" s="214" t="s">
        <v>2858</v>
      </c>
      <c r="D1589" s="214" t="s">
        <v>2859</v>
      </c>
      <c r="E1589" s="215">
        <v>34274</v>
      </c>
      <c r="F1589" s="215">
        <v>39396</v>
      </c>
      <c r="G1589" s="212"/>
      <c r="H1589" s="212"/>
      <c r="I1589" s="213">
        <f>IF(Таблица6254[[#This Row],[цена наличные]]&lt;&gt;"-",Таблица6254[[#This Row],[цена наличные]]*Таблица6254[[#This Row],[Заказ наличные]],"")</f>
        <v>0</v>
      </c>
      <c r="J1589" s="213">
        <f>Таблица6254[[#This Row],[Цена б/н]]*Таблица6254[[#This Row],[заказ б/н]]</f>
        <v>0</v>
      </c>
    </row>
    <row r="1590" spans="1:10" x14ac:dyDescent="0.25">
      <c r="A1590" s="214" t="s">
        <v>1033</v>
      </c>
      <c r="B1590" s="214" t="s">
        <v>2696</v>
      </c>
      <c r="C1590" s="214" t="s">
        <v>2860</v>
      </c>
      <c r="D1590" s="214" t="s">
        <v>2861</v>
      </c>
      <c r="E1590" s="215">
        <v>33663</v>
      </c>
      <c r="F1590" s="215">
        <v>38694</v>
      </c>
      <c r="G1590" s="212"/>
      <c r="H1590" s="212"/>
      <c r="I1590" s="213">
        <f>IF(Таблица6254[[#This Row],[цена наличные]]&lt;&gt;"-",Таблица6254[[#This Row],[цена наличные]]*Таблица6254[[#This Row],[Заказ наличные]],"")</f>
        <v>0</v>
      </c>
      <c r="J1590" s="213">
        <f>Таблица6254[[#This Row],[Цена б/н]]*Таблица6254[[#This Row],[заказ б/н]]</f>
        <v>0</v>
      </c>
    </row>
    <row r="1591" spans="1:10" x14ac:dyDescent="0.25">
      <c r="A1591" s="214" t="s">
        <v>1033</v>
      </c>
      <c r="B1591" s="214" t="s">
        <v>2696</v>
      </c>
      <c r="C1591" s="214" t="s">
        <v>14308</v>
      </c>
      <c r="D1591" s="214" t="s">
        <v>14309</v>
      </c>
      <c r="E1591" s="215">
        <v>33935</v>
      </c>
      <c r="F1591" s="215">
        <v>39006</v>
      </c>
      <c r="G1591" s="212"/>
      <c r="H1591" s="212"/>
      <c r="I1591" s="213">
        <f>IF(Таблица6254[[#This Row],[цена наличные]]&lt;&gt;"-",Таблица6254[[#This Row],[цена наличные]]*Таблица6254[[#This Row],[Заказ наличные]],"")</f>
        <v>0</v>
      </c>
      <c r="J1591" s="213">
        <f>Таблица6254[[#This Row],[Цена б/н]]*Таблица6254[[#This Row],[заказ б/н]]</f>
        <v>0</v>
      </c>
    </row>
    <row r="1592" spans="1:10" x14ac:dyDescent="0.25">
      <c r="A1592" s="214" t="s">
        <v>1033</v>
      </c>
      <c r="B1592" s="214" t="s">
        <v>2696</v>
      </c>
      <c r="C1592" s="214" t="s">
        <v>2862</v>
      </c>
      <c r="D1592" s="214" t="s">
        <v>2863</v>
      </c>
      <c r="E1592" s="215">
        <v>10588</v>
      </c>
      <c r="F1592" s="215">
        <v>12170</v>
      </c>
      <c r="G1592" s="212"/>
      <c r="H1592" s="212"/>
      <c r="I1592" s="213">
        <f>IF(Таблица6254[[#This Row],[цена наличные]]&lt;&gt;"-",Таблица6254[[#This Row],[цена наличные]]*Таблица6254[[#This Row],[Заказ наличные]],"")</f>
        <v>0</v>
      </c>
      <c r="J1592" s="213">
        <f>Таблица6254[[#This Row],[Цена б/н]]*Таблица6254[[#This Row],[заказ б/н]]</f>
        <v>0</v>
      </c>
    </row>
    <row r="1593" spans="1:10" x14ac:dyDescent="0.25">
      <c r="A1593" s="214" t="s">
        <v>1033</v>
      </c>
      <c r="B1593" s="214" t="s">
        <v>2696</v>
      </c>
      <c r="C1593" s="214" t="s">
        <v>2864</v>
      </c>
      <c r="D1593" s="214" t="s">
        <v>2865</v>
      </c>
      <c r="E1593" s="215">
        <v>18257</v>
      </c>
      <c r="F1593" s="215">
        <v>20985</v>
      </c>
      <c r="G1593" s="212"/>
      <c r="H1593" s="212"/>
      <c r="I1593" s="213">
        <f>IF(Таблица6254[[#This Row],[цена наличные]]&lt;&gt;"-",Таблица6254[[#This Row],[цена наличные]]*Таблица6254[[#This Row],[Заказ наличные]],"")</f>
        <v>0</v>
      </c>
      <c r="J1593" s="213">
        <f>Таблица6254[[#This Row],[Цена б/н]]*Таблица6254[[#This Row],[заказ б/н]]</f>
        <v>0</v>
      </c>
    </row>
    <row r="1594" spans="1:10" x14ac:dyDescent="0.25">
      <c r="A1594" s="214" t="s">
        <v>1033</v>
      </c>
      <c r="B1594" s="214" t="s">
        <v>2696</v>
      </c>
      <c r="C1594" s="214" t="s">
        <v>2866</v>
      </c>
      <c r="D1594" s="214" t="s">
        <v>2867</v>
      </c>
      <c r="E1594" s="215">
        <v>11538</v>
      </c>
      <c r="F1594" s="215">
        <v>13262</v>
      </c>
      <c r="G1594" s="212"/>
      <c r="H1594" s="212"/>
      <c r="I1594" s="213">
        <f>IF(Таблица6254[[#This Row],[цена наличные]]&lt;&gt;"-",Таблица6254[[#This Row],[цена наличные]]*Таблица6254[[#This Row],[Заказ наличные]],"")</f>
        <v>0</v>
      </c>
      <c r="J1594" s="213">
        <f>Таблица6254[[#This Row],[Цена б/н]]*Таблица6254[[#This Row],[заказ б/н]]</f>
        <v>0</v>
      </c>
    </row>
    <row r="1595" spans="1:10" x14ac:dyDescent="0.25">
      <c r="A1595" s="214" t="s">
        <v>1033</v>
      </c>
      <c r="B1595" s="214" t="s">
        <v>2696</v>
      </c>
      <c r="C1595" s="214" t="s">
        <v>2868</v>
      </c>
      <c r="D1595" s="214" t="s">
        <v>2869</v>
      </c>
      <c r="E1595" s="215">
        <v>11538</v>
      </c>
      <c r="F1595" s="215">
        <v>13262</v>
      </c>
      <c r="G1595" s="212"/>
      <c r="H1595" s="212"/>
      <c r="I1595" s="213">
        <f>IF(Таблица6254[[#This Row],[цена наличные]]&lt;&gt;"-",Таблица6254[[#This Row],[цена наличные]]*Таблица6254[[#This Row],[Заказ наличные]],"")</f>
        <v>0</v>
      </c>
      <c r="J1595" s="213">
        <f>Таблица6254[[#This Row],[Цена б/н]]*Таблица6254[[#This Row],[заказ б/н]]</f>
        <v>0</v>
      </c>
    </row>
    <row r="1596" spans="1:10" x14ac:dyDescent="0.25">
      <c r="A1596" s="214" t="s">
        <v>1033</v>
      </c>
      <c r="B1596" s="214" t="s">
        <v>2696</v>
      </c>
      <c r="C1596" s="214" t="s">
        <v>2870</v>
      </c>
      <c r="D1596" s="214" t="s">
        <v>2869</v>
      </c>
      <c r="E1596" s="215">
        <v>11538</v>
      </c>
      <c r="F1596" s="215">
        <v>13262</v>
      </c>
      <c r="G1596" s="212"/>
      <c r="H1596" s="212"/>
      <c r="I1596" s="213">
        <f>IF(Таблица6254[[#This Row],[цена наличные]]&lt;&gt;"-",Таблица6254[[#This Row],[цена наличные]]*Таблица6254[[#This Row],[Заказ наличные]],"")</f>
        <v>0</v>
      </c>
      <c r="J1596" s="213">
        <f>Таблица6254[[#This Row],[Цена б/н]]*Таблица6254[[#This Row],[заказ б/н]]</f>
        <v>0</v>
      </c>
    </row>
    <row r="1597" spans="1:10" x14ac:dyDescent="0.25">
      <c r="A1597" s="214" t="s">
        <v>1033</v>
      </c>
      <c r="B1597" s="214" t="s">
        <v>2696</v>
      </c>
      <c r="C1597" s="214" t="s">
        <v>13719</v>
      </c>
      <c r="D1597" s="214" t="s">
        <v>13720</v>
      </c>
      <c r="E1597" s="215">
        <v>9773</v>
      </c>
      <c r="F1597" s="215">
        <v>11234</v>
      </c>
      <c r="G1597" s="212"/>
      <c r="H1597" s="212"/>
      <c r="I1597" s="213">
        <f>IF(Таблица6254[[#This Row],[цена наличные]]&lt;&gt;"-",Таблица6254[[#This Row],[цена наличные]]*Таблица6254[[#This Row],[Заказ наличные]],"")</f>
        <v>0</v>
      </c>
      <c r="J1597" s="213">
        <f>Таблица6254[[#This Row],[Цена б/н]]*Таблица6254[[#This Row],[заказ б/н]]</f>
        <v>0</v>
      </c>
    </row>
    <row r="1598" spans="1:10" x14ac:dyDescent="0.25">
      <c r="A1598" s="214" t="s">
        <v>1033</v>
      </c>
      <c r="B1598" s="214" t="s">
        <v>2696</v>
      </c>
      <c r="C1598" s="214" t="s">
        <v>2871</v>
      </c>
      <c r="D1598" s="214" t="s">
        <v>2872</v>
      </c>
      <c r="E1598" s="215">
        <v>30589</v>
      </c>
      <c r="F1598" s="215">
        <v>35160</v>
      </c>
      <c r="G1598" s="212"/>
      <c r="H1598" s="212"/>
      <c r="I1598" s="213">
        <f>IF(Таблица6254[[#This Row],[цена наличные]]&lt;&gt;"-",Таблица6254[[#This Row],[цена наличные]]*Таблица6254[[#This Row],[Заказ наличные]],"")</f>
        <v>0</v>
      </c>
      <c r="J1598" s="213">
        <f>Таблица6254[[#This Row],[Цена б/н]]*Таблица6254[[#This Row],[заказ б/н]]</f>
        <v>0</v>
      </c>
    </row>
    <row r="1599" spans="1:10" x14ac:dyDescent="0.25">
      <c r="A1599" s="214" t="s">
        <v>1033</v>
      </c>
      <c r="B1599" s="214" t="s">
        <v>2696</v>
      </c>
      <c r="C1599" s="214" t="s">
        <v>2873</v>
      </c>
      <c r="D1599" s="214" t="s">
        <v>2874</v>
      </c>
      <c r="E1599" s="215">
        <v>29774</v>
      </c>
      <c r="F1599" s="215">
        <v>34223</v>
      </c>
      <c r="G1599" s="212"/>
      <c r="H1599" s="212"/>
      <c r="I1599" s="213">
        <f>IF(Таблица6254[[#This Row],[цена наличные]]&lt;&gt;"-",Таблица6254[[#This Row],[цена наличные]]*Таблица6254[[#This Row],[Заказ наличные]],"")</f>
        <v>0</v>
      </c>
      <c r="J1599" s="213">
        <f>Таблица6254[[#This Row],[Цена б/н]]*Таблица6254[[#This Row],[заказ б/н]]</f>
        <v>0</v>
      </c>
    </row>
    <row r="1600" spans="1:10" x14ac:dyDescent="0.25">
      <c r="A1600" s="214" t="s">
        <v>1033</v>
      </c>
      <c r="B1600" s="214" t="s">
        <v>2696</v>
      </c>
      <c r="C1600" s="214" t="s">
        <v>2875</v>
      </c>
      <c r="D1600" s="214" t="s">
        <v>2876</v>
      </c>
      <c r="E1600" s="215">
        <v>29910</v>
      </c>
      <c r="F1600" s="215">
        <v>34379</v>
      </c>
      <c r="G1600" s="212"/>
      <c r="H1600" s="212"/>
      <c r="I1600" s="213">
        <f>IF(Таблица6254[[#This Row],[цена наличные]]&lt;&gt;"-",Таблица6254[[#This Row],[цена наличные]]*Таблица6254[[#This Row],[Заказ наличные]],"")</f>
        <v>0</v>
      </c>
      <c r="J1600" s="213">
        <f>Таблица6254[[#This Row],[Цена б/н]]*Таблица6254[[#This Row],[заказ б/н]]</f>
        <v>0</v>
      </c>
    </row>
    <row r="1601" spans="1:10" x14ac:dyDescent="0.25">
      <c r="A1601" s="214" t="s">
        <v>1033</v>
      </c>
      <c r="B1601" s="214" t="s">
        <v>2696</v>
      </c>
      <c r="C1601" s="214" t="s">
        <v>14310</v>
      </c>
      <c r="D1601" s="214" t="s">
        <v>14311</v>
      </c>
      <c r="E1601" s="215">
        <v>30250</v>
      </c>
      <c r="F1601" s="215">
        <v>34770</v>
      </c>
      <c r="G1601" s="212"/>
      <c r="H1601" s="212"/>
      <c r="I1601" s="213">
        <f>IF(Таблица6254[[#This Row],[цена наличные]]&lt;&gt;"-",Таблица6254[[#This Row],[цена наличные]]*Таблица6254[[#This Row],[Заказ наличные]],"")</f>
        <v>0</v>
      </c>
      <c r="J1601" s="213">
        <f>Таблица6254[[#This Row],[Цена б/н]]*Таблица6254[[#This Row],[заказ б/н]]</f>
        <v>0</v>
      </c>
    </row>
    <row r="1602" spans="1:10" x14ac:dyDescent="0.25">
      <c r="A1602" s="214" t="s">
        <v>1033</v>
      </c>
      <c r="B1602" s="214" t="s">
        <v>2696</v>
      </c>
      <c r="C1602" s="214" t="s">
        <v>2877</v>
      </c>
      <c r="D1602" s="214" t="s">
        <v>2878</v>
      </c>
      <c r="E1602" s="215">
        <v>10106</v>
      </c>
      <c r="F1602" s="215">
        <v>11616</v>
      </c>
      <c r="G1602" s="212"/>
      <c r="H1602" s="212"/>
      <c r="I1602" s="213">
        <f>IF(Таблица6254[[#This Row],[цена наличные]]&lt;&gt;"-",Таблица6254[[#This Row],[цена наличные]]*Таблица6254[[#This Row],[Заказ наличные]],"")</f>
        <v>0</v>
      </c>
      <c r="J1602" s="213">
        <f>Таблица6254[[#This Row],[Цена б/н]]*Таблица6254[[#This Row],[заказ б/н]]</f>
        <v>0</v>
      </c>
    </row>
    <row r="1603" spans="1:10" x14ac:dyDescent="0.25">
      <c r="A1603" s="214" t="s">
        <v>1033</v>
      </c>
      <c r="B1603" s="214" t="s">
        <v>2696</v>
      </c>
      <c r="C1603" s="214" t="s">
        <v>14312</v>
      </c>
      <c r="D1603" s="214" t="s">
        <v>14313</v>
      </c>
      <c r="E1603" s="215">
        <v>16289</v>
      </c>
      <c r="F1603" s="215">
        <v>18723</v>
      </c>
      <c r="G1603" s="212"/>
      <c r="H1603" s="212"/>
      <c r="I1603" s="213">
        <f>IF(Таблица6254[[#This Row],[цена наличные]]&lt;&gt;"-",Таблица6254[[#This Row],[цена наличные]]*Таблица6254[[#This Row],[Заказ наличные]],"")</f>
        <v>0</v>
      </c>
      <c r="J1603" s="213">
        <f>Таблица6254[[#This Row],[Цена б/н]]*Таблица6254[[#This Row],[заказ б/н]]</f>
        <v>0</v>
      </c>
    </row>
    <row r="1604" spans="1:10" x14ac:dyDescent="0.25">
      <c r="A1604" s="214" t="s">
        <v>1033</v>
      </c>
      <c r="B1604" s="214" t="s">
        <v>2696</v>
      </c>
      <c r="C1604" s="214" t="s">
        <v>2879</v>
      </c>
      <c r="D1604" s="214" t="s">
        <v>2880</v>
      </c>
      <c r="E1604" s="215">
        <v>16424</v>
      </c>
      <c r="F1604" s="215">
        <v>18879</v>
      </c>
      <c r="G1604" s="212"/>
      <c r="H1604" s="212"/>
      <c r="I1604" s="213">
        <f>IF(Таблица6254[[#This Row],[цена наличные]]&lt;&gt;"-",Таблица6254[[#This Row],[цена наличные]]*Таблица6254[[#This Row],[Заказ наличные]],"")</f>
        <v>0</v>
      </c>
      <c r="J1604" s="213">
        <f>Таблица6254[[#This Row],[Цена б/н]]*Таблица6254[[#This Row],[заказ б/н]]</f>
        <v>0</v>
      </c>
    </row>
    <row r="1605" spans="1:10" x14ac:dyDescent="0.25">
      <c r="A1605" s="214" t="s">
        <v>1033</v>
      </c>
      <c r="B1605" s="214" t="s">
        <v>2696</v>
      </c>
      <c r="C1605" s="214" t="s">
        <v>2881</v>
      </c>
      <c r="D1605" s="214" t="s">
        <v>2882</v>
      </c>
      <c r="E1605" s="215">
        <v>17103</v>
      </c>
      <c r="F1605" s="215">
        <v>19659</v>
      </c>
      <c r="G1605" s="212"/>
      <c r="H1605" s="212"/>
      <c r="I1605" s="213">
        <f>IF(Таблица6254[[#This Row],[цена наличные]]&lt;&gt;"-",Таблица6254[[#This Row],[цена наличные]]*Таблица6254[[#This Row],[Заказ наличные]],"")</f>
        <v>0</v>
      </c>
      <c r="J1605" s="213">
        <f>Таблица6254[[#This Row],[Цена б/н]]*Таблица6254[[#This Row],[заказ б/н]]</f>
        <v>0</v>
      </c>
    </row>
    <row r="1606" spans="1:10" x14ac:dyDescent="0.25">
      <c r="A1606" s="214" t="s">
        <v>1033</v>
      </c>
      <c r="B1606" s="214" t="s">
        <v>2696</v>
      </c>
      <c r="C1606" s="214" t="s">
        <v>2883</v>
      </c>
      <c r="D1606" s="214" t="s">
        <v>2884</v>
      </c>
      <c r="E1606" s="215">
        <v>32102</v>
      </c>
      <c r="F1606" s="215">
        <v>36899</v>
      </c>
      <c r="G1606" s="212"/>
      <c r="H1606" s="212"/>
      <c r="I1606" s="213">
        <f>IF(Таблица6254[[#This Row],[цена наличные]]&lt;&gt;"-",Таблица6254[[#This Row],[цена наличные]]*Таблица6254[[#This Row],[Заказ наличные]],"")</f>
        <v>0</v>
      </c>
      <c r="J1606" s="213">
        <f>Таблица6254[[#This Row],[Цена б/н]]*Таблица6254[[#This Row],[заказ б/н]]</f>
        <v>0</v>
      </c>
    </row>
    <row r="1607" spans="1:10" x14ac:dyDescent="0.25">
      <c r="A1607" s="214" t="s">
        <v>1033</v>
      </c>
      <c r="B1607" s="214" t="s">
        <v>2696</v>
      </c>
      <c r="C1607" s="214" t="s">
        <v>2885</v>
      </c>
      <c r="D1607" s="214" t="s">
        <v>9859</v>
      </c>
      <c r="E1607" s="215">
        <v>33256</v>
      </c>
      <c r="F1607" s="215">
        <v>38225</v>
      </c>
      <c r="G1607" s="212"/>
      <c r="H1607" s="212"/>
      <c r="I1607" s="213">
        <f>IF(Таблица6254[[#This Row],[цена наличные]]&lt;&gt;"-",Таблица6254[[#This Row],[цена наличные]]*Таблица6254[[#This Row],[Заказ наличные]],"")</f>
        <v>0</v>
      </c>
      <c r="J1607" s="213">
        <f>Таблица6254[[#This Row],[Цена б/н]]*Таблица6254[[#This Row],[заказ б/н]]</f>
        <v>0</v>
      </c>
    </row>
    <row r="1608" spans="1:10" x14ac:dyDescent="0.25">
      <c r="A1608" s="214" t="s">
        <v>1033</v>
      </c>
      <c r="B1608" s="214" t="s">
        <v>2696</v>
      </c>
      <c r="C1608" s="214" t="s">
        <v>2885</v>
      </c>
      <c r="D1608" s="214" t="s">
        <v>2886</v>
      </c>
      <c r="E1608" s="215">
        <v>32917</v>
      </c>
      <c r="F1608" s="215">
        <v>37835</v>
      </c>
      <c r="G1608" s="212"/>
      <c r="H1608" s="212"/>
      <c r="I1608" s="213">
        <f>IF(Таблица6254[[#This Row],[цена наличные]]&lt;&gt;"-",Таблица6254[[#This Row],[цена наличные]]*Таблица6254[[#This Row],[Заказ наличные]],"")</f>
        <v>0</v>
      </c>
      <c r="J1608" s="213">
        <f>Таблица6254[[#This Row],[Цена б/н]]*Таблица6254[[#This Row],[заказ б/н]]</f>
        <v>0</v>
      </c>
    </row>
    <row r="1609" spans="1:10" x14ac:dyDescent="0.25">
      <c r="A1609" s="214" t="s">
        <v>1033</v>
      </c>
      <c r="B1609" s="214" t="s">
        <v>2696</v>
      </c>
      <c r="C1609" s="214" t="s">
        <v>2887</v>
      </c>
      <c r="D1609" s="214" t="s">
        <v>2888</v>
      </c>
      <c r="E1609" s="215">
        <v>15746</v>
      </c>
      <c r="F1609" s="215">
        <v>18099</v>
      </c>
      <c r="G1609" s="212"/>
      <c r="H1609" s="212"/>
      <c r="I1609" s="213">
        <f>IF(Таблица6254[[#This Row],[цена наличные]]&lt;&gt;"-",Таблица6254[[#This Row],[цена наличные]]*Таблица6254[[#This Row],[Заказ наличные]],"")</f>
        <v>0</v>
      </c>
      <c r="J1609" s="213">
        <f>Таблица6254[[#This Row],[Цена б/н]]*Таблица6254[[#This Row],[заказ б/н]]</f>
        <v>0</v>
      </c>
    </row>
    <row r="1610" spans="1:10" x14ac:dyDescent="0.25">
      <c r="A1610" s="214" t="s">
        <v>1033</v>
      </c>
      <c r="B1610" s="214" t="s">
        <v>2696</v>
      </c>
      <c r="C1610" s="214" t="s">
        <v>10630</v>
      </c>
      <c r="D1610" s="214" t="s">
        <v>10631</v>
      </c>
      <c r="E1610" s="215">
        <v>26944</v>
      </c>
      <c r="F1610" s="215">
        <v>30970</v>
      </c>
      <c r="G1610" s="212"/>
      <c r="H1610" s="212"/>
      <c r="I1610" s="213">
        <f>IF(Таблица6254[[#This Row],[цена наличные]]&lt;&gt;"-",Таблица6254[[#This Row],[цена наличные]]*Таблица6254[[#This Row],[Заказ наличные]],"")</f>
        <v>0</v>
      </c>
      <c r="J1610" s="213">
        <f>Таблица6254[[#This Row],[Цена б/н]]*Таблица6254[[#This Row],[заказ б/н]]</f>
        <v>0</v>
      </c>
    </row>
    <row r="1611" spans="1:10" x14ac:dyDescent="0.25">
      <c r="A1611" s="214" t="s">
        <v>1033</v>
      </c>
      <c r="B1611" s="214" t="s">
        <v>2696</v>
      </c>
      <c r="C1611" s="214" t="s">
        <v>10632</v>
      </c>
      <c r="D1611" s="214" t="s">
        <v>10633</v>
      </c>
      <c r="E1611" s="215">
        <v>32238</v>
      </c>
      <c r="F1611" s="215">
        <v>37055</v>
      </c>
      <c r="G1611" s="212"/>
      <c r="H1611" s="212"/>
      <c r="I1611" s="213">
        <f>IF(Таблица6254[[#This Row],[цена наличные]]&lt;&gt;"-",Таблица6254[[#This Row],[цена наличные]]*Таблица6254[[#This Row],[Заказ наличные]],"")</f>
        <v>0</v>
      </c>
      <c r="J1611" s="213">
        <f>Таблица6254[[#This Row],[Цена б/н]]*Таблица6254[[#This Row],[заказ б/н]]</f>
        <v>0</v>
      </c>
    </row>
    <row r="1612" spans="1:10" x14ac:dyDescent="0.25">
      <c r="A1612" s="214" t="s">
        <v>1033</v>
      </c>
      <c r="B1612" s="214" t="s">
        <v>2696</v>
      </c>
      <c r="C1612" s="214" t="s">
        <v>14314</v>
      </c>
      <c r="D1612" s="214" t="s">
        <v>14315</v>
      </c>
      <c r="E1612" s="215">
        <v>16289</v>
      </c>
      <c r="F1612" s="215">
        <v>18723</v>
      </c>
      <c r="G1612" s="212"/>
      <c r="H1612" s="212"/>
      <c r="I1612" s="213">
        <f>IF(Таблица6254[[#This Row],[цена наличные]]&lt;&gt;"-",Таблица6254[[#This Row],[цена наличные]]*Таблица6254[[#This Row],[Заказ наличные]],"")</f>
        <v>0</v>
      </c>
      <c r="J1612" s="213">
        <f>Таблица6254[[#This Row],[Цена б/н]]*Таблица6254[[#This Row],[заказ б/н]]</f>
        <v>0</v>
      </c>
    </row>
    <row r="1613" spans="1:10" x14ac:dyDescent="0.25">
      <c r="A1613" s="214" t="s">
        <v>1033</v>
      </c>
      <c r="B1613" s="214" t="s">
        <v>2696</v>
      </c>
      <c r="C1613" s="214" t="s">
        <v>10634</v>
      </c>
      <c r="D1613" s="214" t="s">
        <v>10635</v>
      </c>
      <c r="E1613" s="215">
        <v>10113</v>
      </c>
      <c r="F1613" s="215">
        <v>11624</v>
      </c>
      <c r="G1613" s="212"/>
      <c r="H1613" s="212"/>
      <c r="I1613" s="213">
        <f>IF(Таблица6254[[#This Row],[цена наличные]]&lt;&gt;"-",Таблица6254[[#This Row],[цена наличные]]*Таблица6254[[#This Row],[Заказ наличные]],"")</f>
        <v>0</v>
      </c>
      <c r="J1613" s="213">
        <f>Таблица6254[[#This Row],[Цена б/н]]*Таблица6254[[#This Row],[заказ б/н]]</f>
        <v>0</v>
      </c>
    </row>
    <row r="1614" spans="1:10" x14ac:dyDescent="0.25">
      <c r="A1614" s="214" t="s">
        <v>1033</v>
      </c>
      <c r="B1614" s="214" t="s">
        <v>2696</v>
      </c>
      <c r="C1614" s="214" t="s">
        <v>2889</v>
      </c>
      <c r="D1614" s="214" t="s">
        <v>2890</v>
      </c>
      <c r="E1614" s="215">
        <v>10113</v>
      </c>
      <c r="F1614" s="215">
        <v>11624</v>
      </c>
      <c r="G1614" s="212"/>
      <c r="H1614" s="212"/>
      <c r="I1614" s="213">
        <f>IF(Таблица6254[[#This Row],[цена наличные]]&lt;&gt;"-",Таблица6254[[#This Row],[цена наличные]]*Таблица6254[[#This Row],[Заказ наличные]],"")</f>
        <v>0</v>
      </c>
      <c r="J1614" s="213">
        <f>Таблица6254[[#This Row],[Цена б/н]]*Таблица6254[[#This Row],[заказ б/н]]</f>
        <v>0</v>
      </c>
    </row>
    <row r="1615" spans="1:10" x14ac:dyDescent="0.25">
      <c r="A1615" s="214" t="s">
        <v>1033</v>
      </c>
      <c r="B1615" s="214" t="s">
        <v>2696</v>
      </c>
      <c r="C1615" s="214" t="s">
        <v>2891</v>
      </c>
      <c r="D1615" s="214" t="s">
        <v>2892</v>
      </c>
      <c r="E1615" s="215">
        <v>20768</v>
      </c>
      <c r="F1615" s="215">
        <v>23871</v>
      </c>
      <c r="G1615" s="212"/>
      <c r="H1615" s="212"/>
      <c r="I1615" s="213">
        <f>IF(Таблица6254[[#This Row],[цена наличные]]&lt;&gt;"-",Таблица6254[[#This Row],[цена наличные]]*Таблица6254[[#This Row],[Заказ наличные]],"")</f>
        <v>0</v>
      </c>
      <c r="J1615" s="213">
        <f>Таблица6254[[#This Row],[Цена б/н]]*Таблица6254[[#This Row],[заказ б/н]]</f>
        <v>0</v>
      </c>
    </row>
    <row r="1616" spans="1:10" x14ac:dyDescent="0.25">
      <c r="A1616" s="214" t="s">
        <v>1033</v>
      </c>
      <c r="B1616" s="214" t="s">
        <v>2696</v>
      </c>
      <c r="C1616" s="214" t="s">
        <v>2893</v>
      </c>
      <c r="D1616" s="214" t="s">
        <v>2894</v>
      </c>
      <c r="E1616" s="215">
        <v>34749</v>
      </c>
      <c r="F1616" s="215">
        <v>39942</v>
      </c>
      <c r="G1616" s="212"/>
      <c r="H1616" s="212"/>
      <c r="I1616" s="213">
        <f>IF(Таблица6254[[#This Row],[цена наличные]]&lt;&gt;"-",Таблица6254[[#This Row],[цена наличные]]*Таблица6254[[#This Row],[Заказ наличные]],"")</f>
        <v>0</v>
      </c>
      <c r="J1616" s="213">
        <f>Таблица6254[[#This Row],[Цена б/н]]*Таблица6254[[#This Row],[заказ б/н]]</f>
        <v>0</v>
      </c>
    </row>
    <row r="1617" spans="1:10" x14ac:dyDescent="0.25">
      <c r="A1617" s="214" t="s">
        <v>1033</v>
      </c>
      <c r="B1617" s="214" t="s">
        <v>2696</v>
      </c>
      <c r="C1617" s="214" t="s">
        <v>2895</v>
      </c>
      <c r="D1617" s="214" t="s">
        <v>2896</v>
      </c>
      <c r="E1617" s="215">
        <v>32917</v>
      </c>
      <c r="F1617" s="215">
        <v>37835</v>
      </c>
      <c r="G1617" s="212"/>
      <c r="H1617" s="212"/>
      <c r="I1617" s="213">
        <f>IF(Таблица6254[[#This Row],[цена наличные]]&lt;&gt;"-",Таблица6254[[#This Row],[цена наличные]]*Таблица6254[[#This Row],[Заказ наличные]],"")</f>
        <v>0</v>
      </c>
      <c r="J1617" s="213">
        <f>Таблица6254[[#This Row],[Цена б/н]]*Таблица6254[[#This Row],[заказ б/н]]</f>
        <v>0</v>
      </c>
    </row>
    <row r="1618" spans="1:10" x14ac:dyDescent="0.25">
      <c r="A1618" s="214" t="s">
        <v>1033</v>
      </c>
      <c r="B1618" s="214" t="s">
        <v>2696</v>
      </c>
      <c r="C1618" s="214" t="s">
        <v>2897</v>
      </c>
      <c r="D1618" s="214" t="s">
        <v>2898</v>
      </c>
      <c r="E1618" s="215">
        <v>23754</v>
      </c>
      <c r="F1618" s="215">
        <v>27304</v>
      </c>
      <c r="G1618" s="212"/>
      <c r="H1618" s="212"/>
      <c r="I1618" s="213">
        <f>IF(Таблица6254[[#This Row],[цена наличные]]&lt;&gt;"-",Таблица6254[[#This Row],[цена наличные]]*Таблица6254[[#This Row],[Заказ наличные]],"")</f>
        <v>0</v>
      </c>
      <c r="J1618" s="213">
        <f>Таблица6254[[#This Row],[Цена б/н]]*Таблица6254[[#This Row],[заказ б/н]]</f>
        <v>0</v>
      </c>
    </row>
    <row r="1619" spans="1:10" x14ac:dyDescent="0.25">
      <c r="A1619" s="214" t="s">
        <v>1033</v>
      </c>
      <c r="B1619" s="214" t="s">
        <v>2696</v>
      </c>
      <c r="C1619" s="214" t="s">
        <v>2899</v>
      </c>
      <c r="D1619" s="214" t="s">
        <v>2900</v>
      </c>
      <c r="E1619" s="215">
        <v>24365</v>
      </c>
      <c r="F1619" s="215">
        <v>28006</v>
      </c>
      <c r="G1619" s="212"/>
      <c r="H1619" s="212"/>
      <c r="I1619" s="213">
        <f>IF(Таблица6254[[#This Row],[цена наличные]]&lt;&gt;"-",Таблица6254[[#This Row],[цена наличные]]*Таблица6254[[#This Row],[Заказ наличные]],"")</f>
        <v>0</v>
      </c>
      <c r="J1619" s="213">
        <f>Таблица6254[[#This Row],[Цена б/н]]*Таблица6254[[#This Row],[заказ б/н]]</f>
        <v>0</v>
      </c>
    </row>
    <row r="1620" spans="1:10" x14ac:dyDescent="0.25">
      <c r="A1620" s="214" t="s">
        <v>1033</v>
      </c>
      <c r="B1620" s="214" t="s">
        <v>2901</v>
      </c>
      <c r="C1620" s="214" t="s">
        <v>2902</v>
      </c>
      <c r="D1620" s="214" t="s">
        <v>2903</v>
      </c>
      <c r="E1620" s="215">
        <v>1018</v>
      </c>
      <c r="F1620" s="215">
        <v>1170</v>
      </c>
      <c r="G1620" s="212"/>
      <c r="H1620" s="212"/>
      <c r="I1620" s="213">
        <f>IF(Таблица6254[[#This Row],[цена наличные]]&lt;&gt;"-",Таблица6254[[#This Row],[цена наличные]]*Таблица6254[[#This Row],[Заказ наличные]],"")</f>
        <v>0</v>
      </c>
      <c r="J1620" s="213">
        <f>Таблица6254[[#This Row],[Цена б/н]]*Таблица6254[[#This Row],[заказ б/н]]</f>
        <v>0</v>
      </c>
    </row>
    <row r="1621" spans="1:10" x14ac:dyDescent="0.25">
      <c r="A1621" s="214" t="s">
        <v>1033</v>
      </c>
      <c r="B1621" s="214" t="s">
        <v>2904</v>
      </c>
      <c r="C1621" s="214" t="s">
        <v>2905</v>
      </c>
      <c r="D1621" s="214" t="s">
        <v>2906</v>
      </c>
      <c r="E1621" s="215">
        <v>10588</v>
      </c>
      <c r="F1621" s="215">
        <v>12170</v>
      </c>
      <c r="G1621" s="212"/>
      <c r="H1621" s="212"/>
      <c r="I1621" s="213">
        <f>IF(Таблица6254[[#This Row],[цена наличные]]&lt;&gt;"-",Таблица6254[[#This Row],[цена наличные]]*Таблица6254[[#This Row],[Заказ наличные]],"")</f>
        <v>0</v>
      </c>
      <c r="J1621" s="213">
        <f>Таблица6254[[#This Row],[Цена б/н]]*Таблица6254[[#This Row],[заказ б/н]]</f>
        <v>0</v>
      </c>
    </row>
    <row r="1622" spans="1:10" x14ac:dyDescent="0.25">
      <c r="A1622" s="214" t="s">
        <v>1033</v>
      </c>
      <c r="B1622" s="214" t="s">
        <v>2904</v>
      </c>
      <c r="C1622" s="214" t="s">
        <v>2907</v>
      </c>
      <c r="D1622" s="214" t="s">
        <v>2908</v>
      </c>
      <c r="E1622" s="215">
        <v>12556</v>
      </c>
      <c r="F1622" s="215">
        <v>14432</v>
      </c>
      <c r="G1622" s="212"/>
      <c r="H1622" s="212"/>
      <c r="I1622" s="213">
        <f>IF(Таблица6254[[#This Row],[цена наличные]]&lt;&gt;"-",Таблица6254[[#This Row],[цена наличные]]*Таблица6254[[#This Row],[Заказ наличные]],"")</f>
        <v>0</v>
      </c>
      <c r="J1622" s="213">
        <f>Таблица6254[[#This Row],[Цена б/н]]*Таблица6254[[#This Row],[заказ б/н]]</f>
        <v>0</v>
      </c>
    </row>
    <row r="1623" spans="1:10" x14ac:dyDescent="0.25">
      <c r="A1623" s="214" t="s">
        <v>1033</v>
      </c>
      <c r="B1623" s="214" t="s">
        <v>2904</v>
      </c>
      <c r="C1623" s="214" t="s">
        <v>11328</v>
      </c>
      <c r="D1623" s="214" t="s">
        <v>11329</v>
      </c>
      <c r="E1623" s="215">
        <v>6583</v>
      </c>
      <c r="F1623" s="215">
        <v>7567</v>
      </c>
      <c r="G1623" s="212"/>
      <c r="H1623" s="212"/>
      <c r="I1623" s="213">
        <f>IF(Таблица6254[[#This Row],[цена наличные]]&lt;&gt;"-",Таблица6254[[#This Row],[цена наличные]]*Таблица6254[[#This Row],[Заказ наличные]],"")</f>
        <v>0</v>
      </c>
      <c r="J1623" s="213">
        <f>Таблица6254[[#This Row],[Цена б/н]]*Таблица6254[[#This Row],[заказ б/н]]</f>
        <v>0</v>
      </c>
    </row>
    <row r="1624" spans="1:10" x14ac:dyDescent="0.25">
      <c r="A1624" s="214" t="s">
        <v>1033</v>
      </c>
      <c r="B1624" s="214" t="s">
        <v>2904</v>
      </c>
      <c r="C1624" s="214" t="s">
        <v>2909</v>
      </c>
      <c r="D1624" s="214" t="s">
        <v>2910</v>
      </c>
      <c r="E1624" s="215">
        <v>11063</v>
      </c>
      <c r="F1624" s="215">
        <v>12716</v>
      </c>
      <c r="G1624" s="212"/>
      <c r="H1624" s="212"/>
      <c r="I1624" s="213">
        <f>IF(Таблица6254[[#This Row],[цена наличные]]&lt;&gt;"-",Таблица6254[[#This Row],[цена наличные]]*Таблица6254[[#This Row],[Заказ наличные]],"")</f>
        <v>0</v>
      </c>
      <c r="J1624" s="213">
        <f>Таблица6254[[#This Row],[Цена б/н]]*Таблица6254[[#This Row],[заказ б/н]]</f>
        <v>0</v>
      </c>
    </row>
    <row r="1625" spans="1:10" x14ac:dyDescent="0.25">
      <c r="A1625" s="214" t="s">
        <v>1033</v>
      </c>
      <c r="B1625" s="214" t="s">
        <v>2904</v>
      </c>
      <c r="C1625" s="214" t="s">
        <v>2911</v>
      </c>
      <c r="D1625" s="214" t="s">
        <v>2912</v>
      </c>
      <c r="E1625" s="215">
        <v>9162</v>
      </c>
      <c r="F1625" s="215">
        <v>10532</v>
      </c>
      <c r="G1625" s="212"/>
      <c r="H1625" s="212"/>
      <c r="I1625" s="213">
        <f>IF(Таблица6254[[#This Row],[цена наличные]]&lt;&gt;"-",Таблица6254[[#This Row],[цена наличные]]*Таблица6254[[#This Row],[Заказ наличные]],"")</f>
        <v>0</v>
      </c>
      <c r="J1625" s="213">
        <f>Таблица6254[[#This Row],[Цена б/н]]*Таблица6254[[#This Row],[заказ б/н]]</f>
        <v>0</v>
      </c>
    </row>
    <row r="1626" spans="1:10" x14ac:dyDescent="0.25">
      <c r="A1626" s="214" t="s">
        <v>1033</v>
      </c>
      <c r="B1626" s="214" t="s">
        <v>2904</v>
      </c>
      <c r="C1626" s="214" t="s">
        <v>2907</v>
      </c>
      <c r="D1626" s="214" t="s">
        <v>2913</v>
      </c>
      <c r="E1626" s="215">
        <v>14660</v>
      </c>
      <c r="F1626" s="215">
        <v>16850</v>
      </c>
      <c r="G1626" s="212"/>
      <c r="H1626" s="212"/>
      <c r="I1626" s="213">
        <f>IF(Таблица6254[[#This Row],[цена наличные]]&lt;&gt;"-",Таблица6254[[#This Row],[цена наличные]]*Таблица6254[[#This Row],[Заказ наличные]],"")</f>
        <v>0</v>
      </c>
      <c r="J1626" s="213">
        <f>Таблица6254[[#This Row],[Цена б/н]]*Таблица6254[[#This Row],[заказ б/н]]</f>
        <v>0</v>
      </c>
    </row>
    <row r="1627" spans="1:10" x14ac:dyDescent="0.25">
      <c r="A1627" s="214" t="s">
        <v>1033</v>
      </c>
      <c r="B1627" s="214" t="s">
        <v>2904</v>
      </c>
      <c r="C1627" s="214" t="s">
        <v>11330</v>
      </c>
      <c r="D1627" s="214" t="s">
        <v>11331</v>
      </c>
      <c r="E1627" s="215">
        <v>4072</v>
      </c>
      <c r="F1627" s="215">
        <v>4681</v>
      </c>
      <c r="G1627" s="212"/>
      <c r="H1627" s="212"/>
      <c r="I1627" s="213">
        <f>IF(Таблица6254[[#This Row],[цена наличные]]&lt;&gt;"-",Таблица6254[[#This Row],[цена наличные]]*Таблица6254[[#This Row],[Заказ наличные]],"")</f>
        <v>0</v>
      </c>
      <c r="J1627" s="213">
        <f>Таблица6254[[#This Row],[Цена б/н]]*Таблица6254[[#This Row],[заказ б/н]]</f>
        <v>0</v>
      </c>
    </row>
    <row r="1628" spans="1:10" x14ac:dyDescent="0.25">
      <c r="A1628" s="214" t="s">
        <v>1033</v>
      </c>
      <c r="B1628" s="214" t="s">
        <v>2904</v>
      </c>
      <c r="C1628" s="214" t="s">
        <v>2914</v>
      </c>
      <c r="D1628" s="214" t="s">
        <v>2915</v>
      </c>
      <c r="E1628" s="215">
        <v>18936</v>
      </c>
      <c r="F1628" s="215">
        <v>21765</v>
      </c>
      <c r="G1628" s="212"/>
      <c r="H1628" s="212"/>
      <c r="I1628" s="213">
        <f>IF(Таблица6254[[#This Row],[цена наличные]]&lt;&gt;"-",Таблица6254[[#This Row],[цена наличные]]*Таблица6254[[#This Row],[Заказ наличные]],"")</f>
        <v>0</v>
      </c>
      <c r="J1628" s="213">
        <f>Таблица6254[[#This Row],[Цена б/н]]*Таблица6254[[#This Row],[заказ б/н]]</f>
        <v>0</v>
      </c>
    </row>
    <row r="1629" spans="1:10" x14ac:dyDescent="0.25">
      <c r="A1629" s="214" t="s">
        <v>1033</v>
      </c>
      <c r="B1629" s="214" t="s">
        <v>2904</v>
      </c>
      <c r="C1629" s="214" t="s">
        <v>11332</v>
      </c>
      <c r="D1629" s="214" t="s">
        <v>11333</v>
      </c>
      <c r="E1629" s="215">
        <v>15882</v>
      </c>
      <c r="F1629" s="215">
        <v>18255</v>
      </c>
      <c r="G1629" s="212"/>
      <c r="H1629" s="212"/>
      <c r="I1629" s="213">
        <f>IF(Таблица6254[[#This Row],[цена наличные]]&lt;&gt;"-",Таблица6254[[#This Row],[цена наличные]]*Таблица6254[[#This Row],[Заказ наличные]],"")</f>
        <v>0</v>
      </c>
      <c r="J1629" s="213">
        <f>Таблица6254[[#This Row],[Цена б/н]]*Таблица6254[[#This Row],[заказ б/н]]</f>
        <v>0</v>
      </c>
    </row>
    <row r="1630" spans="1:10" x14ac:dyDescent="0.25">
      <c r="A1630" s="214" t="s">
        <v>1033</v>
      </c>
      <c r="B1630" s="214" t="s">
        <v>2904</v>
      </c>
      <c r="C1630" s="214" t="s">
        <v>2916</v>
      </c>
      <c r="D1630" s="214" t="s">
        <v>2917</v>
      </c>
      <c r="E1630" s="215">
        <v>14117</v>
      </c>
      <c r="F1630" s="215">
        <v>16226</v>
      </c>
      <c r="G1630" s="212"/>
      <c r="H1630" s="212"/>
      <c r="I1630" s="213">
        <f>IF(Таблица6254[[#This Row],[цена наличные]]&lt;&gt;"-",Таблица6254[[#This Row],[цена наличные]]*Таблица6254[[#This Row],[Заказ наличные]],"")</f>
        <v>0</v>
      </c>
      <c r="J1630" s="213">
        <f>Таблица6254[[#This Row],[Цена б/н]]*Таблица6254[[#This Row],[заказ б/н]]</f>
        <v>0</v>
      </c>
    </row>
    <row r="1631" spans="1:10" x14ac:dyDescent="0.25">
      <c r="A1631" s="214" t="s">
        <v>1033</v>
      </c>
      <c r="B1631" s="214" t="s">
        <v>2904</v>
      </c>
      <c r="C1631" s="214" t="s">
        <v>11334</v>
      </c>
      <c r="D1631" s="214" t="s">
        <v>11335</v>
      </c>
      <c r="E1631" s="215">
        <v>10045</v>
      </c>
      <c r="F1631" s="215">
        <v>11546</v>
      </c>
      <c r="G1631" s="212"/>
      <c r="H1631" s="212"/>
      <c r="I1631" s="213">
        <f>IF(Таблица6254[[#This Row],[цена наличные]]&lt;&gt;"-",Таблица6254[[#This Row],[цена наличные]]*Таблица6254[[#This Row],[Заказ наличные]],"")</f>
        <v>0</v>
      </c>
      <c r="J1631" s="213">
        <f>Таблица6254[[#This Row],[Цена б/н]]*Таблица6254[[#This Row],[заказ б/н]]</f>
        <v>0</v>
      </c>
    </row>
    <row r="1632" spans="1:10" x14ac:dyDescent="0.25">
      <c r="A1632" s="214" t="s">
        <v>1033</v>
      </c>
      <c r="B1632" s="214" t="s">
        <v>2904</v>
      </c>
      <c r="C1632" s="214" t="s">
        <v>11617</v>
      </c>
      <c r="D1632" s="214" t="s">
        <v>11618</v>
      </c>
      <c r="E1632" s="215">
        <v>24433</v>
      </c>
      <c r="F1632" s="215">
        <v>28084</v>
      </c>
      <c r="G1632" s="212"/>
      <c r="H1632" s="212"/>
      <c r="I1632" s="213">
        <f>IF(Таблица6254[[#This Row],[цена наличные]]&lt;&gt;"-",Таблица6254[[#This Row],[цена наличные]]*Таблица6254[[#This Row],[Заказ наличные]],"")</f>
        <v>0</v>
      </c>
      <c r="J1632" s="213">
        <f>Таблица6254[[#This Row],[Цена б/н]]*Таблица6254[[#This Row],[заказ б/н]]</f>
        <v>0</v>
      </c>
    </row>
    <row r="1633" spans="1:10" x14ac:dyDescent="0.25">
      <c r="A1633" s="214" t="s">
        <v>1033</v>
      </c>
      <c r="B1633" s="214" t="s">
        <v>2904</v>
      </c>
      <c r="C1633" s="214" t="s">
        <v>14316</v>
      </c>
      <c r="D1633" s="214" t="s">
        <v>14317</v>
      </c>
      <c r="E1633" s="215">
        <v>14796</v>
      </c>
      <c r="F1633" s="215">
        <v>17006</v>
      </c>
      <c r="G1633" s="212"/>
      <c r="H1633" s="212"/>
      <c r="I1633" s="213">
        <f>IF(Таблица6254[[#This Row],[цена наличные]]&lt;&gt;"-",Таблица6254[[#This Row],[цена наличные]]*Таблица6254[[#This Row],[Заказ наличные]],"")</f>
        <v>0</v>
      </c>
      <c r="J1633" s="213">
        <f>Таблица6254[[#This Row],[Цена б/н]]*Таблица6254[[#This Row],[заказ б/н]]</f>
        <v>0</v>
      </c>
    </row>
    <row r="1634" spans="1:10" x14ac:dyDescent="0.25">
      <c r="A1634" s="214" t="s">
        <v>1033</v>
      </c>
      <c r="B1634" s="214" t="s">
        <v>2904</v>
      </c>
      <c r="C1634" s="214" t="s">
        <v>2918</v>
      </c>
      <c r="D1634" s="214" t="s">
        <v>2919</v>
      </c>
      <c r="E1634" s="215">
        <v>20293</v>
      </c>
      <c r="F1634" s="215">
        <v>23325</v>
      </c>
      <c r="G1634" s="212"/>
      <c r="H1634" s="212"/>
      <c r="I1634" s="213">
        <f>IF(Таблица6254[[#This Row],[цена наличные]]&lt;&gt;"-",Таблица6254[[#This Row],[цена наличные]]*Таблица6254[[#This Row],[Заказ наличные]],"")</f>
        <v>0</v>
      </c>
      <c r="J1634" s="213">
        <f>Таблица6254[[#This Row],[Цена б/н]]*Таблица6254[[#This Row],[заказ б/н]]</f>
        <v>0</v>
      </c>
    </row>
    <row r="1635" spans="1:10" x14ac:dyDescent="0.25">
      <c r="A1635" s="214" t="s">
        <v>1033</v>
      </c>
      <c r="B1635" s="214" t="s">
        <v>2904</v>
      </c>
      <c r="C1635" s="214" t="s">
        <v>2920</v>
      </c>
      <c r="D1635" s="214" t="s">
        <v>2921</v>
      </c>
      <c r="E1635" s="215">
        <v>12692</v>
      </c>
      <c r="F1635" s="215">
        <v>14588</v>
      </c>
      <c r="G1635" s="212"/>
      <c r="H1635" s="212"/>
      <c r="I1635" s="213">
        <f>IF(Таблица6254[[#This Row],[цена наличные]]&lt;&gt;"-",Таблица6254[[#This Row],[цена наличные]]*Таблица6254[[#This Row],[Заказ наличные]],"")</f>
        <v>0</v>
      </c>
      <c r="J1635" s="213">
        <f>Таблица6254[[#This Row],[Цена б/н]]*Таблица6254[[#This Row],[заказ б/н]]</f>
        <v>0</v>
      </c>
    </row>
    <row r="1636" spans="1:10" x14ac:dyDescent="0.25">
      <c r="A1636" s="214" t="s">
        <v>1033</v>
      </c>
      <c r="B1636" s="214" t="s">
        <v>2904</v>
      </c>
      <c r="C1636" s="214" t="s">
        <v>11619</v>
      </c>
      <c r="D1636" s="214" t="s">
        <v>11620</v>
      </c>
      <c r="E1636" s="215">
        <v>36175</v>
      </c>
      <c r="F1636" s="215">
        <v>41580</v>
      </c>
      <c r="G1636" s="212"/>
      <c r="H1636" s="212"/>
      <c r="I1636" s="213">
        <f>IF(Таблица6254[[#This Row],[цена наличные]]&lt;&gt;"-",Таблица6254[[#This Row],[цена наличные]]*Таблица6254[[#This Row],[Заказ наличные]],"")</f>
        <v>0</v>
      </c>
      <c r="J1636" s="213">
        <f>Таблица6254[[#This Row],[Цена б/н]]*Таблица6254[[#This Row],[заказ б/н]]</f>
        <v>0</v>
      </c>
    </row>
    <row r="1637" spans="1:10" x14ac:dyDescent="0.25">
      <c r="A1637" s="214" t="s">
        <v>1033</v>
      </c>
      <c r="B1637" s="214" t="s">
        <v>2904</v>
      </c>
      <c r="C1637" s="214" t="s">
        <v>2922</v>
      </c>
      <c r="D1637" s="214" t="s">
        <v>2923</v>
      </c>
      <c r="E1637" s="215">
        <v>44115</v>
      </c>
      <c r="F1637" s="215">
        <v>50707</v>
      </c>
      <c r="G1637" s="212"/>
      <c r="H1637" s="212"/>
      <c r="I1637" s="213">
        <f>IF(Таблица6254[[#This Row],[цена наличные]]&lt;&gt;"-",Таблица6254[[#This Row],[цена наличные]]*Таблица6254[[#This Row],[Заказ наличные]],"")</f>
        <v>0</v>
      </c>
      <c r="J1637" s="213">
        <f>Таблица6254[[#This Row],[Цена б/н]]*Таблица6254[[#This Row],[заказ б/н]]</f>
        <v>0</v>
      </c>
    </row>
    <row r="1638" spans="1:10" x14ac:dyDescent="0.25">
      <c r="A1638" s="214" t="s">
        <v>1033</v>
      </c>
      <c r="B1638" s="214" t="s">
        <v>2904</v>
      </c>
      <c r="C1638" s="214" t="s">
        <v>9508</v>
      </c>
      <c r="D1638" s="214" t="s">
        <v>9509</v>
      </c>
      <c r="E1638" s="215">
        <v>20361</v>
      </c>
      <c r="F1638" s="215">
        <v>23403</v>
      </c>
      <c r="G1638" s="212"/>
      <c r="H1638" s="212"/>
      <c r="I1638" s="213">
        <f>IF(Таблица6254[[#This Row],[цена наличные]]&lt;&gt;"-",Таблица6254[[#This Row],[цена наличные]]*Таблица6254[[#This Row],[Заказ наличные]],"")</f>
        <v>0</v>
      </c>
      <c r="J1638" s="213">
        <f>Таблица6254[[#This Row],[Цена б/н]]*Таблица6254[[#This Row],[заказ б/н]]</f>
        <v>0</v>
      </c>
    </row>
    <row r="1639" spans="1:10" x14ac:dyDescent="0.25">
      <c r="A1639" s="214" t="s">
        <v>1033</v>
      </c>
      <c r="B1639" s="214" t="s">
        <v>2904</v>
      </c>
      <c r="C1639" s="214" t="s">
        <v>2924</v>
      </c>
      <c r="D1639" s="214" t="s">
        <v>2925</v>
      </c>
      <c r="E1639" s="215">
        <v>15271</v>
      </c>
      <c r="F1639" s="215">
        <v>17553</v>
      </c>
      <c r="G1639" s="212"/>
      <c r="H1639" s="212"/>
      <c r="I1639" s="213">
        <f>IF(Таблица6254[[#This Row],[цена наличные]]&lt;&gt;"-",Таблица6254[[#This Row],[цена наличные]]*Таблица6254[[#This Row],[Заказ наличные]],"")</f>
        <v>0</v>
      </c>
      <c r="J1639" s="213">
        <f>Таблица6254[[#This Row],[Цена б/н]]*Таблица6254[[#This Row],[заказ б/н]]</f>
        <v>0</v>
      </c>
    </row>
    <row r="1640" spans="1:10" x14ac:dyDescent="0.25">
      <c r="A1640" s="214" t="s">
        <v>1033</v>
      </c>
      <c r="B1640" s="214" t="s">
        <v>2904</v>
      </c>
      <c r="C1640" s="214" t="s">
        <v>2926</v>
      </c>
      <c r="D1640" s="214" t="s">
        <v>2927</v>
      </c>
      <c r="E1640" s="215">
        <v>11198</v>
      </c>
      <c r="F1640" s="215">
        <v>12872</v>
      </c>
      <c r="G1640" s="212"/>
      <c r="H1640" s="212"/>
      <c r="I1640" s="213">
        <f>IF(Таблица6254[[#This Row],[цена наличные]]&lt;&gt;"-",Таблица6254[[#This Row],[цена наличные]]*Таблица6254[[#This Row],[Заказ наличные]],"")</f>
        <v>0</v>
      </c>
      <c r="J1640" s="213">
        <f>Таблица6254[[#This Row],[Цена б/н]]*Таблица6254[[#This Row],[заказ б/н]]</f>
        <v>0</v>
      </c>
    </row>
    <row r="1641" spans="1:10" x14ac:dyDescent="0.25">
      <c r="A1641" s="214" t="s">
        <v>1033</v>
      </c>
      <c r="B1641" s="214" t="s">
        <v>2904</v>
      </c>
      <c r="C1641" s="214" t="s">
        <v>2928</v>
      </c>
      <c r="D1641" s="214" t="s">
        <v>2929</v>
      </c>
      <c r="E1641" s="215">
        <v>6787</v>
      </c>
      <c r="F1641" s="215">
        <v>7801</v>
      </c>
      <c r="G1641" s="212"/>
      <c r="H1641" s="212"/>
      <c r="I1641" s="213">
        <f>IF(Таблица6254[[#This Row],[цена наличные]]&lt;&gt;"-",Таблица6254[[#This Row],[цена наличные]]*Таблица6254[[#This Row],[Заказ наличные]],"")</f>
        <v>0</v>
      </c>
      <c r="J1641" s="213">
        <f>Таблица6254[[#This Row],[Цена б/н]]*Таблица6254[[#This Row],[заказ б/н]]</f>
        <v>0</v>
      </c>
    </row>
    <row r="1642" spans="1:10" x14ac:dyDescent="0.25">
      <c r="A1642" s="214" t="s">
        <v>1033</v>
      </c>
      <c r="B1642" s="214" t="s">
        <v>2904</v>
      </c>
      <c r="C1642" s="214" t="s">
        <v>2920</v>
      </c>
      <c r="D1642" s="214" t="s">
        <v>2930</v>
      </c>
      <c r="E1642" s="215">
        <v>13235</v>
      </c>
      <c r="F1642" s="215">
        <v>15212</v>
      </c>
      <c r="G1642" s="212"/>
      <c r="H1642" s="212"/>
      <c r="I1642" s="213">
        <f>IF(Таблица6254[[#This Row],[цена наличные]]&lt;&gt;"-",Таблица6254[[#This Row],[цена наличные]]*Таблица6254[[#This Row],[Заказ наличные]],"")</f>
        <v>0</v>
      </c>
      <c r="J1642" s="213">
        <f>Таблица6254[[#This Row],[Цена б/н]]*Таблица6254[[#This Row],[заказ б/н]]</f>
        <v>0</v>
      </c>
    </row>
    <row r="1643" spans="1:10" x14ac:dyDescent="0.25">
      <c r="A1643" s="214" t="s">
        <v>1033</v>
      </c>
      <c r="B1643" s="214" t="s">
        <v>2904</v>
      </c>
      <c r="C1643" s="214" t="s">
        <v>12749</v>
      </c>
      <c r="D1643" s="214" t="s">
        <v>12750</v>
      </c>
      <c r="E1643" s="215">
        <v>578250</v>
      </c>
      <c r="F1643" s="215">
        <v>664655</v>
      </c>
      <c r="G1643" s="212"/>
      <c r="H1643" s="212"/>
      <c r="I1643" s="213">
        <f>IF(Таблица6254[[#This Row],[цена наличные]]&lt;&gt;"-",Таблица6254[[#This Row],[цена наличные]]*Таблица6254[[#This Row],[Заказ наличные]],"")</f>
        <v>0</v>
      </c>
      <c r="J1643" s="213">
        <f>Таблица6254[[#This Row],[Цена б/н]]*Таблица6254[[#This Row],[заказ б/н]]</f>
        <v>0</v>
      </c>
    </row>
    <row r="1644" spans="1:10" x14ac:dyDescent="0.25">
      <c r="A1644" s="214" t="s">
        <v>1033</v>
      </c>
      <c r="B1644" s="214" t="s">
        <v>2904</v>
      </c>
      <c r="C1644" s="214" t="s">
        <v>2931</v>
      </c>
      <c r="D1644" s="214" t="s">
        <v>2932</v>
      </c>
      <c r="E1644" s="215">
        <v>727902</v>
      </c>
      <c r="F1644" s="215">
        <v>836669</v>
      </c>
      <c r="G1644" s="212"/>
      <c r="H1644" s="212"/>
      <c r="I1644" s="213">
        <f>IF(Таблица6254[[#This Row],[цена наличные]]&lt;&gt;"-",Таблица6254[[#This Row],[цена наличные]]*Таблица6254[[#This Row],[Заказ наличные]],"")</f>
        <v>0</v>
      </c>
      <c r="J1644" s="213">
        <f>Таблица6254[[#This Row],[Цена б/н]]*Таблица6254[[#This Row],[заказ б/н]]</f>
        <v>0</v>
      </c>
    </row>
    <row r="1645" spans="1:10" x14ac:dyDescent="0.25">
      <c r="A1645" s="214" t="s">
        <v>1033</v>
      </c>
      <c r="B1645" s="214" t="s">
        <v>2904</v>
      </c>
      <c r="C1645" s="214" t="s">
        <v>2933</v>
      </c>
      <c r="D1645" s="214" t="s">
        <v>2934</v>
      </c>
      <c r="E1645" s="215">
        <v>377898</v>
      </c>
      <c r="F1645" s="215">
        <v>434366</v>
      </c>
      <c r="G1645" s="212"/>
      <c r="H1645" s="212"/>
      <c r="I1645" s="213">
        <f>IF(Таблица6254[[#This Row],[цена наличные]]&lt;&gt;"-",Таблица6254[[#This Row],[цена наличные]]*Таблица6254[[#This Row],[Заказ наличные]],"")</f>
        <v>0</v>
      </c>
      <c r="J1645" s="213">
        <f>Таблица6254[[#This Row],[Цена б/н]]*Таблица6254[[#This Row],[заказ б/н]]</f>
        <v>0</v>
      </c>
    </row>
    <row r="1646" spans="1:10" x14ac:dyDescent="0.25">
      <c r="A1646" s="214" t="s">
        <v>1033</v>
      </c>
      <c r="B1646" s="214" t="s">
        <v>2904</v>
      </c>
      <c r="C1646" s="214" t="s">
        <v>2935</v>
      </c>
      <c r="D1646" s="214" t="s">
        <v>2936</v>
      </c>
      <c r="E1646" s="215">
        <v>265778</v>
      </c>
      <c r="F1646" s="215">
        <v>305492</v>
      </c>
      <c r="G1646" s="212"/>
      <c r="H1646" s="212"/>
      <c r="I1646" s="213">
        <f>IF(Таблица6254[[#This Row],[цена наличные]]&lt;&gt;"-",Таблица6254[[#This Row],[цена наличные]]*Таблица6254[[#This Row],[Заказ наличные]],"")</f>
        <v>0</v>
      </c>
      <c r="J1646" s="213">
        <f>Таблица6254[[#This Row],[Цена б/н]]*Таблица6254[[#This Row],[заказ б/н]]</f>
        <v>0</v>
      </c>
    </row>
    <row r="1647" spans="1:10" x14ac:dyDescent="0.25">
      <c r="A1647" s="214" t="s">
        <v>1033</v>
      </c>
      <c r="B1647" s="214" t="s">
        <v>2904</v>
      </c>
      <c r="C1647" s="214" t="s">
        <v>2937</v>
      </c>
      <c r="D1647" s="214" t="s">
        <v>2938</v>
      </c>
      <c r="E1647" s="215">
        <v>153114</v>
      </c>
      <c r="F1647" s="215">
        <v>175993</v>
      </c>
      <c r="G1647" s="212"/>
      <c r="H1647" s="212"/>
      <c r="I1647" s="213">
        <f>IF(Таблица6254[[#This Row],[цена наличные]]&lt;&gt;"-",Таблица6254[[#This Row],[цена наличные]]*Таблица6254[[#This Row],[Заказ наличные]],"")</f>
        <v>0</v>
      </c>
      <c r="J1647" s="213">
        <f>Таблица6254[[#This Row],[Цена б/н]]*Таблица6254[[#This Row],[заказ б/н]]</f>
        <v>0</v>
      </c>
    </row>
    <row r="1648" spans="1:10" x14ac:dyDescent="0.25">
      <c r="A1648" s="214" t="s">
        <v>1033</v>
      </c>
      <c r="B1648" s="214" t="s">
        <v>2904</v>
      </c>
      <c r="C1648" s="214" t="s">
        <v>2939</v>
      </c>
      <c r="D1648" s="214" t="s">
        <v>2940</v>
      </c>
      <c r="E1648" s="215">
        <v>769778</v>
      </c>
      <c r="F1648" s="215">
        <v>884802</v>
      </c>
      <c r="G1648" s="212"/>
      <c r="H1648" s="212"/>
      <c r="I1648" s="213">
        <f>IF(Таблица6254[[#This Row],[цена наличные]]&lt;&gt;"-",Таблица6254[[#This Row],[цена наличные]]*Таблица6254[[#This Row],[Заказ наличные]],"")</f>
        <v>0</v>
      </c>
      <c r="J1648" s="213">
        <f>Таблица6254[[#This Row],[Цена б/н]]*Таблица6254[[#This Row],[заказ б/н]]</f>
        <v>0</v>
      </c>
    </row>
    <row r="1649" spans="1:10" x14ac:dyDescent="0.25">
      <c r="A1649" s="214" t="s">
        <v>1033</v>
      </c>
      <c r="B1649" s="214" t="s">
        <v>2904</v>
      </c>
      <c r="C1649" s="214" t="s">
        <v>2941</v>
      </c>
      <c r="D1649" s="214" t="s">
        <v>2942</v>
      </c>
      <c r="E1649" s="215">
        <v>1074377</v>
      </c>
      <c r="F1649" s="215">
        <v>1234916</v>
      </c>
      <c r="G1649" s="212"/>
      <c r="H1649" s="212"/>
      <c r="I1649" s="213">
        <f>IF(Таблица6254[[#This Row],[цена наличные]]&lt;&gt;"-",Таблица6254[[#This Row],[цена наличные]]*Таблица6254[[#This Row],[Заказ наличные]],"")</f>
        <v>0</v>
      </c>
      <c r="J1649" s="213">
        <f>Таблица6254[[#This Row],[Цена б/н]]*Таблица6254[[#This Row],[заказ б/н]]</f>
        <v>0</v>
      </c>
    </row>
    <row r="1650" spans="1:10" x14ac:dyDescent="0.25">
      <c r="A1650" s="214" t="s">
        <v>1033</v>
      </c>
      <c r="B1650" s="214" t="s">
        <v>2904</v>
      </c>
      <c r="C1650" s="214" t="s">
        <v>2943</v>
      </c>
      <c r="D1650" s="214" t="s">
        <v>2944</v>
      </c>
      <c r="E1650" s="215">
        <v>451605</v>
      </c>
      <c r="F1650" s="215">
        <v>519086</v>
      </c>
      <c r="G1650" s="212"/>
      <c r="H1650" s="212"/>
      <c r="I1650" s="213">
        <f>IF(Таблица6254[[#This Row],[цена наличные]]&lt;&gt;"-",Таблица6254[[#This Row],[цена наличные]]*Таблица6254[[#This Row],[Заказ наличные]],"")</f>
        <v>0</v>
      </c>
      <c r="J1650" s="213">
        <f>Таблица6254[[#This Row],[Цена б/н]]*Таблица6254[[#This Row],[заказ б/н]]</f>
        <v>0</v>
      </c>
    </row>
    <row r="1651" spans="1:10" x14ac:dyDescent="0.25">
      <c r="A1651" s="214" t="s">
        <v>1033</v>
      </c>
      <c r="B1651" s="214" t="s">
        <v>2904</v>
      </c>
      <c r="C1651" s="214" t="s">
        <v>2945</v>
      </c>
      <c r="D1651" s="214" t="s">
        <v>2946</v>
      </c>
      <c r="E1651" s="215">
        <v>12352</v>
      </c>
      <c r="F1651" s="215">
        <v>14198</v>
      </c>
      <c r="G1651" s="212"/>
      <c r="H1651" s="212"/>
      <c r="I1651" s="213">
        <f>IF(Таблица6254[[#This Row],[цена наличные]]&lt;&gt;"-",Таблица6254[[#This Row],[цена наличные]]*Таблица6254[[#This Row],[Заказ наличные]],"")</f>
        <v>0</v>
      </c>
      <c r="J1651" s="213">
        <f>Таблица6254[[#This Row],[Цена б/н]]*Таблица6254[[#This Row],[заказ б/н]]</f>
        <v>0</v>
      </c>
    </row>
    <row r="1652" spans="1:10" x14ac:dyDescent="0.25">
      <c r="A1652" s="214" t="s">
        <v>1033</v>
      </c>
      <c r="B1652" s="214" t="s">
        <v>2904</v>
      </c>
      <c r="C1652" s="214" t="s">
        <v>2947</v>
      </c>
      <c r="D1652" s="214" t="s">
        <v>2948</v>
      </c>
      <c r="E1652" s="215">
        <v>10452</v>
      </c>
      <c r="F1652" s="215">
        <v>12014</v>
      </c>
      <c r="G1652" s="212"/>
      <c r="H1652" s="212"/>
      <c r="I1652" s="213">
        <f>IF(Таблица6254[[#This Row],[цена наличные]]&lt;&gt;"-",Таблица6254[[#This Row],[цена наличные]]*Таблица6254[[#This Row],[Заказ наличные]],"")</f>
        <v>0</v>
      </c>
      <c r="J1652" s="213">
        <f>Таблица6254[[#This Row],[Цена б/н]]*Таблица6254[[#This Row],[заказ б/н]]</f>
        <v>0</v>
      </c>
    </row>
    <row r="1653" spans="1:10" x14ac:dyDescent="0.25">
      <c r="A1653" s="214" t="s">
        <v>1033</v>
      </c>
      <c r="B1653" s="214" t="s">
        <v>2904</v>
      </c>
      <c r="C1653" s="214" t="s">
        <v>14318</v>
      </c>
      <c r="D1653" s="214" t="s">
        <v>14319</v>
      </c>
      <c r="E1653" s="215">
        <v>7669</v>
      </c>
      <c r="F1653" s="215">
        <v>8815</v>
      </c>
      <c r="G1653" s="212"/>
      <c r="H1653" s="212"/>
      <c r="I1653" s="213">
        <f>IF(Таблица6254[[#This Row],[цена наличные]]&lt;&gt;"-",Таблица6254[[#This Row],[цена наличные]]*Таблица6254[[#This Row],[Заказ наличные]],"")</f>
        <v>0</v>
      </c>
      <c r="J1653" s="213">
        <f>Таблица6254[[#This Row],[Цена б/н]]*Таблица6254[[#This Row],[заказ б/н]]</f>
        <v>0</v>
      </c>
    </row>
    <row r="1654" spans="1:10" x14ac:dyDescent="0.25">
      <c r="A1654" s="214" t="s">
        <v>1033</v>
      </c>
      <c r="B1654" s="214" t="s">
        <v>2904</v>
      </c>
      <c r="C1654" s="214" t="s">
        <v>2949</v>
      </c>
      <c r="D1654" s="214" t="s">
        <v>2950</v>
      </c>
      <c r="E1654" s="215">
        <v>4276</v>
      </c>
      <c r="F1654" s="215">
        <v>4915</v>
      </c>
      <c r="G1654" s="212"/>
      <c r="H1654" s="212"/>
      <c r="I1654" s="213">
        <f>IF(Таблица6254[[#This Row],[цена наличные]]&lt;&gt;"-",Таблица6254[[#This Row],[цена наличные]]*Таблица6254[[#This Row],[Заказ наличные]],"")</f>
        <v>0</v>
      </c>
      <c r="J1654" s="213">
        <f>Таблица6254[[#This Row],[Цена б/н]]*Таблица6254[[#This Row],[заказ б/н]]</f>
        <v>0</v>
      </c>
    </row>
    <row r="1655" spans="1:10" x14ac:dyDescent="0.25">
      <c r="A1655" s="214" t="s">
        <v>1033</v>
      </c>
      <c r="B1655" s="214" t="s">
        <v>2904</v>
      </c>
      <c r="C1655" s="214" t="s">
        <v>10636</v>
      </c>
      <c r="D1655" s="214" t="s">
        <v>10637</v>
      </c>
      <c r="E1655" s="215">
        <v>2443</v>
      </c>
      <c r="F1655" s="215">
        <v>2808</v>
      </c>
      <c r="G1655" s="212"/>
      <c r="H1655" s="212"/>
      <c r="I1655" s="213">
        <f>IF(Таблица6254[[#This Row],[цена наличные]]&lt;&gt;"-",Таблица6254[[#This Row],[цена наличные]]*Таблица6254[[#This Row],[Заказ наличные]],"")</f>
        <v>0</v>
      </c>
      <c r="J1655" s="213">
        <f>Таблица6254[[#This Row],[Цена б/н]]*Таблица6254[[#This Row],[заказ б/н]]</f>
        <v>0</v>
      </c>
    </row>
    <row r="1656" spans="1:10" x14ac:dyDescent="0.25">
      <c r="A1656" s="214" t="s">
        <v>1033</v>
      </c>
      <c r="B1656" s="214" t="s">
        <v>2904</v>
      </c>
      <c r="C1656" s="214" t="s">
        <v>13721</v>
      </c>
      <c r="D1656" s="214" t="s">
        <v>13722</v>
      </c>
      <c r="E1656" s="215">
        <v>30338</v>
      </c>
      <c r="F1656" s="215">
        <v>34871</v>
      </c>
      <c r="G1656" s="212"/>
      <c r="H1656" s="212"/>
      <c r="I1656" s="213">
        <f>IF(Таблица6254[[#This Row],[цена наличные]]&lt;&gt;"-",Таблица6254[[#This Row],[цена наличные]]*Таблица6254[[#This Row],[Заказ наличные]],"")</f>
        <v>0</v>
      </c>
      <c r="J1656" s="213">
        <f>Таблица6254[[#This Row],[Цена б/н]]*Таблица6254[[#This Row],[заказ б/н]]</f>
        <v>0</v>
      </c>
    </row>
    <row r="1657" spans="1:10" x14ac:dyDescent="0.25">
      <c r="A1657" s="214" t="s">
        <v>1033</v>
      </c>
      <c r="B1657" s="214" t="s">
        <v>2904</v>
      </c>
      <c r="C1657" s="214" t="s">
        <v>2951</v>
      </c>
      <c r="D1657" s="214" t="s">
        <v>2952</v>
      </c>
      <c r="E1657" s="215">
        <v>31559</v>
      </c>
      <c r="F1657" s="215">
        <v>36275</v>
      </c>
      <c r="G1657" s="212"/>
      <c r="H1657" s="212"/>
      <c r="I1657" s="213">
        <f>IF(Таблица6254[[#This Row],[цена наличные]]&lt;&gt;"-",Таблица6254[[#This Row],[цена наличные]]*Таблица6254[[#This Row],[Заказ наличные]],"")</f>
        <v>0</v>
      </c>
      <c r="J1657" s="213">
        <f>Таблица6254[[#This Row],[Цена б/н]]*Таблица6254[[#This Row],[заказ б/н]]</f>
        <v>0</v>
      </c>
    </row>
    <row r="1658" spans="1:10" x14ac:dyDescent="0.25">
      <c r="A1658" s="214" t="s">
        <v>1033</v>
      </c>
      <c r="B1658" s="214" t="s">
        <v>2904</v>
      </c>
      <c r="C1658" s="214" t="s">
        <v>2953</v>
      </c>
      <c r="D1658" s="214" t="s">
        <v>2954</v>
      </c>
      <c r="E1658" s="215">
        <v>24908</v>
      </c>
      <c r="F1658" s="215">
        <v>28630</v>
      </c>
      <c r="G1658" s="212"/>
      <c r="H1658" s="212"/>
      <c r="I1658" s="213">
        <f>IF(Таблица6254[[#This Row],[цена наличные]]&lt;&gt;"-",Таблица6254[[#This Row],[цена наличные]]*Таблица6254[[#This Row],[Заказ наличные]],"")</f>
        <v>0</v>
      </c>
      <c r="J1658" s="213">
        <f>Таблица6254[[#This Row],[Цена б/н]]*Таблица6254[[#This Row],[заказ б/н]]</f>
        <v>0</v>
      </c>
    </row>
    <row r="1659" spans="1:10" x14ac:dyDescent="0.25">
      <c r="A1659" s="214" t="s">
        <v>1033</v>
      </c>
      <c r="B1659" s="214" t="s">
        <v>2904</v>
      </c>
      <c r="C1659" s="214" t="s">
        <v>2955</v>
      </c>
      <c r="D1659" s="214" t="s">
        <v>2956</v>
      </c>
      <c r="E1659" s="215">
        <v>35292</v>
      </c>
      <c r="F1659" s="215">
        <v>40566</v>
      </c>
      <c r="G1659" s="212"/>
      <c r="H1659" s="212"/>
      <c r="I1659" s="213">
        <f>IF(Таблица6254[[#This Row],[цена наличные]]&lt;&gt;"-",Таблица6254[[#This Row],[цена наличные]]*Таблица6254[[#This Row],[Заказ наличные]],"")</f>
        <v>0</v>
      </c>
      <c r="J1659" s="213">
        <f>Таблица6254[[#This Row],[Цена б/н]]*Таблица6254[[#This Row],[заказ б/н]]</f>
        <v>0</v>
      </c>
    </row>
    <row r="1660" spans="1:10" x14ac:dyDescent="0.25">
      <c r="A1660" s="214" t="s">
        <v>1033</v>
      </c>
      <c r="B1660" s="214" t="s">
        <v>2904</v>
      </c>
      <c r="C1660" s="214" t="s">
        <v>14320</v>
      </c>
      <c r="D1660" s="214" t="s">
        <v>14321</v>
      </c>
      <c r="E1660" s="215">
        <v>21040</v>
      </c>
      <c r="F1660" s="215">
        <v>24183</v>
      </c>
      <c r="G1660" s="212"/>
      <c r="H1660" s="212"/>
      <c r="I1660" s="213">
        <f>IF(Таблица6254[[#This Row],[цена наличные]]&lt;&gt;"-",Таблица6254[[#This Row],[цена наличные]]*Таблица6254[[#This Row],[Заказ наличные]],"")</f>
        <v>0</v>
      </c>
      <c r="J1660" s="213">
        <f>Таблица6254[[#This Row],[Цена б/н]]*Таблица6254[[#This Row],[заказ б/н]]</f>
        <v>0</v>
      </c>
    </row>
    <row r="1661" spans="1:10" x14ac:dyDescent="0.25">
      <c r="A1661" s="214" t="s">
        <v>1033</v>
      </c>
      <c r="B1661" s="214" t="s">
        <v>2904</v>
      </c>
      <c r="C1661" s="214" t="s">
        <v>2957</v>
      </c>
      <c r="D1661" s="214" t="s">
        <v>2958</v>
      </c>
      <c r="E1661" s="215">
        <v>32577</v>
      </c>
      <c r="F1661" s="215">
        <v>37445</v>
      </c>
      <c r="G1661" s="212"/>
      <c r="H1661" s="212"/>
      <c r="I1661" s="213">
        <f>IF(Таблица6254[[#This Row],[цена наличные]]&lt;&gt;"-",Таблица6254[[#This Row],[цена наличные]]*Таблица6254[[#This Row],[Заказ наличные]],"")</f>
        <v>0</v>
      </c>
      <c r="J1661" s="213">
        <f>Таблица6254[[#This Row],[Цена б/н]]*Таблица6254[[#This Row],[заказ б/н]]</f>
        <v>0</v>
      </c>
    </row>
    <row r="1662" spans="1:10" x14ac:dyDescent="0.25">
      <c r="A1662" s="214" t="s">
        <v>1033</v>
      </c>
      <c r="B1662" s="214" t="s">
        <v>2904</v>
      </c>
      <c r="C1662" s="214" t="s">
        <v>2959</v>
      </c>
      <c r="D1662" s="214" t="s">
        <v>2960</v>
      </c>
      <c r="E1662" s="215">
        <v>17307</v>
      </c>
      <c r="F1662" s="215">
        <v>19893</v>
      </c>
      <c r="G1662" s="212"/>
      <c r="H1662" s="212"/>
      <c r="I1662" s="213">
        <f>IF(Таблица6254[[#This Row],[цена наличные]]&lt;&gt;"-",Таблица6254[[#This Row],[цена наличные]]*Таблица6254[[#This Row],[Заказ наличные]],"")</f>
        <v>0</v>
      </c>
      <c r="J1662" s="213">
        <f>Таблица6254[[#This Row],[Цена б/н]]*Таблица6254[[#This Row],[заказ б/н]]</f>
        <v>0</v>
      </c>
    </row>
    <row r="1663" spans="1:10" x14ac:dyDescent="0.25">
      <c r="A1663" s="214" t="s">
        <v>1033</v>
      </c>
      <c r="B1663" s="214" t="s">
        <v>2904</v>
      </c>
      <c r="C1663" s="214" t="s">
        <v>2961</v>
      </c>
      <c r="D1663" s="214" t="s">
        <v>2962</v>
      </c>
      <c r="E1663" s="215">
        <v>24705</v>
      </c>
      <c r="F1663" s="215">
        <v>28396</v>
      </c>
      <c r="G1663" s="212"/>
      <c r="H1663" s="212"/>
      <c r="I1663" s="213">
        <f>IF(Таблица6254[[#This Row],[цена наличные]]&lt;&gt;"-",Таблица6254[[#This Row],[цена наличные]]*Таблица6254[[#This Row],[Заказ наличные]],"")</f>
        <v>0</v>
      </c>
      <c r="J1663" s="213">
        <f>Таблица6254[[#This Row],[Цена б/н]]*Таблица6254[[#This Row],[заказ б/н]]</f>
        <v>0</v>
      </c>
    </row>
    <row r="1664" spans="1:10" x14ac:dyDescent="0.25">
      <c r="A1664" s="214" t="s">
        <v>1033</v>
      </c>
      <c r="B1664" s="214" t="s">
        <v>2904</v>
      </c>
      <c r="C1664" s="214" t="s">
        <v>2964</v>
      </c>
      <c r="D1664" s="214" t="s">
        <v>2965</v>
      </c>
      <c r="E1664" s="215">
        <v>11741</v>
      </c>
      <c r="F1664" s="215">
        <v>13496</v>
      </c>
      <c r="G1664" s="212"/>
      <c r="H1664" s="212"/>
      <c r="I1664" s="213">
        <f>IF(Таблица6254[[#This Row],[цена наличные]]&lt;&gt;"-",Таблица6254[[#This Row],[цена наличные]]*Таблица6254[[#This Row],[Заказ наличные]],"")</f>
        <v>0</v>
      </c>
      <c r="J1664" s="213">
        <f>Таблица6254[[#This Row],[Цена б/н]]*Таблица6254[[#This Row],[заказ б/н]]</f>
        <v>0</v>
      </c>
    </row>
    <row r="1665" spans="1:10" x14ac:dyDescent="0.25">
      <c r="A1665" s="214" t="s">
        <v>1033</v>
      </c>
      <c r="B1665" s="214" t="s">
        <v>2904</v>
      </c>
      <c r="C1665" s="214" t="s">
        <v>2966</v>
      </c>
      <c r="D1665" s="214" t="s">
        <v>2967</v>
      </c>
      <c r="E1665" s="215">
        <v>48187</v>
      </c>
      <c r="F1665" s="215">
        <v>55388</v>
      </c>
      <c r="G1665" s="212"/>
      <c r="H1665" s="212"/>
      <c r="I1665" s="213">
        <f>IF(Таблица6254[[#This Row],[цена наличные]]&lt;&gt;"-",Таблица6254[[#This Row],[цена наличные]]*Таблица6254[[#This Row],[Заказ наличные]],"")</f>
        <v>0</v>
      </c>
      <c r="J1665" s="213">
        <f>Таблица6254[[#This Row],[Цена б/н]]*Таблица6254[[#This Row],[заказ б/н]]</f>
        <v>0</v>
      </c>
    </row>
    <row r="1666" spans="1:10" x14ac:dyDescent="0.25">
      <c r="A1666" s="214" t="s">
        <v>1033</v>
      </c>
      <c r="B1666" s="214" t="s">
        <v>2904</v>
      </c>
      <c r="C1666" s="214" t="s">
        <v>10184</v>
      </c>
      <c r="D1666" s="214" t="s">
        <v>10185</v>
      </c>
      <c r="E1666" s="215">
        <v>47509</v>
      </c>
      <c r="F1666" s="215">
        <v>54608</v>
      </c>
      <c r="G1666" s="212"/>
      <c r="H1666" s="212"/>
      <c r="I1666" s="213">
        <f>IF(Таблица6254[[#This Row],[цена наличные]]&lt;&gt;"-",Таблица6254[[#This Row],[цена наличные]]*Таблица6254[[#This Row],[Заказ наличные]],"")</f>
        <v>0</v>
      </c>
      <c r="J1666" s="213">
        <f>Таблица6254[[#This Row],[Цена б/н]]*Таблица6254[[#This Row],[заказ б/н]]</f>
        <v>0</v>
      </c>
    </row>
    <row r="1667" spans="1:10" x14ac:dyDescent="0.25">
      <c r="A1667" s="214" t="s">
        <v>1033</v>
      </c>
      <c r="B1667" s="214" t="s">
        <v>2904</v>
      </c>
      <c r="C1667" s="214" t="s">
        <v>2963</v>
      </c>
      <c r="D1667" s="214" t="s">
        <v>2968</v>
      </c>
      <c r="E1667" s="215">
        <v>18257</v>
      </c>
      <c r="F1667" s="215">
        <v>20985</v>
      </c>
      <c r="G1667" s="212"/>
      <c r="H1667" s="212"/>
      <c r="I1667" s="213">
        <f>IF(Таблица6254[[#This Row],[цена наличные]]&lt;&gt;"-",Таблица6254[[#This Row],[цена наличные]]*Таблица6254[[#This Row],[Заказ наличные]],"")</f>
        <v>0</v>
      </c>
      <c r="J1667" s="213">
        <f>Таблица6254[[#This Row],[Цена б/н]]*Таблица6254[[#This Row],[заказ б/н]]</f>
        <v>0</v>
      </c>
    </row>
    <row r="1668" spans="1:10" x14ac:dyDescent="0.25">
      <c r="A1668" s="214" t="s">
        <v>1033</v>
      </c>
      <c r="B1668" s="214" t="s">
        <v>2969</v>
      </c>
      <c r="C1668" s="214" t="s">
        <v>2970</v>
      </c>
      <c r="D1668" s="214" t="s">
        <v>2971</v>
      </c>
      <c r="E1668" s="215">
        <v>131</v>
      </c>
      <c r="F1668" s="215">
        <v>151</v>
      </c>
      <c r="G1668" s="212"/>
      <c r="H1668" s="212"/>
      <c r="I1668" s="213">
        <f>IF(Таблица6254[[#This Row],[цена наличные]]&lt;&gt;"-",Таблица6254[[#This Row],[цена наличные]]*Таблица6254[[#This Row],[Заказ наличные]],"")</f>
        <v>0</v>
      </c>
      <c r="J1668" s="213">
        <f>Таблица6254[[#This Row],[Цена б/н]]*Таблица6254[[#This Row],[заказ б/н]]</f>
        <v>0</v>
      </c>
    </row>
    <row r="1669" spans="1:10" x14ac:dyDescent="0.25">
      <c r="A1669" s="214" t="s">
        <v>1033</v>
      </c>
      <c r="B1669" s="214" t="s">
        <v>2969</v>
      </c>
      <c r="C1669" s="214" t="s">
        <v>2972</v>
      </c>
      <c r="D1669" s="214" t="s">
        <v>2973</v>
      </c>
      <c r="E1669" s="215">
        <v>187</v>
      </c>
      <c r="F1669" s="215">
        <v>215</v>
      </c>
      <c r="G1669" s="212"/>
      <c r="H1669" s="212"/>
      <c r="I1669" s="213">
        <f>IF(Таблица6254[[#This Row],[цена наличные]]&lt;&gt;"-",Таблица6254[[#This Row],[цена наличные]]*Таблица6254[[#This Row],[Заказ наличные]],"")</f>
        <v>0</v>
      </c>
      <c r="J1669" s="213">
        <f>Таблица6254[[#This Row],[Цена б/н]]*Таблица6254[[#This Row],[заказ б/н]]</f>
        <v>0</v>
      </c>
    </row>
    <row r="1670" spans="1:10" x14ac:dyDescent="0.25">
      <c r="A1670" s="214" t="s">
        <v>1033</v>
      </c>
      <c r="B1670" s="214" t="s">
        <v>2969</v>
      </c>
      <c r="C1670" s="214" t="s">
        <v>2974</v>
      </c>
      <c r="D1670" s="214" t="s">
        <v>2975</v>
      </c>
      <c r="E1670" s="215">
        <v>214</v>
      </c>
      <c r="F1670" s="215">
        <v>246</v>
      </c>
      <c r="G1670" s="212"/>
      <c r="H1670" s="212"/>
      <c r="I1670" s="213">
        <f>IF(Таблица6254[[#This Row],[цена наличные]]&lt;&gt;"-",Таблица6254[[#This Row],[цена наличные]]*Таблица6254[[#This Row],[Заказ наличные]],"")</f>
        <v>0</v>
      </c>
      <c r="J1670" s="213">
        <f>Таблица6254[[#This Row],[Цена б/н]]*Таблица6254[[#This Row],[заказ б/н]]</f>
        <v>0</v>
      </c>
    </row>
    <row r="1671" spans="1:10" x14ac:dyDescent="0.25">
      <c r="A1671" s="214" t="s">
        <v>1033</v>
      </c>
      <c r="B1671" s="214" t="s">
        <v>2969</v>
      </c>
      <c r="C1671" s="214" t="s">
        <v>2976</v>
      </c>
      <c r="D1671" s="214" t="s">
        <v>2977</v>
      </c>
      <c r="E1671" s="215">
        <v>759</v>
      </c>
      <c r="F1671" s="215">
        <v>872</v>
      </c>
      <c r="G1671" s="212"/>
      <c r="H1671" s="212"/>
      <c r="I1671" s="213">
        <f>IF(Таблица6254[[#This Row],[цена наличные]]&lt;&gt;"-",Таблица6254[[#This Row],[цена наличные]]*Таблица6254[[#This Row],[Заказ наличные]],"")</f>
        <v>0</v>
      </c>
      <c r="J1671" s="213">
        <f>Таблица6254[[#This Row],[Цена б/н]]*Таблица6254[[#This Row],[заказ б/н]]</f>
        <v>0</v>
      </c>
    </row>
    <row r="1672" spans="1:10" x14ac:dyDescent="0.25">
      <c r="A1672" s="214" t="s">
        <v>1033</v>
      </c>
      <c r="B1672" s="214" t="s">
        <v>2969</v>
      </c>
      <c r="C1672" s="214" t="s">
        <v>2978</v>
      </c>
      <c r="D1672" s="214" t="s">
        <v>2979</v>
      </c>
      <c r="E1672" s="215">
        <v>68</v>
      </c>
      <c r="F1672" s="215">
        <v>78</v>
      </c>
      <c r="G1672" s="212"/>
      <c r="H1672" s="212"/>
      <c r="I1672" s="213">
        <f>IF(Таблица6254[[#This Row],[цена наличные]]&lt;&gt;"-",Таблица6254[[#This Row],[цена наличные]]*Таблица6254[[#This Row],[Заказ наличные]],"")</f>
        <v>0</v>
      </c>
      <c r="J1672" s="213">
        <f>Таблица6254[[#This Row],[Цена б/н]]*Таблица6254[[#This Row],[заказ б/н]]</f>
        <v>0</v>
      </c>
    </row>
    <row r="1673" spans="1:10" x14ac:dyDescent="0.25">
      <c r="A1673" s="214" t="s">
        <v>1033</v>
      </c>
      <c r="B1673" s="214" t="s">
        <v>2969</v>
      </c>
      <c r="C1673" s="214" t="s">
        <v>10638</v>
      </c>
      <c r="D1673" s="214" t="s">
        <v>10639</v>
      </c>
      <c r="E1673" s="215">
        <v>414</v>
      </c>
      <c r="F1673" s="215">
        <v>476</v>
      </c>
      <c r="G1673" s="212"/>
      <c r="H1673" s="212"/>
      <c r="I1673" s="213">
        <f>IF(Таблица6254[[#This Row],[цена наличные]]&lt;&gt;"-",Таблица6254[[#This Row],[цена наличные]]*Таблица6254[[#This Row],[Заказ наличные]],"")</f>
        <v>0</v>
      </c>
      <c r="J1673" s="213">
        <f>Таблица6254[[#This Row],[Цена б/н]]*Таблица6254[[#This Row],[заказ б/н]]</f>
        <v>0</v>
      </c>
    </row>
    <row r="1674" spans="1:10" x14ac:dyDescent="0.25">
      <c r="A1674" s="214" t="s">
        <v>1033</v>
      </c>
      <c r="B1674" s="214" t="s">
        <v>2969</v>
      </c>
      <c r="C1674" s="214" t="s">
        <v>2980</v>
      </c>
      <c r="D1674" s="214" t="s">
        <v>2981</v>
      </c>
      <c r="E1674" s="215">
        <v>414</v>
      </c>
      <c r="F1674" s="215">
        <v>476</v>
      </c>
      <c r="G1674" s="212"/>
      <c r="H1674" s="212"/>
      <c r="I1674" s="213">
        <f>IF(Таблица6254[[#This Row],[цена наличные]]&lt;&gt;"-",Таблица6254[[#This Row],[цена наличные]]*Таблица6254[[#This Row],[Заказ наличные]],"")</f>
        <v>0</v>
      </c>
      <c r="J1674" s="213">
        <f>Таблица6254[[#This Row],[Цена б/н]]*Таблица6254[[#This Row],[заказ б/н]]</f>
        <v>0</v>
      </c>
    </row>
    <row r="1675" spans="1:10" x14ac:dyDescent="0.25">
      <c r="A1675" s="214" t="s">
        <v>1033</v>
      </c>
      <c r="B1675" s="214" t="s">
        <v>2969</v>
      </c>
      <c r="C1675" s="214" t="s">
        <v>2982</v>
      </c>
      <c r="D1675" s="214" t="s">
        <v>2983</v>
      </c>
      <c r="E1675" s="215">
        <v>546</v>
      </c>
      <c r="F1675" s="215">
        <v>628</v>
      </c>
      <c r="G1675" s="212"/>
      <c r="H1675" s="212"/>
      <c r="I1675" s="213">
        <f>IF(Таблица6254[[#This Row],[цена наличные]]&lt;&gt;"-",Таблица6254[[#This Row],[цена наличные]]*Таблица6254[[#This Row],[Заказ наличные]],"")</f>
        <v>0</v>
      </c>
      <c r="J1675" s="213">
        <f>Таблица6254[[#This Row],[Цена б/н]]*Таблица6254[[#This Row],[заказ б/н]]</f>
        <v>0</v>
      </c>
    </row>
    <row r="1676" spans="1:10" x14ac:dyDescent="0.25">
      <c r="A1676" s="214" t="s">
        <v>1033</v>
      </c>
      <c r="B1676" s="214" t="s">
        <v>2969</v>
      </c>
      <c r="C1676" s="214" t="s">
        <v>2984</v>
      </c>
      <c r="D1676" s="214" t="s">
        <v>2985</v>
      </c>
      <c r="E1676" s="215">
        <v>339</v>
      </c>
      <c r="F1676" s="215">
        <v>390</v>
      </c>
      <c r="G1676" s="212"/>
      <c r="H1676" s="212"/>
      <c r="I1676" s="213">
        <f>IF(Таблица6254[[#This Row],[цена наличные]]&lt;&gt;"-",Таблица6254[[#This Row],[цена наличные]]*Таблица6254[[#This Row],[Заказ наличные]],"")</f>
        <v>0</v>
      </c>
      <c r="J1676" s="213">
        <f>Таблица6254[[#This Row],[Цена б/н]]*Таблица6254[[#This Row],[заказ б/н]]</f>
        <v>0</v>
      </c>
    </row>
    <row r="1677" spans="1:10" x14ac:dyDescent="0.25">
      <c r="A1677" s="214" t="s">
        <v>1033</v>
      </c>
      <c r="B1677" s="214" t="s">
        <v>2969</v>
      </c>
      <c r="C1677" s="214" t="s">
        <v>2986</v>
      </c>
      <c r="D1677" s="214" t="s">
        <v>2987</v>
      </c>
      <c r="E1677" s="215">
        <v>621</v>
      </c>
      <c r="F1677" s="215">
        <v>714</v>
      </c>
      <c r="G1677" s="212"/>
      <c r="H1677" s="212"/>
      <c r="I1677" s="213">
        <f>IF(Таблица6254[[#This Row],[цена наличные]]&lt;&gt;"-",Таблица6254[[#This Row],[цена наличные]]*Таблица6254[[#This Row],[Заказ наличные]],"")</f>
        <v>0</v>
      </c>
      <c r="J1677" s="213">
        <f>Таблица6254[[#This Row],[Цена б/н]]*Таблица6254[[#This Row],[заказ б/н]]</f>
        <v>0</v>
      </c>
    </row>
    <row r="1678" spans="1:10" x14ac:dyDescent="0.25">
      <c r="A1678" s="214" t="s">
        <v>1033</v>
      </c>
      <c r="B1678" s="214" t="s">
        <v>2969</v>
      </c>
      <c r="C1678" s="214" t="s">
        <v>2988</v>
      </c>
      <c r="D1678" s="214" t="s">
        <v>2989</v>
      </c>
      <c r="E1678" s="215">
        <v>3312</v>
      </c>
      <c r="F1678" s="215">
        <v>3807</v>
      </c>
      <c r="G1678" s="212"/>
      <c r="H1678" s="212"/>
      <c r="I1678" s="213">
        <f>IF(Таблица6254[[#This Row],[цена наличные]]&lt;&gt;"-",Таблица6254[[#This Row],[цена наличные]]*Таблица6254[[#This Row],[Заказ наличные]],"")</f>
        <v>0</v>
      </c>
      <c r="J1678" s="213">
        <f>Таблица6254[[#This Row],[Цена б/н]]*Таблица6254[[#This Row],[заказ б/н]]</f>
        <v>0</v>
      </c>
    </row>
    <row r="1679" spans="1:10" x14ac:dyDescent="0.25">
      <c r="A1679" s="214" t="s">
        <v>1033</v>
      </c>
      <c r="B1679" s="214" t="s">
        <v>2969</v>
      </c>
      <c r="C1679" s="214" t="s">
        <v>2990</v>
      </c>
      <c r="D1679" s="214" t="s">
        <v>2991</v>
      </c>
      <c r="E1679" s="215">
        <v>3312</v>
      </c>
      <c r="F1679" s="215">
        <v>3807</v>
      </c>
      <c r="G1679" s="212"/>
      <c r="H1679" s="212"/>
      <c r="I1679" s="213">
        <f>IF(Таблица6254[[#This Row],[цена наличные]]&lt;&gt;"-",Таблица6254[[#This Row],[цена наличные]]*Таблица6254[[#This Row],[Заказ наличные]],"")</f>
        <v>0</v>
      </c>
      <c r="J1679" s="213">
        <f>Таблица6254[[#This Row],[Цена б/н]]*Таблица6254[[#This Row],[заказ б/н]]</f>
        <v>0</v>
      </c>
    </row>
    <row r="1680" spans="1:10" x14ac:dyDescent="0.25">
      <c r="A1680" s="214" t="s">
        <v>1033</v>
      </c>
      <c r="B1680" s="214" t="s">
        <v>2969</v>
      </c>
      <c r="C1680" s="214" t="s">
        <v>2992</v>
      </c>
      <c r="D1680" s="214" t="s">
        <v>2993</v>
      </c>
      <c r="E1680" s="215">
        <v>3936</v>
      </c>
      <c r="F1680" s="215">
        <v>4525</v>
      </c>
      <c r="G1680" s="212"/>
      <c r="H1680" s="212"/>
      <c r="I1680" s="213">
        <f>IF(Таблица6254[[#This Row],[цена наличные]]&lt;&gt;"-",Таблица6254[[#This Row],[цена наличные]]*Таблица6254[[#This Row],[Заказ наличные]],"")</f>
        <v>0</v>
      </c>
      <c r="J1680" s="213">
        <f>Таблица6254[[#This Row],[Цена б/н]]*Таблица6254[[#This Row],[заказ б/н]]</f>
        <v>0</v>
      </c>
    </row>
    <row r="1681" spans="1:10" x14ac:dyDescent="0.25">
      <c r="A1681" s="214" t="s">
        <v>1033</v>
      </c>
      <c r="B1681" s="214" t="s">
        <v>2969</v>
      </c>
      <c r="C1681" s="214" t="s">
        <v>2994</v>
      </c>
      <c r="D1681" s="214" t="s">
        <v>2995</v>
      </c>
      <c r="E1681" s="215">
        <v>624</v>
      </c>
      <c r="F1681" s="215">
        <v>718</v>
      </c>
      <c r="G1681" s="212"/>
      <c r="H1681" s="212"/>
      <c r="I1681" s="213">
        <f>IF(Таблица6254[[#This Row],[цена наличные]]&lt;&gt;"-",Таблица6254[[#This Row],[цена наличные]]*Таблица6254[[#This Row],[Заказ наличные]],"")</f>
        <v>0</v>
      </c>
      <c r="J1681" s="213">
        <f>Таблица6254[[#This Row],[Цена б/н]]*Таблица6254[[#This Row],[заказ б/н]]</f>
        <v>0</v>
      </c>
    </row>
    <row r="1682" spans="1:10" x14ac:dyDescent="0.25">
      <c r="A1682" s="214" t="s">
        <v>1033</v>
      </c>
      <c r="B1682" s="214" t="s">
        <v>2969</v>
      </c>
      <c r="C1682" s="214" t="s">
        <v>2996</v>
      </c>
      <c r="D1682" s="214" t="s">
        <v>2997</v>
      </c>
      <c r="E1682" s="215">
        <v>109</v>
      </c>
      <c r="F1682" s="215">
        <v>125</v>
      </c>
      <c r="G1682" s="212"/>
      <c r="H1682" s="212"/>
      <c r="I1682" s="213">
        <f>IF(Таблица6254[[#This Row],[цена наличные]]&lt;&gt;"-",Таблица6254[[#This Row],[цена наличные]]*Таблица6254[[#This Row],[Заказ наличные]],"")</f>
        <v>0</v>
      </c>
      <c r="J1682" s="213">
        <f>Таблица6254[[#This Row],[Цена б/н]]*Таблица6254[[#This Row],[заказ б/н]]</f>
        <v>0</v>
      </c>
    </row>
    <row r="1683" spans="1:10" x14ac:dyDescent="0.25">
      <c r="A1683" s="214" t="s">
        <v>1033</v>
      </c>
      <c r="B1683" s="214" t="s">
        <v>2969</v>
      </c>
      <c r="C1683" s="214" t="s">
        <v>2998</v>
      </c>
      <c r="D1683" s="214" t="s">
        <v>2999</v>
      </c>
      <c r="E1683" s="215">
        <v>1493</v>
      </c>
      <c r="F1683" s="215">
        <v>1716</v>
      </c>
      <c r="G1683" s="212"/>
      <c r="H1683" s="212"/>
      <c r="I1683" s="213">
        <f>IF(Таблица6254[[#This Row],[цена наличные]]&lt;&gt;"-",Таблица6254[[#This Row],[цена наличные]]*Таблица6254[[#This Row],[Заказ наличные]],"")</f>
        <v>0</v>
      </c>
      <c r="J1683" s="213">
        <f>Таблица6254[[#This Row],[Цена б/н]]*Таблица6254[[#This Row],[заказ б/н]]</f>
        <v>0</v>
      </c>
    </row>
    <row r="1684" spans="1:10" x14ac:dyDescent="0.25">
      <c r="A1684" s="214" t="s">
        <v>1033</v>
      </c>
      <c r="B1684" s="214" t="s">
        <v>2969</v>
      </c>
      <c r="C1684" s="214" t="s">
        <v>3000</v>
      </c>
      <c r="D1684" s="214" t="s">
        <v>3001</v>
      </c>
      <c r="E1684" s="215">
        <v>1493</v>
      </c>
      <c r="F1684" s="215">
        <v>1716</v>
      </c>
      <c r="G1684" s="212"/>
      <c r="H1684" s="212"/>
      <c r="I1684" s="213">
        <f>IF(Таблица6254[[#This Row],[цена наличные]]&lt;&gt;"-",Таблица6254[[#This Row],[цена наличные]]*Таблица6254[[#This Row],[Заказ наличные]],"")</f>
        <v>0</v>
      </c>
      <c r="J1684" s="213">
        <f>Таблица6254[[#This Row],[Цена б/н]]*Таблица6254[[#This Row],[заказ б/н]]</f>
        <v>0</v>
      </c>
    </row>
    <row r="1685" spans="1:10" x14ac:dyDescent="0.25">
      <c r="A1685" s="214" t="s">
        <v>1033</v>
      </c>
      <c r="B1685" s="214" t="s">
        <v>2969</v>
      </c>
      <c r="C1685" s="214" t="s">
        <v>10640</v>
      </c>
      <c r="D1685" s="214" t="s">
        <v>10641</v>
      </c>
      <c r="E1685" s="215">
        <v>1035</v>
      </c>
      <c r="F1685" s="215">
        <v>1190</v>
      </c>
      <c r="G1685" s="212"/>
      <c r="H1685" s="212"/>
      <c r="I1685" s="213">
        <f>IF(Таблица6254[[#This Row],[цена наличные]]&lt;&gt;"-",Таблица6254[[#This Row],[цена наличные]]*Таблица6254[[#This Row],[Заказ наличные]],"")</f>
        <v>0</v>
      </c>
      <c r="J1685" s="213">
        <f>Таблица6254[[#This Row],[Цена б/н]]*Таблица6254[[#This Row],[заказ б/н]]</f>
        <v>0</v>
      </c>
    </row>
    <row r="1686" spans="1:10" x14ac:dyDescent="0.25">
      <c r="A1686" s="214" t="s">
        <v>1033</v>
      </c>
      <c r="B1686" s="214" t="s">
        <v>2969</v>
      </c>
      <c r="C1686" s="214" t="s">
        <v>3002</v>
      </c>
      <c r="D1686" s="214" t="s">
        <v>3003</v>
      </c>
      <c r="E1686" s="215">
        <v>1425</v>
      </c>
      <c r="F1686" s="215">
        <v>1638</v>
      </c>
      <c r="G1686" s="212"/>
      <c r="H1686" s="212"/>
      <c r="I1686" s="213">
        <f>IF(Таблица6254[[#This Row],[цена наличные]]&lt;&gt;"-",Таблица6254[[#This Row],[цена наличные]]*Таблица6254[[#This Row],[Заказ наличные]],"")</f>
        <v>0</v>
      </c>
      <c r="J1686" s="213">
        <f>Таблица6254[[#This Row],[Цена б/н]]*Таблица6254[[#This Row],[заказ б/н]]</f>
        <v>0</v>
      </c>
    </row>
    <row r="1687" spans="1:10" x14ac:dyDescent="0.25">
      <c r="A1687" s="214" t="s">
        <v>1033</v>
      </c>
      <c r="B1687" s="214" t="s">
        <v>2969</v>
      </c>
      <c r="C1687" s="214" t="s">
        <v>10642</v>
      </c>
      <c r="D1687" s="214" t="s">
        <v>10643</v>
      </c>
      <c r="E1687" s="215">
        <v>2484</v>
      </c>
      <c r="F1687" s="215">
        <v>2855</v>
      </c>
      <c r="G1687" s="212"/>
      <c r="H1687" s="212"/>
      <c r="I1687" s="213">
        <f>IF(Таблица6254[[#This Row],[цена наличные]]&lt;&gt;"-",Таблица6254[[#This Row],[цена наличные]]*Таблица6254[[#This Row],[Заказ наличные]],"")</f>
        <v>0</v>
      </c>
      <c r="J1687" s="213">
        <f>Таблица6254[[#This Row],[Цена б/н]]*Таблица6254[[#This Row],[заказ б/н]]</f>
        <v>0</v>
      </c>
    </row>
    <row r="1688" spans="1:10" x14ac:dyDescent="0.25">
      <c r="A1688" s="214" t="s">
        <v>1033</v>
      </c>
      <c r="B1688" s="214" t="s">
        <v>2969</v>
      </c>
      <c r="C1688" s="214" t="s">
        <v>3004</v>
      </c>
      <c r="D1688" s="214" t="s">
        <v>3005</v>
      </c>
      <c r="E1688" s="215">
        <v>4330</v>
      </c>
      <c r="F1688" s="215">
        <v>4977</v>
      </c>
      <c r="G1688" s="212"/>
      <c r="H1688" s="212"/>
      <c r="I1688" s="213">
        <f>IF(Таблица6254[[#This Row],[цена наличные]]&lt;&gt;"-",Таблица6254[[#This Row],[цена наличные]]*Таблица6254[[#This Row],[Заказ наличные]],"")</f>
        <v>0</v>
      </c>
      <c r="J1688" s="213">
        <f>Таблица6254[[#This Row],[Цена б/н]]*Таблица6254[[#This Row],[заказ б/н]]</f>
        <v>0</v>
      </c>
    </row>
    <row r="1689" spans="1:10" x14ac:dyDescent="0.25">
      <c r="A1689" s="214" t="s">
        <v>1033</v>
      </c>
      <c r="B1689" s="214" t="s">
        <v>2969</v>
      </c>
      <c r="C1689" s="214" t="s">
        <v>10644</v>
      </c>
      <c r="D1689" s="214" t="s">
        <v>10645</v>
      </c>
      <c r="E1689" s="215">
        <v>2308</v>
      </c>
      <c r="F1689" s="215">
        <v>2652</v>
      </c>
      <c r="G1689" s="212"/>
      <c r="H1689" s="212"/>
      <c r="I1689" s="213">
        <f>IF(Таблица6254[[#This Row],[цена наличные]]&lt;&gt;"-",Таблица6254[[#This Row],[цена наличные]]*Таблица6254[[#This Row],[Заказ наличные]],"")</f>
        <v>0</v>
      </c>
      <c r="J1689" s="213">
        <f>Таблица6254[[#This Row],[Цена б/н]]*Таблица6254[[#This Row],[заказ б/н]]</f>
        <v>0</v>
      </c>
    </row>
    <row r="1690" spans="1:10" x14ac:dyDescent="0.25">
      <c r="A1690" s="214" t="s">
        <v>1033</v>
      </c>
      <c r="B1690" s="214" t="s">
        <v>2969</v>
      </c>
      <c r="C1690" s="214" t="s">
        <v>10646</v>
      </c>
      <c r="D1690" s="214" t="s">
        <v>10647</v>
      </c>
      <c r="E1690" s="215">
        <v>1799</v>
      </c>
      <c r="F1690" s="215">
        <v>2067</v>
      </c>
      <c r="G1690" s="212"/>
      <c r="H1690" s="212"/>
      <c r="I1690" s="213">
        <f>IF(Таблица6254[[#This Row],[цена наличные]]&lt;&gt;"-",Таблица6254[[#This Row],[цена наличные]]*Таблица6254[[#This Row],[Заказ наличные]],"")</f>
        <v>0</v>
      </c>
      <c r="J1690" s="213">
        <f>Таблица6254[[#This Row],[Цена б/н]]*Таблица6254[[#This Row],[заказ б/н]]</f>
        <v>0</v>
      </c>
    </row>
    <row r="1691" spans="1:10" x14ac:dyDescent="0.25">
      <c r="A1691" s="214" t="s">
        <v>1033</v>
      </c>
      <c r="B1691" s="214" t="s">
        <v>2969</v>
      </c>
      <c r="C1691" s="214" t="s">
        <v>10648</v>
      </c>
      <c r="D1691" s="214" t="s">
        <v>10649</v>
      </c>
      <c r="E1691" s="215">
        <v>1256</v>
      </c>
      <c r="F1691" s="215">
        <v>1443</v>
      </c>
      <c r="G1691" s="212"/>
      <c r="H1691" s="212"/>
      <c r="I1691" s="213">
        <f>IF(Таблица6254[[#This Row],[цена наличные]]&lt;&gt;"-",Таблица6254[[#This Row],[цена наличные]]*Таблица6254[[#This Row],[Заказ наличные]],"")</f>
        <v>0</v>
      </c>
      <c r="J1691" s="213">
        <f>Таблица6254[[#This Row],[Цена б/н]]*Таблица6254[[#This Row],[заказ б/н]]</f>
        <v>0</v>
      </c>
    </row>
    <row r="1692" spans="1:10" x14ac:dyDescent="0.25">
      <c r="A1692" s="214" t="s">
        <v>1033</v>
      </c>
      <c r="B1692" s="214" t="s">
        <v>2969</v>
      </c>
      <c r="C1692" s="214" t="s">
        <v>10648</v>
      </c>
      <c r="D1692" s="214" t="s">
        <v>10650</v>
      </c>
      <c r="E1692" s="215">
        <v>1290</v>
      </c>
      <c r="F1692" s="215">
        <v>1482</v>
      </c>
      <c r="G1692" s="212"/>
      <c r="H1692" s="212"/>
      <c r="I1692" s="213">
        <f>IF(Таблица6254[[#This Row],[цена наличные]]&lt;&gt;"-",Таблица6254[[#This Row],[цена наличные]]*Таблица6254[[#This Row],[Заказ наличные]],"")</f>
        <v>0</v>
      </c>
      <c r="J1692" s="213">
        <f>Таблица6254[[#This Row],[Цена б/н]]*Таблица6254[[#This Row],[заказ б/н]]</f>
        <v>0</v>
      </c>
    </row>
    <row r="1693" spans="1:10" x14ac:dyDescent="0.25">
      <c r="A1693" s="214" t="s">
        <v>1033</v>
      </c>
      <c r="B1693" s="214" t="s">
        <v>2969</v>
      </c>
      <c r="C1693" s="214">
        <v>814256005418</v>
      </c>
      <c r="D1693" s="214" t="s">
        <v>10651</v>
      </c>
      <c r="E1693" s="215">
        <v>1059</v>
      </c>
      <c r="F1693" s="215">
        <v>1217</v>
      </c>
      <c r="G1693" s="212"/>
      <c r="H1693" s="212"/>
      <c r="I1693" s="213">
        <f>IF(Таблица6254[[#This Row],[цена наличные]]&lt;&gt;"-",Таблица6254[[#This Row],[цена наличные]]*Таблица6254[[#This Row],[Заказ наличные]],"")</f>
        <v>0</v>
      </c>
      <c r="J1693" s="213">
        <f>Таблица6254[[#This Row],[Цена б/н]]*Таблица6254[[#This Row],[заказ б/н]]</f>
        <v>0</v>
      </c>
    </row>
    <row r="1694" spans="1:10" x14ac:dyDescent="0.25">
      <c r="A1694" s="214" t="s">
        <v>1033</v>
      </c>
      <c r="B1694" s="214" t="s">
        <v>2969</v>
      </c>
      <c r="C1694" s="214" t="s">
        <v>10652</v>
      </c>
      <c r="D1694" s="214" t="s">
        <v>10653</v>
      </c>
      <c r="E1694" s="215">
        <v>2579</v>
      </c>
      <c r="F1694" s="215">
        <v>2964</v>
      </c>
      <c r="G1694" s="212"/>
      <c r="H1694" s="212"/>
      <c r="I1694" s="213">
        <f>IF(Таблица6254[[#This Row],[цена наличные]]&lt;&gt;"-",Таблица6254[[#This Row],[цена наличные]]*Таблица6254[[#This Row],[Заказ наличные]],"")</f>
        <v>0</v>
      </c>
      <c r="J1694" s="213">
        <f>Таблица6254[[#This Row],[Цена б/н]]*Таблица6254[[#This Row],[заказ б/н]]</f>
        <v>0</v>
      </c>
    </row>
    <row r="1695" spans="1:10" x14ac:dyDescent="0.25">
      <c r="A1695" s="214" t="s">
        <v>1033</v>
      </c>
      <c r="B1695" s="214" t="s">
        <v>2969</v>
      </c>
      <c r="C1695" s="214" t="s">
        <v>10654</v>
      </c>
      <c r="D1695" s="214" t="s">
        <v>10655</v>
      </c>
      <c r="E1695" s="215">
        <v>1311</v>
      </c>
      <c r="F1695" s="215">
        <v>1507</v>
      </c>
      <c r="G1695" s="212"/>
      <c r="H1695" s="212"/>
      <c r="I1695" s="213">
        <f>IF(Таблица6254[[#This Row],[цена наличные]]&lt;&gt;"-",Таблица6254[[#This Row],[цена наличные]]*Таблица6254[[#This Row],[Заказ наличные]],"")</f>
        <v>0</v>
      </c>
      <c r="J1695" s="213">
        <f>Таблица6254[[#This Row],[Цена б/н]]*Таблица6254[[#This Row],[заказ б/н]]</f>
        <v>0</v>
      </c>
    </row>
    <row r="1696" spans="1:10" x14ac:dyDescent="0.25">
      <c r="A1696" s="214" t="s">
        <v>1033</v>
      </c>
      <c r="B1696" s="214" t="s">
        <v>2969</v>
      </c>
      <c r="C1696" s="214" t="s">
        <v>10656</v>
      </c>
      <c r="D1696" s="214" t="s">
        <v>10657</v>
      </c>
      <c r="E1696" s="215">
        <v>2375</v>
      </c>
      <c r="F1696" s="215">
        <v>2730</v>
      </c>
      <c r="G1696" s="212"/>
      <c r="H1696" s="212"/>
      <c r="I1696" s="213">
        <f>IF(Таблица6254[[#This Row],[цена наличные]]&lt;&gt;"-",Таблица6254[[#This Row],[цена наличные]]*Таблица6254[[#This Row],[Заказ наличные]],"")</f>
        <v>0</v>
      </c>
      <c r="J1696" s="213">
        <f>Таблица6254[[#This Row],[Цена б/н]]*Таблица6254[[#This Row],[заказ б/н]]</f>
        <v>0</v>
      </c>
    </row>
    <row r="1697" spans="1:10" x14ac:dyDescent="0.25">
      <c r="A1697" s="214" t="s">
        <v>1033</v>
      </c>
      <c r="B1697" s="214" t="s">
        <v>2969</v>
      </c>
      <c r="C1697" s="214" t="s">
        <v>10658</v>
      </c>
      <c r="D1697" s="214" t="s">
        <v>10659</v>
      </c>
      <c r="E1697" s="215">
        <v>3054</v>
      </c>
      <c r="F1697" s="215">
        <v>3511</v>
      </c>
      <c r="G1697" s="212"/>
      <c r="H1697" s="212"/>
      <c r="I1697" s="213">
        <f>IF(Таблица6254[[#This Row],[цена наличные]]&lt;&gt;"-",Таблица6254[[#This Row],[цена наличные]]*Таблица6254[[#This Row],[Заказ наличные]],"")</f>
        <v>0</v>
      </c>
      <c r="J1697" s="213">
        <f>Таблица6254[[#This Row],[Цена б/н]]*Таблица6254[[#This Row],[заказ б/н]]</f>
        <v>0</v>
      </c>
    </row>
    <row r="1698" spans="1:10" x14ac:dyDescent="0.25">
      <c r="A1698" s="214" t="s">
        <v>1033</v>
      </c>
      <c r="B1698" s="214" t="s">
        <v>2969</v>
      </c>
      <c r="C1698" s="214" t="s">
        <v>10660</v>
      </c>
      <c r="D1698" s="214" t="s">
        <v>10661</v>
      </c>
      <c r="E1698" s="215">
        <v>3258</v>
      </c>
      <c r="F1698" s="215">
        <v>3745</v>
      </c>
      <c r="G1698" s="212"/>
      <c r="H1698" s="212"/>
      <c r="I1698" s="213">
        <f>IF(Таблица6254[[#This Row],[цена наличные]]&lt;&gt;"-",Таблица6254[[#This Row],[цена наличные]]*Таблица6254[[#This Row],[Заказ наличные]],"")</f>
        <v>0</v>
      </c>
      <c r="J1698" s="213">
        <f>Таблица6254[[#This Row],[Цена б/н]]*Таблица6254[[#This Row],[заказ б/н]]</f>
        <v>0</v>
      </c>
    </row>
    <row r="1699" spans="1:10" x14ac:dyDescent="0.25">
      <c r="A1699" s="214" t="s">
        <v>1033</v>
      </c>
      <c r="B1699" s="214" t="s">
        <v>2969</v>
      </c>
      <c r="C1699" s="214" t="s">
        <v>10662</v>
      </c>
      <c r="D1699" s="214" t="s">
        <v>10663</v>
      </c>
      <c r="E1699" s="215">
        <v>2647</v>
      </c>
      <c r="F1699" s="215">
        <v>3042</v>
      </c>
      <c r="G1699" s="212"/>
      <c r="H1699" s="212"/>
      <c r="I1699" s="213">
        <f>IF(Таблица6254[[#This Row],[цена наличные]]&lt;&gt;"-",Таблица6254[[#This Row],[цена наличные]]*Таблица6254[[#This Row],[Заказ наличные]],"")</f>
        <v>0</v>
      </c>
      <c r="J1699" s="213">
        <f>Таблица6254[[#This Row],[Цена б/н]]*Таблица6254[[#This Row],[заказ б/н]]</f>
        <v>0</v>
      </c>
    </row>
    <row r="1700" spans="1:10" x14ac:dyDescent="0.25">
      <c r="A1700" s="214" t="s">
        <v>1033</v>
      </c>
      <c r="B1700" s="476" t="s">
        <v>2969</v>
      </c>
      <c r="C1700" s="477"/>
      <c r="D1700" s="214" t="s">
        <v>3006</v>
      </c>
      <c r="E1700" s="215">
        <v>221</v>
      </c>
      <c r="F1700" s="215">
        <v>254</v>
      </c>
      <c r="G1700" s="212"/>
      <c r="H1700" s="212"/>
      <c r="I1700" s="213">
        <f>IF(Таблица6254[[#This Row],[цена наличные]]&lt;&gt;"-",Таблица6254[[#This Row],[цена наличные]]*Таблица6254[[#This Row],[Заказ наличные]],"")</f>
        <v>0</v>
      </c>
      <c r="J1700" s="213">
        <f>Таблица6254[[#This Row],[Цена б/н]]*Таблица6254[[#This Row],[заказ б/н]]</f>
        <v>0</v>
      </c>
    </row>
    <row r="1701" spans="1:10" x14ac:dyDescent="0.25">
      <c r="A1701" s="214" t="s">
        <v>1033</v>
      </c>
      <c r="B1701" s="214" t="s">
        <v>2969</v>
      </c>
      <c r="C1701" s="214" t="s">
        <v>3007</v>
      </c>
      <c r="D1701" s="214" t="s">
        <v>3008</v>
      </c>
      <c r="E1701" s="215">
        <v>242</v>
      </c>
      <c r="F1701" s="215">
        <v>278</v>
      </c>
      <c r="G1701" s="212"/>
      <c r="H1701" s="212"/>
      <c r="I1701" s="213">
        <f>IF(Таблица6254[[#This Row],[цена наличные]]&lt;&gt;"-",Таблица6254[[#This Row],[цена наличные]]*Таблица6254[[#This Row],[Заказ наличные]],"")</f>
        <v>0</v>
      </c>
      <c r="J1701" s="213">
        <f>Таблица6254[[#This Row],[Цена б/н]]*Таблица6254[[#This Row],[заказ б/н]]</f>
        <v>0</v>
      </c>
    </row>
    <row r="1702" spans="1:10" x14ac:dyDescent="0.25">
      <c r="A1702" s="214" t="s">
        <v>1033</v>
      </c>
      <c r="B1702" s="214" t="s">
        <v>2969</v>
      </c>
      <c r="C1702" s="214" t="s">
        <v>3009</v>
      </c>
      <c r="D1702" s="214" t="s">
        <v>3010</v>
      </c>
      <c r="E1702" s="215">
        <v>318</v>
      </c>
      <c r="F1702" s="215">
        <v>365</v>
      </c>
      <c r="G1702" s="212"/>
      <c r="H1702" s="212"/>
      <c r="I1702" s="213">
        <f>IF(Таблица6254[[#This Row],[цена наличные]]&lt;&gt;"-",Таблица6254[[#This Row],[цена наличные]]*Таблица6254[[#This Row],[Заказ наличные]],"")</f>
        <v>0</v>
      </c>
      <c r="J1702" s="213">
        <f>Таблица6254[[#This Row],[Цена б/н]]*Таблица6254[[#This Row],[заказ б/н]]</f>
        <v>0</v>
      </c>
    </row>
    <row r="1703" spans="1:10" x14ac:dyDescent="0.25">
      <c r="A1703" s="214" t="s">
        <v>1033</v>
      </c>
      <c r="B1703" s="214" t="s">
        <v>2969</v>
      </c>
      <c r="C1703" s="214" t="s">
        <v>3011</v>
      </c>
      <c r="D1703" s="214" t="s">
        <v>3012</v>
      </c>
      <c r="E1703" s="215">
        <v>366</v>
      </c>
      <c r="F1703" s="215">
        <v>420</v>
      </c>
      <c r="G1703" s="212"/>
      <c r="H1703" s="212"/>
      <c r="I1703" s="213">
        <f>IF(Таблица6254[[#This Row],[цена наличные]]&lt;&gt;"-",Таблица6254[[#This Row],[цена наличные]]*Таблица6254[[#This Row],[Заказ наличные]],"")</f>
        <v>0</v>
      </c>
      <c r="J1703" s="213">
        <f>Таблица6254[[#This Row],[Цена б/н]]*Таблица6254[[#This Row],[заказ б/н]]</f>
        <v>0</v>
      </c>
    </row>
    <row r="1704" spans="1:10" x14ac:dyDescent="0.25">
      <c r="A1704" s="214" t="s">
        <v>1033</v>
      </c>
      <c r="B1704" s="214" t="s">
        <v>2969</v>
      </c>
      <c r="C1704" s="214" t="s">
        <v>3013</v>
      </c>
      <c r="D1704" s="214" t="s">
        <v>3014</v>
      </c>
      <c r="E1704" s="215">
        <v>435</v>
      </c>
      <c r="F1704" s="215">
        <v>500</v>
      </c>
      <c r="G1704" s="212"/>
      <c r="H1704" s="212"/>
      <c r="I1704" s="213">
        <f>IF(Таблица6254[[#This Row],[цена наличные]]&lt;&gt;"-",Таблица6254[[#This Row],[цена наличные]]*Таблица6254[[#This Row],[Заказ наличные]],"")</f>
        <v>0</v>
      </c>
      <c r="J1704" s="213">
        <f>Таблица6254[[#This Row],[Цена б/н]]*Таблица6254[[#This Row],[заказ б/н]]</f>
        <v>0</v>
      </c>
    </row>
    <row r="1705" spans="1:10" x14ac:dyDescent="0.25">
      <c r="A1705" s="214" t="s">
        <v>1033</v>
      </c>
      <c r="B1705" s="214" t="s">
        <v>2969</v>
      </c>
      <c r="C1705" s="214" t="s">
        <v>3015</v>
      </c>
      <c r="D1705" s="214" t="s">
        <v>3016</v>
      </c>
      <c r="E1705" s="215">
        <v>359</v>
      </c>
      <c r="F1705" s="215">
        <v>413</v>
      </c>
      <c r="G1705" s="212"/>
      <c r="H1705" s="212"/>
      <c r="I1705" s="213">
        <f>IF(Таблица6254[[#This Row],[цена наличные]]&lt;&gt;"-",Таблица6254[[#This Row],[цена наличные]]*Таблица6254[[#This Row],[Заказ наличные]],"")</f>
        <v>0</v>
      </c>
      <c r="J1705" s="213">
        <f>Таблица6254[[#This Row],[Цена б/н]]*Таблица6254[[#This Row],[заказ б/н]]</f>
        <v>0</v>
      </c>
    </row>
    <row r="1706" spans="1:10" x14ac:dyDescent="0.25">
      <c r="A1706" s="214" t="s">
        <v>1033</v>
      </c>
      <c r="B1706" s="214" t="s">
        <v>2969</v>
      </c>
      <c r="C1706" s="214" t="s">
        <v>3017</v>
      </c>
      <c r="D1706" s="214" t="s">
        <v>3018</v>
      </c>
      <c r="E1706" s="215">
        <v>1290</v>
      </c>
      <c r="F1706" s="215">
        <v>1482</v>
      </c>
      <c r="G1706" s="212"/>
      <c r="H1706" s="212"/>
      <c r="I1706" s="213">
        <f>IF(Таблица6254[[#This Row],[цена наличные]]&lt;&gt;"-",Таблица6254[[#This Row],[цена наличные]]*Таблица6254[[#This Row],[Заказ наличные]],"")</f>
        <v>0</v>
      </c>
      <c r="J1706" s="213">
        <f>Таблица6254[[#This Row],[Цена б/н]]*Таблица6254[[#This Row],[заказ б/н]]</f>
        <v>0</v>
      </c>
    </row>
    <row r="1707" spans="1:10" x14ac:dyDescent="0.25">
      <c r="A1707" s="214" t="s">
        <v>1033</v>
      </c>
      <c r="B1707" s="214" t="s">
        <v>2969</v>
      </c>
      <c r="C1707" s="214" t="s">
        <v>3019</v>
      </c>
      <c r="D1707" s="214" t="s">
        <v>3020</v>
      </c>
      <c r="E1707" s="215">
        <v>1932</v>
      </c>
      <c r="F1707" s="215">
        <v>2221</v>
      </c>
      <c r="G1707" s="212"/>
      <c r="H1707" s="212"/>
      <c r="I1707" s="213">
        <f>IF(Таблица6254[[#This Row],[цена наличные]]&lt;&gt;"-",Таблица6254[[#This Row],[цена наличные]]*Таблица6254[[#This Row],[Заказ наличные]],"")</f>
        <v>0</v>
      </c>
      <c r="J1707" s="213">
        <f>Таблица6254[[#This Row],[Цена б/н]]*Таблица6254[[#This Row],[заказ б/н]]</f>
        <v>0</v>
      </c>
    </row>
    <row r="1708" spans="1:10" x14ac:dyDescent="0.25">
      <c r="A1708" s="214" t="s">
        <v>1033</v>
      </c>
      <c r="B1708" s="214" t="s">
        <v>2969</v>
      </c>
      <c r="C1708" s="214" t="s">
        <v>3021</v>
      </c>
      <c r="D1708" s="214" t="s">
        <v>3022</v>
      </c>
      <c r="E1708" s="215">
        <v>1900</v>
      </c>
      <c r="F1708" s="215">
        <v>2184</v>
      </c>
      <c r="G1708" s="212"/>
      <c r="H1708" s="212"/>
      <c r="I1708" s="213">
        <f>IF(Таблица6254[[#This Row],[цена наличные]]&lt;&gt;"-",Таблица6254[[#This Row],[цена наличные]]*Таблица6254[[#This Row],[Заказ наличные]],"")</f>
        <v>0</v>
      </c>
      <c r="J1708" s="213">
        <f>Таблица6254[[#This Row],[Цена б/н]]*Таблица6254[[#This Row],[заказ б/н]]</f>
        <v>0</v>
      </c>
    </row>
    <row r="1709" spans="1:10" x14ac:dyDescent="0.25">
      <c r="A1709" s="214" t="s">
        <v>1033</v>
      </c>
      <c r="B1709" s="214" t="s">
        <v>2969</v>
      </c>
      <c r="C1709" s="214" t="s">
        <v>10664</v>
      </c>
      <c r="D1709" s="214" t="s">
        <v>10665</v>
      </c>
      <c r="E1709" s="215">
        <v>3312</v>
      </c>
      <c r="F1709" s="215">
        <v>3807</v>
      </c>
      <c r="G1709" s="212"/>
      <c r="H1709" s="212"/>
      <c r="I1709" s="213">
        <f>IF(Таблица6254[[#This Row],[цена наличные]]&lt;&gt;"-",Таблица6254[[#This Row],[цена наличные]]*Таблица6254[[#This Row],[Заказ наличные]],"")</f>
        <v>0</v>
      </c>
      <c r="J1709" s="213">
        <f>Таблица6254[[#This Row],[Цена б/н]]*Таблица6254[[#This Row],[заказ б/н]]</f>
        <v>0</v>
      </c>
    </row>
    <row r="1710" spans="1:10" x14ac:dyDescent="0.25">
      <c r="A1710" s="214" t="s">
        <v>1033</v>
      </c>
      <c r="B1710" s="214" t="s">
        <v>2969</v>
      </c>
      <c r="C1710" s="214" t="s">
        <v>10666</v>
      </c>
      <c r="D1710" s="214" t="s">
        <v>10667</v>
      </c>
      <c r="E1710" s="215">
        <v>4768</v>
      </c>
      <c r="F1710" s="215">
        <v>5480</v>
      </c>
      <c r="G1710" s="212"/>
      <c r="H1710" s="212"/>
      <c r="I1710" s="213">
        <f>IF(Таблица6254[[#This Row],[цена наличные]]&lt;&gt;"-",Таблица6254[[#This Row],[цена наличные]]*Таблица6254[[#This Row],[Заказ наличные]],"")</f>
        <v>0</v>
      </c>
      <c r="J1710" s="213">
        <f>Таблица6254[[#This Row],[Цена б/н]]*Таблица6254[[#This Row],[заказ б/н]]</f>
        <v>0</v>
      </c>
    </row>
    <row r="1711" spans="1:10" x14ac:dyDescent="0.25">
      <c r="A1711" s="214" t="s">
        <v>1033</v>
      </c>
      <c r="B1711" s="214" t="s">
        <v>2969</v>
      </c>
      <c r="C1711" s="214" t="s">
        <v>10668</v>
      </c>
      <c r="D1711" s="214" t="s">
        <v>10669</v>
      </c>
      <c r="E1711" s="215">
        <v>3936</v>
      </c>
      <c r="F1711" s="215">
        <v>4525</v>
      </c>
      <c r="G1711" s="212"/>
      <c r="H1711" s="212"/>
      <c r="I1711" s="213">
        <f>IF(Таблица6254[[#This Row],[цена наличные]]&lt;&gt;"-",Таблица6254[[#This Row],[цена наличные]]*Таблица6254[[#This Row],[Заказ наличные]],"")</f>
        <v>0</v>
      </c>
      <c r="J1711" s="213">
        <f>Таблица6254[[#This Row],[Цена б/н]]*Таблица6254[[#This Row],[заказ б/н]]</f>
        <v>0</v>
      </c>
    </row>
    <row r="1712" spans="1:10" x14ac:dyDescent="0.25">
      <c r="A1712" s="214" t="s">
        <v>1033</v>
      </c>
      <c r="B1712" s="214" t="s">
        <v>2969</v>
      </c>
      <c r="C1712" s="214" t="s">
        <v>10670</v>
      </c>
      <c r="D1712" s="214" t="s">
        <v>10671</v>
      </c>
      <c r="E1712" s="215">
        <v>1104</v>
      </c>
      <c r="F1712" s="215">
        <v>1269</v>
      </c>
      <c r="G1712" s="212"/>
      <c r="H1712" s="212"/>
      <c r="I1712" s="213">
        <f>IF(Таблица6254[[#This Row],[цена наличные]]&lt;&gt;"-",Таблица6254[[#This Row],[цена наличные]]*Таблица6254[[#This Row],[Заказ наличные]],"")</f>
        <v>0</v>
      </c>
      <c r="J1712" s="213">
        <f>Таблица6254[[#This Row],[Цена б/н]]*Таблица6254[[#This Row],[заказ б/н]]</f>
        <v>0</v>
      </c>
    </row>
    <row r="1713" spans="1:10" x14ac:dyDescent="0.25">
      <c r="A1713" s="214" t="s">
        <v>1033</v>
      </c>
      <c r="B1713" s="214" t="s">
        <v>2969</v>
      </c>
      <c r="C1713" s="214" t="s">
        <v>10672</v>
      </c>
      <c r="D1713" s="214" t="s">
        <v>10673</v>
      </c>
      <c r="E1713" s="215">
        <v>1290</v>
      </c>
      <c r="F1713" s="215">
        <v>1482</v>
      </c>
      <c r="G1713" s="212"/>
      <c r="H1713" s="212"/>
      <c r="I1713" s="213">
        <f>IF(Таблица6254[[#This Row],[цена наличные]]&lt;&gt;"-",Таблица6254[[#This Row],[цена наличные]]*Таблица6254[[#This Row],[Заказ наличные]],"")</f>
        <v>0</v>
      </c>
      <c r="J1713" s="213">
        <f>Таблица6254[[#This Row],[Цена б/н]]*Таблица6254[[#This Row],[заказ б/н]]</f>
        <v>0</v>
      </c>
    </row>
    <row r="1714" spans="1:10" x14ac:dyDescent="0.25">
      <c r="A1714" s="214" t="s">
        <v>1033</v>
      </c>
      <c r="B1714" s="214" t="s">
        <v>2969</v>
      </c>
      <c r="C1714" s="214" t="s">
        <v>10674</v>
      </c>
      <c r="D1714" s="214" t="s">
        <v>10675</v>
      </c>
      <c r="E1714" s="215">
        <v>1290</v>
      </c>
      <c r="F1714" s="215">
        <v>1482</v>
      </c>
      <c r="G1714" s="212"/>
      <c r="H1714" s="212"/>
      <c r="I1714" s="213">
        <f>IF(Таблица6254[[#This Row],[цена наличные]]&lt;&gt;"-",Таблица6254[[#This Row],[цена наличные]]*Таблица6254[[#This Row],[Заказ наличные]],"")</f>
        <v>0</v>
      </c>
      <c r="J1714" s="213">
        <f>Таблица6254[[#This Row],[Цена б/н]]*Таблица6254[[#This Row],[заказ б/н]]</f>
        <v>0</v>
      </c>
    </row>
    <row r="1715" spans="1:10" x14ac:dyDescent="0.25">
      <c r="A1715" s="214" t="s">
        <v>1033</v>
      </c>
      <c r="B1715" s="214" t="s">
        <v>2969</v>
      </c>
      <c r="C1715" s="214" t="s">
        <v>3023</v>
      </c>
      <c r="D1715" s="214" t="s">
        <v>3024</v>
      </c>
      <c r="E1715" s="215">
        <v>4988</v>
      </c>
      <c r="F1715" s="215">
        <v>5734</v>
      </c>
      <c r="G1715" s="212"/>
      <c r="H1715" s="212"/>
      <c r="I1715" s="213">
        <f>IF(Таблица6254[[#This Row],[цена наличные]]&lt;&gt;"-",Таблица6254[[#This Row],[цена наличные]]*Таблица6254[[#This Row],[Заказ наличные]],"")</f>
        <v>0</v>
      </c>
      <c r="J1715" s="213">
        <f>Таблица6254[[#This Row],[Цена б/н]]*Таблица6254[[#This Row],[заказ б/н]]</f>
        <v>0</v>
      </c>
    </row>
    <row r="1716" spans="1:10" x14ac:dyDescent="0.25">
      <c r="A1716" s="214" t="s">
        <v>1033</v>
      </c>
      <c r="B1716" s="214" t="s">
        <v>2969</v>
      </c>
      <c r="C1716" s="214" t="s">
        <v>3025</v>
      </c>
      <c r="D1716" s="214" t="s">
        <v>3026</v>
      </c>
      <c r="E1716" s="215">
        <v>1449</v>
      </c>
      <c r="F1716" s="215">
        <v>1666</v>
      </c>
      <c r="G1716" s="212"/>
      <c r="H1716" s="212"/>
      <c r="I1716" s="213">
        <f>IF(Таблица6254[[#This Row],[цена наличные]]&lt;&gt;"-",Таблица6254[[#This Row],[цена наличные]]*Таблица6254[[#This Row],[Заказ наличные]],"")</f>
        <v>0</v>
      </c>
      <c r="J1716" s="213">
        <f>Таблица6254[[#This Row],[Цена б/н]]*Таблица6254[[#This Row],[заказ б/н]]</f>
        <v>0</v>
      </c>
    </row>
    <row r="1717" spans="1:10" x14ac:dyDescent="0.25">
      <c r="A1717" s="214" t="s">
        <v>1033</v>
      </c>
      <c r="B1717" s="214" t="s">
        <v>2969</v>
      </c>
      <c r="C1717" s="214" t="s">
        <v>3027</v>
      </c>
      <c r="D1717" s="214" t="s">
        <v>3028</v>
      </c>
      <c r="E1717" s="215">
        <v>1587</v>
      </c>
      <c r="F1717" s="215">
        <v>1824</v>
      </c>
      <c r="G1717" s="212"/>
      <c r="H1717" s="212"/>
      <c r="I1717" s="213">
        <f>IF(Таблица6254[[#This Row],[цена наличные]]&lt;&gt;"-",Таблица6254[[#This Row],[цена наличные]]*Таблица6254[[#This Row],[Заказ наличные]],"")</f>
        <v>0</v>
      </c>
      <c r="J1717" s="213">
        <f>Таблица6254[[#This Row],[Цена б/н]]*Таблица6254[[#This Row],[заказ б/н]]</f>
        <v>0</v>
      </c>
    </row>
    <row r="1718" spans="1:10" x14ac:dyDescent="0.25">
      <c r="A1718" s="214" t="s">
        <v>1033</v>
      </c>
      <c r="B1718" s="214" t="s">
        <v>2969</v>
      </c>
      <c r="C1718" s="214" t="s">
        <v>3029</v>
      </c>
      <c r="D1718" s="214" t="s">
        <v>3030</v>
      </c>
      <c r="E1718" s="215">
        <v>2208</v>
      </c>
      <c r="F1718" s="215">
        <v>2538</v>
      </c>
      <c r="G1718" s="212"/>
      <c r="H1718" s="212"/>
      <c r="I1718" s="213">
        <f>IF(Таблица6254[[#This Row],[цена наличные]]&lt;&gt;"-",Таблица6254[[#This Row],[цена наличные]]*Таблица6254[[#This Row],[Заказ наличные]],"")</f>
        <v>0</v>
      </c>
      <c r="J1718" s="213">
        <f>Таблица6254[[#This Row],[Цена б/н]]*Таблица6254[[#This Row],[заказ б/н]]</f>
        <v>0</v>
      </c>
    </row>
    <row r="1719" spans="1:10" x14ac:dyDescent="0.25">
      <c r="A1719" s="214" t="s">
        <v>1033</v>
      </c>
      <c r="B1719" s="214" t="s">
        <v>2969</v>
      </c>
      <c r="C1719" s="214" t="s">
        <v>3031</v>
      </c>
      <c r="D1719" s="214" t="s">
        <v>3032</v>
      </c>
      <c r="E1719" s="215">
        <v>1173</v>
      </c>
      <c r="F1719" s="215">
        <v>1348</v>
      </c>
      <c r="G1719" s="212"/>
      <c r="H1719" s="212"/>
      <c r="I1719" s="213">
        <f>IF(Таблица6254[[#This Row],[цена наличные]]&lt;&gt;"-",Таблица6254[[#This Row],[цена наличные]]*Таблица6254[[#This Row],[Заказ наличные]],"")</f>
        <v>0</v>
      </c>
      <c r="J1719" s="213">
        <f>Таблица6254[[#This Row],[Цена б/н]]*Таблица6254[[#This Row],[заказ б/н]]</f>
        <v>0</v>
      </c>
    </row>
    <row r="1720" spans="1:10" x14ac:dyDescent="0.25">
      <c r="A1720" s="214" t="s">
        <v>1033</v>
      </c>
      <c r="B1720" s="214" t="s">
        <v>2969</v>
      </c>
      <c r="C1720" s="214" t="s">
        <v>3033</v>
      </c>
      <c r="D1720" s="214" t="s">
        <v>3034</v>
      </c>
      <c r="E1720" s="215">
        <v>1090</v>
      </c>
      <c r="F1720" s="215">
        <v>1253</v>
      </c>
      <c r="G1720" s="212"/>
      <c r="H1720" s="212"/>
      <c r="I1720" s="213">
        <f>IF(Таблица6254[[#This Row],[цена наличные]]&lt;&gt;"-",Таблица6254[[#This Row],[цена наличные]]*Таблица6254[[#This Row],[Заказ наличные]],"")</f>
        <v>0</v>
      </c>
      <c r="J1720" s="213">
        <f>Таблица6254[[#This Row],[Цена б/н]]*Таблица6254[[#This Row],[заказ б/н]]</f>
        <v>0</v>
      </c>
    </row>
    <row r="1721" spans="1:10" x14ac:dyDescent="0.25">
      <c r="A1721" s="214" t="s">
        <v>1033</v>
      </c>
      <c r="B1721" s="214" t="s">
        <v>2969</v>
      </c>
      <c r="C1721" s="214" t="s">
        <v>9510</v>
      </c>
      <c r="D1721" s="214" t="s">
        <v>9511</v>
      </c>
      <c r="E1721" s="215">
        <v>2898</v>
      </c>
      <c r="F1721" s="215">
        <v>3331</v>
      </c>
      <c r="G1721" s="212"/>
      <c r="H1721" s="212"/>
      <c r="I1721" s="213">
        <f>IF(Таблица6254[[#This Row],[цена наличные]]&lt;&gt;"-",Таблица6254[[#This Row],[цена наличные]]*Таблица6254[[#This Row],[Заказ наличные]],"")</f>
        <v>0</v>
      </c>
      <c r="J1721" s="213">
        <f>Таблица6254[[#This Row],[Цена б/н]]*Таблица6254[[#This Row],[заказ б/н]]</f>
        <v>0</v>
      </c>
    </row>
    <row r="1722" spans="1:10" x14ac:dyDescent="0.25">
      <c r="A1722" s="214" t="s">
        <v>1033</v>
      </c>
      <c r="B1722" s="214" t="s">
        <v>2969</v>
      </c>
      <c r="C1722" s="214" t="s">
        <v>3035</v>
      </c>
      <c r="D1722" s="214" t="s">
        <v>10186</v>
      </c>
      <c r="E1722" s="215">
        <v>1725</v>
      </c>
      <c r="F1722" s="215">
        <v>1983</v>
      </c>
      <c r="G1722" s="212"/>
      <c r="H1722" s="212"/>
      <c r="I1722" s="213">
        <f>IF(Таблица6254[[#This Row],[цена наличные]]&lt;&gt;"-",Таблица6254[[#This Row],[цена наличные]]*Таблица6254[[#This Row],[Заказ наличные]],"")</f>
        <v>0</v>
      </c>
      <c r="J1722" s="213">
        <f>Таблица6254[[#This Row],[Цена б/н]]*Таблица6254[[#This Row],[заказ б/н]]</f>
        <v>0</v>
      </c>
    </row>
    <row r="1723" spans="1:10" x14ac:dyDescent="0.25">
      <c r="A1723" s="214" t="s">
        <v>1033</v>
      </c>
      <c r="B1723" s="214" t="s">
        <v>2969</v>
      </c>
      <c r="C1723" s="214" t="s">
        <v>3036</v>
      </c>
      <c r="D1723" s="214" t="s">
        <v>3037</v>
      </c>
      <c r="E1723" s="215">
        <v>2898</v>
      </c>
      <c r="F1723" s="215">
        <v>3331</v>
      </c>
      <c r="G1723" s="212"/>
      <c r="H1723" s="212"/>
      <c r="I1723" s="213">
        <f>IF(Таблица6254[[#This Row],[цена наличные]]&lt;&gt;"-",Таблица6254[[#This Row],[цена наличные]]*Таблица6254[[#This Row],[Заказ наличные]],"")</f>
        <v>0</v>
      </c>
      <c r="J1723" s="213">
        <f>Таблица6254[[#This Row],[Цена б/н]]*Таблица6254[[#This Row],[заказ б/н]]</f>
        <v>0</v>
      </c>
    </row>
    <row r="1724" spans="1:10" x14ac:dyDescent="0.25">
      <c r="A1724" s="214" t="s">
        <v>1033</v>
      </c>
      <c r="B1724" s="214" t="s">
        <v>2969</v>
      </c>
      <c r="C1724" s="214" t="s">
        <v>3038</v>
      </c>
      <c r="D1724" s="214" t="s">
        <v>3039</v>
      </c>
      <c r="E1724" s="215">
        <v>2415</v>
      </c>
      <c r="F1724" s="215">
        <v>2776</v>
      </c>
      <c r="G1724" s="212"/>
      <c r="H1724" s="212"/>
      <c r="I1724" s="213">
        <f>IF(Таблица6254[[#This Row],[цена наличные]]&lt;&gt;"-",Таблица6254[[#This Row],[цена наличные]]*Таблица6254[[#This Row],[Заказ наличные]],"")</f>
        <v>0</v>
      </c>
      <c r="J1724" s="213">
        <f>Таблица6254[[#This Row],[Цена б/н]]*Таблица6254[[#This Row],[заказ б/н]]</f>
        <v>0</v>
      </c>
    </row>
    <row r="1725" spans="1:10" x14ac:dyDescent="0.25">
      <c r="A1725" s="214" t="s">
        <v>1033</v>
      </c>
      <c r="B1725" s="214" t="s">
        <v>2969</v>
      </c>
      <c r="C1725" s="214" t="s">
        <v>3040</v>
      </c>
      <c r="D1725" s="214" t="s">
        <v>3041</v>
      </c>
      <c r="E1725" s="215">
        <v>4830</v>
      </c>
      <c r="F1725" s="215">
        <v>5552</v>
      </c>
      <c r="G1725" s="212"/>
      <c r="H1725" s="212"/>
      <c r="I1725" s="213">
        <f>IF(Таблица6254[[#This Row],[цена наличные]]&lt;&gt;"-",Таблица6254[[#This Row],[цена наличные]]*Таблица6254[[#This Row],[Заказ наличные]],"")</f>
        <v>0</v>
      </c>
      <c r="J1725" s="213">
        <f>Таблица6254[[#This Row],[Цена б/н]]*Таблица6254[[#This Row],[заказ б/н]]</f>
        <v>0</v>
      </c>
    </row>
    <row r="1726" spans="1:10" x14ac:dyDescent="0.25">
      <c r="A1726" s="214" t="s">
        <v>1033</v>
      </c>
      <c r="B1726" s="214" t="s">
        <v>2969</v>
      </c>
      <c r="C1726" s="214" t="s">
        <v>3042</v>
      </c>
      <c r="D1726" s="214" t="s">
        <v>3043</v>
      </c>
      <c r="E1726" s="215">
        <v>704</v>
      </c>
      <c r="F1726" s="215">
        <v>809</v>
      </c>
      <c r="G1726" s="212"/>
      <c r="H1726" s="212"/>
      <c r="I1726" s="213">
        <f>IF(Таблица6254[[#This Row],[цена наличные]]&lt;&gt;"-",Таблица6254[[#This Row],[цена наличные]]*Таблица6254[[#This Row],[Заказ наличные]],"")</f>
        <v>0</v>
      </c>
      <c r="J1726" s="213">
        <f>Таблица6254[[#This Row],[Цена б/н]]*Таблица6254[[#This Row],[заказ б/н]]</f>
        <v>0</v>
      </c>
    </row>
    <row r="1727" spans="1:10" x14ac:dyDescent="0.25">
      <c r="A1727" s="214" t="s">
        <v>1033</v>
      </c>
      <c r="B1727" s="214" t="s">
        <v>2969</v>
      </c>
      <c r="C1727" s="214" t="s">
        <v>3044</v>
      </c>
      <c r="D1727" s="214" t="s">
        <v>3045</v>
      </c>
      <c r="E1727" s="215">
        <v>2415</v>
      </c>
      <c r="F1727" s="215">
        <v>2776</v>
      </c>
      <c r="G1727" s="212"/>
      <c r="H1727" s="212"/>
      <c r="I1727" s="213">
        <f>IF(Таблица6254[[#This Row],[цена наличные]]&lt;&gt;"-",Таблица6254[[#This Row],[цена наличные]]*Таблица6254[[#This Row],[Заказ наличные]],"")</f>
        <v>0</v>
      </c>
      <c r="J1727" s="213">
        <f>Таблица6254[[#This Row],[Цена б/н]]*Таблица6254[[#This Row],[заказ б/н]]</f>
        <v>0</v>
      </c>
    </row>
    <row r="1728" spans="1:10" x14ac:dyDescent="0.25">
      <c r="A1728" s="214" t="s">
        <v>1033</v>
      </c>
      <c r="B1728" s="214" t="s">
        <v>2969</v>
      </c>
      <c r="C1728" s="214" t="s">
        <v>9914</v>
      </c>
      <c r="D1728" s="214" t="s">
        <v>9860</v>
      </c>
      <c r="E1728" s="215">
        <v>2715</v>
      </c>
      <c r="F1728" s="215">
        <v>3120</v>
      </c>
      <c r="G1728" s="212"/>
      <c r="H1728" s="212"/>
      <c r="I1728" s="213">
        <f>IF(Таблица6254[[#This Row],[цена наличные]]&lt;&gt;"-",Таблица6254[[#This Row],[цена наличные]]*Таблица6254[[#This Row],[Заказ наличные]],"")</f>
        <v>0</v>
      </c>
      <c r="J1728" s="213">
        <f>Таблица6254[[#This Row],[Цена б/н]]*Таблица6254[[#This Row],[заказ б/н]]</f>
        <v>0</v>
      </c>
    </row>
    <row r="1729" spans="1:10" x14ac:dyDescent="0.25">
      <c r="A1729" s="214" t="s">
        <v>1033</v>
      </c>
      <c r="B1729" s="214" t="s">
        <v>2969</v>
      </c>
      <c r="C1729" s="214" t="s">
        <v>3046</v>
      </c>
      <c r="D1729" s="214" t="s">
        <v>3047</v>
      </c>
      <c r="E1729" s="215">
        <v>3122</v>
      </c>
      <c r="F1729" s="215">
        <v>3589</v>
      </c>
      <c r="G1729" s="212"/>
      <c r="H1729" s="212"/>
      <c r="I1729" s="213">
        <f>IF(Таблица6254[[#This Row],[цена наличные]]&lt;&gt;"-",Таблица6254[[#This Row],[цена наличные]]*Таблица6254[[#This Row],[Заказ наличные]],"")</f>
        <v>0</v>
      </c>
      <c r="J1729" s="213">
        <f>Таблица6254[[#This Row],[Цена б/н]]*Таблица6254[[#This Row],[заказ б/н]]</f>
        <v>0</v>
      </c>
    </row>
    <row r="1730" spans="1:10" x14ac:dyDescent="0.25">
      <c r="A1730" s="214" t="s">
        <v>1033</v>
      </c>
      <c r="B1730" s="214" t="s">
        <v>2969</v>
      </c>
      <c r="C1730" s="214" t="s">
        <v>3048</v>
      </c>
      <c r="D1730" s="214" t="s">
        <v>3049</v>
      </c>
      <c r="E1730" s="215">
        <v>3122</v>
      </c>
      <c r="F1730" s="215">
        <v>3589</v>
      </c>
      <c r="G1730" s="212"/>
      <c r="H1730" s="212"/>
      <c r="I1730" s="213">
        <f>IF(Таблица6254[[#This Row],[цена наличные]]&lt;&gt;"-",Таблица6254[[#This Row],[цена наличные]]*Таблица6254[[#This Row],[Заказ наличные]],"")</f>
        <v>0</v>
      </c>
      <c r="J1730" s="213">
        <f>Таблица6254[[#This Row],[Цена б/н]]*Таблица6254[[#This Row],[заказ б/н]]</f>
        <v>0</v>
      </c>
    </row>
    <row r="1731" spans="1:10" x14ac:dyDescent="0.25">
      <c r="A1731" s="214" t="s">
        <v>1033</v>
      </c>
      <c r="B1731" s="214" t="s">
        <v>2969</v>
      </c>
      <c r="C1731" s="214" t="s">
        <v>3050</v>
      </c>
      <c r="D1731" s="214" t="s">
        <v>3051</v>
      </c>
      <c r="E1731" s="215">
        <v>3801</v>
      </c>
      <c r="F1731" s="215">
        <v>4369</v>
      </c>
      <c r="G1731" s="212"/>
      <c r="H1731" s="212"/>
      <c r="I1731" s="213">
        <f>IF(Таблица6254[[#This Row],[цена наличные]]&lt;&gt;"-",Таблица6254[[#This Row],[цена наличные]]*Таблица6254[[#This Row],[Заказ наличные]],"")</f>
        <v>0</v>
      </c>
      <c r="J1731" s="213">
        <f>Таблица6254[[#This Row],[Цена б/н]]*Таблица6254[[#This Row],[заказ б/н]]</f>
        <v>0</v>
      </c>
    </row>
    <row r="1732" spans="1:10" x14ac:dyDescent="0.25">
      <c r="A1732" s="214" t="s">
        <v>1033</v>
      </c>
      <c r="B1732" s="214" t="s">
        <v>2969</v>
      </c>
      <c r="C1732" s="214" t="s">
        <v>3052</v>
      </c>
      <c r="D1732" s="214" t="s">
        <v>3053</v>
      </c>
      <c r="E1732" s="215">
        <v>3801</v>
      </c>
      <c r="F1732" s="215">
        <v>4369</v>
      </c>
      <c r="G1732" s="212"/>
      <c r="H1732" s="212"/>
      <c r="I1732" s="213">
        <f>IF(Таблица6254[[#This Row],[цена наличные]]&lt;&gt;"-",Таблица6254[[#This Row],[цена наличные]]*Таблица6254[[#This Row],[Заказ наличные]],"")</f>
        <v>0</v>
      </c>
      <c r="J1732" s="213">
        <f>Таблица6254[[#This Row],[Цена б/н]]*Таблица6254[[#This Row],[заказ б/н]]</f>
        <v>0</v>
      </c>
    </row>
    <row r="1733" spans="1:10" x14ac:dyDescent="0.25">
      <c r="A1733" s="214" t="s">
        <v>1033</v>
      </c>
      <c r="B1733" s="214" t="s">
        <v>2969</v>
      </c>
      <c r="C1733" s="214" t="s">
        <v>3054</v>
      </c>
      <c r="D1733" s="214" t="s">
        <v>3055</v>
      </c>
      <c r="E1733" s="215">
        <v>4615</v>
      </c>
      <c r="F1733" s="215">
        <v>5305</v>
      </c>
      <c r="G1733" s="212"/>
      <c r="H1733" s="212"/>
      <c r="I1733" s="213">
        <f>IF(Таблица6254[[#This Row],[цена наличные]]&lt;&gt;"-",Таблица6254[[#This Row],[цена наличные]]*Таблица6254[[#This Row],[Заказ наличные]],"")</f>
        <v>0</v>
      </c>
      <c r="J1733" s="213">
        <f>Таблица6254[[#This Row],[Цена б/н]]*Таблица6254[[#This Row],[заказ б/н]]</f>
        <v>0</v>
      </c>
    </row>
    <row r="1734" spans="1:10" x14ac:dyDescent="0.25">
      <c r="A1734" s="214" t="s">
        <v>1033</v>
      </c>
      <c r="B1734" s="214" t="s">
        <v>2969</v>
      </c>
      <c r="C1734" s="214" t="s">
        <v>3056</v>
      </c>
      <c r="D1734" s="214" t="s">
        <v>3057</v>
      </c>
      <c r="E1734" s="215">
        <v>4615</v>
      </c>
      <c r="F1734" s="215">
        <v>5305</v>
      </c>
      <c r="G1734" s="212"/>
      <c r="H1734" s="212"/>
      <c r="I1734" s="213">
        <f>IF(Таблица6254[[#This Row],[цена наличные]]&lt;&gt;"-",Таблица6254[[#This Row],[цена наличные]]*Таблица6254[[#This Row],[Заказ наличные]],"")</f>
        <v>0</v>
      </c>
      <c r="J1734" s="213">
        <f>Таблица6254[[#This Row],[Цена б/н]]*Таблица6254[[#This Row],[заказ б/н]]</f>
        <v>0</v>
      </c>
    </row>
    <row r="1735" spans="1:10" x14ac:dyDescent="0.25">
      <c r="A1735" s="214" t="s">
        <v>1033</v>
      </c>
      <c r="B1735" s="214" t="s">
        <v>2969</v>
      </c>
      <c r="C1735" s="214" t="s">
        <v>3058</v>
      </c>
      <c r="D1735" s="214" t="s">
        <v>3059</v>
      </c>
      <c r="E1735" s="215">
        <v>2001</v>
      </c>
      <c r="F1735" s="215">
        <v>2300</v>
      </c>
      <c r="G1735" s="212"/>
      <c r="H1735" s="212"/>
      <c r="I1735" s="213">
        <f>IF(Таблица6254[[#This Row],[цена наличные]]&lt;&gt;"-",Таблица6254[[#This Row],[цена наличные]]*Таблица6254[[#This Row],[Заказ наличные]],"")</f>
        <v>0</v>
      </c>
      <c r="J1735" s="213">
        <f>Таблица6254[[#This Row],[Цена б/н]]*Таблица6254[[#This Row],[заказ б/н]]</f>
        <v>0</v>
      </c>
    </row>
    <row r="1736" spans="1:10" x14ac:dyDescent="0.25">
      <c r="A1736" s="214" t="s">
        <v>1033</v>
      </c>
      <c r="B1736" s="214" t="s">
        <v>2969</v>
      </c>
      <c r="C1736" s="214" t="s">
        <v>3060</v>
      </c>
      <c r="D1736" s="214" t="s">
        <v>3061</v>
      </c>
      <c r="E1736" s="215">
        <v>1968</v>
      </c>
      <c r="F1736" s="215">
        <v>2262</v>
      </c>
      <c r="G1736" s="212"/>
      <c r="H1736" s="212"/>
      <c r="I1736" s="213">
        <f>IF(Таблица6254[[#This Row],[цена наличные]]&lt;&gt;"-",Таблица6254[[#This Row],[цена наличные]]*Таблица6254[[#This Row],[Заказ наличные]],"")</f>
        <v>0</v>
      </c>
      <c r="J1736" s="213">
        <f>Таблица6254[[#This Row],[Цена б/н]]*Таблица6254[[#This Row],[заказ б/н]]</f>
        <v>0</v>
      </c>
    </row>
    <row r="1737" spans="1:10" x14ac:dyDescent="0.25">
      <c r="A1737" s="214" t="s">
        <v>1033</v>
      </c>
      <c r="B1737" s="214" t="s">
        <v>2969</v>
      </c>
      <c r="C1737" s="214" t="s">
        <v>3062</v>
      </c>
      <c r="D1737" s="214" t="s">
        <v>10187</v>
      </c>
      <c r="E1737" s="215">
        <v>1052</v>
      </c>
      <c r="F1737" s="215">
        <v>1209</v>
      </c>
      <c r="G1737" s="212"/>
      <c r="H1737" s="212"/>
      <c r="I1737" s="213">
        <f>IF(Таблица6254[[#This Row],[цена наличные]]&lt;&gt;"-",Таблица6254[[#This Row],[цена наличные]]*Таблица6254[[#This Row],[Заказ наличные]],"")</f>
        <v>0</v>
      </c>
      <c r="J1737" s="213">
        <f>Таблица6254[[#This Row],[Цена б/н]]*Таблица6254[[#This Row],[заказ б/н]]</f>
        <v>0</v>
      </c>
    </row>
    <row r="1738" spans="1:10" x14ac:dyDescent="0.25">
      <c r="A1738" s="214" t="s">
        <v>1033</v>
      </c>
      <c r="B1738" s="214" t="s">
        <v>2969</v>
      </c>
      <c r="C1738" s="214" t="s">
        <v>3058</v>
      </c>
      <c r="D1738" s="214" t="s">
        <v>10188</v>
      </c>
      <c r="E1738" s="215">
        <v>2240</v>
      </c>
      <c r="F1738" s="215">
        <v>2574</v>
      </c>
      <c r="G1738" s="212"/>
      <c r="H1738" s="212"/>
      <c r="I1738" s="213">
        <f>IF(Таблица6254[[#This Row],[цена наличные]]&lt;&gt;"-",Таблица6254[[#This Row],[цена наличные]]*Таблица6254[[#This Row],[Заказ наличные]],"")</f>
        <v>0</v>
      </c>
      <c r="J1738" s="213">
        <f>Таблица6254[[#This Row],[Цена б/н]]*Таблица6254[[#This Row],[заказ б/н]]</f>
        <v>0</v>
      </c>
    </row>
    <row r="1739" spans="1:10" x14ac:dyDescent="0.25">
      <c r="A1739" s="214" t="s">
        <v>1033</v>
      </c>
      <c r="B1739" s="214" t="s">
        <v>2969</v>
      </c>
      <c r="C1739" s="214" t="s">
        <v>3060</v>
      </c>
      <c r="D1739" s="214" t="s">
        <v>10189</v>
      </c>
      <c r="E1739" s="215">
        <v>1968</v>
      </c>
      <c r="F1739" s="215">
        <v>2262</v>
      </c>
      <c r="G1739" s="212"/>
      <c r="H1739" s="212"/>
      <c r="I1739" s="213">
        <f>IF(Таблица6254[[#This Row],[цена наличные]]&lt;&gt;"-",Таблица6254[[#This Row],[цена наличные]]*Таблица6254[[#This Row],[Заказ наличные]],"")</f>
        <v>0</v>
      </c>
      <c r="J1739" s="213">
        <f>Таблица6254[[#This Row],[Цена б/н]]*Таблица6254[[#This Row],[заказ б/н]]</f>
        <v>0</v>
      </c>
    </row>
    <row r="1740" spans="1:10" x14ac:dyDescent="0.25">
      <c r="A1740" s="214" t="s">
        <v>1033</v>
      </c>
      <c r="B1740" s="214" t="s">
        <v>2969</v>
      </c>
      <c r="C1740" s="214" t="s">
        <v>14322</v>
      </c>
      <c r="D1740" s="214" t="s">
        <v>14323</v>
      </c>
      <c r="E1740" s="215">
        <v>2519</v>
      </c>
      <c r="F1740" s="215">
        <v>2895</v>
      </c>
      <c r="G1740" s="212"/>
      <c r="H1740" s="212"/>
      <c r="I1740" s="213">
        <f>IF(Таблица6254[[#This Row],[цена наличные]]&lt;&gt;"-",Таблица6254[[#This Row],[цена наличные]]*Таблица6254[[#This Row],[Заказ наличные]],"")</f>
        <v>0</v>
      </c>
      <c r="J1740" s="213">
        <f>Таблица6254[[#This Row],[Цена б/н]]*Таблица6254[[#This Row],[заказ б/н]]</f>
        <v>0</v>
      </c>
    </row>
    <row r="1741" spans="1:10" x14ac:dyDescent="0.25">
      <c r="A1741" s="214" t="s">
        <v>1033</v>
      </c>
      <c r="B1741" s="214" t="s">
        <v>2969</v>
      </c>
      <c r="C1741" s="214" t="s">
        <v>11621</v>
      </c>
      <c r="D1741" s="214" t="s">
        <v>11622</v>
      </c>
      <c r="E1741" s="215">
        <v>3002</v>
      </c>
      <c r="F1741" s="215">
        <v>3450</v>
      </c>
      <c r="G1741" s="212"/>
      <c r="H1741" s="212"/>
      <c r="I1741" s="213">
        <f>IF(Таблица6254[[#This Row],[цена наличные]]&lt;&gt;"-",Таблица6254[[#This Row],[цена наличные]]*Таблица6254[[#This Row],[Заказ наличные]],"")</f>
        <v>0</v>
      </c>
      <c r="J1741" s="213">
        <f>Таблица6254[[#This Row],[Цена б/н]]*Таблица6254[[#This Row],[заказ б/н]]</f>
        <v>0</v>
      </c>
    </row>
    <row r="1742" spans="1:10" x14ac:dyDescent="0.25">
      <c r="A1742" s="214" t="s">
        <v>1033</v>
      </c>
      <c r="B1742" s="214" t="s">
        <v>2969</v>
      </c>
      <c r="C1742" s="214" t="s">
        <v>3063</v>
      </c>
      <c r="D1742" s="214" t="s">
        <v>3064</v>
      </c>
      <c r="E1742" s="215">
        <v>1070</v>
      </c>
      <c r="F1742" s="215">
        <v>1229</v>
      </c>
      <c r="G1742" s="212"/>
      <c r="H1742" s="212"/>
      <c r="I1742" s="213">
        <f>IF(Таблица6254[[#This Row],[цена наличные]]&lt;&gt;"-",Таблица6254[[#This Row],[цена наличные]]*Таблица6254[[#This Row],[Заказ наличные]],"")</f>
        <v>0</v>
      </c>
      <c r="J1742" s="213">
        <f>Таблица6254[[#This Row],[Цена б/н]]*Таблица6254[[#This Row],[заказ б/н]]</f>
        <v>0</v>
      </c>
    </row>
    <row r="1743" spans="1:10" x14ac:dyDescent="0.25">
      <c r="A1743" s="214" t="s">
        <v>1033</v>
      </c>
      <c r="B1743" s="214" t="s">
        <v>2969</v>
      </c>
      <c r="C1743" s="214" t="s">
        <v>3065</v>
      </c>
      <c r="D1743" s="214" t="s">
        <v>3066</v>
      </c>
      <c r="E1743" s="215">
        <v>1760</v>
      </c>
      <c r="F1743" s="215">
        <v>2023</v>
      </c>
      <c r="G1743" s="212"/>
      <c r="H1743" s="212"/>
      <c r="I1743" s="213">
        <f>IF(Таблица6254[[#This Row],[цена наличные]]&lt;&gt;"-",Таблица6254[[#This Row],[цена наличные]]*Таблица6254[[#This Row],[Заказ наличные]],"")</f>
        <v>0</v>
      </c>
      <c r="J1743" s="213">
        <f>Таблица6254[[#This Row],[Цена б/н]]*Таблица6254[[#This Row],[заказ б/н]]</f>
        <v>0</v>
      </c>
    </row>
    <row r="1744" spans="1:10" x14ac:dyDescent="0.25">
      <c r="A1744" s="214" t="s">
        <v>1033</v>
      </c>
      <c r="B1744" s="214" t="s">
        <v>2969</v>
      </c>
      <c r="C1744" s="214" t="s">
        <v>10676</v>
      </c>
      <c r="D1744" s="214" t="s">
        <v>10677</v>
      </c>
      <c r="E1744" s="215">
        <v>1863</v>
      </c>
      <c r="F1744" s="215">
        <v>2141</v>
      </c>
      <c r="G1744" s="212"/>
      <c r="H1744" s="212"/>
      <c r="I1744" s="213">
        <f>IF(Таблица6254[[#This Row],[цена наличные]]&lt;&gt;"-",Таблица6254[[#This Row],[цена наличные]]*Таблица6254[[#This Row],[Заказ наличные]],"")</f>
        <v>0</v>
      </c>
      <c r="J1744" s="213">
        <f>Таблица6254[[#This Row],[Цена б/н]]*Таблица6254[[#This Row],[заказ б/н]]</f>
        <v>0</v>
      </c>
    </row>
    <row r="1745" spans="1:10" x14ac:dyDescent="0.25">
      <c r="A1745" s="214" t="s">
        <v>1033</v>
      </c>
      <c r="B1745" s="214" t="s">
        <v>2969</v>
      </c>
      <c r="C1745" s="214" t="s">
        <v>10678</v>
      </c>
      <c r="D1745" s="214" t="s">
        <v>10679</v>
      </c>
      <c r="E1745" s="215">
        <v>3947</v>
      </c>
      <c r="F1745" s="215">
        <v>4536</v>
      </c>
      <c r="G1745" s="212"/>
      <c r="H1745" s="212"/>
      <c r="I1745" s="213">
        <f>IF(Таблица6254[[#This Row],[цена наличные]]&lt;&gt;"-",Таблица6254[[#This Row],[цена наличные]]*Таблица6254[[#This Row],[Заказ наличные]],"")</f>
        <v>0</v>
      </c>
      <c r="J1745" s="213">
        <f>Таблица6254[[#This Row],[Цена б/н]]*Таблица6254[[#This Row],[заказ б/н]]</f>
        <v>0</v>
      </c>
    </row>
    <row r="1746" spans="1:10" x14ac:dyDescent="0.25">
      <c r="A1746" s="214" t="s">
        <v>1033</v>
      </c>
      <c r="B1746" s="214" t="s">
        <v>2969</v>
      </c>
      <c r="C1746" s="214" t="s">
        <v>10680</v>
      </c>
      <c r="D1746" s="214" t="s">
        <v>10681</v>
      </c>
      <c r="E1746" s="215">
        <v>312</v>
      </c>
      <c r="F1746" s="215">
        <v>359</v>
      </c>
      <c r="G1746" s="212"/>
      <c r="H1746" s="212"/>
      <c r="I1746" s="213">
        <f>IF(Таблица6254[[#This Row],[цена наличные]]&lt;&gt;"-",Таблица6254[[#This Row],[цена наличные]]*Таблица6254[[#This Row],[Заказ наличные]],"")</f>
        <v>0</v>
      </c>
      <c r="J1746" s="213">
        <f>Таблица6254[[#This Row],[Цена б/н]]*Таблица6254[[#This Row],[заказ б/н]]</f>
        <v>0</v>
      </c>
    </row>
    <row r="1747" spans="1:10" x14ac:dyDescent="0.25">
      <c r="A1747" s="214" t="s">
        <v>1033</v>
      </c>
      <c r="B1747" s="214" t="s">
        <v>2969</v>
      </c>
      <c r="C1747" s="214" t="s">
        <v>10682</v>
      </c>
      <c r="D1747" s="214" t="s">
        <v>10683</v>
      </c>
      <c r="E1747" s="215">
        <v>621</v>
      </c>
      <c r="F1747" s="215">
        <v>714</v>
      </c>
      <c r="G1747" s="212"/>
      <c r="H1747" s="212"/>
      <c r="I1747" s="213">
        <f>IF(Таблица6254[[#This Row],[цена наличные]]&lt;&gt;"-",Таблица6254[[#This Row],[цена наличные]]*Таблица6254[[#This Row],[Заказ наличные]],"")</f>
        <v>0</v>
      </c>
      <c r="J1747" s="213">
        <f>Таблица6254[[#This Row],[Цена б/н]]*Таблица6254[[#This Row],[заказ б/н]]</f>
        <v>0</v>
      </c>
    </row>
    <row r="1748" spans="1:10" x14ac:dyDescent="0.25">
      <c r="A1748" s="214" t="s">
        <v>1033</v>
      </c>
      <c r="B1748" s="214" t="s">
        <v>2969</v>
      </c>
      <c r="C1748" s="214" t="s">
        <v>3067</v>
      </c>
      <c r="D1748" s="214" t="s">
        <v>3068</v>
      </c>
      <c r="E1748" s="215">
        <v>339</v>
      </c>
      <c r="F1748" s="215">
        <v>390</v>
      </c>
      <c r="G1748" s="212"/>
      <c r="H1748" s="212"/>
      <c r="I1748" s="213">
        <f>IF(Таблица6254[[#This Row],[цена наличные]]&lt;&gt;"-",Таблица6254[[#This Row],[цена наличные]]*Таблица6254[[#This Row],[Заказ наличные]],"")</f>
        <v>0</v>
      </c>
      <c r="J1748" s="213">
        <f>Таблица6254[[#This Row],[Цена б/н]]*Таблица6254[[#This Row],[заказ б/н]]</f>
        <v>0</v>
      </c>
    </row>
    <row r="1749" spans="1:10" x14ac:dyDescent="0.25">
      <c r="A1749" s="214" t="s">
        <v>1033</v>
      </c>
      <c r="B1749" s="214" t="s">
        <v>2969</v>
      </c>
      <c r="C1749" s="214" t="s">
        <v>3069</v>
      </c>
      <c r="D1749" s="214" t="s">
        <v>3070</v>
      </c>
      <c r="E1749" s="215">
        <v>441</v>
      </c>
      <c r="F1749" s="215">
        <v>507</v>
      </c>
      <c r="G1749" s="212"/>
      <c r="H1749" s="212"/>
      <c r="I1749" s="213">
        <f>IF(Таблица6254[[#This Row],[цена наличные]]&lt;&gt;"-",Таблица6254[[#This Row],[цена наличные]]*Таблица6254[[#This Row],[Заказ наличные]],"")</f>
        <v>0</v>
      </c>
      <c r="J1749" s="213">
        <f>Таблица6254[[#This Row],[Цена б/н]]*Таблица6254[[#This Row],[заказ б/н]]</f>
        <v>0</v>
      </c>
    </row>
    <row r="1750" spans="1:10" x14ac:dyDescent="0.25">
      <c r="A1750" s="214" t="s">
        <v>1033</v>
      </c>
      <c r="B1750" s="214" t="s">
        <v>2969</v>
      </c>
      <c r="C1750" s="214" t="s">
        <v>3071</v>
      </c>
      <c r="D1750" s="214" t="s">
        <v>3072</v>
      </c>
      <c r="E1750" s="215">
        <v>441</v>
      </c>
      <c r="F1750" s="215">
        <v>507</v>
      </c>
      <c r="G1750" s="212"/>
      <c r="H1750" s="212"/>
      <c r="I1750" s="213">
        <f>IF(Таблица6254[[#This Row],[цена наличные]]&lt;&gt;"-",Таблица6254[[#This Row],[цена наличные]]*Таблица6254[[#This Row],[Заказ наличные]],"")</f>
        <v>0</v>
      </c>
      <c r="J1750" s="213">
        <f>Таблица6254[[#This Row],[Цена б/н]]*Таблица6254[[#This Row],[заказ б/н]]</f>
        <v>0</v>
      </c>
    </row>
    <row r="1751" spans="1:10" x14ac:dyDescent="0.25">
      <c r="A1751" s="214" t="s">
        <v>1033</v>
      </c>
      <c r="B1751" s="214" t="s">
        <v>2969</v>
      </c>
      <c r="C1751" s="214" t="s">
        <v>3073</v>
      </c>
      <c r="D1751" s="214" t="s">
        <v>3074</v>
      </c>
      <c r="E1751" s="215">
        <v>449</v>
      </c>
      <c r="F1751" s="215">
        <v>516</v>
      </c>
      <c r="G1751" s="212"/>
      <c r="H1751" s="212"/>
      <c r="I1751" s="213">
        <f>IF(Таблица6254[[#This Row],[цена наличные]]&lt;&gt;"-",Таблица6254[[#This Row],[цена наличные]]*Таблица6254[[#This Row],[Заказ наличные]],"")</f>
        <v>0</v>
      </c>
      <c r="J1751" s="213">
        <f>Таблица6254[[#This Row],[Цена б/н]]*Таблица6254[[#This Row],[заказ б/н]]</f>
        <v>0</v>
      </c>
    </row>
    <row r="1752" spans="1:10" x14ac:dyDescent="0.25">
      <c r="A1752" s="214" t="s">
        <v>1033</v>
      </c>
      <c r="B1752" s="214" t="s">
        <v>2969</v>
      </c>
      <c r="C1752" s="214" t="s">
        <v>3075</v>
      </c>
      <c r="D1752" s="214" t="s">
        <v>3076</v>
      </c>
      <c r="E1752" s="215">
        <v>483</v>
      </c>
      <c r="F1752" s="215">
        <v>555</v>
      </c>
      <c r="G1752" s="212"/>
      <c r="H1752" s="212"/>
      <c r="I1752" s="213">
        <f>IF(Таблица6254[[#This Row],[цена наличные]]&lt;&gt;"-",Таблица6254[[#This Row],[цена наличные]]*Таблица6254[[#This Row],[Заказ наличные]],"")</f>
        <v>0</v>
      </c>
      <c r="J1752" s="213">
        <f>Таблица6254[[#This Row],[Цена б/н]]*Таблица6254[[#This Row],[заказ б/н]]</f>
        <v>0</v>
      </c>
    </row>
    <row r="1753" spans="1:10" x14ac:dyDescent="0.25">
      <c r="A1753" s="214" t="s">
        <v>1033</v>
      </c>
      <c r="B1753" s="214" t="s">
        <v>2969</v>
      </c>
      <c r="C1753" s="214" t="s">
        <v>10684</v>
      </c>
      <c r="D1753" s="214" t="s">
        <v>10685</v>
      </c>
      <c r="E1753" s="215">
        <v>518</v>
      </c>
      <c r="F1753" s="215">
        <v>595</v>
      </c>
      <c r="G1753" s="212"/>
      <c r="H1753" s="212"/>
      <c r="I1753" s="213">
        <f>IF(Таблица6254[[#This Row],[цена наличные]]&lt;&gt;"-",Таблица6254[[#This Row],[цена наличные]]*Таблица6254[[#This Row],[Заказ наличные]],"")</f>
        <v>0</v>
      </c>
      <c r="J1753" s="213">
        <f>Таблица6254[[#This Row],[Цена б/н]]*Таблица6254[[#This Row],[заказ б/н]]</f>
        <v>0</v>
      </c>
    </row>
    <row r="1754" spans="1:10" x14ac:dyDescent="0.25">
      <c r="A1754" s="214" t="s">
        <v>1033</v>
      </c>
      <c r="B1754" s="214" t="s">
        <v>2969</v>
      </c>
      <c r="C1754" s="214" t="s">
        <v>3077</v>
      </c>
      <c r="D1754" s="214" t="s">
        <v>3078</v>
      </c>
      <c r="E1754" s="215">
        <v>656</v>
      </c>
      <c r="F1754" s="215">
        <v>754</v>
      </c>
      <c r="G1754" s="212"/>
      <c r="H1754" s="212"/>
      <c r="I1754" s="213">
        <f>IF(Таблица6254[[#This Row],[цена наличные]]&lt;&gt;"-",Таблица6254[[#This Row],[цена наличные]]*Таблица6254[[#This Row],[Заказ наличные]],"")</f>
        <v>0</v>
      </c>
      <c r="J1754" s="213">
        <f>Таблица6254[[#This Row],[Цена б/н]]*Таблица6254[[#This Row],[заказ б/н]]</f>
        <v>0</v>
      </c>
    </row>
    <row r="1755" spans="1:10" x14ac:dyDescent="0.25">
      <c r="A1755" s="214" t="s">
        <v>1033</v>
      </c>
      <c r="B1755" s="214" t="s">
        <v>2969</v>
      </c>
      <c r="C1755" s="214" t="s">
        <v>3079</v>
      </c>
      <c r="D1755" s="214" t="s">
        <v>3080</v>
      </c>
      <c r="E1755" s="215">
        <v>656</v>
      </c>
      <c r="F1755" s="215">
        <v>754</v>
      </c>
      <c r="G1755" s="212"/>
      <c r="H1755" s="212"/>
      <c r="I1755" s="213">
        <f>IF(Таблица6254[[#This Row],[цена наличные]]&lt;&gt;"-",Таблица6254[[#This Row],[цена наличные]]*Таблица6254[[#This Row],[Заказ наличные]],"")</f>
        <v>0</v>
      </c>
      <c r="J1755" s="213">
        <f>Таблица6254[[#This Row],[Цена б/н]]*Таблица6254[[#This Row],[заказ б/н]]</f>
        <v>0</v>
      </c>
    </row>
    <row r="1756" spans="1:10" x14ac:dyDescent="0.25">
      <c r="A1756" s="214" t="s">
        <v>1033</v>
      </c>
      <c r="B1756" s="214" t="s">
        <v>2969</v>
      </c>
      <c r="C1756" s="214" t="s">
        <v>3081</v>
      </c>
      <c r="D1756" s="214" t="s">
        <v>3082</v>
      </c>
      <c r="E1756" s="215">
        <v>449</v>
      </c>
      <c r="F1756" s="215">
        <v>516</v>
      </c>
      <c r="G1756" s="212"/>
      <c r="H1756" s="212"/>
      <c r="I1756" s="213">
        <f>IF(Таблица6254[[#This Row],[цена наличные]]&lt;&gt;"-",Таблица6254[[#This Row],[цена наличные]]*Таблица6254[[#This Row],[Заказ наличные]],"")</f>
        <v>0</v>
      </c>
      <c r="J1756" s="213">
        <f>Таблица6254[[#This Row],[Цена б/н]]*Таблица6254[[#This Row],[заказ б/н]]</f>
        <v>0</v>
      </c>
    </row>
    <row r="1757" spans="1:10" x14ac:dyDescent="0.25">
      <c r="A1757" s="214" t="s">
        <v>1033</v>
      </c>
      <c r="B1757" s="214" t="s">
        <v>2969</v>
      </c>
      <c r="C1757" s="214" t="s">
        <v>10686</v>
      </c>
      <c r="D1757" s="214" t="s">
        <v>10687</v>
      </c>
      <c r="E1757" s="215">
        <v>3864</v>
      </c>
      <c r="F1757" s="215">
        <v>4441</v>
      </c>
      <c r="G1757" s="212"/>
      <c r="H1757" s="212"/>
      <c r="I1757" s="213">
        <f>IF(Таблица6254[[#This Row],[цена наличные]]&lt;&gt;"-",Таблица6254[[#This Row],[цена наличные]]*Таблица6254[[#This Row],[Заказ наличные]],"")</f>
        <v>0</v>
      </c>
      <c r="J1757" s="213">
        <f>Таблица6254[[#This Row],[Цена б/н]]*Таблица6254[[#This Row],[заказ б/н]]</f>
        <v>0</v>
      </c>
    </row>
    <row r="1758" spans="1:10" x14ac:dyDescent="0.25">
      <c r="A1758" s="214" t="s">
        <v>1033</v>
      </c>
      <c r="B1758" s="214" t="s">
        <v>2969</v>
      </c>
      <c r="C1758" s="214" t="s">
        <v>10688</v>
      </c>
      <c r="D1758" s="214" t="s">
        <v>10689</v>
      </c>
      <c r="E1758" s="215">
        <v>3864</v>
      </c>
      <c r="F1758" s="215">
        <v>4441</v>
      </c>
      <c r="G1758" s="212"/>
      <c r="H1758" s="212"/>
      <c r="I1758" s="213">
        <f>IF(Таблица6254[[#This Row],[цена наличные]]&lt;&gt;"-",Таблица6254[[#This Row],[цена наличные]]*Таблица6254[[#This Row],[Заказ наличные]],"")</f>
        <v>0</v>
      </c>
      <c r="J1758" s="213">
        <f>Таблица6254[[#This Row],[Цена б/н]]*Таблица6254[[#This Row],[заказ б/н]]</f>
        <v>0</v>
      </c>
    </row>
    <row r="1759" spans="1:10" x14ac:dyDescent="0.25">
      <c r="A1759" s="214" t="s">
        <v>1033</v>
      </c>
      <c r="B1759" s="214" t="s">
        <v>2969</v>
      </c>
      <c r="C1759" s="214" t="s">
        <v>3083</v>
      </c>
      <c r="D1759" s="214" t="s">
        <v>3084</v>
      </c>
      <c r="E1759" s="215">
        <v>4065</v>
      </c>
      <c r="F1759" s="215">
        <v>4672</v>
      </c>
      <c r="G1759" s="212"/>
      <c r="H1759" s="212"/>
      <c r="I1759" s="213">
        <f>IF(Таблица6254[[#This Row],[цена наличные]]&lt;&gt;"-",Таблица6254[[#This Row],[цена наличные]]*Таблица6254[[#This Row],[Заказ наличные]],"")</f>
        <v>0</v>
      </c>
      <c r="J1759" s="213">
        <f>Таблица6254[[#This Row],[Цена б/н]]*Таблица6254[[#This Row],[заказ б/н]]</f>
        <v>0</v>
      </c>
    </row>
    <row r="1760" spans="1:10" x14ac:dyDescent="0.25">
      <c r="A1760" s="214" t="s">
        <v>1033</v>
      </c>
      <c r="B1760" s="214" t="s">
        <v>2969</v>
      </c>
      <c r="C1760" s="214" t="s">
        <v>10690</v>
      </c>
      <c r="D1760" s="214" t="s">
        <v>10691</v>
      </c>
      <c r="E1760" s="215">
        <v>2208</v>
      </c>
      <c r="F1760" s="215">
        <v>2538</v>
      </c>
      <c r="G1760" s="212"/>
      <c r="H1760" s="212"/>
      <c r="I1760" s="213">
        <f>IF(Таблица6254[[#This Row],[цена наличные]]&lt;&gt;"-",Таблица6254[[#This Row],[цена наличные]]*Таблица6254[[#This Row],[Заказ наличные]],"")</f>
        <v>0</v>
      </c>
      <c r="J1760" s="213">
        <f>Таблица6254[[#This Row],[Цена б/н]]*Таблица6254[[#This Row],[заказ б/н]]</f>
        <v>0</v>
      </c>
    </row>
    <row r="1761" spans="1:10" x14ac:dyDescent="0.25">
      <c r="A1761" s="214" t="s">
        <v>1033</v>
      </c>
      <c r="B1761" s="214" t="s">
        <v>2969</v>
      </c>
      <c r="C1761" s="214" t="s">
        <v>10692</v>
      </c>
      <c r="D1761" s="214" t="s">
        <v>10693</v>
      </c>
      <c r="E1761" s="215">
        <v>1587</v>
      </c>
      <c r="F1761" s="215">
        <v>1824</v>
      </c>
      <c r="G1761" s="212"/>
      <c r="H1761" s="212"/>
      <c r="I1761" s="213">
        <f>IF(Таблица6254[[#This Row],[цена наличные]]&lt;&gt;"-",Таблица6254[[#This Row],[цена наличные]]*Таблица6254[[#This Row],[Заказ наличные]],"")</f>
        <v>0</v>
      </c>
      <c r="J1761" s="213">
        <f>Таблица6254[[#This Row],[Цена б/н]]*Таблица6254[[#This Row],[заказ б/н]]</f>
        <v>0</v>
      </c>
    </row>
    <row r="1762" spans="1:10" x14ac:dyDescent="0.25">
      <c r="A1762" s="214" t="s">
        <v>1033</v>
      </c>
      <c r="B1762" s="214" t="s">
        <v>2969</v>
      </c>
      <c r="C1762" s="214" t="s">
        <v>10694</v>
      </c>
      <c r="D1762" s="214" t="s">
        <v>10695</v>
      </c>
      <c r="E1762" s="215">
        <v>1449</v>
      </c>
      <c r="F1762" s="215">
        <v>1666</v>
      </c>
      <c r="G1762" s="212"/>
      <c r="H1762" s="212"/>
      <c r="I1762" s="213">
        <f>IF(Таблица6254[[#This Row],[цена наличные]]&lt;&gt;"-",Таблица6254[[#This Row],[цена наличные]]*Таблица6254[[#This Row],[Заказ наличные]],"")</f>
        <v>0</v>
      </c>
      <c r="J1762" s="213">
        <f>Таблица6254[[#This Row],[Цена б/н]]*Таблица6254[[#This Row],[заказ б/н]]</f>
        <v>0</v>
      </c>
    </row>
    <row r="1763" spans="1:10" x14ac:dyDescent="0.25">
      <c r="A1763" s="214" t="s">
        <v>1033</v>
      </c>
      <c r="B1763" s="214" t="s">
        <v>2969</v>
      </c>
      <c r="C1763" s="214" t="s">
        <v>10696</v>
      </c>
      <c r="D1763" s="214" t="s">
        <v>10697</v>
      </c>
      <c r="E1763" s="215">
        <v>1629</v>
      </c>
      <c r="F1763" s="215">
        <v>1872</v>
      </c>
      <c r="G1763" s="212"/>
      <c r="H1763" s="212"/>
      <c r="I1763" s="213">
        <f>IF(Таблица6254[[#This Row],[цена наличные]]&lt;&gt;"-",Таблица6254[[#This Row],[цена наличные]]*Таблица6254[[#This Row],[Заказ наличные]],"")</f>
        <v>0</v>
      </c>
      <c r="J1763" s="213">
        <f>Таблица6254[[#This Row],[Цена б/н]]*Таблица6254[[#This Row],[заказ б/н]]</f>
        <v>0</v>
      </c>
    </row>
    <row r="1764" spans="1:10" x14ac:dyDescent="0.25">
      <c r="A1764" s="214" t="s">
        <v>1033</v>
      </c>
      <c r="B1764" s="214" t="s">
        <v>2969</v>
      </c>
      <c r="C1764" s="214" t="s">
        <v>10698</v>
      </c>
      <c r="D1764" s="214" t="s">
        <v>10699</v>
      </c>
      <c r="E1764" s="215">
        <v>2829</v>
      </c>
      <c r="F1764" s="215">
        <v>3252</v>
      </c>
      <c r="G1764" s="212"/>
      <c r="H1764" s="212"/>
      <c r="I1764" s="213">
        <f>IF(Таблица6254[[#This Row],[цена наличные]]&lt;&gt;"-",Таблица6254[[#This Row],[цена наличные]]*Таблица6254[[#This Row],[Заказ наличные]],"")</f>
        <v>0</v>
      </c>
      <c r="J1764" s="213">
        <f>Таблица6254[[#This Row],[Цена б/н]]*Таблица6254[[#This Row],[заказ б/н]]</f>
        <v>0</v>
      </c>
    </row>
    <row r="1765" spans="1:10" x14ac:dyDescent="0.25">
      <c r="A1765" s="214" t="s">
        <v>1033</v>
      </c>
      <c r="B1765" s="214" t="s">
        <v>2969</v>
      </c>
      <c r="C1765" s="214" t="s">
        <v>3085</v>
      </c>
      <c r="D1765" s="214" t="s">
        <v>3086</v>
      </c>
      <c r="E1765" s="215">
        <v>2967</v>
      </c>
      <c r="F1765" s="215">
        <v>3411</v>
      </c>
      <c r="G1765" s="212"/>
      <c r="H1765" s="212"/>
      <c r="I1765" s="213">
        <f>IF(Таблица6254[[#This Row],[цена наличные]]&lt;&gt;"-",Таблица6254[[#This Row],[цена наличные]]*Таблица6254[[#This Row],[Заказ наличные]],"")</f>
        <v>0</v>
      </c>
      <c r="J1765" s="213">
        <f>Таблица6254[[#This Row],[Цена б/н]]*Таблица6254[[#This Row],[заказ б/н]]</f>
        <v>0</v>
      </c>
    </row>
    <row r="1766" spans="1:10" x14ac:dyDescent="0.25">
      <c r="A1766" s="214" t="s">
        <v>1033</v>
      </c>
      <c r="B1766" s="214" t="s">
        <v>2969</v>
      </c>
      <c r="C1766" s="214" t="s">
        <v>10700</v>
      </c>
      <c r="D1766" s="214" t="s">
        <v>10701</v>
      </c>
      <c r="E1766" s="215">
        <v>4071</v>
      </c>
      <c r="F1766" s="215">
        <v>4679</v>
      </c>
      <c r="G1766" s="212"/>
      <c r="H1766" s="212"/>
      <c r="I1766" s="213">
        <f>IF(Таблица6254[[#This Row],[цена наличные]]&lt;&gt;"-",Таблица6254[[#This Row],[цена наличные]]*Таблица6254[[#This Row],[Заказ наличные]],"")</f>
        <v>0</v>
      </c>
      <c r="J1766" s="213">
        <f>Таблица6254[[#This Row],[Цена б/н]]*Таблица6254[[#This Row],[заказ б/н]]</f>
        <v>0</v>
      </c>
    </row>
    <row r="1767" spans="1:10" x14ac:dyDescent="0.25">
      <c r="A1767" s="214" t="s">
        <v>1033</v>
      </c>
      <c r="B1767" s="214" t="s">
        <v>2969</v>
      </c>
      <c r="C1767" s="214" t="s">
        <v>10702</v>
      </c>
      <c r="D1767" s="214" t="s">
        <v>10703</v>
      </c>
      <c r="E1767" s="215">
        <v>3933</v>
      </c>
      <c r="F1767" s="215">
        <v>4521</v>
      </c>
      <c r="G1767" s="212"/>
      <c r="H1767" s="212"/>
      <c r="I1767" s="213">
        <f>IF(Таблица6254[[#This Row],[цена наличные]]&lt;&gt;"-",Таблица6254[[#This Row],[цена наличные]]*Таблица6254[[#This Row],[Заказ наличные]],"")</f>
        <v>0</v>
      </c>
      <c r="J1767" s="213">
        <f>Таблица6254[[#This Row],[Цена б/н]]*Таблица6254[[#This Row],[заказ б/н]]</f>
        <v>0</v>
      </c>
    </row>
    <row r="1768" spans="1:10" x14ac:dyDescent="0.25">
      <c r="A1768" s="214" t="s">
        <v>1033</v>
      </c>
      <c r="B1768" s="214" t="s">
        <v>2969</v>
      </c>
      <c r="C1768" s="214" t="s">
        <v>10704</v>
      </c>
      <c r="D1768" s="214" t="s">
        <v>10705</v>
      </c>
      <c r="E1768" s="215">
        <v>3105</v>
      </c>
      <c r="F1768" s="215">
        <v>3569</v>
      </c>
      <c r="G1768" s="212"/>
      <c r="H1768" s="212"/>
      <c r="I1768" s="213">
        <f>IF(Таблица6254[[#This Row],[цена наличные]]&lt;&gt;"-",Таблица6254[[#This Row],[цена наличные]]*Таблица6254[[#This Row],[Заказ наличные]],"")</f>
        <v>0</v>
      </c>
      <c r="J1768" s="213">
        <f>Таблица6254[[#This Row],[Цена б/н]]*Таблица6254[[#This Row],[заказ б/н]]</f>
        <v>0</v>
      </c>
    </row>
    <row r="1769" spans="1:10" x14ac:dyDescent="0.25">
      <c r="A1769" s="214" t="s">
        <v>1033</v>
      </c>
      <c r="B1769" s="214" t="s">
        <v>2969</v>
      </c>
      <c r="C1769" s="214" t="s">
        <v>3087</v>
      </c>
      <c r="D1769" s="214" t="s">
        <v>3088</v>
      </c>
      <c r="E1769" s="215">
        <v>2277</v>
      </c>
      <c r="F1769" s="215">
        <v>2617</v>
      </c>
      <c r="G1769" s="212"/>
      <c r="H1769" s="212"/>
      <c r="I1769" s="213">
        <f>IF(Таблица6254[[#This Row],[цена наличные]]&lt;&gt;"-",Таблица6254[[#This Row],[цена наличные]]*Таблица6254[[#This Row],[Заказ наличные]],"")</f>
        <v>0</v>
      </c>
      <c r="J1769" s="213">
        <f>Таблица6254[[#This Row],[Цена б/н]]*Таблица6254[[#This Row],[заказ б/н]]</f>
        <v>0</v>
      </c>
    </row>
    <row r="1770" spans="1:10" x14ac:dyDescent="0.25">
      <c r="A1770" s="214" t="s">
        <v>1033</v>
      </c>
      <c r="B1770" s="214" t="s">
        <v>2969</v>
      </c>
      <c r="C1770" s="214" t="s">
        <v>10706</v>
      </c>
      <c r="D1770" s="214" t="s">
        <v>10707</v>
      </c>
      <c r="E1770" s="215">
        <v>4140</v>
      </c>
      <c r="F1770" s="215">
        <v>4759</v>
      </c>
      <c r="G1770" s="212"/>
      <c r="H1770" s="212"/>
      <c r="I1770" s="213">
        <f>IF(Таблица6254[[#This Row],[цена наличные]]&lt;&gt;"-",Таблица6254[[#This Row],[цена наличные]]*Таблица6254[[#This Row],[Заказ наличные]],"")</f>
        <v>0</v>
      </c>
      <c r="J1770" s="213">
        <f>Таблица6254[[#This Row],[Цена б/н]]*Таблица6254[[#This Row],[заказ б/н]]</f>
        <v>0</v>
      </c>
    </row>
    <row r="1771" spans="1:10" x14ac:dyDescent="0.25">
      <c r="A1771" s="214" t="s">
        <v>1033</v>
      </c>
      <c r="B1771" s="214" t="s">
        <v>2969</v>
      </c>
      <c r="C1771" s="214" t="s">
        <v>3089</v>
      </c>
      <c r="D1771" s="214" t="s">
        <v>3090</v>
      </c>
      <c r="E1771" s="215">
        <v>1104</v>
      </c>
      <c r="F1771" s="215">
        <v>1269</v>
      </c>
      <c r="G1771" s="212"/>
      <c r="H1771" s="212"/>
      <c r="I1771" s="213">
        <f>IF(Таблица6254[[#This Row],[цена наличные]]&lt;&gt;"-",Таблица6254[[#This Row],[цена наличные]]*Таблица6254[[#This Row],[Заказ наличные]],"")</f>
        <v>0</v>
      </c>
      <c r="J1771" s="213">
        <f>Таблица6254[[#This Row],[Цена б/н]]*Таблица6254[[#This Row],[заказ б/н]]</f>
        <v>0</v>
      </c>
    </row>
    <row r="1772" spans="1:10" x14ac:dyDescent="0.25">
      <c r="A1772" s="214" t="s">
        <v>1033</v>
      </c>
      <c r="B1772" s="214" t="s">
        <v>2969</v>
      </c>
      <c r="C1772" s="214" t="s">
        <v>3091</v>
      </c>
      <c r="D1772" s="214" t="s">
        <v>3092</v>
      </c>
      <c r="E1772" s="215">
        <v>407</v>
      </c>
      <c r="F1772" s="215">
        <v>468</v>
      </c>
      <c r="G1772" s="212"/>
      <c r="H1772" s="212"/>
      <c r="I1772" s="213">
        <f>IF(Таблица6254[[#This Row],[цена наличные]]&lt;&gt;"-",Таблица6254[[#This Row],[цена наличные]]*Таблица6254[[#This Row],[Заказ наличные]],"")</f>
        <v>0</v>
      </c>
      <c r="J1772" s="213">
        <f>Таблица6254[[#This Row],[Цена б/н]]*Таблица6254[[#This Row],[заказ б/н]]</f>
        <v>0</v>
      </c>
    </row>
    <row r="1773" spans="1:10" x14ac:dyDescent="0.25">
      <c r="A1773" s="214" t="s">
        <v>1033</v>
      </c>
      <c r="B1773" s="214" t="s">
        <v>2969</v>
      </c>
      <c r="C1773" s="214" t="s">
        <v>10708</v>
      </c>
      <c r="D1773" s="214" t="s">
        <v>10709</v>
      </c>
      <c r="E1773" s="215">
        <v>1863</v>
      </c>
      <c r="F1773" s="215">
        <v>2141</v>
      </c>
      <c r="G1773" s="212"/>
      <c r="H1773" s="212"/>
      <c r="I1773" s="213">
        <f>IF(Таблица6254[[#This Row],[цена наличные]]&lt;&gt;"-",Таблица6254[[#This Row],[цена наличные]]*Таблица6254[[#This Row],[Заказ наличные]],"")</f>
        <v>0</v>
      </c>
      <c r="J1773" s="213">
        <f>Таблица6254[[#This Row],[Цена б/н]]*Таблица6254[[#This Row],[заказ б/н]]</f>
        <v>0</v>
      </c>
    </row>
    <row r="1774" spans="1:10" x14ac:dyDescent="0.25">
      <c r="A1774" s="214" t="s">
        <v>1033</v>
      </c>
      <c r="B1774" s="214" t="s">
        <v>2969</v>
      </c>
      <c r="C1774" s="214" t="s">
        <v>10710</v>
      </c>
      <c r="D1774" s="214" t="s">
        <v>10711</v>
      </c>
      <c r="E1774" s="215">
        <v>2277</v>
      </c>
      <c r="F1774" s="215">
        <v>2617</v>
      </c>
      <c r="G1774" s="212"/>
      <c r="H1774" s="212"/>
      <c r="I1774" s="213">
        <f>IF(Таблица6254[[#This Row],[цена наличные]]&lt;&gt;"-",Таблица6254[[#This Row],[цена наличные]]*Таблица6254[[#This Row],[Заказ наличные]],"")</f>
        <v>0</v>
      </c>
      <c r="J1774" s="213">
        <f>Таблица6254[[#This Row],[Цена б/н]]*Таблица6254[[#This Row],[заказ б/н]]</f>
        <v>0</v>
      </c>
    </row>
    <row r="1775" spans="1:10" x14ac:dyDescent="0.25">
      <c r="A1775" s="214" t="s">
        <v>1033</v>
      </c>
      <c r="B1775" s="214" t="s">
        <v>2969</v>
      </c>
      <c r="C1775" s="214" t="s">
        <v>10712</v>
      </c>
      <c r="D1775" s="214" t="s">
        <v>10713</v>
      </c>
      <c r="E1775" s="215">
        <v>1104</v>
      </c>
      <c r="F1775" s="215">
        <v>1269</v>
      </c>
      <c r="G1775" s="212"/>
      <c r="H1775" s="212"/>
      <c r="I1775" s="213">
        <f>IF(Таблица6254[[#This Row],[цена наличные]]&lt;&gt;"-",Таблица6254[[#This Row],[цена наличные]]*Таблица6254[[#This Row],[Заказ наличные]],"")</f>
        <v>0</v>
      </c>
      <c r="J1775" s="213">
        <f>Таблица6254[[#This Row],[Цена б/н]]*Таблица6254[[#This Row],[заказ б/н]]</f>
        <v>0</v>
      </c>
    </row>
    <row r="1776" spans="1:10" x14ac:dyDescent="0.25">
      <c r="A1776" s="214" t="s">
        <v>1033</v>
      </c>
      <c r="B1776" s="214" t="s">
        <v>2969</v>
      </c>
      <c r="C1776" s="214" t="s">
        <v>10714</v>
      </c>
      <c r="D1776" s="214" t="s">
        <v>10715</v>
      </c>
      <c r="E1776" s="215">
        <v>1104</v>
      </c>
      <c r="F1776" s="215">
        <v>1269</v>
      </c>
      <c r="G1776" s="212"/>
      <c r="H1776" s="212"/>
      <c r="I1776" s="213">
        <f>IF(Таблица6254[[#This Row],[цена наличные]]&lt;&gt;"-",Таблица6254[[#This Row],[цена наличные]]*Таблица6254[[#This Row],[Заказ наличные]],"")</f>
        <v>0</v>
      </c>
      <c r="J1776" s="213">
        <f>Таблица6254[[#This Row],[Цена б/н]]*Таблица6254[[#This Row],[заказ б/н]]</f>
        <v>0</v>
      </c>
    </row>
    <row r="1777" spans="1:10" x14ac:dyDescent="0.25">
      <c r="A1777" s="214" t="s">
        <v>1033</v>
      </c>
      <c r="B1777" s="214" t="s">
        <v>2969</v>
      </c>
      <c r="C1777" s="214" t="s">
        <v>10716</v>
      </c>
      <c r="D1777" s="214" t="s">
        <v>10717</v>
      </c>
      <c r="E1777" s="215">
        <v>1242</v>
      </c>
      <c r="F1777" s="215">
        <v>1428</v>
      </c>
      <c r="G1777" s="212"/>
      <c r="H1777" s="212"/>
      <c r="I1777" s="213">
        <f>IF(Таблица6254[[#This Row],[цена наличные]]&lt;&gt;"-",Таблица6254[[#This Row],[цена наличные]]*Таблица6254[[#This Row],[Заказ наличные]],"")</f>
        <v>0</v>
      </c>
      <c r="J1777" s="213">
        <f>Таблица6254[[#This Row],[Цена б/н]]*Таблица6254[[#This Row],[заказ б/н]]</f>
        <v>0</v>
      </c>
    </row>
    <row r="1778" spans="1:10" x14ac:dyDescent="0.25">
      <c r="A1778" s="214" t="s">
        <v>1033</v>
      </c>
      <c r="B1778" s="214" t="s">
        <v>2969</v>
      </c>
      <c r="C1778" s="214" t="s">
        <v>10718</v>
      </c>
      <c r="D1778" s="214" t="s">
        <v>10719</v>
      </c>
      <c r="E1778" s="215">
        <v>1518</v>
      </c>
      <c r="F1778" s="215">
        <v>1745</v>
      </c>
      <c r="G1778" s="212"/>
      <c r="H1778" s="212"/>
      <c r="I1778" s="213">
        <f>IF(Таблица6254[[#This Row],[цена наличные]]&lt;&gt;"-",Таблица6254[[#This Row],[цена наличные]]*Таблица6254[[#This Row],[Заказ наличные]],"")</f>
        <v>0</v>
      </c>
      <c r="J1778" s="213">
        <f>Таблица6254[[#This Row],[Цена б/н]]*Таблица6254[[#This Row],[заказ б/н]]</f>
        <v>0</v>
      </c>
    </row>
    <row r="1779" spans="1:10" x14ac:dyDescent="0.25">
      <c r="A1779" s="214" t="s">
        <v>1033</v>
      </c>
      <c r="B1779" s="214" t="s">
        <v>2969</v>
      </c>
      <c r="C1779" s="214" t="s">
        <v>3093</v>
      </c>
      <c r="D1779" s="214" t="s">
        <v>3094</v>
      </c>
      <c r="E1779" s="215">
        <v>2208</v>
      </c>
      <c r="F1779" s="215">
        <v>2538</v>
      </c>
      <c r="G1779" s="212"/>
      <c r="H1779" s="212"/>
      <c r="I1779" s="213">
        <f>IF(Таблица6254[[#This Row],[цена наличные]]&lt;&gt;"-",Таблица6254[[#This Row],[цена наличные]]*Таблица6254[[#This Row],[Заказ наличные]],"")</f>
        <v>0</v>
      </c>
      <c r="J1779" s="213">
        <f>Таблица6254[[#This Row],[Цена б/н]]*Таблица6254[[#This Row],[заказ б/н]]</f>
        <v>0</v>
      </c>
    </row>
    <row r="1780" spans="1:10" x14ac:dyDescent="0.25">
      <c r="A1780" s="214" t="s">
        <v>1033</v>
      </c>
      <c r="B1780" s="214" t="s">
        <v>2969</v>
      </c>
      <c r="C1780" s="214" t="s">
        <v>3095</v>
      </c>
      <c r="D1780" s="214" t="s">
        <v>3096</v>
      </c>
      <c r="E1780" s="215">
        <v>3657</v>
      </c>
      <c r="F1780" s="215">
        <v>4203</v>
      </c>
      <c r="G1780" s="212"/>
      <c r="H1780" s="212"/>
      <c r="I1780" s="213">
        <f>IF(Таблица6254[[#This Row],[цена наличные]]&lt;&gt;"-",Таблица6254[[#This Row],[цена наличные]]*Таблица6254[[#This Row],[Заказ наличные]],"")</f>
        <v>0</v>
      </c>
      <c r="J1780" s="213">
        <f>Таблица6254[[#This Row],[Цена б/н]]*Таблица6254[[#This Row],[заказ б/н]]</f>
        <v>0</v>
      </c>
    </row>
    <row r="1781" spans="1:10" x14ac:dyDescent="0.25">
      <c r="A1781" s="214" t="s">
        <v>1033</v>
      </c>
      <c r="B1781" s="214" t="s">
        <v>2969</v>
      </c>
      <c r="C1781" s="214" t="s">
        <v>3097</v>
      </c>
      <c r="D1781" s="214" t="s">
        <v>3098</v>
      </c>
      <c r="E1781" s="215">
        <v>3795</v>
      </c>
      <c r="F1781" s="215">
        <v>4362</v>
      </c>
      <c r="G1781" s="212"/>
      <c r="H1781" s="212"/>
      <c r="I1781" s="213">
        <f>IF(Таблица6254[[#This Row],[цена наличные]]&lt;&gt;"-",Таблица6254[[#This Row],[цена наличные]]*Таблица6254[[#This Row],[Заказ наличные]],"")</f>
        <v>0</v>
      </c>
      <c r="J1781" s="213">
        <f>Таблица6254[[#This Row],[Цена б/н]]*Таблица6254[[#This Row],[заказ б/н]]</f>
        <v>0</v>
      </c>
    </row>
    <row r="1782" spans="1:10" x14ac:dyDescent="0.25">
      <c r="A1782" s="214" t="s">
        <v>1033</v>
      </c>
      <c r="B1782" s="214" t="s">
        <v>2969</v>
      </c>
      <c r="C1782" s="214" t="s">
        <v>3099</v>
      </c>
      <c r="D1782" s="214" t="s">
        <v>3100</v>
      </c>
      <c r="E1782" s="215">
        <v>683</v>
      </c>
      <c r="F1782" s="215">
        <v>786</v>
      </c>
      <c r="G1782" s="212"/>
      <c r="H1782" s="212"/>
      <c r="I1782" s="213">
        <f>IF(Таблица6254[[#This Row],[цена наличные]]&lt;&gt;"-",Таблица6254[[#This Row],[цена наличные]]*Таблица6254[[#This Row],[Заказ наличные]],"")</f>
        <v>0</v>
      </c>
      <c r="J1782" s="213">
        <f>Таблица6254[[#This Row],[Цена б/н]]*Таблица6254[[#This Row],[заказ б/н]]</f>
        <v>0</v>
      </c>
    </row>
    <row r="1783" spans="1:10" x14ac:dyDescent="0.25">
      <c r="A1783" s="214" t="s">
        <v>1033</v>
      </c>
      <c r="B1783" s="214" t="s">
        <v>2969</v>
      </c>
      <c r="C1783" s="214" t="s">
        <v>3101</v>
      </c>
      <c r="D1783" s="214" t="s">
        <v>3102</v>
      </c>
      <c r="E1783" s="215">
        <v>1629</v>
      </c>
      <c r="F1783" s="215">
        <v>1872</v>
      </c>
      <c r="G1783" s="212"/>
      <c r="H1783" s="212"/>
      <c r="I1783" s="213">
        <f>IF(Таблица6254[[#This Row],[цена наличные]]&lt;&gt;"-",Таблица6254[[#This Row],[цена наличные]]*Таблица6254[[#This Row],[Заказ наличные]],"")</f>
        <v>0</v>
      </c>
      <c r="J1783" s="213">
        <f>Таблица6254[[#This Row],[Цена б/н]]*Таблица6254[[#This Row],[заказ б/н]]</f>
        <v>0</v>
      </c>
    </row>
    <row r="1784" spans="1:10" x14ac:dyDescent="0.25">
      <c r="A1784" s="214" t="s">
        <v>1033</v>
      </c>
      <c r="B1784" s="214" t="s">
        <v>2969</v>
      </c>
      <c r="C1784" s="214" t="s">
        <v>10720</v>
      </c>
      <c r="D1784" s="214" t="s">
        <v>10721</v>
      </c>
      <c r="E1784" s="215">
        <v>1357</v>
      </c>
      <c r="F1784" s="215">
        <v>1560</v>
      </c>
      <c r="G1784" s="212"/>
      <c r="H1784" s="212"/>
      <c r="I1784" s="213">
        <f>IF(Таблица6254[[#This Row],[цена наличные]]&lt;&gt;"-",Таблица6254[[#This Row],[цена наличные]]*Таблица6254[[#This Row],[Заказ наличные]],"")</f>
        <v>0</v>
      </c>
      <c r="J1784" s="213">
        <f>Таблица6254[[#This Row],[Цена б/н]]*Таблица6254[[#This Row],[заказ б/н]]</f>
        <v>0</v>
      </c>
    </row>
    <row r="1785" spans="1:10" x14ac:dyDescent="0.25">
      <c r="A1785" s="214" t="s">
        <v>1033</v>
      </c>
      <c r="B1785" s="214" t="s">
        <v>2969</v>
      </c>
      <c r="C1785" s="214" t="s">
        <v>3103</v>
      </c>
      <c r="D1785" s="214" t="s">
        <v>3104</v>
      </c>
      <c r="E1785" s="215">
        <v>1222</v>
      </c>
      <c r="F1785" s="215">
        <v>1404</v>
      </c>
      <c r="G1785" s="212"/>
      <c r="H1785" s="212"/>
      <c r="I1785" s="213">
        <f>IF(Таблица6254[[#This Row],[цена наличные]]&lt;&gt;"-",Таблица6254[[#This Row],[цена наличные]]*Таблица6254[[#This Row],[Заказ наличные]],"")</f>
        <v>0</v>
      </c>
      <c r="J1785" s="213">
        <f>Таблица6254[[#This Row],[Цена б/н]]*Таблица6254[[#This Row],[заказ б/н]]</f>
        <v>0</v>
      </c>
    </row>
    <row r="1786" spans="1:10" x14ac:dyDescent="0.25">
      <c r="A1786" s="214" t="s">
        <v>1033</v>
      </c>
      <c r="B1786" s="214" t="s">
        <v>2969</v>
      </c>
      <c r="C1786" s="214" t="s">
        <v>10722</v>
      </c>
      <c r="D1786" s="214" t="s">
        <v>10723</v>
      </c>
      <c r="E1786" s="215">
        <v>3588</v>
      </c>
      <c r="F1786" s="215">
        <v>4124</v>
      </c>
      <c r="G1786" s="212"/>
      <c r="H1786" s="212"/>
      <c r="I1786" s="213">
        <f>IF(Таблица6254[[#This Row],[цена наличные]]&lt;&gt;"-",Таблица6254[[#This Row],[цена наличные]]*Таблица6254[[#This Row],[Заказ наличные]],"")</f>
        <v>0</v>
      </c>
      <c r="J1786" s="213">
        <f>Таблица6254[[#This Row],[Цена б/н]]*Таблица6254[[#This Row],[заказ б/н]]</f>
        <v>0</v>
      </c>
    </row>
    <row r="1787" spans="1:10" x14ac:dyDescent="0.25">
      <c r="A1787" s="214" t="s">
        <v>1033</v>
      </c>
      <c r="B1787" s="214" t="s">
        <v>2969</v>
      </c>
      <c r="C1787" s="214" t="s">
        <v>10724</v>
      </c>
      <c r="D1787" s="214" t="s">
        <v>10725</v>
      </c>
      <c r="E1787" s="215">
        <v>2443</v>
      </c>
      <c r="F1787" s="215">
        <v>2808</v>
      </c>
      <c r="G1787" s="212"/>
      <c r="H1787" s="212"/>
      <c r="I1787" s="213">
        <f>IF(Таблица6254[[#This Row],[цена наличные]]&lt;&gt;"-",Таблица6254[[#This Row],[цена наличные]]*Таблица6254[[#This Row],[Заказ наличные]],"")</f>
        <v>0</v>
      </c>
      <c r="J1787" s="213">
        <f>Таблица6254[[#This Row],[Цена б/н]]*Таблица6254[[#This Row],[заказ б/н]]</f>
        <v>0</v>
      </c>
    </row>
    <row r="1788" spans="1:10" x14ac:dyDescent="0.25">
      <c r="A1788" s="214" t="s">
        <v>1033</v>
      </c>
      <c r="B1788" s="214" t="s">
        <v>2969</v>
      </c>
      <c r="C1788" s="214" t="s">
        <v>3105</v>
      </c>
      <c r="D1788" s="214" t="s">
        <v>3106</v>
      </c>
      <c r="E1788" s="215">
        <v>2070</v>
      </c>
      <c r="F1788" s="215">
        <v>2379</v>
      </c>
      <c r="G1788" s="212"/>
      <c r="H1788" s="212"/>
      <c r="I1788" s="213">
        <f>IF(Таблица6254[[#This Row],[цена наличные]]&lt;&gt;"-",Таблица6254[[#This Row],[цена наличные]]*Таблица6254[[#This Row],[Заказ наличные]],"")</f>
        <v>0</v>
      </c>
      <c r="J1788" s="213">
        <f>Таблица6254[[#This Row],[Цена б/н]]*Таблица6254[[#This Row],[заказ б/н]]</f>
        <v>0</v>
      </c>
    </row>
    <row r="1789" spans="1:10" x14ac:dyDescent="0.25">
      <c r="A1789" s="214" t="s">
        <v>1033</v>
      </c>
      <c r="B1789" s="214" t="s">
        <v>2969</v>
      </c>
      <c r="C1789" s="214" t="s">
        <v>3107</v>
      </c>
      <c r="D1789" s="214" t="s">
        <v>3108</v>
      </c>
      <c r="E1789" s="215">
        <v>3122</v>
      </c>
      <c r="F1789" s="215">
        <v>3589</v>
      </c>
      <c r="G1789" s="212"/>
      <c r="H1789" s="212"/>
      <c r="I1789" s="213">
        <f>IF(Таблица6254[[#This Row],[цена наличные]]&lt;&gt;"-",Таблица6254[[#This Row],[цена наличные]]*Таблица6254[[#This Row],[Заказ наличные]],"")</f>
        <v>0</v>
      </c>
      <c r="J1789" s="213">
        <f>Таблица6254[[#This Row],[Цена б/н]]*Таблица6254[[#This Row],[заказ б/н]]</f>
        <v>0</v>
      </c>
    </row>
    <row r="1790" spans="1:10" x14ac:dyDescent="0.25">
      <c r="A1790" s="214" t="s">
        <v>1033</v>
      </c>
      <c r="B1790" s="214" t="s">
        <v>2969</v>
      </c>
      <c r="C1790" s="214" t="s">
        <v>10726</v>
      </c>
      <c r="D1790" s="214" t="s">
        <v>10727</v>
      </c>
      <c r="E1790" s="215">
        <v>1967</v>
      </c>
      <c r="F1790" s="215">
        <v>2261</v>
      </c>
      <c r="G1790" s="212"/>
      <c r="H1790" s="212"/>
      <c r="I1790" s="213">
        <f>IF(Таблица6254[[#This Row],[цена наличные]]&lt;&gt;"-",Таблица6254[[#This Row],[цена наличные]]*Таблица6254[[#This Row],[Заказ наличные]],"")</f>
        <v>0</v>
      </c>
      <c r="J1790" s="213">
        <f>Таблица6254[[#This Row],[Цена б/н]]*Таблица6254[[#This Row],[заказ б/н]]</f>
        <v>0</v>
      </c>
    </row>
    <row r="1791" spans="1:10" x14ac:dyDescent="0.25">
      <c r="A1791" s="214" t="s">
        <v>1033</v>
      </c>
      <c r="B1791" s="214" t="s">
        <v>2969</v>
      </c>
      <c r="C1791" s="214" t="s">
        <v>3109</v>
      </c>
      <c r="D1791" s="214" t="s">
        <v>3110</v>
      </c>
      <c r="E1791" s="215">
        <v>4208</v>
      </c>
      <c r="F1791" s="215">
        <v>4837</v>
      </c>
      <c r="G1791" s="212"/>
      <c r="H1791" s="212"/>
      <c r="I1791" s="213">
        <f>IF(Таблица6254[[#This Row],[цена наличные]]&lt;&gt;"-",Таблица6254[[#This Row],[цена наличные]]*Таблица6254[[#This Row],[Заказ наличные]],"")</f>
        <v>0</v>
      </c>
      <c r="J1791" s="213">
        <f>Таблица6254[[#This Row],[Цена б/н]]*Таблица6254[[#This Row],[заказ б/н]]</f>
        <v>0</v>
      </c>
    </row>
    <row r="1792" spans="1:10" x14ac:dyDescent="0.25">
      <c r="A1792" s="214" t="s">
        <v>1033</v>
      </c>
      <c r="B1792" s="214" t="s">
        <v>2969</v>
      </c>
      <c r="C1792" s="214" t="s">
        <v>12751</v>
      </c>
      <c r="D1792" s="214" t="s">
        <v>12752</v>
      </c>
      <c r="E1792" s="215">
        <v>4412</v>
      </c>
      <c r="F1792" s="215">
        <v>5071</v>
      </c>
      <c r="G1792" s="212"/>
      <c r="H1792" s="212"/>
      <c r="I1792" s="213">
        <f>IF(Таблица6254[[#This Row],[цена наличные]]&lt;&gt;"-",Таблица6254[[#This Row],[цена наличные]]*Таблица6254[[#This Row],[Заказ наличные]],"")</f>
        <v>0</v>
      </c>
      <c r="J1792" s="213">
        <f>Таблица6254[[#This Row],[Цена б/н]]*Таблица6254[[#This Row],[заказ б/н]]</f>
        <v>0</v>
      </c>
    </row>
    <row r="1793" spans="1:10" x14ac:dyDescent="0.25">
      <c r="A1793" s="214" t="s">
        <v>1033</v>
      </c>
      <c r="B1793" s="214" t="s">
        <v>2969</v>
      </c>
      <c r="C1793" s="214" t="s">
        <v>10728</v>
      </c>
      <c r="D1793" s="214" t="s">
        <v>10729</v>
      </c>
      <c r="E1793" s="215">
        <v>4683</v>
      </c>
      <c r="F1793" s="215">
        <v>5383</v>
      </c>
      <c r="G1793" s="212"/>
      <c r="H1793" s="212"/>
      <c r="I1793" s="213">
        <f>IF(Таблица6254[[#This Row],[цена наличные]]&lt;&gt;"-",Таблица6254[[#This Row],[цена наличные]]*Таблица6254[[#This Row],[Заказ наличные]],"")</f>
        <v>0</v>
      </c>
      <c r="J1793" s="213">
        <f>Таблица6254[[#This Row],[Цена б/н]]*Таблица6254[[#This Row],[заказ б/н]]</f>
        <v>0</v>
      </c>
    </row>
    <row r="1794" spans="1:10" x14ac:dyDescent="0.25">
      <c r="A1794" s="214" t="s">
        <v>1033</v>
      </c>
      <c r="B1794" s="214" t="s">
        <v>2969</v>
      </c>
      <c r="C1794" s="214" t="s">
        <v>10730</v>
      </c>
      <c r="D1794" s="214" t="s">
        <v>10731</v>
      </c>
      <c r="E1794" s="215">
        <v>5430</v>
      </c>
      <c r="F1794" s="215">
        <v>6241</v>
      </c>
      <c r="G1794" s="212"/>
      <c r="H1794" s="212"/>
      <c r="I1794" s="213">
        <f>IF(Таблица6254[[#This Row],[цена наличные]]&lt;&gt;"-",Таблица6254[[#This Row],[цена наличные]]*Таблица6254[[#This Row],[Заказ наличные]],"")</f>
        <v>0</v>
      </c>
      <c r="J1794" s="213">
        <f>Таблица6254[[#This Row],[Цена б/н]]*Таблица6254[[#This Row],[заказ б/н]]</f>
        <v>0</v>
      </c>
    </row>
    <row r="1795" spans="1:10" x14ac:dyDescent="0.25">
      <c r="A1795" s="214" t="s">
        <v>1033</v>
      </c>
      <c r="B1795" s="214" t="s">
        <v>2969</v>
      </c>
      <c r="C1795" s="214" t="s">
        <v>10732</v>
      </c>
      <c r="D1795" s="214" t="s">
        <v>10733</v>
      </c>
      <c r="E1795" s="215">
        <v>4479</v>
      </c>
      <c r="F1795" s="215">
        <v>5149</v>
      </c>
      <c r="G1795" s="212"/>
      <c r="H1795" s="212"/>
      <c r="I1795" s="213">
        <f>IF(Таблица6254[[#This Row],[цена наличные]]&lt;&gt;"-",Таблица6254[[#This Row],[цена наличные]]*Таблица6254[[#This Row],[Заказ наличные]],"")</f>
        <v>0</v>
      </c>
      <c r="J1795" s="213">
        <f>Таблица6254[[#This Row],[Цена б/н]]*Таблица6254[[#This Row],[заказ б/н]]</f>
        <v>0</v>
      </c>
    </row>
    <row r="1796" spans="1:10" x14ac:dyDescent="0.25">
      <c r="A1796" s="214" t="s">
        <v>1033</v>
      </c>
      <c r="B1796" s="214" t="s">
        <v>2969</v>
      </c>
      <c r="C1796" s="214" t="s">
        <v>14324</v>
      </c>
      <c r="D1796" s="214" t="s">
        <v>14325</v>
      </c>
      <c r="E1796" s="215">
        <v>2898</v>
      </c>
      <c r="F1796" s="215">
        <v>3331</v>
      </c>
      <c r="G1796" s="212"/>
      <c r="H1796" s="212"/>
      <c r="I1796" s="213">
        <f>IF(Таблица6254[[#This Row],[цена наличные]]&lt;&gt;"-",Таблица6254[[#This Row],[цена наличные]]*Таблица6254[[#This Row],[Заказ наличные]],"")</f>
        <v>0</v>
      </c>
      <c r="J1796" s="213">
        <f>Таблица6254[[#This Row],[Цена б/н]]*Таблица6254[[#This Row],[заказ б/н]]</f>
        <v>0</v>
      </c>
    </row>
    <row r="1797" spans="1:10" x14ac:dyDescent="0.25">
      <c r="A1797" s="214" t="s">
        <v>1033</v>
      </c>
      <c r="B1797" s="214" t="s">
        <v>2969</v>
      </c>
      <c r="C1797" s="214" t="s">
        <v>3111</v>
      </c>
      <c r="D1797" s="214" t="s">
        <v>3112</v>
      </c>
      <c r="E1797" s="215">
        <v>2553</v>
      </c>
      <c r="F1797" s="215">
        <v>2935</v>
      </c>
      <c r="G1797" s="212"/>
      <c r="H1797" s="212"/>
      <c r="I1797" s="213">
        <f>IF(Таблица6254[[#This Row],[цена наличные]]&lt;&gt;"-",Таблица6254[[#This Row],[цена наличные]]*Таблица6254[[#This Row],[Заказ наличные]],"")</f>
        <v>0</v>
      </c>
      <c r="J1797" s="213">
        <f>Таблица6254[[#This Row],[Цена б/н]]*Таблица6254[[#This Row],[заказ б/н]]</f>
        <v>0</v>
      </c>
    </row>
    <row r="1798" spans="1:10" x14ac:dyDescent="0.25">
      <c r="A1798" s="214" t="s">
        <v>1033</v>
      </c>
      <c r="B1798" s="214" t="s">
        <v>2969</v>
      </c>
      <c r="C1798" s="214" t="s">
        <v>3113</v>
      </c>
      <c r="D1798" s="214" t="s">
        <v>3114</v>
      </c>
      <c r="E1798" s="215">
        <v>4347</v>
      </c>
      <c r="F1798" s="215">
        <v>4997</v>
      </c>
      <c r="G1798" s="212"/>
      <c r="H1798" s="212"/>
      <c r="I1798" s="213">
        <f>IF(Таблица6254[[#This Row],[цена наличные]]&lt;&gt;"-",Таблица6254[[#This Row],[цена наличные]]*Таблица6254[[#This Row],[Заказ наличные]],"")</f>
        <v>0</v>
      </c>
      <c r="J1798" s="213">
        <f>Таблица6254[[#This Row],[Цена б/н]]*Таблица6254[[#This Row],[заказ б/н]]</f>
        <v>0</v>
      </c>
    </row>
    <row r="1799" spans="1:10" x14ac:dyDescent="0.25">
      <c r="A1799" s="214" t="s">
        <v>1033</v>
      </c>
      <c r="B1799" s="214" t="s">
        <v>2969</v>
      </c>
      <c r="C1799" s="214" t="s">
        <v>10734</v>
      </c>
      <c r="D1799" s="214" t="s">
        <v>10735</v>
      </c>
      <c r="E1799" s="215">
        <v>6719</v>
      </c>
      <c r="F1799" s="215">
        <v>7723</v>
      </c>
      <c r="G1799" s="212"/>
      <c r="H1799" s="212"/>
      <c r="I1799" s="213">
        <f>IF(Таблица6254[[#This Row],[цена наличные]]&lt;&gt;"-",Таблица6254[[#This Row],[цена наличные]]*Таблица6254[[#This Row],[Заказ наличные]],"")</f>
        <v>0</v>
      </c>
      <c r="J1799" s="213">
        <f>Таблица6254[[#This Row],[Цена б/н]]*Таблица6254[[#This Row],[заказ б/н]]</f>
        <v>0</v>
      </c>
    </row>
    <row r="1800" spans="1:10" x14ac:dyDescent="0.25">
      <c r="A1800" s="214" t="s">
        <v>1033</v>
      </c>
      <c r="B1800" s="214" t="s">
        <v>2969</v>
      </c>
      <c r="C1800" s="214" t="s">
        <v>14326</v>
      </c>
      <c r="D1800" s="214" t="s">
        <v>14327</v>
      </c>
      <c r="E1800" s="215">
        <v>7466</v>
      </c>
      <c r="F1800" s="215">
        <v>8581</v>
      </c>
      <c r="G1800" s="212"/>
      <c r="H1800" s="212"/>
      <c r="I1800" s="213">
        <f>IF(Таблица6254[[#This Row],[цена наличные]]&lt;&gt;"-",Таблица6254[[#This Row],[цена наличные]]*Таблица6254[[#This Row],[Заказ наличные]],"")</f>
        <v>0</v>
      </c>
      <c r="J1800" s="213">
        <f>Таблица6254[[#This Row],[Цена б/н]]*Таблица6254[[#This Row],[заказ б/н]]</f>
        <v>0</v>
      </c>
    </row>
    <row r="1801" spans="1:10" x14ac:dyDescent="0.25">
      <c r="A1801" s="214" t="s">
        <v>1033</v>
      </c>
      <c r="B1801" s="214" t="s">
        <v>2969</v>
      </c>
      <c r="C1801" s="214" t="s">
        <v>10736</v>
      </c>
      <c r="D1801" s="214" t="s">
        <v>10737</v>
      </c>
      <c r="E1801" s="215">
        <v>5313</v>
      </c>
      <c r="F1801" s="215">
        <v>6107</v>
      </c>
      <c r="G1801" s="212"/>
      <c r="H1801" s="212"/>
      <c r="I1801" s="213">
        <f>IF(Таблица6254[[#This Row],[цена наличные]]&lt;&gt;"-",Таблица6254[[#This Row],[цена наличные]]*Таблица6254[[#This Row],[Заказ наличные]],"")</f>
        <v>0</v>
      </c>
      <c r="J1801" s="213">
        <f>Таблица6254[[#This Row],[Цена б/н]]*Таблица6254[[#This Row],[заказ б/н]]</f>
        <v>0</v>
      </c>
    </row>
    <row r="1802" spans="1:10" x14ac:dyDescent="0.25">
      <c r="A1802" s="214" t="s">
        <v>1033</v>
      </c>
      <c r="B1802" s="214" t="s">
        <v>2969</v>
      </c>
      <c r="C1802" s="214" t="s">
        <v>10738</v>
      </c>
      <c r="D1802" s="214" t="s">
        <v>10739</v>
      </c>
      <c r="E1802" s="215">
        <v>5313</v>
      </c>
      <c r="F1802" s="215">
        <v>6107</v>
      </c>
      <c r="G1802" s="212"/>
      <c r="H1802" s="212"/>
      <c r="I1802" s="213">
        <f>IF(Таблица6254[[#This Row],[цена наличные]]&lt;&gt;"-",Таблица6254[[#This Row],[цена наличные]]*Таблица6254[[#This Row],[Заказ наличные]],"")</f>
        <v>0</v>
      </c>
      <c r="J1802" s="213">
        <f>Таблица6254[[#This Row],[Цена б/н]]*Таблица6254[[#This Row],[заказ б/н]]</f>
        <v>0</v>
      </c>
    </row>
    <row r="1803" spans="1:10" x14ac:dyDescent="0.25">
      <c r="A1803" s="214" t="s">
        <v>1033</v>
      </c>
      <c r="B1803" s="214" t="s">
        <v>2969</v>
      </c>
      <c r="C1803" s="214" t="s">
        <v>3115</v>
      </c>
      <c r="D1803" s="214" t="s">
        <v>3116</v>
      </c>
      <c r="E1803" s="215">
        <v>759</v>
      </c>
      <c r="F1803" s="215">
        <v>872</v>
      </c>
      <c r="G1803" s="212"/>
      <c r="H1803" s="212"/>
      <c r="I1803" s="213">
        <f>IF(Таблица6254[[#This Row],[цена наличные]]&lt;&gt;"-",Таблица6254[[#This Row],[цена наличные]]*Таблица6254[[#This Row],[Заказ наличные]],"")</f>
        <v>0</v>
      </c>
      <c r="J1803" s="213">
        <f>Таблица6254[[#This Row],[Цена б/н]]*Таблица6254[[#This Row],[заказ б/н]]</f>
        <v>0</v>
      </c>
    </row>
    <row r="1804" spans="1:10" x14ac:dyDescent="0.25">
      <c r="A1804" s="214" t="s">
        <v>1033</v>
      </c>
      <c r="B1804" s="214" t="s">
        <v>2969</v>
      </c>
      <c r="C1804" s="214" t="s">
        <v>3117</v>
      </c>
      <c r="D1804" s="214" t="s">
        <v>3118</v>
      </c>
      <c r="E1804" s="215">
        <v>2070</v>
      </c>
      <c r="F1804" s="215">
        <v>2379</v>
      </c>
      <c r="G1804" s="212"/>
      <c r="H1804" s="212"/>
      <c r="I1804" s="213">
        <f>IF(Таблица6254[[#This Row],[цена наличные]]&lt;&gt;"-",Таблица6254[[#This Row],[цена наличные]]*Таблица6254[[#This Row],[Заказ наличные]],"")</f>
        <v>0</v>
      </c>
      <c r="J1804" s="213">
        <f>Таблица6254[[#This Row],[Цена б/н]]*Таблица6254[[#This Row],[заказ б/н]]</f>
        <v>0</v>
      </c>
    </row>
    <row r="1805" spans="1:10" x14ac:dyDescent="0.25">
      <c r="A1805" s="214" t="s">
        <v>1033</v>
      </c>
      <c r="B1805" s="214" t="s">
        <v>2969</v>
      </c>
      <c r="C1805" s="214" t="s">
        <v>3119</v>
      </c>
      <c r="D1805" s="214" t="s">
        <v>3120</v>
      </c>
      <c r="E1805" s="215">
        <v>3312</v>
      </c>
      <c r="F1805" s="215">
        <v>3807</v>
      </c>
      <c r="G1805" s="212"/>
      <c r="H1805" s="212"/>
      <c r="I1805" s="213">
        <f>IF(Таблица6254[[#This Row],[цена наличные]]&lt;&gt;"-",Таблица6254[[#This Row],[цена наличные]]*Таблица6254[[#This Row],[Заказ наличные]],"")</f>
        <v>0</v>
      </c>
      <c r="J1805" s="213">
        <f>Таблица6254[[#This Row],[Цена б/н]]*Таблица6254[[#This Row],[заказ б/н]]</f>
        <v>0</v>
      </c>
    </row>
    <row r="1806" spans="1:10" x14ac:dyDescent="0.25">
      <c r="A1806" s="214" t="s">
        <v>1033</v>
      </c>
      <c r="B1806" s="214" t="s">
        <v>2969</v>
      </c>
      <c r="C1806" s="214" t="s">
        <v>3121</v>
      </c>
      <c r="D1806" s="214" t="s">
        <v>3122</v>
      </c>
      <c r="E1806" s="215">
        <v>966</v>
      </c>
      <c r="F1806" s="215">
        <v>1110</v>
      </c>
      <c r="G1806" s="212"/>
      <c r="H1806" s="212"/>
      <c r="I1806" s="213">
        <f>IF(Таблица6254[[#This Row],[цена наличные]]&lt;&gt;"-",Таблица6254[[#This Row],[цена наличные]]*Таблица6254[[#This Row],[Заказ наличные]],"")</f>
        <v>0</v>
      </c>
      <c r="J1806" s="213">
        <f>Таблица6254[[#This Row],[Цена б/н]]*Таблица6254[[#This Row],[заказ б/н]]</f>
        <v>0</v>
      </c>
    </row>
    <row r="1807" spans="1:10" x14ac:dyDescent="0.25">
      <c r="A1807" s="214" t="s">
        <v>1033</v>
      </c>
      <c r="B1807" s="214" t="s">
        <v>2969</v>
      </c>
      <c r="C1807" s="214" t="s">
        <v>10740</v>
      </c>
      <c r="D1807" s="214" t="s">
        <v>10741</v>
      </c>
      <c r="E1807" s="215">
        <v>1380</v>
      </c>
      <c r="F1807" s="215">
        <v>1586</v>
      </c>
      <c r="G1807" s="212"/>
      <c r="H1807" s="212"/>
      <c r="I1807" s="213">
        <f>IF(Таблица6254[[#This Row],[цена наличные]]&lt;&gt;"-",Таблица6254[[#This Row],[цена наличные]]*Таблица6254[[#This Row],[Заказ наличные]],"")</f>
        <v>0</v>
      </c>
      <c r="J1807" s="213">
        <f>Таблица6254[[#This Row],[Цена б/н]]*Таблица6254[[#This Row],[заказ б/н]]</f>
        <v>0</v>
      </c>
    </row>
    <row r="1808" spans="1:10" x14ac:dyDescent="0.25">
      <c r="A1808" s="214" t="s">
        <v>1033</v>
      </c>
      <c r="B1808" s="214" t="s">
        <v>2969</v>
      </c>
      <c r="C1808" s="214" t="s">
        <v>10742</v>
      </c>
      <c r="D1808" s="214" t="s">
        <v>10743</v>
      </c>
      <c r="E1808" s="215">
        <v>1587</v>
      </c>
      <c r="F1808" s="215">
        <v>1824</v>
      </c>
      <c r="G1808" s="212"/>
      <c r="H1808" s="212"/>
      <c r="I1808" s="213">
        <f>IF(Таблица6254[[#This Row],[цена наличные]]&lt;&gt;"-",Таблица6254[[#This Row],[цена наличные]]*Таблица6254[[#This Row],[Заказ наличные]],"")</f>
        <v>0</v>
      </c>
      <c r="J1808" s="213">
        <f>Таблица6254[[#This Row],[Цена б/н]]*Таблица6254[[#This Row],[заказ б/н]]</f>
        <v>0</v>
      </c>
    </row>
    <row r="1809" spans="1:10" x14ac:dyDescent="0.25">
      <c r="A1809" s="214" t="s">
        <v>1033</v>
      </c>
      <c r="B1809" s="214" t="s">
        <v>2969</v>
      </c>
      <c r="C1809" s="214" t="s">
        <v>3123</v>
      </c>
      <c r="D1809" s="214" t="s">
        <v>3124</v>
      </c>
      <c r="E1809" s="215">
        <v>1656</v>
      </c>
      <c r="F1809" s="215">
        <v>1903</v>
      </c>
      <c r="G1809" s="212"/>
      <c r="H1809" s="212"/>
      <c r="I1809" s="213">
        <f>IF(Таблица6254[[#This Row],[цена наличные]]&lt;&gt;"-",Таблица6254[[#This Row],[цена наличные]]*Таблица6254[[#This Row],[Заказ наличные]],"")</f>
        <v>0</v>
      </c>
      <c r="J1809" s="213">
        <f>Таблица6254[[#This Row],[Цена б/н]]*Таблица6254[[#This Row],[заказ б/н]]</f>
        <v>0</v>
      </c>
    </row>
    <row r="1810" spans="1:10" x14ac:dyDescent="0.25">
      <c r="A1810" s="214" t="s">
        <v>1033</v>
      </c>
      <c r="B1810" s="214" t="s">
        <v>2969</v>
      </c>
      <c r="C1810" s="214" t="s">
        <v>3125</v>
      </c>
      <c r="D1810" s="214" t="s">
        <v>3126</v>
      </c>
      <c r="E1810" s="215">
        <v>2426</v>
      </c>
      <c r="F1810" s="215">
        <v>2789</v>
      </c>
      <c r="G1810" s="212"/>
      <c r="H1810" s="212"/>
      <c r="I1810" s="213">
        <f>IF(Таблица6254[[#This Row],[цена наличные]]&lt;&gt;"-",Таблица6254[[#This Row],[цена наличные]]*Таблица6254[[#This Row],[Заказ наличные]],"")</f>
        <v>0</v>
      </c>
      <c r="J1810" s="213">
        <f>Таблица6254[[#This Row],[Цена б/н]]*Таблица6254[[#This Row],[заказ б/н]]</f>
        <v>0</v>
      </c>
    </row>
    <row r="1811" spans="1:10" x14ac:dyDescent="0.25">
      <c r="A1811" s="214" t="s">
        <v>1033</v>
      </c>
      <c r="B1811" s="214" t="s">
        <v>2969</v>
      </c>
      <c r="C1811" s="214" t="s">
        <v>3127</v>
      </c>
      <c r="D1811" s="214" t="s">
        <v>3128</v>
      </c>
      <c r="E1811" s="215">
        <v>897</v>
      </c>
      <c r="F1811" s="215">
        <v>1031</v>
      </c>
      <c r="G1811" s="212"/>
      <c r="H1811" s="212"/>
      <c r="I1811" s="213">
        <f>IF(Таблица6254[[#This Row],[цена наличные]]&lt;&gt;"-",Таблица6254[[#This Row],[цена наличные]]*Таблица6254[[#This Row],[Заказ наличные]],"")</f>
        <v>0</v>
      </c>
      <c r="J1811" s="213">
        <f>Таблица6254[[#This Row],[Цена б/н]]*Таблица6254[[#This Row],[заказ б/н]]</f>
        <v>0</v>
      </c>
    </row>
    <row r="1812" spans="1:10" x14ac:dyDescent="0.25">
      <c r="A1812" s="214" t="s">
        <v>1033</v>
      </c>
      <c r="B1812" s="214" t="s">
        <v>2969</v>
      </c>
      <c r="C1812" s="214" t="s">
        <v>10744</v>
      </c>
      <c r="D1812" s="214" t="s">
        <v>10745</v>
      </c>
      <c r="E1812" s="215">
        <v>966</v>
      </c>
      <c r="F1812" s="215">
        <v>1110</v>
      </c>
      <c r="G1812" s="212"/>
      <c r="H1812" s="212"/>
      <c r="I1812" s="213">
        <f>IF(Таблица6254[[#This Row],[цена наличные]]&lt;&gt;"-",Таблица6254[[#This Row],[цена наличные]]*Таблица6254[[#This Row],[Заказ наличные]],"")</f>
        <v>0</v>
      </c>
      <c r="J1812" s="213">
        <f>Таблица6254[[#This Row],[Цена б/н]]*Таблица6254[[#This Row],[заказ б/н]]</f>
        <v>0</v>
      </c>
    </row>
    <row r="1813" spans="1:10" x14ac:dyDescent="0.25">
      <c r="A1813" s="214" t="s">
        <v>1033</v>
      </c>
      <c r="B1813" s="214" t="s">
        <v>2969</v>
      </c>
      <c r="C1813" s="214" t="s">
        <v>10746</v>
      </c>
      <c r="D1813" s="214" t="s">
        <v>10747</v>
      </c>
      <c r="E1813" s="215">
        <v>987</v>
      </c>
      <c r="F1813" s="215">
        <v>1134</v>
      </c>
      <c r="G1813" s="212"/>
      <c r="H1813" s="212"/>
      <c r="I1813" s="213">
        <f>IF(Таблица6254[[#This Row],[цена наличные]]&lt;&gt;"-",Таблица6254[[#This Row],[цена наличные]]*Таблица6254[[#This Row],[Заказ наличные]],"")</f>
        <v>0</v>
      </c>
      <c r="J1813" s="213">
        <f>Таблица6254[[#This Row],[Цена б/н]]*Таблица6254[[#This Row],[заказ б/н]]</f>
        <v>0</v>
      </c>
    </row>
    <row r="1814" spans="1:10" x14ac:dyDescent="0.25">
      <c r="A1814" s="214" t="s">
        <v>1033</v>
      </c>
      <c r="B1814" s="214" t="s">
        <v>2969</v>
      </c>
      <c r="C1814" s="214" t="s">
        <v>3129</v>
      </c>
      <c r="D1814" s="214" t="s">
        <v>3130</v>
      </c>
      <c r="E1814" s="215">
        <v>8144</v>
      </c>
      <c r="F1814" s="215">
        <v>9361</v>
      </c>
      <c r="G1814" s="212"/>
      <c r="H1814" s="212"/>
      <c r="I1814" s="213">
        <f>IF(Таблица6254[[#This Row],[цена наличные]]&lt;&gt;"-",Таблица6254[[#This Row],[цена наличные]]*Таблица6254[[#This Row],[Заказ наличные]],"")</f>
        <v>0</v>
      </c>
      <c r="J1814" s="213">
        <f>Таблица6254[[#This Row],[Цена б/н]]*Таблица6254[[#This Row],[заказ б/н]]</f>
        <v>0</v>
      </c>
    </row>
    <row r="1815" spans="1:10" x14ac:dyDescent="0.25">
      <c r="A1815" s="214" t="s">
        <v>1033</v>
      </c>
      <c r="B1815" s="214" t="s">
        <v>2969</v>
      </c>
      <c r="C1815" s="214" t="s">
        <v>3131</v>
      </c>
      <c r="D1815" s="214" t="s">
        <v>3132</v>
      </c>
      <c r="E1815" s="215">
        <v>9502</v>
      </c>
      <c r="F1815" s="215">
        <v>10922</v>
      </c>
      <c r="G1815" s="212"/>
      <c r="H1815" s="212"/>
      <c r="I1815" s="213">
        <f>IF(Таблица6254[[#This Row],[цена наличные]]&lt;&gt;"-",Таблица6254[[#This Row],[цена наличные]]*Таблица6254[[#This Row],[Заказ наличные]],"")</f>
        <v>0</v>
      </c>
      <c r="J1815" s="213">
        <f>Таблица6254[[#This Row],[Цена б/н]]*Таблица6254[[#This Row],[заказ б/н]]</f>
        <v>0</v>
      </c>
    </row>
    <row r="1816" spans="1:10" x14ac:dyDescent="0.25">
      <c r="A1816" s="214" t="s">
        <v>1033</v>
      </c>
      <c r="B1816" s="476" t="s">
        <v>2969</v>
      </c>
      <c r="C1816" s="477" t="s">
        <v>3133</v>
      </c>
      <c r="D1816" s="214" t="s">
        <v>3134</v>
      </c>
      <c r="E1816" s="215">
        <v>8484</v>
      </c>
      <c r="F1816" s="215">
        <v>9751</v>
      </c>
      <c r="G1816" s="212"/>
      <c r="H1816" s="212"/>
      <c r="I1816" s="213">
        <f>IF(Таблица6254[[#This Row],[цена наличные]]&lt;&gt;"-",Таблица6254[[#This Row],[цена наличные]]*Таблица6254[[#This Row],[Заказ наличные]],"")</f>
        <v>0</v>
      </c>
      <c r="J1816" s="213">
        <f>Таблица6254[[#This Row],[Цена б/н]]*Таблица6254[[#This Row],[заказ б/н]]</f>
        <v>0</v>
      </c>
    </row>
    <row r="1817" spans="1:10" x14ac:dyDescent="0.25">
      <c r="A1817" s="214" t="s">
        <v>1033</v>
      </c>
      <c r="B1817" s="214" t="s">
        <v>2969</v>
      </c>
      <c r="C1817" s="214" t="s">
        <v>3135</v>
      </c>
      <c r="D1817" s="214" t="s">
        <v>3134</v>
      </c>
      <c r="E1817" s="215">
        <v>8823</v>
      </c>
      <c r="F1817" s="215">
        <v>10141</v>
      </c>
      <c r="G1817" s="212"/>
      <c r="H1817" s="212"/>
      <c r="I1817" s="213">
        <f>IF(Таблица6254[[#This Row],[цена наличные]]&lt;&gt;"-",Таблица6254[[#This Row],[цена наличные]]*Таблица6254[[#This Row],[Заказ наличные]],"")</f>
        <v>0</v>
      </c>
      <c r="J1817" s="213">
        <f>Таблица6254[[#This Row],[Цена б/н]]*Таблица6254[[#This Row],[заказ б/н]]</f>
        <v>0</v>
      </c>
    </row>
    <row r="1818" spans="1:10" x14ac:dyDescent="0.25">
      <c r="A1818" s="214" t="s">
        <v>1033</v>
      </c>
      <c r="B1818" s="214" t="s">
        <v>2969</v>
      </c>
      <c r="C1818" s="214" t="s">
        <v>3136</v>
      </c>
      <c r="D1818" s="214" t="s">
        <v>3137</v>
      </c>
      <c r="E1818" s="215">
        <v>9841</v>
      </c>
      <c r="F1818" s="215">
        <v>11312</v>
      </c>
      <c r="G1818" s="212"/>
      <c r="H1818" s="212"/>
      <c r="I1818" s="213">
        <f>IF(Таблица6254[[#This Row],[цена наличные]]&lt;&gt;"-",Таблица6254[[#This Row],[цена наличные]]*Таблица6254[[#This Row],[Заказ наличные]],"")</f>
        <v>0</v>
      </c>
      <c r="J1818" s="213">
        <f>Таблица6254[[#This Row],[Цена б/н]]*Таблица6254[[#This Row],[заказ б/н]]</f>
        <v>0</v>
      </c>
    </row>
    <row r="1819" spans="1:10" x14ac:dyDescent="0.25">
      <c r="A1819" s="214" t="s">
        <v>1033</v>
      </c>
      <c r="B1819" s="214" t="s">
        <v>2969</v>
      </c>
      <c r="C1819" s="214" t="s">
        <v>3138</v>
      </c>
      <c r="D1819" s="214" t="s">
        <v>3139</v>
      </c>
      <c r="E1819" s="215">
        <v>9841</v>
      </c>
      <c r="F1819" s="215">
        <v>11312</v>
      </c>
      <c r="G1819" s="212"/>
      <c r="H1819" s="212"/>
      <c r="I1819" s="213">
        <f>IF(Таблица6254[[#This Row],[цена наличные]]&lt;&gt;"-",Таблица6254[[#This Row],[цена наличные]]*Таблица6254[[#This Row],[Заказ наличные]],"")</f>
        <v>0</v>
      </c>
      <c r="J1819" s="213">
        <f>Таблица6254[[#This Row],[Цена б/н]]*Таблица6254[[#This Row],[заказ б/н]]</f>
        <v>0</v>
      </c>
    </row>
    <row r="1820" spans="1:10" x14ac:dyDescent="0.25">
      <c r="A1820" s="214" t="s">
        <v>1033</v>
      </c>
      <c r="B1820" s="214" t="s">
        <v>2969</v>
      </c>
      <c r="C1820" s="214" t="s">
        <v>3140</v>
      </c>
      <c r="D1820" s="214" t="s">
        <v>3141</v>
      </c>
      <c r="E1820" s="215">
        <v>7126</v>
      </c>
      <c r="F1820" s="215">
        <v>8191</v>
      </c>
      <c r="G1820" s="212"/>
      <c r="H1820" s="212"/>
      <c r="I1820" s="213">
        <f>IF(Таблица6254[[#This Row],[цена наличные]]&lt;&gt;"-",Таблица6254[[#This Row],[цена наличные]]*Таблица6254[[#This Row],[Заказ наличные]],"")</f>
        <v>0</v>
      </c>
      <c r="J1820" s="213">
        <f>Таблица6254[[#This Row],[Цена б/н]]*Таблица6254[[#This Row],[заказ б/н]]</f>
        <v>0</v>
      </c>
    </row>
    <row r="1821" spans="1:10" x14ac:dyDescent="0.25">
      <c r="A1821" s="214" t="s">
        <v>1033</v>
      </c>
      <c r="B1821" s="214" t="s">
        <v>2969</v>
      </c>
      <c r="C1821" s="214" t="s">
        <v>3142</v>
      </c>
      <c r="D1821" s="214" t="s">
        <v>3143</v>
      </c>
      <c r="E1821" s="215">
        <v>5430</v>
      </c>
      <c r="F1821" s="215">
        <v>6241</v>
      </c>
      <c r="G1821" s="212"/>
      <c r="H1821" s="212"/>
      <c r="I1821" s="213">
        <f>IF(Таблица6254[[#This Row],[цена наличные]]&lt;&gt;"-",Таблица6254[[#This Row],[цена наличные]]*Таблица6254[[#This Row],[Заказ наличные]],"")</f>
        <v>0</v>
      </c>
      <c r="J1821" s="213">
        <f>Таблица6254[[#This Row],[Цена б/н]]*Таблица6254[[#This Row],[заказ б/н]]</f>
        <v>0</v>
      </c>
    </row>
    <row r="1822" spans="1:10" x14ac:dyDescent="0.25">
      <c r="A1822" s="214" t="s">
        <v>1033</v>
      </c>
      <c r="B1822" s="214" t="s">
        <v>2969</v>
      </c>
      <c r="C1822" s="214" t="s">
        <v>3144</v>
      </c>
      <c r="D1822" s="214" t="s">
        <v>3145</v>
      </c>
      <c r="E1822" s="215">
        <v>5090</v>
      </c>
      <c r="F1822" s="215">
        <v>5851</v>
      </c>
      <c r="G1822" s="212"/>
      <c r="H1822" s="212"/>
      <c r="I1822" s="213">
        <f>IF(Таблица6254[[#This Row],[цена наличные]]&lt;&gt;"-",Таблица6254[[#This Row],[цена наличные]]*Таблица6254[[#This Row],[Заказ наличные]],"")</f>
        <v>0</v>
      </c>
      <c r="J1822" s="213">
        <f>Таблица6254[[#This Row],[Цена б/н]]*Таблица6254[[#This Row],[заказ б/н]]</f>
        <v>0</v>
      </c>
    </row>
    <row r="1823" spans="1:10" x14ac:dyDescent="0.25">
      <c r="A1823" s="214" t="s">
        <v>1033</v>
      </c>
      <c r="B1823" s="214" t="s">
        <v>2969</v>
      </c>
      <c r="C1823" s="214" t="s">
        <v>3146</v>
      </c>
      <c r="D1823" s="214" t="s">
        <v>3147</v>
      </c>
      <c r="E1823" s="215">
        <v>6448</v>
      </c>
      <c r="F1823" s="215">
        <v>7411</v>
      </c>
      <c r="G1823" s="212"/>
      <c r="H1823" s="212"/>
      <c r="I1823" s="213">
        <f>IF(Таблица6254[[#This Row],[цена наличные]]&lt;&gt;"-",Таблица6254[[#This Row],[цена наличные]]*Таблица6254[[#This Row],[Заказ наличные]],"")</f>
        <v>0</v>
      </c>
      <c r="J1823" s="213">
        <f>Таблица6254[[#This Row],[Цена б/н]]*Таблица6254[[#This Row],[заказ б/н]]</f>
        <v>0</v>
      </c>
    </row>
    <row r="1824" spans="1:10" x14ac:dyDescent="0.25">
      <c r="A1824" s="214" t="s">
        <v>1033</v>
      </c>
      <c r="B1824" s="214" t="s">
        <v>2969</v>
      </c>
      <c r="C1824" s="214" t="s">
        <v>3148</v>
      </c>
      <c r="D1824" s="214" t="s">
        <v>3149</v>
      </c>
      <c r="E1824" s="215">
        <v>15542</v>
      </c>
      <c r="F1824" s="215">
        <v>17865</v>
      </c>
      <c r="G1824" s="212"/>
      <c r="H1824" s="212"/>
      <c r="I1824" s="213">
        <f>IF(Таблица6254[[#This Row],[цена наличные]]&lt;&gt;"-",Таблица6254[[#This Row],[цена наличные]]*Таблица6254[[#This Row],[Заказ наличные]],"")</f>
        <v>0</v>
      </c>
      <c r="J1824" s="213">
        <f>Таблица6254[[#This Row],[Цена б/н]]*Таблица6254[[#This Row],[заказ б/н]]</f>
        <v>0</v>
      </c>
    </row>
    <row r="1825" spans="1:10" x14ac:dyDescent="0.25">
      <c r="A1825" s="214" t="s">
        <v>1033</v>
      </c>
      <c r="B1825" s="214" t="s">
        <v>2969</v>
      </c>
      <c r="C1825" s="214">
        <v>814256002936</v>
      </c>
      <c r="D1825" s="214" t="s">
        <v>12753</v>
      </c>
      <c r="E1825" s="215">
        <v>4218</v>
      </c>
      <c r="F1825" s="215">
        <v>4848</v>
      </c>
      <c r="G1825" s="212"/>
      <c r="H1825" s="212"/>
      <c r="I1825" s="213">
        <f>IF(Таблица6254[[#This Row],[цена наличные]]&lt;&gt;"-",Таблица6254[[#This Row],[цена наличные]]*Таблица6254[[#This Row],[Заказ наличные]],"")</f>
        <v>0</v>
      </c>
      <c r="J1825" s="213">
        <f>Таблица6254[[#This Row],[Цена б/н]]*Таблица6254[[#This Row],[заказ б/н]]</f>
        <v>0</v>
      </c>
    </row>
    <row r="1826" spans="1:10" x14ac:dyDescent="0.25">
      <c r="A1826" s="214" t="s">
        <v>1033</v>
      </c>
      <c r="B1826" s="214" t="s">
        <v>2969</v>
      </c>
      <c r="C1826" s="214">
        <v>814256003155</v>
      </c>
      <c r="D1826" s="214" t="s">
        <v>3150</v>
      </c>
      <c r="E1826" s="215">
        <v>4412</v>
      </c>
      <c r="F1826" s="215">
        <v>5071</v>
      </c>
      <c r="G1826" s="212"/>
      <c r="H1826" s="212"/>
      <c r="I1826" s="213">
        <f>IF(Таблица6254[[#This Row],[цена наличные]]&lt;&gt;"-",Таблица6254[[#This Row],[цена наличные]]*Таблица6254[[#This Row],[Заказ наличные]],"")</f>
        <v>0</v>
      </c>
      <c r="J1826" s="213">
        <f>Таблица6254[[#This Row],[Цена б/н]]*Таблица6254[[#This Row],[заказ б/н]]</f>
        <v>0</v>
      </c>
    </row>
    <row r="1827" spans="1:10" x14ac:dyDescent="0.25">
      <c r="A1827" s="214" t="s">
        <v>1033</v>
      </c>
      <c r="B1827" s="214" t="s">
        <v>2969</v>
      </c>
      <c r="C1827" s="214" t="s">
        <v>3151</v>
      </c>
      <c r="D1827" s="214" t="s">
        <v>3152</v>
      </c>
      <c r="E1827" s="215">
        <v>4002</v>
      </c>
      <c r="F1827" s="215">
        <v>4600</v>
      </c>
      <c r="G1827" s="212"/>
      <c r="H1827" s="212"/>
      <c r="I1827" s="213">
        <f>IF(Таблица6254[[#This Row],[цена наличные]]&lt;&gt;"-",Таблица6254[[#This Row],[цена наличные]]*Таблица6254[[#This Row],[Заказ наличные]],"")</f>
        <v>0</v>
      </c>
      <c r="J1827" s="213">
        <f>Таблица6254[[#This Row],[Цена б/н]]*Таблица6254[[#This Row],[заказ б/н]]</f>
        <v>0</v>
      </c>
    </row>
    <row r="1828" spans="1:10" x14ac:dyDescent="0.25">
      <c r="A1828" s="214" t="s">
        <v>1033</v>
      </c>
      <c r="B1828" s="214" t="s">
        <v>2969</v>
      </c>
      <c r="C1828" s="214">
        <v>814256015936</v>
      </c>
      <c r="D1828" s="214" t="s">
        <v>3153</v>
      </c>
      <c r="E1828" s="215">
        <v>5973</v>
      </c>
      <c r="F1828" s="215">
        <v>6865</v>
      </c>
      <c r="G1828" s="212"/>
      <c r="H1828" s="212"/>
      <c r="I1828" s="213">
        <f>IF(Таблица6254[[#This Row],[цена наличные]]&lt;&gt;"-",Таблица6254[[#This Row],[цена наличные]]*Таблица6254[[#This Row],[Заказ наличные]],"")</f>
        <v>0</v>
      </c>
      <c r="J1828" s="213">
        <f>Таблица6254[[#This Row],[Цена б/н]]*Таблица6254[[#This Row],[заказ б/н]]</f>
        <v>0</v>
      </c>
    </row>
    <row r="1829" spans="1:10" x14ac:dyDescent="0.25">
      <c r="A1829" s="214" t="s">
        <v>1033</v>
      </c>
      <c r="B1829" s="214" t="s">
        <v>2969</v>
      </c>
      <c r="C1829" s="214">
        <v>814256015950</v>
      </c>
      <c r="D1829" s="214" t="s">
        <v>3154</v>
      </c>
      <c r="E1829" s="215">
        <v>7262</v>
      </c>
      <c r="F1829" s="215">
        <v>8347</v>
      </c>
      <c r="G1829" s="212"/>
      <c r="H1829" s="212"/>
      <c r="I1829" s="213">
        <f>IF(Таблица6254[[#This Row],[цена наличные]]&lt;&gt;"-",Таблица6254[[#This Row],[цена наличные]]*Таблица6254[[#This Row],[Заказ наличные]],"")</f>
        <v>0</v>
      </c>
      <c r="J1829" s="213">
        <f>Таблица6254[[#This Row],[Цена б/н]]*Таблица6254[[#This Row],[заказ б/н]]</f>
        <v>0</v>
      </c>
    </row>
    <row r="1830" spans="1:10" x14ac:dyDescent="0.25">
      <c r="A1830" s="214" t="s">
        <v>1033</v>
      </c>
      <c r="B1830" s="214" t="s">
        <v>2969</v>
      </c>
      <c r="C1830" s="214">
        <v>814256015967</v>
      </c>
      <c r="D1830" s="214" t="s">
        <v>10190</v>
      </c>
      <c r="E1830" s="215">
        <v>7194</v>
      </c>
      <c r="F1830" s="215">
        <v>8269</v>
      </c>
      <c r="G1830" s="212"/>
      <c r="H1830" s="212"/>
      <c r="I1830" s="213">
        <f>IF(Таблица6254[[#This Row],[цена наличные]]&lt;&gt;"-",Таблица6254[[#This Row],[цена наличные]]*Таблица6254[[#This Row],[Заказ наличные]],"")</f>
        <v>0</v>
      </c>
      <c r="J1830" s="213">
        <f>Таблица6254[[#This Row],[Цена б/н]]*Таблица6254[[#This Row],[заказ б/н]]</f>
        <v>0</v>
      </c>
    </row>
    <row r="1831" spans="1:10" x14ac:dyDescent="0.25">
      <c r="A1831" s="214" t="s">
        <v>1033</v>
      </c>
      <c r="B1831" s="214" t="s">
        <v>2969</v>
      </c>
      <c r="C1831" s="214" t="s">
        <v>3155</v>
      </c>
      <c r="D1831" s="214" t="s">
        <v>3156</v>
      </c>
      <c r="E1831" s="215">
        <v>10350</v>
      </c>
      <c r="F1831" s="215">
        <v>11897</v>
      </c>
      <c r="G1831" s="212"/>
      <c r="H1831" s="212"/>
      <c r="I1831" s="213">
        <f>IF(Таблица6254[[#This Row],[цена наличные]]&lt;&gt;"-",Таблица6254[[#This Row],[цена наличные]]*Таблица6254[[#This Row],[Заказ наличные]],"")</f>
        <v>0</v>
      </c>
      <c r="J1831" s="213">
        <f>Таблица6254[[#This Row],[Цена б/н]]*Таблица6254[[#This Row],[заказ б/н]]</f>
        <v>0</v>
      </c>
    </row>
    <row r="1832" spans="1:10" x14ac:dyDescent="0.25">
      <c r="A1832" s="214" t="s">
        <v>1033</v>
      </c>
      <c r="B1832" s="214" t="s">
        <v>2969</v>
      </c>
      <c r="C1832" s="214">
        <v>814256019101</v>
      </c>
      <c r="D1832" s="214" t="s">
        <v>3157</v>
      </c>
      <c r="E1832" s="215">
        <v>5090</v>
      </c>
      <c r="F1832" s="215">
        <v>5851</v>
      </c>
      <c r="G1832" s="212"/>
      <c r="H1832" s="212"/>
      <c r="I1832" s="213">
        <f>IF(Таблица6254[[#This Row],[цена наличные]]&lt;&gt;"-",Таблица6254[[#This Row],[цена наличные]]*Таблица6254[[#This Row],[Заказ наличные]],"")</f>
        <v>0</v>
      </c>
      <c r="J1832" s="213">
        <f>Таблица6254[[#This Row],[Цена б/н]]*Таблица6254[[#This Row],[заказ б/н]]</f>
        <v>0</v>
      </c>
    </row>
    <row r="1833" spans="1:10" x14ac:dyDescent="0.25">
      <c r="A1833" s="214" t="s">
        <v>1033</v>
      </c>
      <c r="B1833" s="214" t="s">
        <v>2969</v>
      </c>
      <c r="C1833" s="214">
        <v>814256019118</v>
      </c>
      <c r="D1833" s="214" t="s">
        <v>3158</v>
      </c>
      <c r="E1833" s="215">
        <v>5633</v>
      </c>
      <c r="F1833" s="215">
        <v>6475</v>
      </c>
      <c r="G1833" s="212"/>
      <c r="H1833" s="212"/>
      <c r="I1833" s="213">
        <f>IF(Таблица6254[[#This Row],[цена наличные]]&lt;&gt;"-",Таблица6254[[#This Row],[цена наличные]]*Таблица6254[[#This Row],[Заказ наличные]],"")</f>
        <v>0</v>
      </c>
      <c r="J1833" s="213">
        <f>Таблица6254[[#This Row],[Цена б/н]]*Таблица6254[[#This Row],[заказ б/н]]</f>
        <v>0</v>
      </c>
    </row>
    <row r="1834" spans="1:10" x14ac:dyDescent="0.25">
      <c r="A1834" s="214" t="s">
        <v>1033</v>
      </c>
      <c r="B1834" s="214" t="s">
        <v>2969</v>
      </c>
      <c r="C1834" s="214">
        <v>814256020879</v>
      </c>
      <c r="D1834" s="214" t="s">
        <v>10191</v>
      </c>
      <c r="E1834" s="215">
        <v>4344</v>
      </c>
      <c r="F1834" s="215">
        <v>4993</v>
      </c>
      <c r="G1834" s="212"/>
      <c r="H1834" s="212"/>
      <c r="I1834" s="213">
        <f>IF(Таблица6254[[#This Row],[цена наличные]]&lt;&gt;"-",Таблица6254[[#This Row],[цена наличные]]*Таблица6254[[#This Row],[Заказ наличные]],"")</f>
        <v>0</v>
      </c>
      <c r="J1834" s="213">
        <f>Таблица6254[[#This Row],[Цена б/н]]*Таблица6254[[#This Row],[заказ б/н]]</f>
        <v>0</v>
      </c>
    </row>
    <row r="1835" spans="1:10" x14ac:dyDescent="0.25">
      <c r="A1835" s="214" t="s">
        <v>1033</v>
      </c>
      <c r="B1835" s="214" t="s">
        <v>2969</v>
      </c>
      <c r="C1835" s="214" t="s">
        <v>3159</v>
      </c>
      <c r="D1835" s="214" t="s">
        <v>3160</v>
      </c>
      <c r="E1835" s="215">
        <v>15042</v>
      </c>
      <c r="F1835" s="215">
        <v>17290</v>
      </c>
      <c r="G1835" s="212"/>
      <c r="H1835" s="212"/>
      <c r="I1835" s="213">
        <f>IF(Таблица6254[[#This Row],[цена наличные]]&lt;&gt;"-",Таблица6254[[#This Row],[цена наличные]]*Таблица6254[[#This Row],[Заказ наличные]],"")</f>
        <v>0</v>
      </c>
      <c r="J1835" s="213">
        <f>Таблица6254[[#This Row],[Цена б/н]]*Таблица6254[[#This Row],[заказ б/н]]</f>
        <v>0</v>
      </c>
    </row>
    <row r="1836" spans="1:10" x14ac:dyDescent="0.25">
      <c r="A1836" s="214" t="s">
        <v>1033</v>
      </c>
      <c r="B1836" s="214" t="s">
        <v>2969</v>
      </c>
      <c r="C1836" s="214" t="s">
        <v>3161</v>
      </c>
      <c r="D1836" s="214" t="s">
        <v>3162</v>
      </c>
      <c r="E1836" s="215">
        <v>17646</v>
      </c>
      <c r="F1836" s="215">
        <v>20283</v>
      </c>
      <c r="G1836" s="212"/>
      <c r="H1836" s="212"/>
      <c r="I1836" s="213">
        <f>IF(Таблица6254[[#This Row],[цена наличные]]&lt;&gt;"-",Таблица6254[[#This Row],[цена наличные]]*Таблица6254[[#This Row],[Заказ наличные]],"")</f>
        <v>0</v>
      </c>
      <c r="J1836" s="213">
        <f>Таблица6254[[#This Row],[Цена б/н]]*Таблица6254[[#This Row],[заказ б/н]]</f>
        <v>0</v>
      </c>
    </row>
    <row r="1837" spans="1:10" x14ac:dyDescent="0.25">
      <c r="A1837" s="214" t="s">
        <v>1033</v>
      </c>
      <c r="B1837" s="214" t="s">
        <v>2969</v>
      </c>
      <c r="C1837" s="214" t="s">
        <v>10748</v>
      </c>
      <c r="D1837" s="214" t="s">
        <v>10749</v>
      </c>
      <c r="E1837" s="215">
        <v>14999</v>
      </c>
      <c r="F1837" s="215">
        <v>17240</v>
      </c>
      <c r="G1837" s="212"/>
      <c r="H1837" s="212"/>
      <c r="I1837" s="213">
        <f>IF(Таблица6254[[#This Row],[цена наличные]]&lt;&gt;"-",Таблица6254[[#This Row],[цена наличные]]*Таблица6254[[#This Row],[Заказ наличные]],"")</f>
        <v>0</v>
      </c>
      <c r="J1837" s="213">
        <f>Таблица6254[[#This Row],[Цена б/н]]*Таблица6254[[#This Row],[заказ б/н]]</f>
        <v>0</v>
      </c>
    </row>
    <row r="1838" spans="1:10" x14ac:dyDescent="0.25">
      <c r="A1838" s="214" t="s">
        <v>1033</v>
      </c>
      <c r="B1838" s="214" t="s">
        <v>2969</v>
      </c>
      <c r="C1838" s="214" t="s">
        <v>3163</v>
      </c>
      <c r="D1838" s="214" t="s">
        <v>3164</v>
      </c>
      <c r="E1838" s="215">
        <v>26809</v>
      </c>
      <c r="F1838" s="215">
        <v>30814</v>
      </c>
      <c r="G1838" s="212"/>
      <c r="H1838" s="212"/>
      <c r="I1838" s="213">
        <f>IF(Таблица6254[[#This Row],[цена наличные]]&lt;&gt;"-",Таблица6254[[#This Row],[цена наличные]]*Таблица6254[[#This Row],[Заказ наличные]],"")</f>
        <v>0</v>
      </c>
      <c r="J1838" s="213">
        <f>Таблица6254[[#This Row],[Цена б/н]]*Таблица6254[[#This Row],[заказ б/н]]</f>
        <v>0</v>
      </c>
    </row>
    <row r="1839" spans="1:10" x14ac:dyDescent="0.25">
      <c r="A1839" s="214" t="s">
        <v>1033</v>
      </c>
      <c r="B1839" s="214" t="s">
        <v>2969</v>
      </c>
      <c r="C1839" s="214" t="s">
        <v>10750</v>
      </c>
      <c r="D1839" s="214" t="s">
        <v>10751</v>
      </c>
      <c r="E1839" s="215">
        <v>21379</v>
      </c>
      <c r="F1839" s="215">
        <v>24574</v>
      </c>
      <c r="G1839" s="212"/>
      <c r="H1839" s="212"/>
      <c r="I1839" s="213">
        <f>IF(Таблица6254[[#This Row],[цена наличные]]&lt;&gt;"-",Таблица6254[[#This Row],[цена наличные]]*Таблица6254[[#This Row],[Заказ наличные]],"")</f>
        <v>0</v>
      </c>
      <c r="J1839" s="213">
        <f>Таблица6254[[#This Row],[Цена б/н]]*Таблица6254[[#This Row],[заказ б/н]]</f>
        <v>0</v>
      </c>
    </row>
    <row r="1840" spans="1:10" x14ac:dyDescent="0.25">
      <c r="A1840" s="214" t="s">
        <v>1033</v>
      </c>
      <c r="B1840" s="214" t="s">
        <v>2969</v>
      </c>
      <c r="C1840" s="214" t="s">
        <v>3165</v>
      </c>
      <c r="D1840" s="214" t="s">
        <v>3166</v>
      </c>
      <c r="E1840" s="215">
        <v>37260</v>
      </c>
      <c r="F1840" s="215">
        <v>42828</v>
      </c>
      <c r="G1840" s="212"/>
      <c r="H1840" s="212"/>
      <c r="I1840" s="213">
        <f>IF(Таблица6254[[#This Row],[цена наличные]]&lt;&gt;"-",Таблица6254[[#This Row],[цена наличные]]*Таблица6254[[#This Row],[Заказ наличные]],"")</f>
        <v>0</v>
      </c>
      <c r="J1840" s="213">
        <f>Таблица6254[[#This Row],[Цена б/н]]*Таблица6254[[#This Row],[заказ б/н]]</f>
        <v>0</v>
      </c>
    </row>
    <row r="1841" spans="1:10" x14ac:dyDescent="0.25">
      <c r="A1841" s="214" t="s">
        <v>1033</v>
      </c>
      <c r="B1841" s="214" t="s">
        <v>2969</v>
      </c>
      <c r="C1841" s="214" t="s">
        <v>3167</v>
      </c>
      <c r="D1841" s="214" t="s">
        <v>3168</v>
      </c>
      <c r="E1841" s="215">
        <v>35190</v>
      </c>
      <c r="F1841" s="215">
        <v>40449</v>
      </c>
      <c r="G1841" s="212"/>
      <c r="H1841" s="212"/>
      <c r="I1841" s="213">
        <f>IF(Таблица6254[[#This Row],[цена наличные]]&lt;&gt;"-",Таблица6254[[#This Row],[цена наличные]]*Таблица6254[[#This Row],[Заказ наличные]],"")</f>
        <v>0</v>
      </c>
      <c r="J1841" s="213">
        <f>Таблица6254[[#This Row],[Цена б/н]]*Таблица6254[[#This Row],[заказ б/н]]</f>
        <v>0</v>
      </c>
    </row>
    <row r="1842" spans="1:10" x14ac:dyDescent="0.25">
      <c r="A1842" s="214" t="s">
        <v>1033</v>
      </c>
      <c r="B1842" s="214" t="s">
        <v>2969</v>
      </c>
      <c r="C1842" s="214" t="s">
        <v>3169</v>
      </c>
      <c r="D1842" s="214" t="s">
        <v>3170</v>
      </c>
      <c r="E1842" s="215">
        <v>35632</v>
      </c>
      <c r="F1842" s="215">
        <v>40956</v>
      </c>
      <c r="G1842" s="212"/>
      <c r="H1842" s="212"/>
      <c r="I1842" s="213">
        <f>IF(Таблица6254[[#This Row],[цена наличные]]&lt;&gt;"-",Таблица6254[[#This Row],[цена наличные]]*Таблица6254[[#This Row],[Заказ наличные]],"")</f>
        <v>0</v>
      </c>
      <c r="J1842" s="213">
        <f>Таблица6254[[#This Row],[Цена б/н]]*Таблица6254[[#This Row],[заказ б/н]]</f>
        <v>0</v>
      </c>
    </row>
    <row r="1843" spans="1:10" x14ac:dyDescent="0.25">
      <c r="A1843" s="214" t="s">
        <v>1033</v>
      </c>
      <c r="B1843" s="214" t="s">
        <v>2969</v>
      </c>
      <c r="C1843" s="214" t="s">
        <v>10752</v>
      </c>
      <c r="D1843" s="214" t="s">
        <v>10753</v>
      </c>
      <c r="E1843" s="215">
        <v>13574</v>
      </c>
      <c r="F1843" s="215">
        <v>15602</v>
      </c>
      <c r="G1843" s="212"/>
      <c r="H1843" s="212"/>
      <c r="I1843" s="213">
        <f>IF(Таблица6254[[#This Row],[цена наличные]]&lt;&gt;"-",Таблица6254[[#This Row],[цена наличные]]*Таблица6254[[#This Row],[Заказ наличные]],"")</f>
        <v>0</v>
      </c>
      <c r="J1843" s="213">
        <f>Таблица6254[[#This Row],[Цена б/н]]*Таблица6254[[#This Row],[заказ б/н]]</f>
        <v>0</v>
      </c>
    </row>
    <row r="1844" spans="1:10" x14ac:dyDescent="0.25">
      <c r="A1844" s="214" t="s">
        <v>1033</v>
      </c>
      <c r="B1844" s="214" t="s">
        <v>2969</v>
      </c>
      <c r="C1844" s="214" t="s">
        <v>10754</v>
      </c>
      <c r="D1844" s="214" t="s">
        <v>10755</v>
      </c>
      <c r="E1844" s="215">
        <v>14835</v>
      </c>
      <c r="F1844" s="215">
        <v>17052</v>
      </c>
      <c r="G1844" s="212"/>
      <c r="H1844" s="212"/>
      <c r="I1844" s="213">
        <f>IF(Таблица6254[[#This Row],[цена наличные]]&lt;&gt;"-",Таблица6254[[#This Row],[цена наличные]]*Таблица6254[[#This Row],[Заказ наличные]],"")</f>
        <v>0</v>
      </c>
      <c r="J1844" s="213">
        <f>Таблица6254[[#This Row],[Цена б/н]]*Таблица6254[[#This Row],[заказ б/н]]</f>
        <v>0</v>
      </c>
    </row>
    <row r="1845" spans="1:10" x14ac:dyDescent="0.25">
      <c r="A1845" s="214" t="s">
        <v>1033</v>
      </c>
      <c r="B1845" s="214" t="s">
        <v>2969</v>
      </c>
      <c r="C1845" s="214" t="s">
        <v>10756</v>
      </c>
      <c r="D1845" s="214" t="s">
        <v>10757</v>
      </c>
      <c r="E1845" s="215">
        <v>12217</v>
      </c>
      <c r="F1845" s="215">
        <v>14042</v>
      </c>
      <c r="G1845" s="212"/>
      <c r="H1845" s="212"/>
      <c r="I1845" s="213">
        <f>IF(Таблица6254[[#This Row],[цена наличные]]&lt;&gt;"-",Таблица6254[[#This Row],[цена наличные]]*Таблица6254[[#This Row],[Заказ наличные]],"")</f>
        <v>0</v>
      </c>
      <c r="J1845" s="213">
        <f>Таблица6254[[#This Row],[Цена б/н]]*Таблица6254[[#This Row],[заказ б/н]]</f>
        <v>0</v>
      </c>
    </row>
    <row r="1846" spans="1:10" x14ac:dyDescent="0.25">
      <c r="A1846" s="214" t="s">
        <v>1033</v>
      </c>
      <c r="B1846" s="214" t="s">
        <v>2969</v>
      </c>
      <c r="C1846" s="214" t="s">
        <v>3171</v>
      </c>
      <c r="D1846" s="214" t="s">
        <v>3172</v>
      </c>
      <c r="E1846" s="215">
        <v>7590</v>
      </c>
      <c r="F1846" s="215">
        <v>8724</v>
      </c>
      <c r="G1846" s="212"/>
      <c r="H1846" s="212"/>
      <c r="I1846" s="213">
        <f>IF(Таблица6254[[#This Row],[цена наличные]]&lt;&gt;"-",Таблица6254[[#This Row],[цена наличные]]*Таблица6254[[#This Row],[Заказ наличные]],"")</f>
        <v>0</v>
      </c>
      <c r="J1846" s="213">
        <f>Таблица6254[[#This Row],[Цена б/н]]*Таблица6254[[#This Row],[заказ б/н]]</f>
        <v>0</v>
      </c>
    </row>
    <row r="1847" spans="1:10" x14ac:dyDescent="0.25">
      <c r="A1847" s="214" t="s">
        <v>1033</v>
      </c>
      <c r="B1847" s="214" t="s">
        <v>2969</v>
      </c>
      <c r="C1847" s="214" t="s">
        <v>3173</v>
      </c>
      <c r="D1847" s="214" t="s">
        <v>3174</v>
      </c>
      <c r="E1847" s="215">
        <v>7383</v>
      </c>
      <c r="F1847" s="215">
        <v>8486</v>
      </c>
      <c r="G1847" s="212"/>
      <c r="H1847" s="212"/>
      <c r="I1847" s="213">
        <f>IF(Таблица6254[[#This Row],[цена наличные]]&lt;&gt;"-",Таблица6254[[#This Row],[цена наличные]]*Таблица6254[[#This Row],[Заказ наличные]],"")</f>
        <v>0</v>
      </c>
      <c r="J1847" s="213">
        <f>Таблица6254[[#This Row],[Цена б/н]]*Таблица6254[[#This Row],[заказ б/н]]</f>
        <v>0</v>
      </c>
    </row>
    <row r="1848" spans="1:10" x14ac:dyDescent="0.25">
      <c r="A1848" s="214" t="s">
        <v>1033</v>
      </c>
      <c r="B1848" s="214" t="s">
        <v>2969</v>
      </c>
      <c r="C1848" s="214" t="s">
        <v>10758</v>
      </c>
      <c r="D1848" s="214" t="s">
        <v>10759</v>
      </c>
      <c r="E1848" s="215">
        <v>8280</v>
      </c>
      <c r="F1848" s="215">
        <v>9517</v>
      </c>
      <c r="G1848" s="212"/>
      <c r="H1848" s="212"/>
      <c r="I1848" s="213">
        <f>IF(Таблица6254[[#This Row],[цена наличные]]&lt;&gt;"-",Таблица6254[[#This Row],[цена наличные]]*Таблица6254[[#This Row],[Заказ наличные]],"")</f>
        <v>0</v>
      </c>
      <c r="J1848" s="213">
        <f>Таблица6254[[#This Row],[Цена б/н]]*Таблица6254[[#This Row],[заказ б/н]]</f>
        <v>0</v>
      </c>
    </row>
    <row r="1849" spans="1:10" x14ac:dyDescent="0.25">
      <c r="A1849" s="214" t="s">
        <v>1033</v>
      </c>
      <c r="B1849" s="214" t="s">
        <v>2969</v>
      </c>
      <c r="C1849" s="214" t="s">
        <v>10760</v>
      </c>
      <c r="D1849" s="214" t="s">
        <v>10761</v>
      </c>
      <c r="E1849" s="215">
        <v>8970</v>
      </c>
      <c r="F1849" s="215">
        <v>10311</v>
      </c>
      <c r="G1849" s="212"/>
      <c r="H1849" s="212"/>
      <c r="I1849" s="213">
        <f>IF(Таблица6254[[#This Row],[цена наличные]]&lt;&gt;"-",Таблица6254[[#This Row],[цена наличные]]*Таблица6254[[#This Row],[Заказ наличные]],"")</f>
        <v>0</v>
      </c>
      <c r="J1849" s="213">
        <f>Таблица6254[[#This Row],[Цена б/н]]*Таблица6254[[#This Row],[заказ б/н]]</f>
        <v>0</v>
      </c>
    </row>
    <row r="1850" spans="1:10" x14ac:dyDescent="0.25">
      <c r="A1850" s="214" t="s">
        <v>1033</v>
      </c>
      <c r="B1850" s="214" t="s">
        <v>2969</v>
      </c>
      <c r="C1850" s="214" t="s">
        <v>10762</v>
      </c>
      <c r="D1850" s="214" t="s">
        <v>10763</v>
      </c>
      <c r="E1850" s="215">
        <v>8823</v>
      </c>
      <c r="F1850" s="215">
        <v>10141</v>
      </c>
      <c r="G1850" s="212"/>
      <c r="H1850" s="212"/>
      <c r="I1850" s="213">
        <f>IF(Таблица6254[[#This Row],[цена наличные]]&lt;&gt;"-",Таблица6254[[#This Row],[цена наличные]]*Таблица6254[[#This Row],[Заказ наличные]],"")</f>
        <v>0</v>
      </c>
      <c r="J1850" s="213">
        <f>Таблица6254[[#This Row],[Цена б/н]]*Таблица6254[[#This Row],[заказ б/н]]</f>
        <v>0</v>
      </c>
    </row>
    <row r="1851" spans="1:10" x14ac:dyDescent="0.25">
      <c r="A1851" s="214" t="s">
        <v>1033</v>
      </c>
      <c r="B1851" s="214" t="s">
        <v>2969</v>
      </c>
      <c r="C1851" s="214" t="s">
        <v>10764</v>
      </c>
      <c r="D1851" s="214" t="s">
        <v>10765</v>
      </c>
      <c r="E1851" s="215">
        <v>10695</v>
      </c>
      <c r="F1851" s="215">
        <v>12293</v>
      </c>
      <c r="G1851" s="212"/>
      <c r="H1851" s="212"/>
      <c r="I1851" s="213">
        <f>IF(Таблица6254[[#This Row],[цена наличные]]&lt;&gt;"-",Таблица6254[[#This Row],[цена наличные]]*Таблица6254[[#This Row],[Заказ наличные]],"")</f>
        <v>0</v>
      </c>
      <c r="J1851" s="213">
        <f>Таблица6254[[#This Row],[Цена б/н]]*Таблица6254[[#This Row],[заказ б/н]]</f>
        <v>0</v>
      </c>
    </row>
    <row r="1852" spans="1:10" x14ac:dyDescent="0.25">
      <c r="A1852" s="214" t="s">
        <v>1033</v>
      </c>
      <c r="B1852" s="214" t="s">
        <v>2969</v>
      </c>
      <c r="C1852" s="214" t="s">
        <v>10766</v>
      </c>
      <c r="D1852" s="214" t="s">
        <v>10767</v>
      </c>
      <c r="E1852" s="215">
        <v>9660</v>
      </c>
      <c r="F1852" s="215">
        <v>11103</v>
      </c>
      <c r="G1852" s="212"/>
      <c r="H1852" s="212"/>
      <c r="I1852" s="213">
        <f>IF(Таблица6254[[#This Row],[цена наличные]]&lt;&gt;"-",Таблица6254[[#This Row],[цена наличные]]*Таблица6254[[#This Row],[Заказ наличные]],"")</f>
        <v>0</v>
      </c>
      <c r="J1852" s="213">
        <f>Таблица6254[[#This Row],[Цена б/н]]*Таблица6254[[#This Row],[заказ б/н]]</f>
        <v>0</v>
      </c>
    </row>
    <row r="1853" spans="1:10" x14ac:dyDescent="0.25">
      <c r="A1853" s="214" t="s">
        <v>1033</v>
      </c>
      <c r="B1853" s="214" t="s">
        <v>2969</v>
      </c>
      <c r="C1853" s="214" t="s">
        <v>3175</v>
      </c>
      <c r="D1853" s="214" t="s">
        <v>3176</v>
      </c>
      <c r="E1853" s="215">
        <v>10350</v>
      </c>
      <c r="F1853" s="215">
        <v>11897</v>
      </c>
      <c r="G1853" s="212"/>
      <c r="H1853" s="212"/>
      <c r="I1853" s="213">
        <f>IF(Таблица6254[[#This Row],[цена наличные]]&lt;&gt;"-",Таблица6254[[#This Row],[цена наличные]]*Таблица6254[[#This Row],[Заказ наличные]],"")</f>
        <v>0</v>
      </c>
      <c r="J1853" s="213">
        <f>Таблица6254[[#This Row],[Цена б/н]]*Таблица6254[[#This Row],[заказ б/н]]</f>
        <v>0</v>
      </c>
    </row>
    <row r="1854" spans="1:10" x14ac:dyDescent="0.25">
      <c r="A1854" s="214" t="s">
        <v>1033</v>
      </c>
      <c r="B1854" s="214" t="s">
        <v>2969</v>
      </c>
      <c r="C1854" s="214" t="s">
        <v>10768</v>
      </c>
      <c r="D1854" s="214" t="s">
        <v>10769</v>
      </c>
      <c r="E1854" s="215">
        <v>11385</v>
      </c>
      <c r="F1854" s="215">
        <v>13086</v>
      </c>
      <c r="G1854" s="212"/>
      <c r="H1854" s="212"/>
      <c r="I1854" s="213">
        <f>IF(Таблица6254[[#This Row],[цена наличные]]&lt;&gt;"-",Таблица6254[[#This Row],[цена наличные]]*Таблица6254[[#This Row],[Заказ наличные]],"")</f>
        <v>0</v>
      </c>
      <c r="J1854" s="213">
        <f>Таблица6254[[#This Row],[Цена б/н]]*Таблица6254[[#This Row],[заказ б/н]]</f>
        <v>0</v>
      </c>
    </row>
    <row r="1855" spans="1:10" x14ac:dyDescent="0.25">
      <c r="A1855" s="214" t="s">
        <v>1033</v>
      </c>
      <c r="B1855" s="214" t="s">
        <v>2969</v>
      </c>
      <c r="C1855" s="214" t="s">
        <v>10770</v>
      </c>
      <c r="D1855" s="214" t="s">
        <v>10771</v>
      </c>
      <c r="E1855" s="215">
        <v>8970</v>
      </c>
      <c r="F1855" s="215">
        <v>10311</v>
      </c>
      <c r="G1855" s="212"/>
      <c r="H1855" s="212"/>
      <c r="I1855" s="213">
        <f>IF(Таблица6254[[#This Row],[цена наличные]]&lt;&gt;"-",Таблица6254[[#This Row],[цена наличные]]*Таблица6254[[#This Row],[Заказ наличные]],"")</f>
        <v>0</v>
      </c>
      <c r="J1855" s="213">
        <f>Таблица6254[[#This Row],[Цена б/н]]*Таблица6254[[#This Row],[заказ б/н]]</f>
        <v>0</v>
      </c>
    </row>
    <row r="1856" spans="1:10" x14ac:dyDescent="0.25">
      <c r="A1856" s="214" t="s">
        <v>1033</v>
      </c>
      <c r="B1856" s="214" t="s">
        <v>2969</v>
      </c>
      <c r="C1856" s="214" t="s">
        <v>10772</v>
      </c>
      <c r="D1856" s="214" t="s">
        <v>10773</v>
      </c>
      <c r="E1856" s="215">
        <v>7466</v>
      </c>
      <c r="F1856" s="215">
        <v>8581</v>
      </c>
      <c r="G1856" s="212"/>
      <c r="H1856" s="212"/>
      <c r="I1856" s="213">
        <f>IF(Таблица6254[[#This Row],[цена наличные]]&lt;&gt;"-",Таблица6254[[#This Row],[цена наличные]]*Таблица6254[[#This Row],[Заказ наличные]],"")</f>
        <v>0</v>
      </c>
      <c r="J1856" s="213">
        <f>Таблица6254[[#This Row],[Цена б/н]]*Таблица6254[[#This Row],[заказ б/н]]</f>
        <v>0</v>
      </c>
    </row>
    <row r="1857" spans="1:10" x14ac:dyDescent="0.25">
      <c r="A1857" s="214" t="s">
        <v>1033</v>
      </c>
      <c r="B1857" s="214" t="s">
        <v>2969</v>
      </c>
      <c r="C1857" s="214" t="s">
        <v>10774</v>
      </c>
      <c r="D1857" s="214" t="s">
        <v>10775</v>
      </c>
      <c r="E1857" s="215">
        <v>10180</v>
      </c>
      <c r="F1857" s="215">
        <v>11702</v>
      </c>
      <c r="G1857" s="212"/>
      <c r="H1857" s="212"/>
      <c r="I1857" s="213">
        <f>IF(Таблица6254[[#This Row],[цена наличные]]&lt;&gt;"-",Таблица6254[[#This Row],[цена наличные]]*Таблица6254[[#This Row],[Заказ наличные]],"")</f>
        <v>0</v>
      </c>
      <c r="J1857" s="213">
        <f>Таблица6254[[#This Row],[Цена б/н]]*Таблица6254[[#This Row],[заказ б/н]]</f>
        <v>0</v>
      </c>
    </row>
    <row r="1858" spans="1:10" x14ac:dyDescent="0.25">
      <c r="A1858" s="214" t="s">
        <v>1033</v>
      </c>
      <c r="B1858" s="214" t="s">
        <v>2969</v>
      </c>
      <c r="C1858" s="214" t="s">
        <v>10776</v>
      </c>
      <c r="D1858" s="214" t="s">
        <v>10777</v>
      </c>
      <c r="E1858" s="215">
        <v>11178</v>
      </c>
      <c r="F1858" s="215">
        <v>12848</v>
      </c>
      <c r="G1858" s="212"/>
      <c r="H1858" s="212"/>
      <c r="I1858" s="213">
        <f>IF(Таблица6254[[#This Row],[цена наличные]]&lt;&gt;"-",Таблица6254[[#This Row],[цена наличные]]*Таблица6254[[#This Row],[Заказ наличные]],"")</f>
        <v>0</v>
      </c>
      <c r="J1858" s="213">
        <f>Таблица6254[[#This Row],[Цена б/н]]*Таблица6254[[#This Row],[заказ б/н]]</f>
        <v>0</v>
      </c>
    </row>
    <row r="1859" spans="1:10" x14ac:dyDescent="0.25">
      <c r="A1859" s="214" t="s">
        <v>1033</v>
      </c>
      <c r="B1859" s="214" t="s">
        <v>2969</v>
      </c>
      <c r="C1859" s="214" t="s">
        <v>3177</v>
      </c>
      <c r="D1859" s="214" t="s">
        <v>3178</v>
      </c>
      <c r="E1859" s="215">
        <v>13235</v>
      </c>
      <c r="F1859" s="215">
        <v>15212</v>
      </c>
      <c r="G1859" s="212"/>
      <c r="H1859" s="212"/>
      <c r="I1859" s="213">
        <f>IF(Таблица6254[[#This Row],[цена наличные]]&lt;&gt;"-",Таблица6254[[#This Row],[цена наличные]]*Таблица6254[[#This Row],[Заказ наличные]],"")</f>
        <v>0</v>
      </c>
      <c r="J1859" s="213">
        <f>Таблица6254[[#This Row],[Цена б/н]]*Таблица6254[[#This Row],[заказ б/н]]</f>
        <v>0</v>
      </c>
    </row>
    <row r="1860" spans="1:10" x14ac:dyDescent="0.25">
      <c r="A1860" s="214" t="s">
        <v>1033</v>
      </c>
      <c r="B1860" s="214" t="s">
        <v>2969</v>
      </c>
      <c r="C1860" s="214" t="s">
        <v>3179</v>
      </c>
      <c r="D1860" s="214" t="s">
        <v>3180</v>
      </c>
      <c r="E1860" s="215">
        <v>4485</v>
      </c>
      <c r="F1860" s="215">
        <v>5155</v>
      </c>
      <c r="G1860" s="212"/>
      <c r="H1860" s="212"/>
      <c r="I1860" s="213">
        <f>IF(Таблица6254[[#This Row],[цена наличные]]&lt;&gt;"-",Таблица6254[[#This Row],[цена наличные]]*Таблица6254[[#This Row],[Заказ наличные]],"")</f>
        <v>0</v>
      </c>
      <c r="J1860" s="213">
        <f>Таблица6254[[#This Row],[Цена б/н]]*Таблица6254[[#This Row],[заказ б/н]]</f>
        <v>0</v>
      </c>
    </row>
    <row r="1861" spans="1:10" x14ac:dyDescent="0.25">
      <c r="A1861" s="214" t="s">
        <v>1033</v>
      </c>
      <c r="B1861" s="214" t="s">
        <v>2969</v>
      </c>
      <c r="C1861" s="214" t="s">
        <v>3181</v>
      </c>
      <c r="D1861" s="214" t="s">
        <v>3182</v>
      </c>
      <c r="E1861" s="215">
        <v>4071</v>
      </c>
      <c r="F1861" s="215">
        <v>4679</v>
      </c>
      <c r="G1861" s="212"/>
      <c r="H1861" s="212"/>
      <c r="I1861" s="213">
        <f>IF(Таблица6254[[#This Row],[цена наличные]]&lt;&gt;"-",Таблица6254[[#This Row],[цена наличные]]*Таблица6254[[#This Row],[Заказ наличные]],"")</f>
        <v>0</v>
      </c>
      <c r="J1861" s="213">
        <f>Таблица6254[[#This Row],[Цена б/н]]*Таблица6254[[#This Row],[заказ б/н]]</f>
        <v>0</v>
      </c>
    </row>
    <row r="1862" spans="1:10" x14ac:dyDescent="0.25">
      <c r="A1862" s="214" t="s">
        <v>1033</v>
      </c>
      <c r="B1862" s="214" t="s">
        <v>2969</v>
      </c>
      <c r="C1862" s="214" t="s">
        <v>3183</v>
      </c>
      <c r="D1862" s="214" t="s">
        <v>3184</v>
      </c>
      <c r="E1862" s="215">
        <v>3864</v>
      </c>
      <c r="F1862" s="215">
        <v>4441</v>
      </c>
      <c r="G1862" s="212"/>
      <c r="H1862" s="212"/>
      <c r="I1862" s="213">
        <f>IF(Таблица6254[[#This Row],[цена наличные]]&lt;&gt;"-",Таблица6254[[#This Row],[цена наличные]]*Таблица6254[[#This Row],[Заказ наличные]],"")</f>
        <v>0</v>
      </c>
      <c r="J1862" s="213">
        <f>Таблица6254[[#This Row],[Цена б/н]]*Таблица6254[[#This Row],[заказ б/н]]</f>
        <v>0</v>
      </c>
    </row>
    <row r="1863" spans="1:10" x14ac:dyDescent="0.25">
      <c r="A1863" s="214" t="s">
        <v>1033</v>
      </c>
      <c r="B1863" s="214" t="s">
        <v>2969</v>
      </c>
      <c r="C1863" s="214" t="s">
        <v>3185</v>
      </c>
      <c r="D1863" s="214" t="s">
        <v>3186</v>
      </c>
      <c r="E1863" s="215">
        <v>6762</v>
      </c>
      <c r="F1863" s="215">
        <v>7772</v>
      </c>
      <c r="G1863" s="212"/>
      <c r="H1863" s="212"/>
      <c r="I1863" s="213">
        <f>IF(Таблица6254[[#This Row],[цена наличные]]&lt;&gt;"-",Таблица6254[[#This Row],[цена наличные]]*Таблица6254[[#This Row],[Заказ наличные]],"")</f>
        <v>0</v>
      </c>
      <c r="J1863" s="213">
        <f>Таблица6254[[#This Row],[Цена б/н]]*Таблица6254[[#This Row],[заказ б/н]]</f>
        <v>0</v>
      </c>
    </row>
    <row r="1864" spans="1:10" x14ac:dyDescent="0.25">
      <c r="A1864" s="214" t="s">
        <v>1033</v>
      </c>
      <c r="B1864" s="214" t="s">
        <v>2969</v>
      </c>
      <c r="C1864" s="214" t="s">
        <v>9512</v>
      </c>
      <c r="D1864" s="214" t="s">
        <v>9513</v>
      </c>
      <c r="E1864" s="215">
        <v>4347</v>
      </c>
      <c r="F1864" s="215">
        <v>4997</v>
      </c>
      <c r="G1864" s="212"/>
      <c r="H1864" s="212"/>
      <c r="I1864" s="213">
        <f>IF(Таблица6254[[#This Row],[цена наличные]]&lt;&gt;"-",Таблица6254[[#This Row],[цена наличные]]*Таблица6254[[#This Row],[Заказ наличные]],"")</f>
        <v>0</v>
      </c>
      <c r="J1864" s="213">
        <f>Таблица6254[[#This Row],[Цена б/н]]*Таблица6254[[#This Row],[заказ б/н]]</f>
        <v>0</v>
      </c>
    </row>
    <row r="1865" spans="1:10" x14ac:dyDescent="0.25">
      <c r="A1865" s="214" t="s">
        <v>1033</v>
      </c>
      <c r="B1865" s="214" t="s">
        <v>2969</v>
      </c>
      <c r="C1865" s="214" t="s">
        <v>3187</v>
      </c>
      <c r="D1865" s="214" t="s">
        <v>3188</v>
      </c>
      <c r="E1865" s="215">
        <v>4140</v>
      </c>
      <c r="F1865" s="215">
        <v>4759</v>
      </c>
      <c r="G1865" s="212"/>
      <c r="H1865" s="212"/>
      <c r="I1865" s="213">
        <f>IF(Таблица6254[[#This Row],[цена наличные]]&lt;&gt;"-",Таблица6254[[#This Row],[цена наличные]]*Таблица6254[[#This Row],[Заказ наличные]],"")</f>
        <v>0</v>
      </c>
      <c r="J1865" s="213">
        <f>Таблица6254[[#This Row],[Цена б/н]]*Таблица6254[[#This Row],[заказ б/н]]</f>
        <v>0</v>
      </c>
    </row>
    <row r="1866" spans="1:10" x14ac:dyDescent="0.25">
      <c r="A1866" s="214" t="s">
        <v>1033</v>
      </c>
      <c r="B1866" s="214" t="s">
        <v>2969</v>
      </c>
      <c r="C1866" s="214" t="s">
        <v>3189</v>
      </c>
      <c r="D1866" s="214" t="s">
        <v>3190</v>
      </c>
      <c r="E1866" s="215">
        <v>3801</v>
      </c>
      <c r="F1866" s="215">
        <v>4369</v>
      </c>
      <c r="G1866" s="212"/>
      <c r="H1866" s="212"/>
      <c r="I1866" s="213">
        <f>IF(Таблица6254[[#This Row],[цена наличные]]&lt;&gt;"-",Таблица6254[[#This Row],[цена наличные]]*Таблица6254[[#This Row],[Заказ наличные]],"")</f>
        <v>0</v>
      </c>
      <c r="J1866" s="213">
        <f>Таблица6254[[#This Row],[Цена б/н]]*Таблица6254[[#This Row],[заказ б/н]]</f>
        <v>0</v>
      </c>
    </row>
    <row r="1867" spans="1:10" x14ac:dyDescent="0.25">
      <c r="A1867" s="214" t="s">
        <v>1033</v>
      </c>
      <c r="B1867" s="214" t="s">
        <v>2969</v>
      </c>
      <c r="C1867" s="214" t="s">
        <v>3191</v>
      </c>
      <c r="D1867" s="214" t="s">
        <v>3192</v>
      </c>
      <c r="E1867" s="215">
        <v>3733</v>
      </c>
      <c r="F1867" s="215">
        <v>4291</v>
      </c>
      <c r="G1867" s="212"/>
      <c r="H1867" s="212"/>
      <c r="I1867" s="213">
        <f>IF(Таблица6254[[#This Row],[цена наличные]]&lt;&gt;"-",Таблица6254[[#This Row],[цена наличные]]*Таблица6254[[#This Row],[Заказ наличные]],"")</f>
        <v>0</v>
      </c>
      <c r="J1867" s="213">
        <f>Таблица6254[[#This Row],[Цена б/н]]*Таблица6254[[#This Row],[заказ б/н]]</f>
        <v>0</v>
      </c>
    </row>
    <row r="1868" spans="1:10" x14ac:dyDescent="0.25">
      <c r="A1868" s="214" t="s">
        <v>1033</v>
      </c>
      <c r="B1868" s="214" t="s">
        <v>2969</v>
      </c>
      <c r="C1868" s="214" t="s">
        <v>3193</v>
      </c>
      <c r="D1868" s="214" t="s">
        <v>3194</v>
      </c>
      <c r="E1868" s="215">
        <v>4412</v>
      </c>
      <c r="F1868" s="215">
        <v>5071</v>
      </c>
      <c r="G1868" s="212"/>
      <c r="H1868" s="212"/>
      <c r="I1868" s="213">
        <f>IF(Таблица6254[[#This Row],[цена наличные]]&lt;&gt;"-",Таблица6254[[#This Row],[цена наличные]]*Таблица6254[[#This Row],[Заказ наличные]],"")</f>
        <v>0</v>
      </c>
      <c r="J1868" s="213">
        <f>Таблица6254[[#This Row],[Цена б/н]]*Таблица6254[[#This Row],[заказ б/н]]</f>
        <v>0</v>
      </c>
    </row>
    <row r="1869" spans="1:10" x14ac:dyDescent="0.25">
      <c r="A1869" s="214" t="s">
        <v>1033</v>
      </c>
      <c r="B1869" s="214" t="s">
        <v>2969</v>
      </c>
      <c r="C1869" s="214" t="s">
        <v>3195</v>
      </c>
      <c r="D1869" s="214" t="s">
        <v>3196</v>
      </c>
      <c r="E1869" s="215">
        <v>4751</v>
      </c>
      <c r="F1869" s="215">
        <v>5461</v>
      </c>
      <c r="G1869" s="212"/>
      <c r="H1869" s="212"/>
      <c r="I1869" s="213">
        <f>IF(Таблица6254[[#This Row],[цена наличные]]&lt;&gt;"-",Таблица6254[[#This Row],[цена наличные]]*Таблица6254[[#This Row],[Заказ наличные]],"")</f>
        <v>0</v>
      </c>
      <c r="J1869" s="213">
        <f>Таблица6254[[#This Row],[Цена б/н]]*Таблица6254[[#This Row],[заказ б/н]]</f>
        <v>0</v>
      </c>
    </row>
    <row r="1870" spans="1:10" x14ac:dyDescent="0.25">
      <c r="A1870" s="214" t="s">
        <v>1033</v>
      </c>
      <c r="B1870" s="214" t="s">
        <v>2969</v>
      </c>
      <c r="C1870" s="214" t="s">
        <v>3197</v>
      </c>
      <c r="D1870" s="214" t="s">
        <v>3198</v>
      </c>
      <c r="E1870" s="215">
        <v>4347</v>
      </c>
      <c r="F1870" s="215">
        <v>4997</v>
      </c>
      <c r="G1870" s="212"/>
      <c r="H1870" s="212"/>
      <c r="I1870" s="213">
        <f>IF(Таблица6254[[#This Row],[цена наличные]]&lt;&gt;"-",Таблица6254[[#This Row],[цена наличные]]*Таблица6254[[#This Row],[Заказ наличные]],"")</f>
        <v>0</v>
      </c>
      <c r="J1870" s="213">
        <f>Таблица6254[[#This Row],[Цена б/н]]*Таблица6254[[#This Row],[заказ б/н]]</f>
        <v>0</v>
      </c>
    </row>
    <row r="1871" spans="1:10" x14ac:dyDescent="0.25">
      <c r="A1871" s="214" t="s">
        <v>1033</v>
      </c>
      <c r="B1871" s="214" t="s">
        <v>2969</v>
      </c>
      <c r="C1871" s="214" t="s">
        <v>11623</v>
      </c>
      <c r="D1871" s="214" t="s">
        <v>11624</v>
      </c>
      <c r="E1871" s="215">
        <v>5382</v>
      </c>
      <c r="F1871" s="215">
        <v>6186</v>
      </c>
      <c r="G1871" s="212"/>
      <c r="H1871" s="212"/>
      <c r="I1871" s="213">
        <f>IF(Таблица6254[[#This Row],[цена наличные]]&lt;&gt;"-",Таблица6254[[#This Row],[цена наличные]]*Таблица6254[[#This Row],[Заказ наличные]],"")</f>
        <v>0</v>
      </c>
      <c r="J1871" s="213">
        <f>Таблица6254[[#This Row],[Цена б/н]]*Таблица6254[[#This Row],[заказ б/н]]</f>
        <v>0</v>
      </c>
    </row>
    <row r="1872" spans="1:10" x14ac:dyDescent="0.25">
      <c r="A1872" s="214" t="s">
        <v>1033</v>
      </c>
      <c r="B1872" s="214" t="s">
        <v>2969</v>
      </c>
      <c r="C1872" s="214" t="s">
        <v>3199</v>
      </c>
      <c r="D1872" s="214" t="s">
        <v>3200</v>
      </c>
      <c r="E1872" s="215">
        <v>5090</v>
      </c>
      <c r="F1872" s="215">
        <v>5851</v>
      </c>
      <c r="G1872" s="212"/>
      <c r="H1872" s="212"/>
      <c r="I1872" s="213">
        <f>IF(Таблица6254[[#This Row],[цена наличные]]&lt;&gt;"-",Таблица6254[[#This Row],[цена наличные]]*Таблица6254[[#This Row],[Заказ наличные]],"")</f>
        <v>0</v>
      </c>
      <c r="J1872" s="213">
        <f>Таблица6254[[#This Row],[Цена б/н]]*Таблица6254[[#This Row],[заказ б/н]]</f>
        <v>0</v>
      </c>
    </row>
    <row r="1873" spans="1:10" x14ac:dyDescent="0.25">
      <c r="A1873" s="214" t="s">
        <v>1033</v>
      </c>
      <c r="B1873" s="214" t="s">
        <v>2969</v>
      </c>
      <c r="C1873" s="214" t="s">
        <v>3201</v>
      </c>
      <c r="D1873" s="214" t="s">
        <v>3202</v>
      </c>
      <c r="E1873" s="215">
        <v>3933</v>
      </c>
      <c r="F1873" s="215">
        <v>4521</v>
      </c>
      <c r="G1873" s="212"/>
      <c r="H1873" s="212"/>
      <c r="I1873" s="213">
        <f>IF(Таблица6254[[#This Row],[цена наличные]]&lt;&gt;"-",Таблица6254[[#This Row],[цена наличные]]*Таблица6254[[#This Row],[Заказ наличные]],"")</f>
        <v>0</v>
      </c>
      <c r="J1873" s="213">
        <f>Таблица6254[[#This Row],[Цена б/н]]*Таблица6254[[#This Row],[заказ б/н]]</f>
        <v>0</v>
      </c>
    </row>
    <row r="1874" spans="1:10" x14ac:dyDescent="0.25">
      <c r="A1874" s="214" t="s">
        <v>1033</v>
      </c>
      <c r="B1874" s="214" t="s">
        <v>2969</v>
      </c>
      <c r="C1874" s="214" t="s">
        <v>3203</v>
      </c>
      <c r="D1874" s="214" t="s">
        <v>3204</v>
      </c>
      <c r="E1874" s="215">
        <v>4002</v>
      </c>
      <c r="F1874" s="215">
        <v>4600</v>
      </c>
      <c r="G1874" s="212"/>
      <c r="H1874" s="212"/>
      <c r="I1874" s="213">
        <f>IF(Таблица6254[[#This Row],[цена наличные]]&lt;&gt;"-",Таблица6254[[#This Row],[цена наличные]]*Таблица6254[[#This Row],[Заказ наличные]],"")</f>
        <v>0</v>
      </c>
      <c r="J1874" s="213">
        <f>Таблица6254[[#This Row],[Цена б/н]]*Таблица6254[[#This Row],[заказ б/н]]</f>
        <v>0</v>
      </c>
    </row>
    <row r="1875" spans="1:10" x14ac:dyDescent="0.25">
      <c r="A1875" s="214" t="s">
        <v>1033</v>
      </c>
      <c r="B1875" s="214" t="s">
        <v>2969</v>
      </c>
      <c r="C1875" s="214" t="s">
        <v>3205</v>
      </c>
      <c r="D1875" s="214" t="s">
        <v>3206</v>
      </c>
      <c r="E1875" s="215">
        <v>3657</v>
      </c>
      <c r="F1875" s="215">
        <v>4203</v>
      </c>
      <c r="G1875" s="212"/>
      <c r="H1875" s="212"/>
      <c r="I1875" s="213">
        <f>IF(Таблица6254[[#This Row],[цена наличные]]&lt;&gt;"-",Таблица6254[[#This Row],[цена наличные]]*Таблица6254[[#This Row],[Заказ наличные]],"")</f>
        <v>0</v>
      </c>
      <c r="J1875" s="213">
        <f>Таблица6254[[#This Row],[Цена б/н]]*Таблица6254[[#This Row],[заказ б/н]]</f>
        <v>0</v>
      </c>
    </row>
    <row r="1876" spans="1:10" x14ac:dyDescent="0.25">
      <c r="A1876" s="214" t="s">
        <v>1033</v>
      </c>
      <c r="B1876" s="214" t="s">
        <v>2969</v>
      </c>
      <c r="C1876" s="214" t="s">
        <v>9514</v>
      </c>
      <c r="D1876" s="214" t="s">
        <v>9515</v>
      </c>
      <c r="E1876" s="215">
        <v>4554</v>
      </c>
      <c r="F1876" s="215">
        <v>5235</v>
      </c>
      <c r="G1876" s="212"/>
      <c r="H1876" s="212"/>
      <c r="I1876" s="213">
        <f>IF(Таблица6254[[#This Row],[цена наличные]]&lt;&gt;"-",Таблица6254[[#This Row],[цена наличные]]*Таблица6254[[#This Row],[Заказ наличные]],"")</f>
        <v>0</v>
      </c>
      <c r="J1876" s="213">
        <f>Таблица6254[[#This Row],[Цена б/н]]*Таблица6254[[#This Row],[заказ б/н]]</f>
        <v>0</v>
      </c>
    </row>
    <row r="1877" spans="1:10" x14ac:dyDescent="0.25">
      <c r="A1877" s="214" t="s">
        <v>1033</v>
      </c>
      <c r="B1877" s="214" t="s">
        <v>2969</v>
      </c>
      <c r="C1877" s="214" t="s">
        <v>3207</v>
      </c>
      <c r="D1877" s="214" t="s">
        <v>3208</v>
      </c>
      <c r="E1877" s="215">
        <v>5158</v>
      </c>
      <c r="F1877" s="215">
        <v>5929</v>
      </c>
      <c r="G1877" s="212"/>
      <c r="H1877" s="212"/>
      <c r="I1877" s="213">
        <f>IF(Таблица6254[[#This Row],[цена наличные]]&lt;&gt;"-",Таблица6254[[#This Row],[цена наличные]]*Таблица6254[[#This Row],[Заказ наличные]],"")</f>
        <v>0</v>
      </c>
      <c r="J1877" s="213">
        <f>Таблица6254[[#This Row],[Цена б/н]]*Таблица6254[[#This Row],[заказ б/н]]</f>
        <v>0</v>
      </c>
    </row>
    <row r="1878" spans="1:10" x14ac:dyDescent="0.25">
      <c r="A1878" s="214" t="s">
        <v>1033</v>
      </c>
      <c r="B1878" s="214" t="s">
        <v>2969</v>
      </c>
      <c r="C1878" s="214" t="s">
        <v>12754</v>
      </c>
      <c r="D1878" s="214" t="s">
        <v>12755</v>
      </c>
      <c r="E1878" s="215">
        <v>5430</v>
      </c>
      <c r="F1878" s="215">
        <v>6241</v>
      </c>
      <c r="G1878" s="212"/>
      <c r="H1878" s="212"/>
      <c r="I1878" s="213">
        <f>IF(Таблица6254[[#This Row],[цена наличные]]&lt;&gt;"-",Таблица6254[[#This Row],[цена наличные]]*Таблица6254[[#This Row],[Заказ наличные]],"")</f>
        <v>0</v>
      </c>
      <c r="J1878" s="213">
        <f>Таблица6254[[#This Row],[Цена б/н]]*Таблица6254[[#This Row],[заказ б/н]]</f>
        <v>0</v>
      </c>
    </row>
    <row r="1879" spans="1:10" x14ac:dyDescent="0.25">
      <c r="A1879" s="214" t="s">
        <v>1033</v>
      </c>
      <c r="B1879" s="214" t="s">
        <v>2969</v>
      </c>
      <c r="C1879" s="214" t="s">
        <v>3209</v>
      </c>
      <c r="D1879" s="214" t="s">
        <v>3210</v>
      </c>
      <c r="E1879" s="215">
        <v>3864</v>
      </c>
      <c r="F1879" s="215">
        <v>4441</v>
      </c>
      <c r="G1879" s="212"/>
      <c r="H1879" s="212"/>
      <c r="I1879" s="213">
        <f>IF(Таблица6254[[#This Row],[цена наличные]]&lt;&gt;"-",Таблица6254[[#This Row],[цена наличные]]*Таблица6254[[#This Row],[Заказ наличные]],"")</f>
        <v>0</v>
      </c>
      <c r="J1879" s="213">
        <f>Таблица6254[[#This Row],[Цена б/н]]*Таблица6254[[#This Row],[заказ б/н]]</f>
        <v>0</v>
      </c>
    </row>
    <row r="1880" spans="1:10" x14ac:dyDescent="0.25">
      <c r="A1880" s="214" t="s">
        <v>1033</v>
      </c>
      <c r="B1880" s="214" t="s">
        <v>2969</v>
      </c>
      <c r="C1880" s="214" t="s">
        <v>9516</v>
      </c>
      <c r="D1880" s="214" t="s">
        <v>9517</v>
      </c>
      <c r="E1880" s="215">
        <v>3869</v>
      </c>
      <c r="F1880" s="215">
        <v>4447</v>
      </c>
      <c r="G1880" s="212"/>
      <c r="H1880" s="212"/>
      <c r="I1880" s="213">
        <f>IF(Таблица6254[[#This Row],[цена наличные]]&lt;&gt;"-",Таблица6254[[#This Row],[цена наличные]]*Таблица6254[[#This Row],[Заказ наличные]],"")</f>
        <v>0</v>
      </c>
      <c r="J1880" s="213">
        <f>Таблица6254[[#This Row],[Цена б/н]]*Таблица6254[[#This Row],[заказ б/н]]</f>
        <v>0</v>
      </c>
    </row>
    <row r="1881" spans="1:10" x14ac:dyDescent="0.25">
      <c r="A1881" s="214" t="s">
        <v>1033</v>
      </c>
      <c r="B1881" s="214" t="s">
        <v>2969</v>
      </c>
      <c r="C1881" s="214" t="s">
        <v>9518</v>
      </c>
      <c r="D1881" s="214" t="s">
        <v>9519</v>
      </c>
      <c r="E1881" s="215">
        <v>4412</v>
      </c>
      <c r="F1881" s="215">
        <v>5071</v>
      </c>
      <c r="G1881" s="212"/>
      <c r="H1881" s="212"/>
      <c r="I1881" s="213">
        <f>IF(Таблица6254[[#This Row],[цена наличные]]&lt;&gt;"-",Таблица6254[[#This Row],[цена наличные]]*Таблица6254[[#This Row],[Заказ наличные]],"")</f>
        <v>0</v>
      </c>
      <c r="J1881" s="213">
        <f>Таблица6254[[#This Row],[Цена б/н]]*Таблица6254[[#This Row],[заказ б/н]]</f>
        <v>0</v>
      </c>
    </row>
    <row r="1882" spans="1:10" x14ac:dyDescent="0.25">
      <c r="A1882" s="214" t="s">
        <v>1033</v>
      </c>
      <c r="B1882" s="214" t="s">
        <v>2969</v>
      </c>
      <c r="C1882" s="214" t="s">
        <v>3211</v>
      </c>
      <c r="D1882" s="214" t="s">
        <v>3212</v>
      </c>
      <c r="E1882" s="215">
        <v>7805</v>
      </c>
      <c r="F1882" s="215">
        <v>8971</v>
      </c>
      <c r="G1882" s="212"/>
      <c r="H1882" s="212"/>
      <c r="I1882" s="213">
        <f>IF(Таблица6254[[#This Row],[цена наличные]]&lt;&gt;"-",Таблица6254[[#This Row],[цена наличные]]*Таблица6254[[#This Row],[Заказ наличные]],"")</f>
        <v>0</v>
      </c>
      <c r="J1882" s="213">
        <f>Таблица6254[[#This Row],[Цена б/н]]*Таблица6254[[#This Row],[заказ б/н]]</f>
        <v>0</v>
      </c>
    </row>
    <row r="1883" spans="1:10" x14ac:dyDescent="0.25">
      <c r="A1883" s="214" t="s">
        <v>1033</v>
      </c>
      <c r="B1883" s="214" t="s">
        <v>2969</v>
      </c>
      <c r="C1883" s="214" t="s">
        <v>3213</v>
      </c>
      <c r="D1883" s="214" t="s">
        <v>3214</v>
      </c>
      <c r="E1883" s="215">
        <v>30066</v>
      </c>
      <c r="F1883" s="215">
        <v>34559</v>
      </c>
      <c r="G1883" s="212"/>
      <c r="H1883" s="212"/>
      <c r="I1883" s="213">
        <f>IF(Таблица6254[[#This Row],[цена наличные]]&lt;&gt;"-",Таблица6254[[#This Row],[цена наличные]]*Таблица6254[[#This Row],[Заказ наличные]],"")</f>
        <v>0</v>
      </c>
      <c r="J1883" s="213">
        <f>Таблица6254[[#This Row],[Цена б/н]]*Таблица6254[[#This Row],[заказ б/н]]</f>
        <v>0</v>
      </c>
    </row>
    <row r="1884" spans="1:10" x14ac:dyDescent="0.25">
      <c r="A1884" s="214" t="s">
        <v>1033</v>
      </c>
      <c r="B1884" s="214" t="s">
        <v>2969</v>
      </c>
      <c r="C1884" s="214" t="s">
        <v>3215</v>
      </c>
      <c r="D1884" s="214" t="s">
        <v>3216</v>
      </c>
      <c r="E1884" s="215">
        <v>35971</v>
      </c>
      <c r="F1884" s="215">
        <v>41346</v>
      </c>
      <c r="G1884" s="212"/>
      <c r="H1884" s="212"/>
      <c r="I1884" s="213">
        <f>IF(Таблица6254[[#This Row],[цена наличные]]&lt;&gt;"-",Таблица6254[[#This Row],[цена наличные]]*Таблица6254[[#This Row],[Заказ наличные]],"")</f>
        <v>0</v>
      </c>
      <c r="J1884" s="213">
        <f>Таблица6254[[#This Row],[Цена б/н]]*Таблица6254[[#This Row],[заказ б/н]]</f>
        <v>0</v>
      </c>
    </row>
    <row r="1885" spans="1:10" x14ac:dyDescent="0.25">
      <c r="A1885" s="214" t="s">
        <v>1033</v>
      </c>
      <c r="B1885" s="214" t="s">
        <v>2969</v>
      </c>
      <c r="C1885" s="214" t="s">
        <v>3217</v>
      </c>
      <c r="D1885" s="214" t="s">
        <v>3218</v>
      </c>
      <c r="E1885" s="215">
        <v>41400</v>
      </c>
      <c r="F1885" s="215">
        <v>47587</v>
      </c>
      <c r="G1885" s="212"/>
      <c r="H1885" s="212"/>
      <c r="I1885" s="213">
        <f>IF(Таблица6254[[#This Row],[цена наличные]]&lt;&gt;"-",Таблица6254[[#This Row],[цена наличные]]*Таблица6254[[#This Row],[Заказ наличные]],"")</f>
        <v>0</v>
      </c>
      <c r="J1885" s="213">
        <f>Таблица6254[[#This Row],[Цена б/н]]*Таблица6254[[#This Row],[заказ б/н]]</f>
        <v>0</v>
      </c>
    </row>
    <row r="1886" spans="1:10" x14ac:dyDescent="0.25">
      <c r="A1886" s="214" t="s">
        <v>1033</v>
      </c>
      <c r="B1886" s="214" t="s">
        <v>2969</v>
      </c>
      <c r="C1886" s="214" t="s">
        <v>11625</v>
      </c>
      <c r="D1886" s="214" t="s">
        <v>11626</v>
      </c>
      <c r="E1886" s="215">
        <v>30360</v>
      </c>
      <c r="F1886" s="215">
        <v>34897</v>
      </c>
      <c r="G1886" s="212"/>
      <c r="H1886" s="212"/>
      <c r="I1886" s="213">
        <f>IF(Таблица6254[[#This Row],[цена наличные]]&lt;&gt;"-",Таблица6254[[#This Row],[цена наличные]]*Таблица6254[[#This Row],[Заказ наличные]],"")</f>
        <v>0</v>
      </c>
      <c r="J1886" s="213">
        <f>Таблица6254[[#This Row],[Цена б/н]]*Таблица6254[[#This Row],[заказ б/н]]</f>
        <v>0</v>
      </c>
    </row>
    <row r="1887" spans="1:10" x14ac:dyDescent="0.25">
      <c r="A1887" s="214" t="s">
        <v>1033</v>
      </c>
      <c r="B1887" s="214" t="s">
        <v>2969</v>
      </c>
      <c r="C1887" s="214" t="s">
        <v>10192</v>
      </c>
      <c r="D1887" s="214" t="s">
        <v>10193</v>
      </c>
      <c r="E1887" s="215">
        <v>7126</v>
      </c>
      <c r="F1887" s="215">
        <v>8191</v>
      </c>
      <c r="G1887" s="212"/>
      <c r="H1887" s="212"/>
      <c r="I1887" s="213">
        <f>IF(Таблица6254[[#This Row],[цена наличные]]&lt;&gt;"-",Таблица6254[[#This Row],[цена наличные]]*Таблица6254[[#This Row],[Заказ наличные]],"")</f>
        <v>0</v>
      </c>
      <c r="J1887" s="213">
        <f>Таблица6254[[#This Row],[Цена б/н]]*Таблица6254[[#This Row],[заказ б/н]]</f>
        <v>0</v>
      </c>
    </row>
    <row r="1888" spans="1:10" x14ac:dyDescent="0.25">
      <c r="A1888" s="214" t="s">
        <v>1033</v>
      </c>
      <c r="B1888" s="214" t="s">
        <v>2969</v>
      </c>
      <c r="C1888" s="214" t="s">
        <v>10194</v>
      </c>
      <c r="D1888" s="214" t="s">
        <v>10195</v>
      </c>
      <c r="E1888" s="215">
        <v>7126</v>
      </c>
      <c r="F1888" s="215">
        <v>8191</v>
      </c>
      <c r="G1888" s="212"/>
      <c r="H1888" s="212"/>
      <c r="I1888" s="213">
        <f>IF(Таблица6254[[#This Row],[цена наличные]]&lt;&gt;"-",Таблица6254[[#This Row],[цена наличные]]*Таблица6254[[#This Row],[Заказ наличные]],"")</f>
        <v>0</v>
      </c>
      <c r="J1888" s="213">
        <f>Таблица6254[[#This Row],[Цена б/н]]*Таблица6254[[#This Row],[заказ б/н]]</f>
        <v>0</v>
      </c>
    </row>
    <row r="1889" spans="1:10" x14ac:dyDescent="0.25">
      <c r="A1889" s="214" t="s">
        <v>1033</v>
      </c>
      <c r="B1889" s="214" t="s">
        <v>2969</v>
      </c>
      <c r="C1889" s="214" t="s">
        <v>10196</v>
      </c>
      <c r="D1889" s="214" t="s">
        <v>10197</v>
      </c>
      <c r="E1889" s="215">
        <v>7126</v>
      </c>
      <c r="F1889" s="215">
        <v>8191</v>
      </c>
      <c r="G1889" s="212"/>
      <c r="H1889" s="212"/>
      <c r="I1889" s="213">
        <f>IF(Таблица6254[[#This Row],[цена наличные]]&lt;&gt;"-",Таблица6254[[#This Row],[цена наличные]]*Таблица6254[[#This Row],[Заказ наличные]],"")</f>
        <v>0</v>
      </c>
      <c r="J1889" s="213">
        <f>Таблица6254[[#This Row],[Цена б/н]]*Таблица6254[[#This Row],[заказ б/н]]</f>
        <v>0</v>
      </c>
    </row>
    <row r="1890" spans="1:10" x14ac:dyDescent="0.25">
      <c r="A1890" s="214" t="s">
        <v>1033</v>
      </c>
      <c r="B1890" s="214" t="s">
        <v>2969</v>
      </c>
      <c r="C1890" s="214" t="s">
        <v>10198</v>
      </c>
      <c r="D1890" s="214" t="s">
        <v>10199</v>
      </c>
      <c r="E1890" s="215">
        <v>7126</v>
      </c>
      <c r="F1890" s="215">
        <v>8191</v>
      </c>
      <c r="G1890" s="212"/>
      <c r="H1890" s="212"/>
      <c r="I1890" s="213">
        <f>IF(Таблица6254[[#This Row],[цена наличные]]&lt;&gt;"-",Таблица6254[[#This Row],[цена наличные]]*Таблица6254[[#This Row],[Заказ наличные]],"")</f>
        <v>0</v>
      </c>
      <c r="J1890" s="213">
        <f>Таблица6254[[#This Row],[Цена б/н]]*Таблица6254[[#This Row],[заказ б/н]]</f>
        <v>0</v>
      </c>
    </row>
    <row r="1891" spans="1:10" x14ac:dyDescent="0.25">
      <c r="A1891" s="214" t="s">
        <v>1033</v>
      </c>
      <c r="B1891" s="214" t="s">
        <v>2969</v>
      </c>
      <c r="C1891" s="214" t="s">
        <v>10200</v>
      </c>
      <c r="D1891" s="214" t="s">
        <v>10201</v>
      </c>
      <c r="E1891" s="215">
        <v>9162</v>
      </c>
      <c r="F1891" s="215">
        <v>10532</v>
      </c>
      <c r="G1891" s="212"/>
      <c r="H1891" s="212"/>
      <c r="I1891" s="213">
        <f>IF(Таблица6254[[#This Row],[цена наличные]]&lt;&gt;"-",Таблица6254[[#This Row],[цена наличные]]*Таблица6254[[#This Row],[Заказ наличные]],"")</f>
        <v>0</v>
      </c>
      <c r="J1891" s="213">
        <f>Таблица6254[[#This Row],[Цена б/н]]*Таблица6254[[#This Row],[заказ б/н]]</f>
        <v>0</v>
      </c>
    </row>
    <row r="1892" spans="1:10" x14ac:dyDescent="0.25">
      <c r="A1892" s="214" t="s">
        <v>1033</v>
      </c>
      <c r="B1892" s="214" t="s">
        <v>2969</v>
      </c>
      <c r="C1892" s="214" t="s">
        <v>10202</v>
      </c>
      <c r="D1892" s="214" t="s">
        <v>10203</v>
      </c>
      <c r="E1892" s="215">
        <v>9162</v>
      </c>
      <c r="F1892" s="215">
        <v>10532</v>
      </c>
      <c r="G1892" s="212"/>
      <c r="H1892" s="212"/>
      <c r="I1892" s="213">
        <f>IF(Таблица6254[[#This Row],[цена наличные]]&lt;&gt;"-",Таблица6254[[#This Row],[цена наличные]]*Таблица6254[[#This Row],[Заказ наличные]],"")</f>
        <v>0</v>
      </c>
      <c r="J1892" s="213">
        <f>Таблица6254[[#This Row],[Цена б/н]]*Таблица6254[[#This Row],[заказ б/н]]</f>
        <v>0</v>
      </c>
    </row>
    <row r="1893" spans="1:10" x14ac:dyDescent="0.25">
      <c r="A1893" s="214" t="s">
        <v>1033</v>
      </c>
      <c r="B1893" s="214" t="s">
        <v>2969</v>
      </c>
      <c r="C1893" s="214" t="s">
        <v>3219</v>
      </c>
      <c r="D1893" s="214" t="s">
        <v>3220</v>
      </c>
      <c r="E1893" s="215">
        <v>6831</v>
      </c>
      <c r="F1893" s="215">
        <v>7852</v>
      </c>
      <c r="G1893" s="212"/>
      <c r="H1893" s="212"/>
      <c r="I1893" s="213">
        <f>IF(Таблица6254[[#This Row],[цена наличные]]&lt;&gt;"-",Таблица6254[[#This Row],[цена наличные]]*Таблица6254[[#This Row],[Заказ наличные]],"")</f>
        <v>0</v>
      </c>
      <c r="J1893" s="213">
        <f>Таблица6254[[#This Row],[Цена б/н]]*Таблица6254[[#This Row],[заказ б/н]]</f>
        <v>0</v>
      </c>
    </row>
    <row r="1894" spans="1:10" x14ac:dyDescent="0.25">
      <c r="A1894" s="214" t="s">
        <v>1033</v>
      </c>
      <c r="B1894" s="214" t="s">
        <v>2969</v>
      </c>
      <c r="C1894" s="214" t="s">
        <v>3221</v>
      </c>
      <c r="D1894" s="214" t="s">
        <v>3222</v>
      </c>
      <c r="E1894" s="215">
        <v>9384</v>
      </c>
      <c r="F1894" s="215">
        <v>10787</v>
      </c>
      <c r="G1894" s="212"/>
      <c r="H1894" s="212"/>
      <c r="I1894" s="213">
        <f>IF(Таблица6254[[#This Row],[цена наличные]]&lt;&gt;"-",Таблица6254[[#This Row],[цена наличные]]*Таблица6254[[#This Row],[Заказ наличные]],"")</f>
        <v>0</v>
      </c>
      <c r="J1894" s="213">
        <f>Таблица6254[[#This Row],[Цена б/н]]*Таблица6254[[#This Row],[заказ б/н]]</f>
        <v>0</v>
      </c>
    </row>
    <row r="1895" spans="1:10" x14ac:dyDescent="0.25">
      <c r="A1895" s="214" t="s">
        <v>1033</v>
      </c>
      <c r="B1895" s="214" t="s">
        <v>2969</v>
      </c>
      <c r="C1895" s="214" t="s">
        <v>3223</v>
      </c>
      <c r="D1895" s="214" t="s">
        <v>3224</v>
      </c>
      <c r="E1895" s="215">
        <v>9384</v>
      </c>
      <c r="F1895" s="215">
        <v>10787</v>
      </c>
      <c r="G1895" s="212"/>
      <c r="H1895" s="212"/>
      <c r="I1895" s="213">
        <f>IF(Таблица6254[[#This Row],[цена наличные]]&lt;&gt;"-",Таблица6254[[#This Row],[цена наличные]]*Таблица6254[[#This Row],[Заказ наличные]],"")</f>
        <v>0</v>
      </c>
      <c r="J1895" s="213">
        <f>Таблица6254[[#This Row],[Цена б/н]]*Таблица6254[[#This Row],[заказ б/н]]</f>
        <v>0</v>
      </c>
    </row>
    <row r="1896" spans="1:10" x14ac:dyDescent="0.25">
      <c r="A1896" s="214" t="s">
        <v>1033</v>
      </c>
      <c r="B1896" s="214" t="s">
        <v>2969</v>
      </c>
      <c r="C1896" s="214" t="s">
        <v>3225</v>
      </c>
      <c r="D1896" s="214" t="s">
        <v>3226</v>
      </c>
      <c r="E1896" s="215">
        <v>9867</v>
      </c>
      <c r="F1896" s="215">
        <v>11341</v>
      </c>
      <c r="G1896" s="212"/>
      <c r="H1896" s="212"/>
      <c r="I1896" s="213">
        <f>IF(Таблица6254[[#This Row],[цена наличные]]&lt;&gt;"-",Таблица6254[[#This Row],[цена наличные]]*Таблица6254[[#This Row],[Заказ наличные]],"")</f>
        <v>0</v>
      </c>
      <c r="J1896" s="213">
        <f>Таблица6254[[#This Row],[Цена б/н]]*Таблица6254[[#This Row],[заказ б/н]]</f>
        <v>0</v>
      </c>
    </row>
    <row r="1897" spans="1:10" x14ac:dyDescent="0.25">
      <c r="A1897" s="214" t="s">
        <v>1033</v>
      </c>
      <c r="B1897" s="214" t="s">
        <v>2969</v>
      </c>
      <c r="C1897" s="214" t="s">
        <v>3227</v>
      </c>
      <c r="D1897" s="214" t="s">
        <v>3228</v>
      </c>
      <c r="E1897" s="215">
        <v>3588</v>
      </c>
      <c r="F1897" s="215">
        <v>4124</v>
      </c>
      <c r="G1897" s="212"/>
      <c r="H1897" s="212"/>
      <c r="I1897" s="213">
        <f>IF(Таблица6254[[#This Row],[цена наличные]]&lt;&gt;"-",Таблица6254[[#This Row],[цена наличные]]*Таблица6254[[#This Row],[Заказ наличные]],"")</f>
        <v>0</v>
      </c>
      <c r="J1897" s="213">
        <f>Таблица6254[[#This Row],[Цена б/н]]*Таблица6254[[#This Row],[заказ б/н]]</f>
        <v>0</v>
      </c>
    </row>
    <row r="1898" spans="1:10" x14ac:dyDescent="0.25">
      <c r="A1898" s="214" t="s">
        <v>1033</v>
      </c>
      <c r="B1898" s="214" t="s">
        <v>2969</v>
      </c>
      <c r="C1898" s="214" t="s">
        <v>3229</v>
      </c>
      <c r="D1898" s="214" t="s">
        <v>3230</v>
      </c>
      <c r="E1898" s="215">
        <v>4479</v>
      </c>
      <c r="F1898" s="215">
        <v>5149</v>
      </c>
      <c r="G1898" s="212"/>
      <c r="H1898" s="212"/>
      <c r="I1898" s="213">
        <f>IF(Таблица6254[[#This Row],[цена наличные]]&lt;&gt;"-",Таблица6254[[#This Row],[цена наличные]]*Таблица6254[[#This Row],[Заказ наличные]],"")</f>
        <v>0</v>
      </c>
      <c r="J1898" s="213">
        <f>Таблица6254[[#This Row],[Цена б/н]]*Таблица6254[[#This Row],[заказ б/н]]</f>
        <v>0</v>
      </c>
    </row>
    <row r="1899" spans="1:10" x14ac:dyDescent="0.25">
      <c r="A1899" s="214" t="s">
        <v>1033</v>
      </c>
      <c r="B1899" s="214" t="s">
        <v>2969</v>
      </c>
      <c r="C1899" s="214" t="s">
        <v>3227</v>
      </c>
      <c r="D1899" s="214" t="s">
        <v>3231</v>
      </c>
      <c r="E1899" s="215">
        <v>3733</v>
      </c>
      <c r="F1899" s="215">
        <v>4291</v>
      </c>
      <c r="G1899" s="212"/>
      <c r="H1899" s="212"/>
      <c r="I1899" s="213">
        <f>IF(Таблица6254[[#This Row],[цена наличные]]&lt;&gt;"-",Таблица6254[[#This Row],[цена наличные]]*Таблица6254[[#This Row],[Заказ наличные]],"")</f>
        <v>0</v>
      </c>
      <c r="J1899" s="213">
        <f>Таблица6254[[#This Row],[Цена б/н]]*Таблица6254[[#This Row],[заказ б/н]]</f>
        <v>0</v>
      </c>
    </row>
    <row r="1900" spans="1:10" x14ac:dyDescent="0.25">
      <c r="A1900" s="214" t="s">
        <v>1033</v>
      </c>
      <c r="B1900" s="214" t="s">
        <v>2969</v>
      </c>
      <c r="C1900" s="214" t="s">
        <v>3234</v>
      </c>
      <c r="D1900" s="214" t="s">
        <v>9520</v>
      </c>
      <c r="E1900" s="215">
        <v>4692</v>
      </c>
      <c r="F1900" s="215">
        <v>5393</v>
      </c>
      <c r="G1900" s="212"/>
      <c r="H1900" s="212"/>
      <c r="I1900" s="213">
        <f>IF(Таблица6254[[#This Row],[цена наличные]]&lt;&gt;"-",Таблица6254[[#This Row],[цена наличные]]*Таблица6254[[#This Row],[Заказ наличные]],"")</f>
        <v>0</v>
      </c>
      <c r="J1900" s="213">
        <f>Таблица6254[[#This Row],[Цена б/н]]*Таблица6254[[#This Row],[заказ б/н]]</f>
        <v>0</v>
      </c>
    </row>
    <row r="1901" spans="1:10" x14ac:dyDescent="0.25">
      <c r="A1901" s="214" t="s">
        <v>1033</v>
      </c>
      <c r="B1901" s="214" t="s">
        <v>2969</v>
      </c>
      <c r="C1901" s="214" t="s">
        <v>3232</v>
      </c>
      <c r="D1901" s="214" t="s">
        <v>3233</v>
      </c>
      <c r="E1901" s="215">
        <v>5090</v>
      </c>
      <c r="F1901" s="215">
        <v>5851</v>
      </c>
      <c r="G1901" s="212"/>
      <c r="H1901" s="212"/>
      <c r="I1901" s="213">
        <f>IF(Таблица6254[[#This Row],[цена наличные]]&lt;&gt;"-",Таблица6254[[#This Row],[цена наличные]]*Таблица6254[[#This Row],[Заказ наличные]],"")</f>
        <v>0</v>
      </c>
      <c r="J1901" s="213">
        <f>Таблица6254[[#This Row],[Цена б/н]]*Таблица6254[[#This Row],[заказ б/н]]</f>
        <v>0</v>
      </c>
    </row>
    <row r="1902" spans="1:10" x14ac:dyDescent="0.25">
      <c r="A1902" s="214" t="s">
        <v>1033</v>
      </c>
      <c r="B1902" s="214" t="s">
        <v>2969</v>
      </c>
      <c r="C1902" s="214" t="s">
        <v>3234</v>
      </c>
      <c r="D1902" s="214" t="s">
        <v>3235</v>
      </c>
      <c r="E1902" s="215">
        <v>4412</v>
      </c>
      <c r="F1902" s="215">
        <v>5071</v>
      </c>
      <c r="G1902" s="212"/>
      <c r="H1902" s="212"/>
      <c r="I1902" s="213">
        <f>IF(Таблица6254[[#This Row],[цена наличные]]&lt;&gt;"-",Таблица6254[[#This Row],[цена наличные]]*Таблица6254[[#This Row],[Заказ наличные]],"")</f>
        <v>0</v>
      </c>
      <c r="J1902" s="213">
        <f>Таблица6254[[#This Row],[Цена б/н]]*Таблица6254[[#This Row],[заказ б/н]]</f>
        <v>0</v>
      </c>
    </row>
    <row r="1903" spans="1:10" x14ac:dyDescent="0.25">
      <c r="A1903" s="214" t="s">
        <v>1033</v>
      </c>
      <c r="B1903" s="214" t="s">
        <v>2969</v>
      </c>
      <c r="C1903" s="214" t="s">
        <v>3236</v>
      </c>
      <c r="D1903" s="214" t="s">
        <v>3237</v>
      </c>
      <c r="E1903" s="215">
        <v>5382</v>
      </c>
      <c r="F1903" s="215">
        <v>6186</v>
      </c>
      <c r="G1903" s="212"/>
      <c r="H1903" s="212"/>
      <c r="I1903" s="213">
        <f>IF(Таблица6254[[#This Row],[цена наличные]]&lt;&gt;"-",Таблица6254[[#This Row],[цена наличные]]*Таблица6254[[#This Row],[Заказ наличные]],"")</f>
        <v>0</v>
      </c>
      <c r="J1903" s="213">
        <f>Таблица6254[[#This Row],[Цена б/н]]*Таблица6254[[#This Row],[заказ б/н]]</f>
        <v>0</v>
      </c>
    </row>
    <row r="1904" spans="1:10" x14ac:dyDescent="0.25">
      <c r="A1904" s="214" t="s">
        <v>1033</v>
      </c>
      <c r="B1904" s="214" t="s">
        <v>2969</v>
      </c>
      <c r="C1904" s="214" t="s">
        <v>3238</v>
      </c>
      <c r="D1904" s="214" t="s">
        <v>3239</v>
      </c>
      <c r="E1904" s="215">
        <v>6762</v>
      </c>
      <c r="F1904" s="215">
        <v>7772</v>
      </c>
      <c r="G1904" s="212"/>
      <c r="H1904" s="212"/>
      <c r="I1904" s="213">
        <f>IF(Таблица6254[[#This Row],[цена наличные]]&lt;&gt;"-",Таблица6254[[#This Row],[цена наличные]]*Таблица6254[[#This Row],[Заказ наличные]],"")</f>
        <v>0</v>
      </c>
      <c r="J1904" s="213">
        <f>Таблица6254[[#This Row],[Цена б/н]]*Таблица6254[[#This Row],[заказ б/н]]</f>
        <v>0</v>
      </c>
    </row>
    <row r="1905" spans="1:10" x14ac:dyDescent="0.25">
      <c r="A1905" s="214" t="s">
        <v>1033</v>
      </c>
      <c r="B1905" s="214" t="s">
        <v>2969</v>
      </c>
      <c r="C1905" s="214" t="s">
        <v>3240</v>
      </c>
      <c r="D1905" s="214" t="s">
        <v>3241</v>
      </c>
      <c r="E1905" s="215">
        <v>7805</v>
      </c>
      <c r="F1905" s="215">
        <v>8971</v>
      </c>
      <c r="G1905" s="212"/>
      <c r="H1905" s="212"/>
      <c r="I1905" s="213">
        <f>IF(Таблица6254[[#This Row],[цена наличные]]&lt;&gt;"-",Таблица6254[[#This Row],[цена наличные]]*Таблица6254[[#This Row],[Заказ наличные]],"")</f>
        <v>0</v>
      </c>
      <c r="J1905" s="213">
        <f>Таблица6254[[#This Row],[Цена б/н]]*Таблица6254[[#This Row],[заказ б/н]]</f>
        <v>0</v>
      </c>
    </row>
    <row r="1906" spans="1:10" x14ac:dyDescent="0.25">
      <c r="A1906" s="214" t="s">
        <v>1033</v>
      </c>
      <c r="B1906" s="214" t="s">
        <v>2969</v>
      </c>
      <c r="C1906" s="214" t="s">
        <v>3242</v>
      </c>
      <c r="D1906" s="214" t="s">
        <v>3243</v>
      </c>
      <c r="E1906" s="215">
        <v>9502</v>
      </c>
      <c r="F1906" s="215">
        <v>10922</v>
      </c>
      <c r="G1906" s="212"/>
      <c r="H1906" s="212"/>
      <c r="I1906" s="213">
        <f>IF(Таблица6254[[#This Row],[цена наличные]]&lt;&gt;"-",Таблица6254[[#This Row],[цена наличные]]*Таблица6254[[#This Row],[Заказ наличные]],"")</f>
        <v>0</v>
      </c>
      <c r="J1906" s="213">
        <f>Таблица6254[[#This Row],[Цена б/н]]*Таблица6254[[#This Row],[заказ б/н]]</f>
        <v>0</v>
      </c>
    </row>
    <row r="1907" spans="1:10" x14ac:dyDescent="0.25">
      <c r="A1907" s="214" t="s">
        <v>1033</v>
      </c>
      <c r="B1907" s="214" t="s">
        <v>2969</v>
      </c>
      <c r="C1907" s="214" t="s">
        <v>3244</v>
      </c>
      <c r="D1907" s="214" t="s">
        <v>3245</v>
      </c>
      <c r="E1907" s="215">
        <v>12556</v>
      </c>
      <c r="F1907" s="215">
        <v>14432</v>
      </c>
      <c r="G1907" s="212"/>
      <c r="H1907" s="212"/>
      <c r="I1907" s="213">
        <f>IF(Таблица6254[[#This Row],[цена наличные]]&lt;&gt;"-",Таблица6254[[#This Row],[цена наличные]]*Таблица6254[[#This Row],[Заказ наличные]],"")</f>
        <v>0</v>
      </c>
      <c r="J1907" s="213">
        <f>Таблица6254[[#This Row],[Цена б/н]]*Таблица6254[[#This Row],[заказ б/н]]</f>
        <v>0</v>
      </c>
    </row>
    <row r="1908" spans="1:10" x14ac:dyDescent="0.25">
      <c r="A1908" s="214" t="s">
        <v>1033</v>
      </c>
      <c r="B1908" s="214" t="s">
        <v>2969</v>
      </c>
      <c r="C1908" s="214" t="s">
        <v>3246</v>
      </c>
      <c r="D1908" s="214" t="s">
        <v>3247</v>
      </c>
      <c r="E1908" s="215">
        <v>16289</v>
      </c>
      <c r="F1908" s="215">
        <v>18723</v>
      </c>
      <c r="G1908" s="212"/>
      <c r="H1908" s="212"/>
      <c r="I1908" s="213">
        <f>IF(Таблица6254[[#This Row],[цена наличные]]&lt;&gt;"-",Таблица6254[[#This Row],[цена наличные]]*Таблица6254[[#This Row],[Заказ наличные]],"")</f>
        <v>0</v>
      </c>
      <c r="J1908" s="213">
        <f>Таблица6254[[#This Row],[Цена б/н]]*Таблица6254[[#This Row],[заказ б/н]]</f>
        <v>0</v>
      </c>
    </row>
    <row r="1909" spans="1:10" x14ac:dyDescent="0.25">
      <c r="A1909" s="214" t="s">
        <v>1033</v>
      </c>
      <c r="B1909" s="214" t="s">
        <v>2969</v>
      </c>
      <c r="C1909" s="214" t="s">
        <v>3248</v>
      </c>
      <c r="D1909" s="214" t="s">
        <v>3249</v>
      </c>
      <c r="E1909" s="215">
        <v>8694</v>
      </c>
      <c r="F1909" s="215">
        <v>9993</v>
      </c>
      <c r="G1909" s="212"/>
      <c r="H1909" s="212"/>
      <c r="I1909" s="213">
        <f>IF(Таблица6254[[#This Row],[цена наличные]]&lt;&gt;"-",Таблица6254[[#This Row],[цена наличные]]*Таблица6254[[#This Row],[Заказ наличные]],"")</f>
        <v>0</v>
      </c>
      <c r="J1909" s="213">
        <f>Таблица6254[[#This Row],[Цена б/н]]*Таблица6254[[#This Row],[заказ б/н]]</f>
        <v>0</v>
      </c>
    </row>
    <row r="1910" spans="1:10" x14ac:dyDescent="0.25">
      <c r="A1910" s="214" t="s">
        <v>1033</v>
      </c>
      <c r="B1910" s="214" t="s">
        <v>2969</v>
      </c>
      <c r="C1910" s="214" t="s">
        <v>3250</v>
      </c>
      <c r="D1910" s="214" t="s">
        <v>3251</v>
      </c>
      <c r="E1910" s="215">
        <v>6900</v>
      </c>
      <c r="F1910" s="215">
        <v>7931</v>
      </c>
      <c r="G1910" s="212"/>
      <c r="H1910" s="212"/>
      <c r="I1910" s="213">
        <f>IF(Таблица6254[[#This Row],[цена наличные]]&lt;&gt;"-",Таблица6254[[#This Row],[цена наличные]]*Таблица6254[[#This Row],[Заказ наличные]],"")</f>
        <v>0</v>
      </c>
      <c r="J1910" s="213">
        <f>Таблица6254[[#This Row],[Цена б/н]]*Таблица6254[[#This Row],[заказ б/н]]</f>
        <v>0</v>
      </c>
    </row>
    <row r="1911" spans="1:10" x14ac:dyDescent="0.25">
      <c r="A1911" s="214" t="s">
        <v>1033</v>
      </c>
      <c r="B1911" s="214" t="s">
        <v>2969</v>
      </c>
      <c r="C1911" s="214" t="s">
        <v>3252</v>
      </c>
      <c r="D1911" s="214" t="s">
        <v>3253</v>
      </c>
      <c r="E1911" s="215">
        <v>9315</v>
      </c>
      <c r="F1911" s="215">
        <v>10707</v>
      </c>
      <c r="G1911" s="212"/>
      <c r="H1911" s="212"/>
      <c r="I1911" s="213">
        <f>IF(Таблица6254[[#This Row],[цена наличные]]&lt;&gt;"-",Таблица6254[[#This Row],[цена наличные]]*Таблица6254[[#This Row],[Заказ наличные]],"")</f>
        <v>0</v>
      </c>
      <c r="J1911" s="213">
        <f>Таблица6254[[#This Row],[Цена б/н]]*Таблица6254[[#This Row],[заказ б/н]]</f>
        <v>0</v>
      </c>
    </row>
    <row r="1912" spans="1:10" x14ac:dyDescent="0.25">
      <c r="A1912" s="214" t="s">
        <v>1033</v>
      </c>
      <c r="B1912" s="214" t="s">
        <v>2969</v>
      </c>
      <c r="C1912" s="214" t="s">
        <v>3254</v>
      </c>
      <c r="D1912" s="214" t="s">
        <v>3255</v>
      </c>
      <c r="E1912" s="215">
        <v>7805</v>
      </c>
      <c r="F1912" s="215">
        <v>8971</v>
      </c>
      <c r="G1912" s="212"/>
      <c r="H1912" s="212"/>
      <c r="I1912" s="213">
        <f>IF(Таблица6254[[#This Row],[цена наличные]]&lt;&gt;"-",Таблица6254[[#This Row],[цена наличные]]*Таблица6254[[#This Row],[Заказ наличные]],"")</f>
        <v>0</v>
      </c>
      <c r="J1912" s="213">
        <f>Таблица6254[[#This Row],[Цена б/н]]*Таблица6254[[#This Row],[заказ б/н]]</f>
        <v>0</v>
      </c>
    </row>
    <row r="1913" spans="1:10" x14ac:dyDescent="0.25">
      <c r="A1913" s="214" t="s">
        <v>1033</v>
      </c>
      <c r="B1913" s="214" t="s">
        <v>2969</v>
      </c>
      <c r="C1913" s="214" t="s">
        <v>3256</v>
      </c>
      <c r="D1913" s="214" t="s">
        <v>3257</v>
      </c>
      <c r="E1913" s="215">
        <v>7805</v>
      </c>
      <c r="F1913" s="215">
        <v>8971</v>
      </c>
      <c r="G1913" s="212"/>
      <c r="H1913" s="212"/>
      <c r="I1913" s="213">
        <f>IF(Таблица6254[[#This Row],[цена наличные]]&lt;&gt;"-",Таблица6254[[#This Row],[цена наличные]]*Таблица6254[[#This Row],[Заказ наличные]],"")</f>
        <v>0</v>
      </c>
      <c r="J1913" s="213">
        <f>Таблица6254[[#This Row],[Цена б/н]]*Таблица6254[[#This Row],[заказ б/н]]</f>
        <v>0</v>
      </c>
    </row>
    <row r="1914" spans="1:10" x14ac:dyDescent="0.25">
      <c r="A1914" s="214" t="s">
        <v>1033</v>
      </c>
      <c r="B1914" s="214" t="s">
        <v>2969</v>
      </c>
      <c r="C1914" s="214" t="s">
        <v>3258</v>
      </c>
      <c r="D1914" s="214" t="s">
        <v>3259</v>
      </c>
      <c r="E1914" s="215">
        <v>8211</v>
      </c>
      <c r="F1914" s="215">
        <v>9438</v>
      </c>
      <c r="G1914" s="212"/>
      <c r="H1914" s="212"/>
      <c r="I1914" s="213">
        <f>IF(Таблица6254[[#This Row],[цена наличные]]&lt;&gt;"-",Таблица6254[[#This Row],[цена наличные]]*Таблица6254[[#This Row],[Заказ наличные]],"")</f>
        <v>0</v>
      </c>
      <c r="J1914" s="213">
        <f>Таблица6254[[#This Row],[Цена б/н]]*Таблица6254[[#This Row],[заказ б/н]]</f>
        <v>0</v>
      </c>
    </row>
    <row r="1915" spans="1:10" x14ac:dyDescent="0.25">
      <c r="A1915" s="214" t="s">
        <v>1033</v>
      </c>
      <c r="B1915" s="214" t="s">
        <v>2969</v>
      </c>
      <c r="C1915" s="214" t="s">
        <v>3260</v>
      </c>
      <c r="D1915" s="214" t="s">
        <v>3261</v>
      </c>
      <c r="E1915" s="215">
        <v>518</v>
      </c>
      <c r="F1915" s="215">
        <v>595</v>
      </c>
      <c r="G1915" s="212"/>
      <c r="H1915" s="212"/>
      <c r="I1915" s="213">
        <f>IF(Таблица6254[[#This Row],[цена наличные]]&lt;&gt;"-",Таблица6254[[#This Row],[цена наличные]]*Таблица6254[[#This Row],[Заказ наличные]],"")</f>
        <v>0</v>
      </c>
      <c r="J1915" s="213">
        <f>Таблица6254[[#This Row],[Цена б/н]]*Таблица6254[[#This Row],[заказ б/н]]</f>
        <v>0</v>
      </c>
    </row>
    <row r="1916" spans="1:10" x14ac:dyDescent="0.25">
      <c r="A1916" s="214" t="s">
        <v>1033</v>
      </c>
      <c r="B1916" s="214" t="s">
        <v>2969</v>
      </c>
      <c r="C1916" s="214" t="s">
        <v>3262</v>
      </c>
      <c r="D1916" s="214" t="s">
        <v>3263</v>
      </c>
      <c r="E1916" s="215">
        <v>394</v>
      </c>
      <c r="F1916" s="215">
        <v>452</v>
      </c>
      <c r="G1916" s="212"/>
      <c r="H1916" s="212"/>
      <c r="I1916" s="213">
        <f>IF(Таблица6254[[#This Row],[цена наличные]]&lt;&gt;"-",Таблица6254[[#This Row],[цена наличные]]*Таблица6254[[#This Row],[Заказ наличные]],"")</f>
        <v>0</v>
      </c>
      <c r="J1916" s="213">
        <f>Таблица6254[[#This Row],[Цена б/н]]*Таблица6254[[#This Row],[заказ б/н]]</f>
        <v>0</v>
      </c>
    </row>
    <row r="1917" spans="1:10" x14ac:dyDescent="0.25">
      <c r="A1917" s="214" t="s">
        <v>1033</v>
      </c>
      <c r="B1917" s="214" t="s">
        <v>2969</v>
      </c>
      <c r="C1917" s="214" t="s">
        <v>3264</v>
      </c>
      <c r="D1917" s="214" t="s">
        <v>3265</v>
      </c>
      <c r="E1917" s="215">
        <v>1035</v>
      </c>
      <c r="F1917" s="215">
        <v>1190</v>
      </c>
      <c r="G1917" s="212"/>
      <c r="H1917" s="212"/>
      <c r="I1917" s="213">
        <f>IF(Таблица6254[[#This Row],[цена наличные]]&lt;&gt;"-",Таблица6254[[#This Row],[цена наличные]]*Таблица6254[[#This Row],[Заказ наличные]],"")</f>
        <v>0</v>
      </c>
      <c r="J1917" s="213">
        <f>Таблица6254[[#This Row],[Цена б/н]]*Таблица6254[[#This Row],[заказ б/н]]</f>
        <v>0</v>
      </c>
    </row>
    <row r="1918" spans="1:10" x14ac:dyDescent="0.25">
      <c r="A1918" s="214" t="s">
        <v>1033</v>
      </c>
      <c r="B1918" s="214" t="s">
        <v>2969</v>
      </c>
      <c r="C1918" s="214" t="s">
        <v>3266</v>
      </c>
      <c r="D1918" s="214" t="s">
        <v>3267</v>
      </c>
      <c r="E1918" s="215">
        <v>83</v>
      </c>
      <c r="F1918" s="215">
        <v>95</v>
      </c>
      <c r="G1918" s="212"/>
      <c r="H1918" s="212"/>
      <c r="I1918" s="213">
        <f>IF(Таблица6254[[#This Row],[цена наличные]]&lt;&gt;"-",Таблица6254[[#This Row],[цена наличные]]*Таблица6254[[#This Row],[Заказ наличные]],"")</f>
        <v>0</v>
      </c>
      <c r="J1918" s="213">
        <f>Таблица6254[[#This Row],[Цена б/н]]*Таблица6254[[#This Row],[заказ б/н]]</f>
        <v>0</v>
      </c>
    </row>
    <row r="1919" spans="1:10" x14ac:dyDescent="0.25">
      <c r="A1919" s="214" t="s">
        <v>1033</v>
      </c>
      <c r="B1919" s="214" t="s">
        <v>2969</v>
      </c>
      <c r="C1919" s="214" t="s">
        <v>3268</v>
      </c>
      <c r="D1919" s="214" t="s">
        <v>3269</v>
      </c>
      <c r="E1919" s="215">
        <v>83</v>
      </c>
      <c r="F1919" s="215">
        <v>95</v>
      </c>
      <c r="G1919" s="212"/>
      <c r="H1919" s="212"/>
      <c r="I1919" s="213">
        <f>IF(Таблица6254[[#This Row],[цена наличные]]&lt;&gt;"-",Таблица6254[[#This Row],[цена наличные]]*Таблица6254[[#This Row],[Заказ наличные]],"")</f>
        <v>0</v>
      </c>
      <c r="J1919" s="213">
        <f>Таблица6254[[#This Row],[Цена б/н]]*Таблица6254[[#This Row],[заказ б/н]]</f>
        <v>0</v>
      </c>
    </row>
    <row r="1920" spans="1:10" x14ac:dyDescent="0.25">
      <c r="A1920" s="214" t="s">
        <v>1033</v>
      </c>
      <c r="B1920" s="214" t="s">
        <v>2969</v>
      </c>
      <c r="C1920" s="214" t="s">
        <v>3270</v>
      </c>
      <c r="D1920" s="214" t="s">
        <v>3271</v>
      </c>
      <c r="E1920" s="215">
        <v>104</v>
      </c>
      <c r="F1920" s="215">
        <v>119</v>
      </c>
      <c r="G1920" s="212"/>
      <c r="H1920" s="212"/>
      <c r="I1920" s="213">
        <f>IF(Таблица6254[[#This Row],[цена наличные]]&lt;&gt;"-",Таблица6254[[#This Row],[цена наличные]]*Таблица6254[[#This Row],[Заказ наличные]],"")</f>
        <v>0</v>
      </c>
      <c r="J1920" s="213">
        <f>Таблица6254[[#This Row],[Цена б/н]]*Таблица6254[[#This Row],[заказ б/н]]</f>
        <v>0</v>
      </c>
    </row>
    <row r="1921" spans="1:10" x14ac:dyDescent="0.25">
      <c r="A1921" s="214" t="s">
        <v>1033</v>
      </c>
      <c r="B1921" s="214" t="s">
        <v>2969</v>
      </c>
      <c r="C1921" s="214" t="s">
        <v>10778</v>
      </c>
      <c r="D1921" s="214" t="s">
        <v>10779</v>
      </c>
      <c r="E1921" s="215">
        <v>525</v>
      </c>
      <c r="F1921" s="215">
        <v>603</v>
      </c>
      <c r="G1921" s="212"/>
      <c r="H1921" s="212"/>
      <c r="I1921" s="213">
        <f>IF(Таблица6254[[#This Row],[цена наличные]]&lt;&gt;"-",Таблица6254[[#This Row],[цена наличные]]*Таблица6254[[#This Row],[Заказ наличные]],"")</f>
        <v>0</v>
      </c>
      <c r="J1921" s="213">
        <f>Таблица6254[[#This Row],[Цена б/н]]*Таблица6254[[#This Row],[заказ б/н]]</f>
        <v>0</v>
      </c>
    </row>
    <row r="1922" spans="1:10" x14ac:dyDescent="0.25">
      <c r="A1922" s="214" t="s">
        <v>1033</v>
      </c>
      <c r="B1922" s="214" t="s">
        <v>2969</v>
      </c>
      <c r="C1922" s="214" t="s">
        <v>10780</v>
      </c>
      <c r="D1922" s="214" t="s">
        <v>10781</v>
      </c>
      <c r="E1922" s="215">
        <v>414</v>
      </c>
      <c r="F1922" s="215">
        <v>476</v>
      </c>
      <c r="G1922" s="212"/>
      <c r="H1922" s="212"/>
      <c r="I1922" s="213">
        <f>IF(Таблица6254[[#This Row],[цена наличные]]&lt;&gt;"-",Таблица6254[[#This Row],[цена наличные]]*Таблица6254[[#This Row],[Заказ наличные]],"")</f>
        <v>0</v>
      </c>
      <c r="J1922" s="213">
        <f>Таблица6254[[#This Row],[Цена б/н]]*Таблица6254[[#This Row],[заказ б/н]]</f>
        <v>0</v>
      </c>
    </row>
    <row r="1923" spans="1:10" x14ac:dyDescent="0.25">
      <c r="A1923" s="214" t="s">
        <v>1033</v>
      </c>
      <c r="B1923" s="214" t="s">
        <v>2969</v>
      </c>
      <c r="C1923" s="214" t="s">
        <v>3272</v>
      </c>
      <c r="D1923" s="214" t="s">
        <v>3273</v>
      </c>
      <c r="E1923" s="215">
        <v>1794</v>
      </c>
      <c r="F1923" s="215">
        <v>2062</v>
      </c>
      <c r="G1923" s="212"/>
      <c r="H1923" s="212"/>
      <c r="I1923" s="213">
        <f>IF(Таблица6254[[#This Row],[цена наличные]]&lt;&gt;"-",Таблица6254[[#This Row],[цена наличные]]*Таблица6254[[#This Row],[Заказ наличные]],"")</f>
        <v>0</v>
      </c>
      <c r="J1923" s="213">
        <f>Таблица6254[[#This Row],[Цена б/н]]*Таблица6254[[#This Row],[заказ б/н]]</f>
        <v>0</v>
      </c>
    </row>
    <row r="1924" spans="1:10" x14ac:dyDescent="0.25">
      <c r="A1924" s="214" t="s">
        <v>1033</v>
      </c>
      <c r="B1924" s="214" t="s">
        <v>2969</v>
      </c>
      <c r="C1924" s="214" t="s">
        <v>10782</v>
      </c>
      <c r="D1924" s="214" t="s">
        <v>10783</v>
      </c>
      <c r="E1924" s="215">
        <v>2449</v>
      </c>
      <c r="F1924" s="215">
        <v>2815</v>
      </c>
      <c r="G1924" s="212"/>
      <c r="H1924" s="212"/>
      <c r="I1924" s="213">
        <f>IF(Таблица6254[[#This Row],[цена наличные]]&lt;&gt;"-",Таблица6254[[#This Row],[цена наличные]]*Таблица6254[[#This Row],[Заказ наличные]],"")</f>
        <v>0</v>
      </c>
      <c r="J1924" s="213">
        <f>Таблица6254[[#This Row],[Цена б/н]]*Таблица6254[[#This Row],[заказ б/н]]</f>
        <v>0</v>
      </c>
    </row>
    <row r="1925" spans="1:10" x14ac:dyDescent="0.25">
      <c r="A1925" s="214" t="s">
        <v>1033</v>
      </c>
      <c r="B1925" s="214" t="s">
        <v>2969</v>
      </c>
      <c r="C1925" s="214" t="s">
        <v>3274</v>
      </c>
      <c r="D1925" s="214" t="s">
        <v>3275</v>
      </c>
      <c r="E1925" s="215">
        <v>414</v>
      </c>
      <c r="F1925" s="215">
        <v>476</v>
      </c>
      <c r="G1925" s="212"/>
      <c r="H1925" s="212"/>
      <c r="I1925" s="213">
        <f>IF(Таблица6254[[#This Row],[цена наличные]]&lt;&gt;"-",Таблица6254[[#This Row],[цена наличные]]*Таблица6254[[#This Row],[Заказ наличные]],"")</f>
        <v>0</v>
      </c>
      <c r="J1925" s="213">
        <f>Таблица6254[[#This Row],[Цена б/н]]*Таблица6254[[#This Row],[заказ б/н]]</f>
        <v>0</v>
      </c>
    </row>
    <row r="1926" spans="1:10" x14ac:dyDescent="0.25">
      <c r="A1926" s="214" t="s">
        <v>1033</v>
      </c>
      <c r="B1926" s="214" t="s">
        <v>2969</v>
      </c>
      <c r="C1926" s="214" t="s">
        <v>3276</v>
      </c>
      <c r="D1926" s="214" t="s">
        <v>3277</v>
      </c>
      <c r="E1926" s="215">
        <v>1587</v>
      </c>
      <c r="F1926" s="215">
        <v>1824</v>
      </c>
      <c r="G1926" s="212"/>
      <c r="H1926" s="212"/>
      <c r="I1926" s="213">
        <f>IF(Таблица6254[[#This Row],[цена наличные]]&lt;&gt;"-",Таблица6254[[#This Row],[цена наличные]]*Таблица6254[[#This Row],[Заказ наличные]],"")</f>
        <v>0</v>
      </c>
      <c r="J1926" s="213">
        <f>Таблица6254[[#This Row],[Цена б/н]]*Таблица6254[[#This Row],[заказ б/н]]</f>
        <v>0</v>
      </c>
    </row>
    <row r="1927" spans="1:10" x14ac:dyDescent="0.25">
      <c r="A1927" s="214" t="s">
        <v>1033</v>
      </c>
      <c r="B1927" s="214" t="s">
        <v>2969</v>
      </c>
      <c r="C1927" s="214" t="s">
        <v>10784</v>
      </c>
      <c r="D1927" s="214" t="s">
        <v>10785</v>
      </c>
      <c r="E1927" s="215">
        <v>1656</v>
      </c>
      <c r="F1927" s="215">
        <v>1903</v>
      </c>
      <c r="G1927" s="212"/>
      <c r="H1927" s="212"/>
      <c r="I1927" s="213">
        <f>IF(Таблица6254[[#This Row],[цена наличные]]&lt;&gt;"-",Таблица6254[[#This Row],[цена наличные]]*Таблица6254[[#This Row],[Заказ наличные]],"")</f>
        <v>0</v>
      </c>
      <c r="J1927" s="213">
        <f>Таблица6254[[#This Row],[Цена б/н]]*Таблица6254[[#This Row],[заказ б/н]]</f>
        <v>0</v>
      </c>
    </row>
    <row r="1928" spans="1:10" x14ac:dyDescent="0.25">
      <c r="A1928" s="214" t="s">
        <v>1033</v>
      </c>
      <c r="B1928" s="214" t="s">
        <v>2969</v>
      </c>
      <c r="C1928" s="214" t="s">
        <v>10786</v>
      </c>
      <c r="D1928" s="214" t="s">
        <v>10787</v>
      </c>
      <c r="E1928" s="215">
        <v>611</v>
      </c>
      <c r="F1928" s="215">
        <v>702</v>
      </c>
      <c r="G1928" s="212"/>
      <c r="H1928" s="212"/>
      <c r="I1928" s="213">
        <f>IF(Таблица6254[[#This Row],[цена наличные]]&lt;&gt;"-",Таблица6254[[#This Row],[цена наличные]]*Таблица6254[[#This Row],[Заказ наличные]],"")</f>
        <v>0</v>
      </c>
      <c r="J1928" s="213">
        <f>Таблица6254[[#This Row],[Цена б/н]]*Таблица6254[[#This Row],[заказ б/н]]</f>
        <v>0</v>
      </c>
    </row>
    <row r="1929" spans="1:10" x14ac:dyDescent="0.25">
      <c r="A1929" s="214" t="s">
        <v>1033</v>
      </c>
      <c r="B1929" s="214" t="s">
        <v>2969</v>
      </c>
      <c r="C1929" s="214" t="s">
        <v>10788</v>
      </c>
      <c r="D1929" s="214" t="s">
        <v>10789</v>
      </c>
      <c r="E1929" s="215">
        <v>552</v>
      </c>
      <c r="F1929" s="215">
        <v>634</v>
      </c>
      <c r="G1929" s="212"/>
      <c r="H1929" s="212"/>
      <c r="I1929" s="213">
        <f>IF(Таблица6254[[#This Row],[цена наличные]]&lt;&gt;"-",Таблица6254[[#This Row],[цена наличные]]*Таблица6254[[#This Row],[Заказ наличные]],"")</f>
        <v>0</v>
      </c>
      <c r="J1929" s="213">
        <f>Таблица6254[[#This Row],[Цена б/н]]*Таблица6254[[#This Row],[заказ б/н]]</f>
        <v>0</v>
      </c>
    </row>
    <row r="1930" spans="1:10" x14ac:dyDescent="0.25">
      <c r="A1930" s="214" t="s">
        <v>1033</v>
      </c>
      <c r="B1930" s="214" t="s">
        <v>2969</v>
      </c>
      <c r="C1930" s="214" t="s">
        <v>3278</v>
      </c>
      <c r="D1930" s="214" t="s">
        <v>3279</v>
      </c>
      <c r="E1930" s="215">
        <v>552</v>
      </c>
      <c r="F1930" s="215">
        <v>634</v>
      </c>
      <c r="G1930" s="212"/>
      <c r="H1930" s="212"/>
      <c r="I1930" s="213">
        <f>IF(Таблица6254[[#This Row],[цена наличные]]&lt;&gt;"-",Таблица6254[[#This Row],[цена наличные]]*Таблица6254[[#This Row],[Заказ наличные]],"")</f>
        <v>0</v>
      </c>
      <c r="J1930" s="213">
        <f>Таблица6254[[#This Row],[Цена б/н]]*Таблица6254[[#This Row],[заказ б/н]]</f>
        <v>0</v>
      </c>
    </row>
    <row r="1931" spans="1:10" x14ac:dyDescent="0.25">
      <c r="A1931" s="214" t="s">
        <v>1033</v>
      </c>
      <c r="B1931" s="214" t="s">
        <v>2969</v>
      </c>
      <c r="C1931" s="214" t="s">
        <v>3280</v>
      </c>
      <c r="D1931" s="214" t="s">
        <v>3281</v>
      </c>
      <c r="E1931" s="215">
        <v>414</v>
      </c>
      <c r="F1931" s="215">
        <v>476</v>
      </c>
      <c r="G1931" s="212"/>
      <c r="H1931" s="212"/>
      <c r="I1931" s="213">
        <f>IF(Таблица6254[[#This Row],[цена наличные]]&lt;&gt;"-",Таблица6254[[#This Row],[цена наличные]]*Таблица6254[[#This Row],[Заказ наличные]],"")</f>
        <v>0</v>
      </c>
      <c r="J1931" s="213">
        <f>Таблица6254[[#This Row],[Цена б/н]]*Таблица6254[[#This Row],[заказ б/н]]</f>
        <v>0</v>
      </c>
    </row>
    <row r="1932" spans="1:10" x14ac:dyDescent="0.25">
      <c r="A1932" s="214" t="s">
        <v>1033</v>
      </c>
      <c r="B1932" s="214" t="s">
        <v>2969</v>
      </c>
      <c r="C1932" s="214" t="s">
        <v>3282</v>
      </c>
      <c r="D1932" s="214" t="s">
        <v>3283</v>
      </c>
      <c r="E1932" s="215">
        <v>1104</v>
      </c>
      <c r="F1932" s="215">
        <v>1269</v>
      </c>
      <c r="G1932" s="212"/>
      <c r="H1932" s="212"/>
      <c r="I1932" s="213">
        <f>IF(Таблица6254[[#This Row],[цена наличные]]&lt;&gt;"-",Таблица6254[[#This Row],[цена наличные]]*Таблица6254[[#This Row],[Заказ наличные]],"")</f>
        <v>0</v>
      </c>
      <c r="J1932" s="213">
        <f>Таблица6254[[#This Row],[Цена б/н]]*Таблица6254[[#This Row],[заказ б/н]]</f>
        <v>0</v>
      </c>
    </row>
    <row r="1933" spans="1:10" x14ac:dyDescent="0.25">
      <c r="A1933" s="214" t="s">
        <v>1033</v>
      </c>
      <c r="B1933" s="214" t="s">
        <v>2969</v>
      </c>
      <c r="C1933" s="214" t="s">
        <v>10790</v>
      </c>
      <c r="D1933" s="214" t="s">
        <v>10791</v>
      </c>
      <c r="E1933" s="215">
        <v>725</v>
      </c>
      <c r="F1933" s="215">
        <v>833</v>
      </c>
      <c r="G1933" s="212"/>
      <c r="H1933" s="212"/>
      <c r="I1933" s="213">
        <f>IF(Таблица6254[[#This Row],[цена наличные]]&lt;&gt;"-",Таблица6254[[#This Row],[цена наличные]]*Таблица6254[[#This Row],[Заказ наличные]],"")</f>
        <v>0</v>
      </c>
      <c r="J1933" s="213">
        <f>Таблица6254[[#This Row],[Цена б/н]]*Таблица6254[[#This Row],[заказ б/н]]</f>
        <v>0</v>
      </c>
    </row>
    <row r="1934" spans="1:10" x14ac:dyDescent="0.25">
      <c r="A1934" s="214" t="s">
        <v>1033</v>
      </c>
      <c r="B1934" s="214" t="s">
        <v>2969</v>
      </c>
      <c r="C1934" s="214" t="s">
        <v>10792</v>
      </c>
      <c r="D1934" s="214" t="s">
        <v>10793</v>
      </c>
      <c r="E1934" s="215">
        <v>3243</v>
      </c>
      <c r="F1934" s="215">
        <v>3727</v>
      </c>
      <c r="G1934" s="212"/>
      <c r="H1934" s="212"/>
      <c r="I1934" s="213">
        <f>IF(Таблица6254[[#This Row],[цена наличные]]&lt;&gt;"-",Таблица6254[[#This Row],[цена наличные]]*Таблица6254[[#This Row],[Заказ наличные]],"")</f>
        <v>0</v>
      </c>
      <c r="J1934" s="213">
        <f>Таблица6254[[#This Row],[Цена б/н]]*Таблица6254[[#This Row],[заказ б/н]]</f>
        <v>0</v>
      </c>
    </row>
    <row r="1935" spans="1:10" x14ac:dyDescent="0.25">
      <c r="A1935" s="214" t="s">
        <v>1033</v>
      </c>
      <c r="B1935" s="214" t="s">
        <v>2969</v>
      </c>
      <c r="C1935" s="214" t="s">
        <v>10794</v>
      </c>
      <c r="D1935" s="214" t="s">
        <v>10795</v>
      </c>
      <c r="E1935" s="215">
        <v>966</v>
      </c>
      <c r="F1935" s="215">
        <v>1110</v>
      </c>
      <c r="G1935" s="212"/>
      <c r="H1935" s="212"/>
      <c r="I1935" s="213">
        <f>IF(Таблица6254[[#This Row],[цена наличные]]&lt;&gt;"-",Таблица6254[[#This Row],[цена наличные]]*Таблица6254[[#This Row],[Заказ наличные]],"")</f>
        <v>0</v>
      </c>
      <c r="J1935" s="213">
        <f>Таблица6254[[#This Row],[Цена б/н]]*Таблица6254[[#This Row],[заказ б/н]]</f>
        <v>0</v>
      </c>
    </row>
    <row r="1936" spans="1:10" x14ac:dyDescent="0.25">
      <c r="A1936" s="214" t="s">
        <v>1033</v>
      </c>
      <c r="B1936" s="214" t="s">
        <v>2969</v>
      </c>
      <c r="C1936" s="214" t="s">
        <v>10204</v>
      </c>
      <c r="D1936" s="214" t="s">
        <v>10205</v>
      </c>
      <c r="E1936" s="215">
        <v>586</v>
      </c>
      <c r="F1936" s="215">
        <v>674</v>
      </c>
      <c r="G1936" s="212"/>
      <c r="H1936" s="212"/>
      <c r="I1936" s="213">
        <f>IF(Таблица6254[[#This Row],[цена наличные]]&lt;&gt;"-",Таблица6254[[#This Row],[цена наличные]]*Таблица6254[[#This Row],[Заказ наличные]],"")</f>
        <v>0</v>
      </c>
      <c r="J1936" s="213">
        <f>Таблица6254[[#This Row],[Цена б/н]]*Таблица6254[[#This Row],[заказ б/н]]</f>
        <v>0</v>
      </c>
    </row>
    <row r="1937" spans="1:10" x14ac:dyDescent="0.25">
      <c r="A1937" s="214" t="s">
        <v>1033</v>
      </c>
      <c r="B1937" s="214" t="s">
        <v>2969</v>
      </c>
      <c r="C1937" s="214" t="s">
        <v>10796</v>
      </c>
      <c r="D1937" s="214" t="s">
        <v>10797</v>
      </c>
      <c r="E1937" s="215">
        <v>897</v>
      </c>
      <c r="F1937" s="215">
        <v>1031</v>
      </c>
      <c r="G1937" s="212"/>
      <c r="H1937" s="212"/>
      <c r="I1937" s="213">
        <f>IF(Таблица6254[[#This Row],[цена наличные]]&lt;&gt;"-",Таблица6254[[#This Row],[цена наличные]]*Таблица6254[[#This Row],[Заказ наличные]],"")</f>
        <v>0</v>
      </c>
      <c r="J1937" s="213">
        <f>Таблица6254[[#This Row],[Цена б/н]]*Таблица6254[[#This Row],[заказ б/н]]</f>
        <v>0</v>
      </c>
    </row>
    <row r="1938" spans="1:10" x14ac:dyDescent="0.25">
      <c r="A1938" s="214" t="s">
        <v>1033</v>
      </c>
      <c r="B1938" s="214" t="s">
        <v>2969</v>
      </c>
      <c r="C1938" s="214" t="s">
        <v>10798</v>
      </c>
      <c r="D1938" s="214" t="s">
        <v>10799</v>
      </c>
      <c r="E1938" s="215">
        <v>3519</v>
      </c>
      <c r="F1938" s="215">
        <v>4045</v>
      </c>
      <c r="G1938" s="212"/>
      <c r="H1938" s="212"/>
      <c r="I1938" s="213">
        <f>IF(Таблица6254[[#This Row],[цена наличные]]&lt;&gt;"-",Таблица6254[[#This Row],[цена наличные]]*Таблица6254[[#This Row],[Заказ наличные]],"")</f>
        <v>0</v>
      </c>
      <c r="J1938" s="213">
        <f>Таблица6254[[#This Row],[Цена б/н]]*Таблица6254[[#This Row],[заказ б/н]]</f>
        <v>0</v>
      </c>
    </row>
    <row r="1939" spans="1:10" x14ac:dyDescent="0.25">
      <c r="A1939" s="214" t="s">
        <v>1033</v>
      </c>
      <c r="B1939" s="214" t="s">
        <v>2969</v>
      </c>
      <c r="C1939" s="214" t="s">
        <v>10800</v>
      </c>
      <c r="D1939" s="214" t="s">
        <v>10801</v>
      </c>
      <c r="E1939" s="215">
        <v>3188</v>
      </c>
      <c r="F1939" s="215">
        <v>3664</v>
      </c>
      <c r="G1939" s="212"/>
      <c r="H1939" s="212"/>
      <c r="I1939" s="213">
        <f>IF(Таблица6254[[#This Row],[цена наличные]]&lt;&gt;"-",Таблица6254[[#This Row],[цена наличные]]*Таблица6254[[#This Row],[Заказ наличные]],"")</f>
        <v>0</v>
      </c>
      <c r="J1939" s="213">
        <f>Таблица6254[[#This Row],[Цена б/н]]*Таблица6254[[#This Row],[заказ б/н]]</f>
        <v>0</v>
      </c>
    </row>
    <row r="1940" spans="1:10" x14ac:dyDescent="0.25">
      <c r="A1940" s="214" t="s">
        <v>1033</v>
      </c>
      <c r="B1940" s="214" t="s">
        <v>2969</v>
      </c>
      <c r="C1940" s="214" t="s">
        <v>10802</v>
      </c>
      <c r="D1940" s="214" t="s">
        <v>10803</v>
      </c>
      <c r="E1940" s="215">
        <v>552</v>
      </c>
      <c r="F1940" s="215">
        <v>634</v>
      </c>
      <c r="G1940" s="212"/>
      <c r="H1940" s="212"/>
      <c r="I1940" s="213">
        <f>IF(Таблица6254[[#This Row],[цена наличные]]&lt;&gt;"-",Таблица6254[[#This Row],[цена наличные]]*Таблица6254[[#This Row],[Заказ наличные]],"")</f>
        <v>0</v>
      </c>
      <c r="J1940" s="213">
        <f>Таблица6254[[#This Row],[Цена б/н]]*Таблица6254[[#This Row],[заказ б/н]]</f>
        <v>0</v>
      </c>
    </row>
    <row r="1941" spans="1:10" x14ac:dyDescent="0.25">
      <c r="A1941" s="214" t="s">
        <v>1033</v>
      </c>
      <c r="B1941" s="214" t="s">
        <v>2969</v>
      </c>
      <c r="C1941" s="214" t="s">
        <v>10804</v>
      </c>
      <c r="D1941" s="214" t="s">
        <v>10805</v>
      </c>
      <c r="E1941" s="215">
        <v>1104</v>
      </c>
      <c r="F1941" s="215">
        <v>1269</v>
      </c>
      <c r="G1941" s="212"/>
      <c r="H1941" s="212"/>
      <c r="I1941" s="213">
        <f>IF(Таблица6254[[#This Row],[цена наличные]]&lt;&gt;"-",Таблица6254[[#This Row],[цена наличные]]*Таблица6254[[#This Row],[Заказ наличные]],"")</f>
        <v>0</v>
      </c>
      <c r="J1941" s="213">
        <f>Таблица6254[[#This Row],[Цена б/н]]*Таблица6254[[#This Row],[заказ б/н]]</f>
        <v>0</v>
      </c>
    </row>
    <row r="1942" spans="1:10" x14ac:dyDescent="0.25">
      <c r="A1942" s="214" t="s">
        <v>1033</v>
      </c>
      <c r="B1942" s="214" t="s">
        <v>2969</v>
      </c>
      <c r="C1942" s="214" t="s">
        <v>10806</v>
      </c>
      <c r="D1942" s="214" t="s">
        <v>10807</v>
      </c>
      <c r="E1942" s="215">
        <v>414</v>
      </c>
      <c r="F1942" s="215">
        <v>476</v>
      </c>
      <c r="G1942" s="212"/>
      <c r="H1942" s="212"/>
      <c r="I1942" s="213">
        <f>IF(Таблица6254[[#This Row],[цена наличные]]&lt;&gt;"-",Таблица6254[[#This Row],[цена наличные]]*Таблица6254[[#This Row],[Заказ наличные]],"")</f>
        <v>0</v>
      </c>
      <c r="J1942" s="213">
        <f>Таблица6254[[#This Row],[Цена б/н]]*Таблица6254[[#This Row],[заказ б/н]]</f>
        <v>0</v>
      </c>
    </row>
    <row r="1943" spans="1:10" x14ac:dyDescent="0.25">
      <c r="A1943" s="214" t="s">
        <v>1033</v>
      </c>
      <c r="B1943" s="214" t="s">
        <v>2969</v>
      </c>
      <c r="C1943" s="214" t="s">
        <v>10808</v>
      </c>
      <c r="D1943" s="214" t="s">
        <v>10809</v>
      </c>
      <c r="E1943" s="215">
        <v>483</v>
      </c>
      <c r="F1943" s="215">
        <v>555</v>
      </c>
      <c r="G1943" s="212"/>
      <c r="H1943" s="212"/>
      <c r="I1943" s="213">
        <f>IF(Таблица6254[[#This Row],[цена наличные]]&lt;&gt;"-",Таблица6254[[#This Row],[цена наличные]]*Таблица6254[[#This Row],[Заказ наличные]],"")</f>
        <v>0</v>
      </c>
      <c r="J1943" s="213">
        <f>Таблица6254[[#This Row],[Цена б/н]]*Таблица6254[[#This Row],[заказ б/н]]</f>
        <v>0</v>
      </c>
    </row>
    <row r="1944" spans="1:10" x14ac:dyDescent="0.25">
      <c r="A1944" s="214" t="s">
        <v>1033</v>
      </c>
      <c r="B1944" s="214" t="s">
        <v>2969</v>
      </c>
      <c r="C1944" s="214" t="s">
        <v>10810</v>
      </c>
      <c r="D1944" s="214" t="s">
        <v>10811</v>
      </c>
      <c r="E1944" s="215">
        <v>621</v>
      </c>
      <c r="F1944" s="215">
        <v>714</v>
      </c>
      <c r="G1944" s="212"/>
      <c r="H1944" s="212"/>
      <c r="I1944" s="213">
        <f>IF(Таблица6254[[#This Row],[цена наличные]]&lt;&gt;"-",Таблица6254[[#This Row],[цена наличные]]*Таблица6254[[#This Row],[Заказ наличные]],"")</f>
        <v>0</v>
      </c>
      <c r="J1944" s="213">
        <f>Таблица6254[[#This Row],[Цена б/н]]*Таблица6254[[#This Row],[заказ б/н]]</f>
        <v>0</v>
      </c>
    </row>
    <row r="1945" spans="1:10" x14ac:dyDescent="0.25">
      <c r="A1945" s="214" t="s">
        <v>1033</v>
      </c>
      <c r="B1945" s="214" t="s">
        <v>2969</v>
      </c>
      <c r="C1945" s="214" t="s">
        <v>3284</v>
      </c>
      <c r="D1945" s="214" t="s">
        <v>3285</v>
      </c>
      <c r="E1945" s="215">
        <v>3312</v>
      </c>
      <c r="F1945" s="215">
        <v>3807</v>
      </c>
      <c r="G1945" s="212"/>
      <c r="H1945" s="212"/>
      <c r="I1945" s="213">
        <f>IF(Таблица6254[[#This Row],[цена наличные]]&lt;&gt;"-",Таблица6254[[#This Row],[цена наличные]]*Таблица6254[[#This Row],[Заказ наличные]],"")</f>
        <v>0</v>
      </c>
      <c r="J1945" s="213">
        <f>Таблица6254[[#This Row],[Цена б/н]]*Таблица6254[[#This Row],[заказ б/н]]</f>
        <v>0</v>
      </c>
    </row>
    <row r="1946" spans="1:10" x14ac:dyDescent="0.25">
      <c r="A1946" s="214" t="s">
        <v>1033</v>
      </c>
      <c r="B1946" s="214" t="s">
        <v>2969</v>
      </c>
      <c r="C1946" s="214" t="s">
        <v>10812</v>
      </c>
      <c r="D1946" s="214" t="s">
        <v>10813</v>
      </c>
      <c r="E1946" s="215">
        <v>2579</v>
      </c>
      <c r="F1946" s="215">
        <v>2964</v>
      </c>
      <c r="G1946" s="212"/>
      <c r="H1946" s="212"/>
      <c r="I1946" s="213">
        <f>IF(Таблица6254[[#This Row],[цена наличные]]&lt;&gt;"-",Таблица6254[[#This Row],[цена наличные]]*Таблица6254[[#This Row],[Заказ наличные]],"")</f>
        <v>0</v>
      </c>
      <c r="J1946" s="213">
        <f>Таблица6254[[#This Row],[Цена б/н]]*Таблица6254[[#This Row],[заказ б/н]]</f>
        <v>0</v>
      </c>
    </row>
    <row r="1947" spans="1:10" x14ac:dyDescent="0.25">
      <c r="A1947" s="214" t="s">
        <v>1033</v>
      </c>
      <c r="B1947" s="214" t="s">
        <v>2969</v>
      </c>
      <c r="C1947" s="214" t="s">
        <v>10814</v>
      </c>
      <c r="D1947" s="214" t="s">
        <v>10815</v>
      </c>
      <c r="E1947" s="215">
        <v>621</v>
      </c>
      <c r="F1947" s="215">
        <v>714</v>
      </c>
      <c r="G1947" s="212"/>
      <c r="H1947" s="212"/>
      <c r="I1947" s="213">
        <f>IF(Таблица6254[[#This Row],[цена наличные]]&lt;&gt;"-",Таблица6254[[#This Row],[цена наличные]]*Таблица6254[[#This Row],[Заказ наличные]],"")</f>
        <v>0</v>
      </c>
      <c r="J1947" s="213">
        <f>Таблица6254[[#This Row],[Цена б/н]]*Таблица6254[[#This Row],[заказ б/н]]</f>
        <v>0</v>
      </c>
    </row>
    <row r="1948" spans="1:10" x14ac:dyDescent="0.25">
      <c r="A1948" s="214" t="s">
        <v>1033</v>
      </c>
      <c r="B1948" s="214" t="s">
        <v>2969</v>
      </c>
      <c r="C1948" s="214" t="s">
        <v>10816</v>
      </c>
      <c r="D1948" s="214" t="s">
        <v>10817</v>
      </c>
      <c r="E1948" s="215">
        <v>2415</v>
      </c>
      <c r="F1948" s="215">
        <v>2776</v>
      </c>
      <c r="G1948" s="212"/>
      <c r="H1948" s="212"/>
      <c r="I1948" s="213">
        <f>IF(Таблица6254[[#This Row],[цена наличные]]&lt;&gt;"-",Таблица6254[[#This Row],[цена наличные]]*Таблица6254[[#This Row],[Заказ наличные]],"")</f>
        <v>0</v>
      </c>
      <c r="J1948" s="213">
        <f>Таблица6254[[#This Row],[Цена б/н]]*Таблица6254[[#This Row],[заказ б/н]]</f>
        <v>0</v>
      </c>
    </row>
    <row r="1949" spans="1:10" x14ac:dyDescent="0.25">
      <c r="A1949" s="214" t="s">
        <v>1033</v>
      </c>
      <c r="B1949" s="214" t="s">
        <v>2969</v>
      </c>
      <c r="C1949" s="214" t="s">
        <v>10818</v>
      </c>
      <c r="D1949" s="214" t="s">
        <v>10819</v>
      </c>
      <c r="E1949" s="215">
        <v>621</v>
      </c>
      <c r="F1949" s="215">
        <v>714</v>
      </c>
      <c r="G1949" s="212"/>
      <c r="H1949" s="212"/>
      <c r="I1949" s="213">
        <f>IF(Таблица6254[[#This Row],[цена наличные]]&lt;&gt;"-",Таблица6254[[#This Row],[цена наличные]]*Таблица6254[[#This Row],[Заказ наличные]],"")</f>
        <v>0</v>
      </c>
      <c r="J1949" s="213">
        <f>Таблица6254[[#This Row],[Цена б/н]]*Таблица6254[[#This Row],[заказ б/н]]</f>
        <v>0</v>
      </c>
    </row>
    <row r="1950" spans="1:10" x14ac:dyDescent="0.25">
      <c r="A1950" s="214" t="s">
        <v>1033</v>
      </c>
      <c r="B1950" s="214" t="s">
        <v>2969</v>
      </c>
      <c r="C1950" s="214" t="s">
        <v>10820</v>
      </c>
      <c r="D1950" s="214" t="s">
        <v>10821</v>
      </c>
      <c r="E1950" s="215">
        <v>1104</v>
      </c>
      <c r="F1950" s="215">
        <v>1269</v>
      </c>
      <c r="G1950" s="212"/>
      <c r="H1950" s="212"/>
      <c r="I1950" s="213">
        <f>IF(Таблица6254[[#This Row],[цена наличные]]&lt;&gt;"-",Таблица6254[[#This Row],[цена наличные]]*Таблица6254[[#This Row],[Заказ наличные]],"")</f>
        <v>0</v>
      </c>
      <c r="J1950" s="213">
        <f>Таблица6254[[#This Row],[Цена б/н]]*Таблица6254[[#This Row],[заказ б/н]]</f>
        <v>0</v>
      </c>
    </row>
    <row r="1951" spans="1:10" x14ac:dyDescent="0.25">
      <c r="A1951" s="214" t="s">
        <v>1033</v>
      </c>
      <c r="B1951" s="214" t="s">
        <v>2969</v>
      </c>
      <c r="C1951" s="214" t="s">
        <v>10822</v>
      </c>
      <c r="D1951" s="214" t="s">
        <v>10823</v>
      </c>
      <c r="E1951" s="215">
        <v>2691</v>
      </c>
      <c r="F1951" s="215">
        <v>3093</v>
      </c>
      <c r="G1951" s="212"/>
      <c r="H1951" s="212"/>
      <c r="I1951" s="213">
        <f>IF(Таблица6254[[#This Row],[цена наличные]]&lt;&gt;"-",Таблица6254[[#This Row],[цена наличные]]*Таблица6254[[#This Row],[Заказ наличные]],"")</f>
        <v>0</v>
      </c>
      <c r="J1951" s="213">
        <f>Таблица6254[[#This Row],[Цена б/н]]*Таблица6254[[#This Row],[заказ б/н]]</f>
        <v>0</v>
      </c>
    </row>
    <row r="1952" spans="1:10" x14ac:dyDescent="0.25">
      <c r="A1952" s="214" t="s">
        <v>1033</v>
      </c>
      <c r="B1952" s="214" t="s">
        <v>2969</v>
      </c>
      <c r="C1952" s="214" t="s">
        <v>10824</v>
      </c>
      <c r="D1952" s="214" t="s">
        <v>10825</v>
      </c>
      <c r="E1952" s="215">
        <v>897</v>
      </c>
      <c r="F1952" s="215">
        <v>1031</v>
      </c>
      <c r="G1952" s="212"/>
      <c r="H1952" s="212"/>
      <c r="I1952" s="213">
        <f>IF(Таблица6254[[#This Row],[цена наличные]]&lt;&gt;"-",Таблица6254[[#This Row],[цена наличные]]*Таблица6254[[#This Row],[Заказ наличные]],"")</f>
        <v>0</v>
      </c>
      <c r="J1952" s="213">
        <f>Таблица6254[[#This Row],[Цена б/н]]*Таблица6254[[#This Row],[заказ б/н]]</f>
        <v>0</v>
      </c>
    </row>
    <row r="1953" spans="1:10" x14ac:dyDescent="0.25">
      <c r="A1953" s="214" t="s">
        <v>1033</v>
      </c>
      <c r="B1953" s="214" t="s">
        <v>2969</v>
      </c>
      <c r="C1953" s="214" t="s">
        <v>10826</v>
      </c>
      <c r="D1953" s="214" t="s">
        <v>10827</v>
      </c>
      <c r="E1953" s="215">
        <v>621</v>
      </c>
      <c r="F1953" s="215">
        <v>714</v>
      </c>
      <c r="G1953" s="212"/>
      <c r="H1953" s="212"/>
      <c r="I1953" s="213">
        <f>IF(Таблица6254[[#This Row],[цена наличные]]&lt;&gt;"-",Таблица6254[[#This Row],[цена наличные]]*Таблица6254[[#This Row],[Заказ наличные]],"")</f>
        <v>0</v>
      </c>
      <c r="J1953" s="213">
        <f>Таблица6254[[#This Row],[Цена б/н]]*Таблица6254[[#This Row],[заказ б/н]]</f>
        <v>0</v>
      </c>
    </row>
    <row r="1954" spans="1:10" x14ac:dyDescent="0.25">
      <c r="A1954" s="214" t="s">
        <v>1033</v>
      </c>
      <c r="B1954" s="214" t="s">
        <v>2969</v>
      </c>
      <c r="C1954" s="214" t="s">
        <v>10828</v>
      </c>
      <c r="D1954" s="214" t="s">
        <v>10829</v>
      </c>
      <c r="E1954" s="215">
        <v>656</v>
      </c>
      <c r="F1954" s="215">
        <v>754</v>
      </c>
      <c r="G1954" s="212"/>
      <c r="H1954" s="212"/>
      <c r="I1954" s="213">
        <f>IF(Таблица6254[[#This Row],[цена наличные]]&lt;&gt;"-",Таблица6254[[#This Row],[цена наличные]]*Таблица6254[[#This Row],[Заказ наличные]],"")</f>
        <v>0</v>
      </c>
      <c r="J1954" s="213">
        <f>Таблица6254[[#This Row],[Цена б/н]]*Таблица6254[[#This Row],[заказ б/н]]</f>
        <v>0</v>
      </c>
    </row>
    <row r="1955" spans="1:10" x14ac:dyDescent="0.25">
      <c r="A1955" s="214" t="s">
        <v>1033</v>
      </c>
      <c r="B1955" s="214" t="s">
        <v>2969</v>
      </c>
      <c r="C1955" s="214" t="s">
        <v>10830</v>
      </c>
      <c r="D1955" s="214" t="s">
        <v>10831</v>
      </c>
      <c r="E1955" s="215">
        <v>1173</v>
      </c>
      <c r="F1955" s="215">
        <v>1348</v>
      </c>
      <c r="G1955" s="212"/>
      <c r="H1955" s="212"/>
      <c r="I1955" s="213">
        <f>IF(Таблица6254[[#This Row],[цена наличные]]&lt;&gt;"-",Таблица6254[[#This Row],[цена наличные]]*Таблица6254[[#This Row],[Заказ наличные]],"")</f>
        <v>0</v>
      </c>
      <c r="J1955" s="213">
        <f>Таблица6254[[#This Row],[Цена б/н]]*Таблица6254[[#This Row],[заказ б/н]]</f>
        <v>0</v>
      </c>
    </row>
    <row r="1956" spans="1:10" x14ac:dyDescent="0.25">
      <c r="A1956" s="214" t="s">
        <v>1033</v>
      </c>
      <c r="B1956" s="214" t="s">
        <v>2969</v>
      </c>
      <c r="C1956" s="214" t="s">
        <v>10832</v>
      </c>
      <c r="D1956" s="214" t="s">
        <v>10833</v>
      </c>
      <c r="E1956" s="215">
        <v>950</v>
      </c>
      <c r="F1956" s="215">
        <v>1092</v>
      </c>
      <c r="G1956" s="212"/>
      <c r="H1956" s="212"/>
      <c r="I1956" s="213">
        <f>IF(Таблица6254[[#This Row],[цена наличные]]&lt;&gt;"-",Таблица6254[[#This Row],[цена наличные]]*Таблица6254[[#This Row],[Заказ наличные]],"")</f>
        <v>0</v>
      </c>
      <c r="J1956" s="213">
        <f>Таблица6254[[#This Row],[Цена б/н]]*Таблица6254[[#This Row],[заказ б/н]]</f>
        <v>0</v>
      </c>
    </row>
    <row r="1957" spans="1:10" x14ac:dyDescent="0.25">
      <c r="A1957" s="214" t="s">
        <v>1033</v>
      </c>
      <c r="B1957" s="214" t="s">
        <v>2969</v>
      </c>
      <c r="C1957" s="214" t="s">
        <v>10834</v>
      </c>
      <c r="D1957" s="214" t="s">
        <v>10835</v>
      </c>
      <c r="E1957" s="215">
        <v>759</v>
      </c>
      <c r="F1957" s="215">
        <v>872</v>
      </c>
      <c r="G1957" s="212"/>
      <c r="H1957" s="212"/>
      <c r="I1957" s="213">
        <f>IF(Таблица6254[[#This Row],[цена наличные]]&lt;&gt;"-",Таблица6254[[#This Row],[цена наличные]]*Таблица6254[[#This Row],[Заказ наличные]],"")</f>
        <v>0</v>
      </c>
      <c r="J1957" s="213">
        <f>Таблица6254[[#This Row],[Цена б/н]]*Таблица6254[[#This Row],[заказ б/н]]</f>
        <v>0</v>
      </c>
    </row>
    <row r="1958" spans="1:10" x14ac:dyDescent="0.25">
      <c r="A1958" s="214" t="s">
        <v>1033</v>
      </c>
      <c r="B1958" s="214" t="s">
        <v>2969</v>
      </c>
      <c r="C1958" s="214" t="s">
        <v>10836</v>
      </c>
      <c r="D1958" s="214" t="s">
        <v>10837</v>
      </c>
      <c r="E1958" s="215">
        <v>1242</v>
      </c>
      <c r="F1958" s="215">
        <v>1428</v>
      </c>
      <c r="G1958" s="212"/>
      <c r="H1958" s="212"/>
      <c r="I1958" s="213">
        <f>IF(Таблица6254[[#This Row],[цена наличные]]&lt;&gt;"-",Таблица6254[[#This Row],[цена наличные]]*Таблица6254[[#This Row],[Заказ наличные]],"")</f>
        <v>0</v>
      </c>
      <c r="J1958" s="213">
        <f>Таблица6254[[#This Row],[Цена б/н]]*Таблица6254[[#This Row],[заказ б/н]]</f>
        <v>0</v>
      </c>
    </row>
    <row r="1959" spans="1:10" x14ac:dyDescent="0.25">
      <c r="A1959" s="214" t="s">
        <v>1033</v>
      </c>
      <c r="B1959" s="214" t="s">
        <v>2969</v>
      </c>
      <c r="C1959" s="214" t="s">
        <v>10838</v>
      </c>
      <c r="D1959" s="214" t="s">
        <v>10839</v>
      </c>
      <c r="E1959" s="215">
        <v>3243</v>
      </c>
      <c r="F1959" s="215">
        <v>3727</v>
      </c>
      <c r="G1959" s="212"/>
      <c r="H1959" s="212"/>
      <c r="I1959" s="213">
        <f>IF(Таблица6254[[#This Row],[цена наличные]]&lt;&gt;"-",Таблица6254[[#This Row],[цена наличные]]*Таблица6254[[#This Row],[Заказ наличные]],"")</f>
        <v>0</v>
      </c>
      <c r="J1959" s="213">
        <f>Таблица6254[[#This Row],[Цена б/н]]*Таблица6254[[#This Row],[заказ б/н]]</f>
        <v>0</v>
      </c>
    </row>
    <row r="1960" spans="1:10" x14ac:dyDescent="0.25">
      <c r="A1960" s="214" t="s">
        <v>1033</v>
      </c>
      <c r="B1960" s="214" t="s">
        <v>2969</v>
      </c>
      <c r="C1960" s="214" t="s">
        <v>3286</v>
      </c>
      <c r="D1960" s="214" t="s">
        <v>3287</v>
      </c>
      <c r="E1960" s="215">
        <v>3244</v>
      </c>
      <c r="F1960" s="215">
        <v>3729</v>
      </c>
      <c r="G1960" s="212"/>
      <c r="H1960" s="212"/>
      <c r="I1960" s="213">
        <f>IF(Таблица6254[[#This Row],[цена наличные]]&lt;&gt;"-",Таблица6254[[#This Row],[цена наличные]]*Таблица6254[[#This Row],[Заказ наличные]],"")</f>
        <v>0</v>
      </c>
      <c r="J1960" s="213">
        <f>Таблица6254[[#This Row],[Цена б/н]]*Таблица6254[[#This Row],[заказ б/н]]</f>
        <v>0</v>
      </c>
    </row>
    <row r="1961" spans="1:10" x14ac:dyDescent="0.25">
      <c r="A1961" s="214" t="s">
        <v>1033</v>
      </c>
      <c r="B1961" s="214" t="s">
        <v>2969</v>
      </c>
      <c r="C1961" s="214" t="s">
        <v>10840</v>
      </c>
      <c r="D1961" s="214" t="s">
        <v>10841</v>
      </c>
      <c r="E1961" s="215">
        <v>1035</v>
      </c>
      <c r="F1961" s="215">
        <v>1190</v>
      </c>
      <c r="G1961" s="212"/>
      <c r="H1961" s="212"/>
      <c r="I1961" s="213">
        <f>IF(Таблица6254[[#This Row],[цена наличные]]&lt;&gt;"-",Таблица6254[[#This Row],[цена наличные]]*Таблица6254[[#This Row],[Заказ наличные]],"")</f>
        <v>0</v>
      </c>
      <c r="J1961" s="213">
        <f>Таблица6254[[#This Row],[Цена б/н]]*Таблица6254[[#This Row],[заказ б/н]]</f>
        <v>0</v>
      </c>
    </row>
    <row r="1962" spans="1:10" x14ac:dyDescent="0.25">
      <c r="A1962" s="214" t="s">
        <v>1033</v>
      </c>
      <c r="B1962" s="214" t="s">
        <v>2969</v>
      </c>
      <c r="C1962" s="214" t="s">
        <v>10842</v>
      </c>
      <c r="D1962" s="214" t="s">
        <v>10843</v>
      </c>
      <c r="E1962" s="215">
        <v>1120</v>
      </c>
      <c r="F1962" s="215">
        <v>1287</v>
      </c>
      <c r="G1962" s="212"/>
      <c r="H1962" s="212"/>
      <c r="I1962" s="213">
        <f>IF(Таблица6254[[#This Row],[цена наличные]]&lt;&gt;"-",Таблица6254[[#This Row],[цена наличные]]*Таблица6254[[#This Row],[Заказ наличные]],"")</f>
        <v>0</v>
      </c>
      <c r="J1962" s="213">
        <f>Таблица6254[[#This Row],[Цена б/н]]*Таблица6254[[#This Row],[заказ б/н]]</f>
        <v>0</v>
      </c>
    </row>
    <row r="1963" spans="1:10" x14ac:dyDescent="0.25">
      <c r="A1963" s="214" t="s">
        <v>1033</v>
      </c>
      <c r="B1963" s="214" t="s">
        <v>2969</v>
      </c>
      <c r="C1963" s="214" t="s">
        <v>10844</v>
      </c>
      <c r="D1963" s="214" t="s">
        <v>10845</v>
      </c>
      <c r="E1963" s="215">
        <v>1174</v>
      </c>
      <c r="F1963" s="215">
        <v>1350</v>
      </c>
      <c r="G1963" s="212"/>
      <c r="H1963" s="212"/>
      <c r="I1963" s="213">
        <f>IF(Таблица6254[[#This Row],[цена наличные]]&lt;&gt;"-",Таблица6254[[#This Row],[цена наличные]]*Таблица6254[[#This Row],[Заказ наличные]],"")</f>
        <v>0</v>
      </c>
      <c r="J1963" s="213">
        <f>Таблица6254[[#This Row],[Цена б/н]]*Таблица6254[[#This Row],[заказ б/н]]</f>
        <v>0</v>
      </c>
    </row>
    <row r="1964" spans="1:10" x14ac:dyDescent="0.25">
      <c r="A1964" s="214" t="s">
        <v>1033</v>
      </c>
      <c r="B1964" s="214" t="s">
        <v>2969</v>
      </c>
      <c r="C1964" s="214" t="s">
        <v>3288</v>
      </c>
      <c r="D1964" s="214" t="s">
        <v>3289</v>
      </c>
      <c r="E1964" s="215">
        <v>2863</v>
      </c>
      <c r="F1964" s="215">
        <v>3291</v>
      </c>
      <c r="G1964" s="212"/>
      <c r="H1964" s="212"/>
      <c r="I1964" s="213">
        <f>IF(Таблица6254[[#This Row],[цена наличные]]&lt;&gt;"-",Таблица6254[[#This Row],[цена наличные]]*Таблица6254[[#This Row],[Заказ наличные]],"")</f>
        <v>0</v>
      </c>
      <c r="J1964" s="213">
        <f>Таблица6254[[#This Row],[Цена б/н]]*Таблица6254[[#This Row],[заказ б/н]]</f>
        <v>0</v>
      </c>
    </row>
    <row r="1965" spans="1:10" x14ac:dyDescent="0.25">
      <c r="A1965" s="214" t="s">
        <v>1033</v>
      </c>
      <c r="B1965" s="214" t="s">
        <v>2969</v>
      </c>
      <c r="C1965" s="214" t="s">
        <v>10846</v>
      </c>
      <c r="D1965" s="214" t="s">
        <v>10847</v>
      </c>
      <c r="E1965" s="215">
        <v>2918</v>
      </c>
      <c r="F1965" s="215">
        <v>3354</v>
      </c>
      <c r="G1965" s="212"/>
      <c r="H1965" s="212"/>
      <c r="I1965" s="213">
        <f>IF(Таблица6254[[#This Row],[цена наличные]]&lt;&gt;"-",Таблица6254[[#This Row],[цена наличные]]*Таблица6254[[#This Row],[Заказ наличные]],"")</f>
        <v>0</v>
      </c>
      <c r="J1965" s="213">
        <f>Таблица6254[[#This Row],[Цена б/н]]*Таблица6254[[#This Row],[заказ б/н]]</f>
        <v>0</v>
      </c>
    </row>
    <row r="1966" spans="1:10" x14ac:dyDescent="0.25">
      <c r="A1966" s="214" t="s">
        <v>1033</v>
      </c>
      <c r="B1966" s="214" t="s">
        <v>2969</v>
      </c>
      <c r="C1966" s="214" t="s">
        <v>10848</v>
      </c>
      <c r="D1966" s="214" t="s">
        <v>10849</v>
      </c>
      <c r="E1966" s="215">
        <v>3326</v>
      </c>
      <c r="F1966" s="215">
        <v>3823</v>
      </c>
      <c r="G1966" s="212"/>
      <c r="H1966" s="212"/>
      <c r="I1966" s="213">
        <f>IF(Таблица6254[[#This Row],[цена наличные]]&lt;&gt;"-",Таблица6254[[#This Row],[цена наличные]]*Таблица6254[[#This Row],[Заказ наличные]],"")</f>
        <v>0</v>
      </c>
      <c r="J1966" s="213">
        <f>Таблица6254[[#This Row],[Цена б/н]]*Таблица6254[[#This Row],[заказ б/н]]</f>
        <v>0</v>
      </c>
    </row>
    <row r="1967" spans="1:10" x14ac:dyDescent="0.25">
      <c r="A1967" s="214" t="s">
        <v>1033</v>
      </c>
      <c r="B1967" s="214" t="s">
        <v>2969</v>
      </c>
      <c r="C1967" s="214" t="s">
        <v>10850</v>
      </c>
      <c r="D1967" s="214" t="s">
        <v>10851</v>
      </c>
      <c r="E1967" s="215">
        <v>679</v>
      </c>
      <c r="F1967" s="215">
        <v>780</v>
      </c>
      <c r="G1967" s="212"/>
      <c r="H1967" s="212"/>
      <c r="I1967" s="213">
        <f>IF(Таблица6254[[#This Row],[цена наличные]]&lt;&gt;"-",Таблица6254[[#This Row],[цена наличные]]*Таблица6254[[#This Row],[Заказ наличные]],"")</f>
        <v>0</v>
      </c>
      <c r="J1967" s="213">
        <f>Таблица6254[[#This Row],[Цена б/н]]*Таблица6254[[#This Row],[заказ б/н]]</f>
        <v>0</v>
      </c>
    </row>
    <row r="1968" spans="1:10" x14ac:dyDescent="0.25">
      <c r="A1968" s="214" t="s">
        <v>1033</v>
      </c>
      <c r="B1968" s="214" t="s">
        <v>2969</v>
      </c>
      <c r="C1968" s="214" t="s">
        <v>10852</v>
      </c>
      <c r="D1968" s="214" t="s">
        <v>10853</v>
      </c>
      <c r="E1968" s="215">
        <v>1737</v>
      </c>
      <c r="F1968" s="215">
        <v>1997</v>
      </c>
      <c r="G1968" s="212"/>
      <c r="H1968" s="212"/>
      <c r="I1968" s="213">
        <f>IF(Таблица6254[[#This Row],[цена наличные]]&lt;&gt;"-",Таблица6254[[#This Row],[цена наличные]]*Таблица6254[[#This Row],[Заказ наличные]],"")</f>
        <v>0</v>
      </c>
      <c r="J1968" s="213">
        <f>Таблица6254[[#This Row],[Цена б/н]]*Таблица6254[[#This Row],[заказ б/н]]</f>
        <v>0</v>
      </c>
    </row>
    <row r="1969" spans="1:10" x14ac:dyDescent="0.25">
      <c r="A1969" s="214" t="s">
        <v>1033</v>
      </c>
      <c r="B1969" s="214" t="s">
        <v>2969</v>
      </c>
      <c r="C1969" s="214" t="s">
        <v>10854</v>
      </c>
      <c r="D1969" s="214" t="s">
        <v>10855</v>
      </c>
      <c r="E1969" s="215">
        <v>1357</v>
      </c>
      <c r="F1969" s="215">
        <v>1560</v>
      </c>
      <c r="G1969" s="212"/>
      <c r="H1969" s="212"/>
      <c r="I1969" s="213">
        <f>IF(Таблица6254[[#This Row],[цена наличные]]&lt;&gt;"-",Таблица6254[[#This Row],[цена наличные]]*Таблица6254[[#This Row],[Заказ наличные]],"")</f>
        <v>0</v>
      </c>
      <c r="J1969" s="213">
        <f>Таблица6254[[#This Row],[Цена б/н]]*Таблица6254[[#This Row],[заказ б/н]]</f>
        <v>0</v>
      </c>
    </row>
    <row r="1970" spans="1:10" x14ac:dyDescent="0.25">
      <c r="A1970" s="214" t="s">
        <v>1033</v>
      </c>
      <c r="B1970" s="214" t="s">
        <v>2969</v>
      </c>
      <c r="C1970" s="214" t="s">
        <v>10856</v>
      </c>
      <c r="D1970" s="214" t="s">
        <v>10857</v>
      </c>
      <c r="E1970" s="215">
        <v>2622</v>
      </c>
      <c r="F1970" s="215">
        <v>3014</v>
      </c>
      <c r="G1970" s="212"/>
      <c r="H1970" s="212"/>
      <c r="I1970" s="213">
        <f>IF(Таблица6254[[#This Row],[цена наличные]]&lt;&gt;"-",Таблица6254[[#This Row],[цена наличные]]*Таблица6254[[#This Row],[Заказ наличные]],"")</f>
        <v>0</v>
      </c>
      <c r="J1970" s="213">
        <f>Таблица6254[[#This Row],[Цена б/н]]*Таблица6254[[#This Row],[заказ б/н]]</f>
        <v>0</v>
      </c>
    </row>
    <row r="1971" spans="1:10" x14ac:dyDescent="0.25">
      <c r="A1971" s="214" t="s">
        <v>1033</v>
      </c>
      <c r="B1971" s="214" t="s">
        <v>2969</v>
      </c>
      <c r="C1971" s="214" t="s">
        <v>10858</v>
      </c>
      <c r="D1971" s="214" t="s">
        <v>10859</v>
      </c>
      <c r="E1971" s="215">
        <v>2728</v>
      </c>
      <c r="F1971" s="215">
        <v>3136</v>
      </c>
      <c r="G1971" s="212"/>
      <c r="H1971" s="212"/>
      <c r="I1971" s="213">
        <f>IF(Таблица6254[[#This Row],[цена наличные]]&lt;&gt;"-",Таблица6254[[#This Row],[цена наличные]]*Таблица6254[[#This Row],[Заказ наличные]],"")</f>
        <v>0</v>
      </c>
      <c r="J1971" s="213">
        <f>Таблица6254[[#This Row],[Цена б/н]]*Таблица6254[[#This Row],[заказ б/н]]</f>
        <v>0</v>
      </c>
    </row>
    <row r="1972" spans="1:10" x14ac:dyDescent="0.25">
      <c r="A1972" s="214" t="s">
        <v>1033</v>
      </c>
      <c r="B1972" s="214" t="s">
        <v>2969</v>
      </c>
      <c r="C1972" s="214" t="s">
        <v>3290</v>
      </c>
      <c r="D1972" s="214" t="s">
        <v>3291</v>
      </c>
      <c r="E1972" s="215">
        <v>529</v>
      </c>
      <c r="F1972" s="215">
        <v>608</v>
      </c>
      <c r="G1972" s="212"/>
      <c r="H1972" s="212"/>
      <c r="I1972" s="213">
        <f>IF(Таблица6254[[#This Row],[цена наличные]]&lt;&gt;"-",Таблица6254[[#This Row],[цена наличные]]*Таблица6254[[#This Row],[Заказ наличные]],"")</f>
        <v>0</v>
      </c>
      <c r="J1972" s="213">
        <f>Таблица6254[[#This Row],[Цена б/н]]*Таблица6254[[#This Row],[заказ б/н]]</f>
        <v>0</v>
      </c>
    </row>
    <row r="1973" spans="1:10" x14ac:dyDescent="0.25">
      <c r="A1973" s="214" t="s">
        <v>1033</v>
      </c>
      <c r="B1973" s="214" t="s">
        <v>2969</v>
      </c>
      <c r="C1973" s="214" t="s">
        <v>3292</v>
      </c>
      <c r="D1973" s="214" t="s">
        <v>3293</v>
      </c>
      <c r="E1973" s="215">
        <v>964</v>
      </c>
      <c r="F1973" s="215">
        <v>1108</v>
      </c>
      <c r="G1973" s="212"/>
      <c r="H1973" s="212"/>
      <c r="I1973" s="213">
        <f>IF(Таблица6254[[#This Row],[цена наличные]]&lt;&gt;"-",Таблица6254[[#This Row],[цена наличные]]*Таблица6254[[#This Row],[Заказ наличные]],"")</f>
        <v>0</v>
      </c>
      <c r="J1973" s="213">
        <f>Таблица6254[[#This Row],[Цена б/н]]*Таблица6254[[#This Row],[заказ б/н]]</f>
        <v>0</v>
      </c>
    </row>
    <row r="1974" spans="1:10" x14ac:dyDescent="0.25">
      <c r="A1974" s="214" t="s">
        <v>1033</v>
      </c>
      <c r="B1974" s="214" t="s">
        <v>2969</v>
      </c>
      <c r="C1974" s="214" t="s">
        <v>3294</v>
      </c>
      <c r="D1974" s="214" t="s">
        <v>3295</v>
      </c>
      <c r="E1974" s="215">
        <v>2620</v>
      </c>
      <c r="F1974" s="215">
        <v>3011</v>
      </c>
      <c r="G1974" s="212"/>
      <c r="H1974" s="212"/>
      <c r="I1974" s="213">
        <f>IF(Таблица6254[[#This Row],[цена наличные]]&lt;&gt;"-",Таблица6254[[#This Row],[цена наличные]]*Таблица6254[[#This Row],[Заказ наличные]],"")</f>
        <v>0</v>
      </c>
      <c r="J1974" s="213">
        <f>Таблица6254[[#This Row],[Цена б/н]]*Таблица6254[[#This Row],[заказ б/н]]</f>
        <v>0</v>
      </c>
    </row>
    <row r="1975" spans="1:10" x14ac:dyDescent="0.25">
      <c r="A1975" s="214" t="s">
        <v>1033</v>
      </c>
      <c r="B1975" s="214" t="s">
        <v>2969</v>
      </c>
      <c r="C1975" s="214" t="s">
        <v>3296</v>
      </c>
      <c r="D1975" s="214" t="s">
        <v>3297</v>
      </c>
      <c r="E1975" s="215">
        <v>475</v>
      </c>
      <c r="F1975" s="215">
        <v>546</v>
      </c>
      <c r="G1975" s="212"/>
      <c r="H1975" s="212"/>
      <c r="I1975" s="213">
        <f>IF(Таблица6254[[#This Row],[цена наличные]]&lt;&gt;"-",Таблица6254[[#This Row],[цена наличные]]*Таблица6254[[#This Row],[Заказ наличные]],"")</f>
        <v>0</v>
      </c>
      <c r="J1975" s="213">
        <f>Таблица6254[[#This Row],[Цена б/н]]*Таблица6254[[#This Row],[заказ б/н]]</f>
        <v>0</v>
      </c>
    </row>
    <row r="1976" spans="1:10" x14ac:dyDescent="0.25">
      <c r="A1976" s="214" t="s">
        <v>1033</v>
      </c>
      <c r="B1976" s="214" t="s">
        <v>2969</v>
      </c>
      <c r="C1976" s="214" t="s">
        <v>3298</v>
      </c>
      <c r="D1976" s="214" t="s">
        <v>3299</v>
      </c>
      <c r="E1976" s="215">
        <v>2002</v>
      </c>
      <c r="F1976" s="215">
        <v>2301</v>
      </c>
      <c r="G1976" s="212"/>
      <c r="H1976" s="212"/>
      <c r="I1976" s="213">
        <f>IF(Таблица6254[[#This Row],[цена наличные]]&lt;&gt;"-",Таблица6254[[#This Row],[цена наличные]]*Таблица6254[[#This Row],[Заказ наличные]],"")</f>
        <v>0</v>
      </c>
      <c r="J1976" s="213">
        <f>Таблица6254[[#This Row],[Цена б/н]]*Таблица6254[[#This Row],[заказ б/н]]</f>
        <v>0</v>
      </c>
    </row>
    <row r="1977" spans="1:10" x14ac:dyDescent="0.25">
      <c r="A1977" s="214" t="s">
        <v>1033</v>
      </c>
      <c r="B1977" s="214" t="s">
        <v>2969</v>
      </c>
      <c r="C1977" s="214" t="s">
        <v>3300</v>
      </c>
      <c r="D1977" s="214" t="s">
        <v>3301</v>
      </c>
      <c r="E1977" s="215">
        <v>276</v>
      </c>
      <c r="F1977" s="215">
        <v>318</v>
      </c>
      <c r="G1977" s="212"/>
      <c r="H1977" s="212"/>
      <c r="I1977" s="213">
        <f>IF(Таблица6254[[#This Row],[цена наличные]]&lt;&gt;"-",Таблица6254[[#This Row],[цена наличные]]*Таблица6254[[#This Row],[Заказ наличные]],"")</f>
        <v>0</v>
      </c>
      <c r="J1977" s="213">
        <f>Таблица6254[[#This Row],[Цена б/н]]*Таблица6254[[#This Row],[заказ б/н]]</f>
        <v>0</v>
      </c>
    </row>
    <row r="1978" spans="1:10" x14ac:dyDescent="0.25">
      <c r="A1978" s="214" t="s">
        <v>1033</v>
      </c>
      <c r="B1978" s="214" t="s">
        <v>2969</v>
      </c>
      <c r="C1978" s="214" t="s">
        <v>10860</v>
      </c>
      <c r="D1978" s="214" t="s">
        <v>10861</v>
      </c>
      <c r="E1978" s="215">
        <v>483</v>
      </c>
      <c r="F1978" s="215">
        <v>555</v>
      </c>
      <c r="G1978" s="212"/>
      <c r="H1978" s="212"/>
      <c r="I1978" s="213">
        <f>IF(Таблица6254[[#This Row],[цена наличные]]&lt;&gt;"-",Таблица6254[[#This Row],[цена наличные]]*Таблица6254[[#This Row],[Заказ наличные]],"")</f>
        <v>0</v>
      </c>
      <c r="J1978" s="213">
        <f>Таблица6254[[#This Row],[Цена б/н]]*Таблица6254[[#This Row],[заказ б/н]]</f>
        <v>0</v>
      </c>
    </row>
    <row r="1979" spans="1:10" x14ac:dyDescent="0.25">
      <c r="A1979" s="214" t="s">
        <v>1033</v>
      </c>
      <c r="B1979" s="214" t="s">
        <v>2969</v>
      </c>
      <c r="C1979" s="214" t="s">
        <v>3302</v>
      </c>
      <c r="D1979" s="214" t="s">
        <v>3303</v>
      </c>
      <c r="E1979" s="215">
        <v>987</v>
      </c>
      <c r="F1979" s="215">
        <v>1134</v>
      </c>
      <c r="G1979" s="212"/>
      <c r="H1979" s="212"/>
      <c r="I1979" s="213">
        <f>IF(Таблица6254[[#This Row],[цена наличные]]&lt;&gt;"-",Таблица6254[[#This Row],[цена наличные]]*Таблица6254[[#This Row],[Заказ наличные]],"")</f>
        <v>0</v>
      </c>
      <c r="J1979" s="213">
        <f>Таблица6254[[#This Row],[Цена б/н]]*Таблица6254[[#This Row],[заказ б/н]]</f>
        <v>0</v>
      </c>
    </row>
    <row r="1980" spans="1:10" x14ac:dyDescent="0.25">
      <c r="A1980" s="214" t="s">
        <v>1033</v>
      </c>
      <c r="B1980" s="214" t="s">
        <v>2969</v>
      </c>
      <c r="C1980" s="214" t="s">
        <v>3304</v>
      </c>
      <c r="D1980" s="214" t="s">
        <v>3305</v>
      </c>
      <c r="E1980" s="215">
        <v>1076</v>
      </c>
      <c r="F1980" s="215">
        <v>1237</v>
      </c>
      <c r="G1980" s="212"/>
      <c r="H1980" s="212"/>
      <c r="I1980" s="213">
        <f>IF(Таблица6254[[#This Row],[цена наличные]]&lt;&gt;"-",Таблица6254[[#This Row],[цена наличные]]*Таблица6254[[#This Row],[Заказ наличные]],"")</f>
        <v>0</v>
      </c>
      <c r="J1980" s="213">
        <f>Таблица6254[[#This Row],[Цена б/н]]*Таблица6254[[#This Row],[заказ б/н]]</f>
        <v>0</v>
      </c>
    </row>
    <row r="1981" spans="1:10" x14ac:dyDescent="0.25">
      <c r="A1981" s="214" t="s">
        <v>1033</v>
      </c>
      <c r="B1981" s="214" t="s">
        <v>2969</v>
      </c>
      <c r="C1981" s="214" t="s">
        <v>3306</v>
      </c>
      <c r="D1981" s="214" t="s">
        <v>3307</v>
      </c>
      <c r="E1981" s="215">
        <v>1449</v>
      </c>
      <c r="F1981" s="215">
        <v>1666</v>
      </c>
      <c r="G1981" s="212"/>
      <c r="H1981" s="212"/>
      <c r="I1981" s="213">
        <f>IF(Таблица6254[[#This Row],[цена наличные]]&lt;&gt;"-",Таблица6254[[#This Row],[цена наличные]]*Таблица6254[[#This Row],[Заказ наличные]],"")</f>
        <v>0</v>
      </c>
      <c r="J1981" s="213">
        <f>Таблица6254[[#This Row],[Цена б/н]]*Таблица6254[[#This Row],[заказ б/н]]</f>
        <v>0</v>
      </c>
    </row>
    <row r="1982" spans="1:10" x14ac:dyDescent="0.25">
      <c r="A1982" s="214" t="s">
        <v>1033</v>
      </c>
      <c r="B1982" s="214" t="s">
        <v>2969</v>
      </c>
      <c r="C1982" s="214" t="s">
        <v>3308</v>
      </c>
      <c r="D1982" s="214" t="s">
        <v>3309</v>
      </c>
      <c r="E1982" s="215">
        <v>950</v>
      </c>
      <c r="F1982" s="215">
        <v>1092</v>
      </c>
      <c r="G1982" s="212"/>
      <c r="H1982" s="212"/>
      <c r="I1982" s="213">
        <f>IF(Таблица6254[[#This Row],[цена наличные]]&lt;&gt;"-",Таблица6254[[#This Row],[цена наличные]]*Таблица6254[[#This Row],[Заказ наличные]],"")</f>
        <v>0</v>
      </c>
      <c r="J1982" s="213">
        <f>Таблица6254[[#This Row],[Цена б/н]]*Таблица6254[[#This Row],[заказ б/н]]</f>
        <v>0</v>
      </c>
    </row>
    <row r="1983" spans="1:10" x14ac:dyDescent="0.25">
      <c r="A1983" s="214" t="s">
        <v>1033</v>
      </c>
      <c r="B1983" s="214" t="s">
        <v>2969</v>
      </c>
      <c r="C1983" s="214" t="s">
        <v>3310</v>
      </c>
      <c r="D1983" s="214" t="s">
        <v>3311</v>
      </c>
      <c r="E1983" s="215">
        <v>483</v>
      </c>
      <c r="F1983" s="215">
        <v>555</v>
      </c>
      <c r="G1983" s="212"/>
      <c r="H1983" s="212"/>
      <c r="I1983" s="213">
        <f>IF(Таблица6254[[#This Row],[цена наличные]]&lt;&gt;"-",Таблица6254[[#This Row],[цена наличные]]*Таблица6254[[#This Row],[Заказ наличные]],"")</f>
        <v>0</v>
      </c>
      <c r="J1983" s="213">
        <f>Таблица6254[[#This Row],[Цена б/н]]*Таблица6254[[#This Row],[заказ б/н]]</f>
        <v>0</v>
      </c>
    </row>
    <row r="1984" spans="1:10" x14ac:dyDescent="0.25">
      <c r="A1984" s="214" t="s">
        <v>1033</v>
      </c>
      <c r="B1984" s="214" t="s">
        <v>2969</v>
      </c>
      <c r="C1984" s="214" t="s">
        <v>10862</v>
      </c>
      <c r="D1984" s="214" t="s">
        <v>10863</v>
      </c>
      <c r="E1984" s="215">
        <v>1587</v>
      </c>
      <c r="F1984" s="215">
        <v>1824</v>
      </c>
      <c r="G1984" s="212"/>
      <c r="H1984" s="212"/>
      <c r="I1984" s="213">
        <f>IF(Таблица6254[[#This Row],[цена наличные]]&lt;&gt;"-",Таблица6254[[#This Row],[цена наличные]]*Таблица6254[[#This Row],[Заказ наличные]],"")</f>
        <v>0</v>
      </c>
      <c r="J1984" s="213">
        <f>Таблица6254[[#This Row],[Цена б/н]]*Таблица6254[[#This Row],[заказ б/н]]</f>
        <v>0</v>
      </c>
    </row>
    <row r="1985" spans="1:10" x14ac:dyDescent="0.25">
      <c r="A1985" s="214" t="s">
        <v>1033</v>
      </c>
      <c r="B1985" s="214" t="s">
        <v>2969</v>
      </c>
      <c r="C1985" s="214" t="s">
        <v>3312</v>
      </c>
      <c r="D1985" s="214" t="s">
        <v>3313</v>
      </c>
      <c r="E1985" s="215">
        <v>462</v>
      </c>
      <c r="F1985" s="215">
        <v>531</v>
      </c>
      <c r="G1985" s="212"/>
      <c r="H1985" s="212"/>
      <c r="I1985" s="213">
        <f>IF(Таблица6254[[#This Row],[цена наличные]]&lt;&gt;"-",Таблица6254[[#This Row],[цена наличные]]*Таблица6254[[#This Row],[Заказ наличные]],"")</f>
        <v>0</v>
      </c>
      <c r="J1985" s="213">
        <f>Таблица6254[[#This Row],[Цена б/н]]*Таблица6254[[#This Row],[заказ б/н]]</f>
        <v>0</v>
      </c>
    </row>
    <row r="1986" spans="1:10" x14ac:dyDescent="0.25">
      <c r="A1986" s="214" t="s">
        <v>1033</v>
      </c>
      <c r="B1986" s="214" t="s">
        <v>2969</v>
      </c>
      <c r="C1986" s="214" t="s">
        <v>3314</v>
      </c>
      <c r="D1986" s="214" t="s">
        <v>3315</v>
      </c>
      <c r="E1986" s="215">
        <v>767</v>
      </c>
      <c r="F1986" s="215">
        <v>882</v>
      </c>
      <c r="G1986" s="212"/>
      <c r="H1986" s="212"/>
      <c r="I1986" s="213">
        <f>IF(Таблица6254[[#This Row],[цена наличные]]&lt;&gt;"-",Таблица6254[[#This Row],[цена наличные]]*Таблица6254[[#This Row],[Заказ наличные]],"")</f>
        <v>0</v>
      </c>
      <c r="J1986" s="213">
        <f>Таблица6254[[#This Row],[Цена б/н]]*Таблица6254[[#This Row],[заказ б/н]]</f>
        <v>0</v>
      </c>
    </row>
    <row r="1987" spans="1:10" x14ac:dyDescent="0.25">
      <c r="A1987" s="214" t="s">
        <v>1033</v>
      </c>
      <c r="B1987" s="214" t="s">
        <v>2969</v>
      </c>
      <c r="C1987" s="214" t="s">
        <v>3312</v>
      </c>
      <c r="D1987" s="214" t="s">
        <v>3316</v>
      </c>
      <c r="E1987" s="215">
        <v>462</v>
      </c>
      <c r="F1987" s="215">
        <v>531</v>
      </c>
      <c r="G1987" s="212"/>
      <c r="H1987" s="212"/>
      <c r="I1987" s="213">
        <f>IF(Таблица6254[[#This Row],[цена наличные]]&lt;&gt;"-",Таблица6254[[#This Row],[цена наличные]]*Таблица6254[[#This Row],[Заказ наличные]],"")</f>
        <v>0</v>
      </c>
      <c r="J1987" s="213">
        <f>Таблица6254[[#This Row],[Цена б/н]]*Таблица6254[[#This Row],[заказ б/н]]</f>
        <v>0</v>
      </c>
    </row>
    <row r="1988" spans="1:10" x14ac:dyDescent="0.25">
      <c r="A1988" s="214" t="s">
        <v>1033</v>
      </c>
      <c r="B1988" s="214" t="s">
        <v>2969</v>
      </c>
      <c r="C1988" s="214" t="s">
        <v>3317</v>
      </c>
      <c r="D1988" s="214" t="s">
        <v>3318</v>
      </c>
      <c r="E1988" s="215">
        <v>352</v>
      </c>
      <c r="F1988" s="215">
        <v>405</v>
      </c>
      <c r="G1988" s="212"/>
      <c r="H1988" s="212"/>
      <c r="I1988" s="213">
        <f>IF(Таблица6254[[#This Row],[цена наличные]]&lt;&gt;"-",Таблица6254[[#This Row],[цена наличные]]*Таблица6254[[#This Row],[Заказ наличные]],"")</f>
        <v>0</v>
      </c>
      <c r="J1988" s="213">
        <f>Таблица6254[[#This Row],[Цена б/н]]*Таблица6254[[#This Row],[заказ б/н]]</f>
        <v>0</v>
      </c>
    </row>
    <row r="1989" spans="1:10" x14ac:dyDescent="0.25">
      <c r="A1989" s="214" t="s">
        <v>1033</v>
      </c>
      <c r="B1989" s="214" t="s">
        <v>2969</v>
      </c>
      <c r="C1989" s="214" t="s">
        <v>3319</v>
      </c>
      <c r="D1989" s="214" t="s">
        <v>3320</v>
      </c>
      <c r="E1989" s="215">
        <v>407</v>
      </c>
      <c r="F1989" s="215">
        <v>468</v>
      </c>
      <c r="G1989" s="212"/>
      <c r="H1989" s="212"/>
      <c r="I1989" s="213">
        <f>IF(Таблица6254[[#This Row],[цена наличные]]&lt;&gt;"-",Таблица6254[[#This Row],[цена наличные]]*Таблица6254[[#This Row],[Заказ наличные]],"")</f>
        <v>0</v>
      </c>
      <c r="J1989" s="213">
        <f>Таблица6254[[#This Row],[Цена б/н]]*Таблица6254[[#This Row],[заказ б/н]]</f>
        <v>0</v>
      </c>
    </row>
    <row r="1990" spans="1:10" x14ac:dyDescent="0.25">
      <c r="A1990" s="214" t="s">
        <v>1033</v>
      </c>
      <c r="B1990" s="214" t="s">
        <v>2969</v>
      </c>
      <c r="C1990" s="214" t="s">
        <v>3321</v>
      </c>
      <c r="D1990" s="214" t="s">
        <v>3322</v>
      </c>
      <c r="E1990" s="215">
        <v>428</v>
      </c>
      <c r="F1990" s="215">
        <v>491</v>
      </c>
      <c r="G1990" s="212"/>
      <c r="H1990" s="212"/>
      <c r="I1990" s="213">
        <f>IF(Таблица6254[[#This Row],[цена наличные]]&lt;&gt;"-",Таблица6254[[#This Row],[цена наличные]]*Таблица6254[[#This Row],[Заказ наличные]],"")</f>
        <v>0</v>
      </c>
      <c r="J1990" s="213">
        <f>Таблица6254[[#This Row],[Цена б/н]]*Таблица6254[[#This Row],[заказ б/н]]</f>
        <v>0</v>
      </c>
    </row>
    <row r="1991" spans="1:10" x14ac:dyDescent="0.25">
      <c r="A1991" s="214" t="s">
        <v>1033</v>
      </c>
      <c r="B1991" s="214" t="s">
        <v>2969</v>
      </c>
      <c r="C1991" s="214" t="s">
        <v>3323</v>
      </c>
      <c r="D1991" s="214" t="s">
        <v>3324</v>
      </c>
      <c r="E1991" s="215">
        <v>586</v>
      </c>
      <c r="F1991" s="215">
        <v>674</v>
      </c>
      <c r="G1991" s="212"/>
      <c r="H1991" s="212"/>
      <c r="I1991" s="213">
        <f>IF(Таблица6254[[#This Row],[цена наличные]]&lt;&gt;"-",Таблица6254[[#This Row],[цена наличные]]*Таблица6254[[#This Row],[Заказ наличные]],"")</f>
        <v>0</v>
      </c>
      <c r="J1991" s="213">
        <f>Таблица6254[[#This Row],[Цена б/н]]*Таблица6254[[#This Row],[заказ б/н]]</f>
        <v>0</v>
      </c>
    </row>
    <row r="1992" spans="1:10" x14ac:dyDescent="0.25">
      <c r="A1992" s="214" t="s">
        <v>1033</v>
      </c>
      <c r="B1992" s="214" t="s">
        <v>2969</v>
      </c>
      <c r="C1992" s="214" t="s">
        <v>3325</v>
      </c>
      <c r="D1992" s="214" t="s">
        <v>3326</v>
      </c>
      <c r="E1992" s="215">
        <v>586</v>
      </c>
      <c r="F1992" s="215">
        <v>674</v>
      </c>
      <c r="G1992" s="212"/>
      <c r="H1992" s="212"/>
      <c r="I1992" s="213">
        <f>IF(Таблица6254[[#This Row],[цена наличные]]&lt;&gt;"-",Таблица6254[[#This Row],[цена наличные]]*Таблица6254[[#This Row],[Заказ наличные]],"")</f>
        <v>0</v>
      </c>
      <c r="J1992" s="213">
        <f>Таблица6254[[#This Row],[Цена б/н]]*Таблица6254[[#This Row],[заказ б/н]]</f>
        <v>0</v>
      </c>
    </row>
    <row r="1993" spans="1:10" x14ac:dyDescent="0.25">
      <c r="A1993" s="214" t="s">
        <v>1033</v>
      </c>
      <c r="B1993" s="214" t="s">
        <v>2969</v>
      </c>
      <c r="C1993" s="214" t="s">
        <v>3327</v>
      </c>
      <c r="D1993" s="214" t="s">
        <v>3328</v>
      </c>
      <c r="E1993" s="215">
        <v>621</v>
      </c>
      <c r="F1993" s="215">
        <v>714</v>
      </c>
      <c r="G1993" s="212"/>
      <c r="H1993" s="212"/>
      <c r="I1993" s="213">
        <f>IF(Таблица6254[[#This Row],[цена наличные]]&lt;&gt;"-",Таблица6254[[#This Row],[цена наличные]]*Таблица6254[[#This Row],[Заказ наличные]],"")</f>
        <v>0</v>
      </c>
      <c r="J1993" s="213">
        <f>Таблица6254[[#This Row],[Цена б/н]]*Таблица6254[[#This Row],[заказ б/н]]</f>
        <v>0</v>
      </c>
    </row>
    <row r="1994" spans="1:10" x14ac:dyDescent="0.25">
      <c r="A1994" s="214" t="s">
        <v>1033</v>
      </c>
      <c r="B1994" s="214" t="s">
        <v>2969</v>
      </c>
      <c r="C1994" s="214" t="s">
        <v>3329</v>
      </c>
      <c r="D1994" s="214" t="s">
        <v>3328</v>
      </c>
      <c r="E1994" s="215">
        <v>621</v>
      </c>
      <c r="F1994" s="215">
        <v>714</v>
      </c>
      <c r="G1994" s="212"/>
      <c r="H1994" s="212"/>
      <c r="I1994" s="213">
        <f>IF(Таблица6254[[#This Row],[цена наличные]]&lt;&gt;"-",Таблица6254[[#This Row],[цена наличные]]*Таблица6254[[#This Row],[Заказ наличные]],"")</f>
        <v>0</v>
      </c>
      <c r="J1994" s="213">
        <f>Таблица6254[[#This Row],[Цена б/н]]*Таблица6254[[#This Row],[заказ б/н]]</f>
        <v>0</v>
      </c>
    </row>
    <row r="1995" spans="1:10" x14ac:dyDescent="0.25">
      <c r="A1995" s="214" t="s">
        <v>1033</v>
      </c>
      <c r="B1995" s="214" t="s">
        <v>2969</v>
      </c>
      <c r="C1995" s="214" t="s">
        <v>3330</v>
      </c>
      <c r="D1995" s="214" t="s">
        <v>3331</v>
      </c>
      <c r="E1995" s="215">
        <v>149</v>
      </c>
      <c r="F1995" s="215">
        <v>172</v>
      </c>
      <c r="G1995" s="212"/>
      <c r="H1995" s="212"/>
      <c r="I1995" s="213">
        <f>IF(Таблица6254[[#This Row],[цена наличные]]&lt;&gt;"-",Таблица6254[[#This Row],[цена наличные]]*Таблица6254[[#This Row],[Заказ наличные]],"")</f>
        <v>0</v>
      </c>
      <c r="J1995" s="213">
        <f>Таблица6254[[#This Row],[Цена б/н]]*Таблица6254[[#This Row],[заказ б/н]]</f>
        <v>0</v>
      </c>
    </row>
    <row r="1996" spans="1:10" x14ac:dyDescent="0.25">
      <c r="A1996" s="214" t="s">
        <v>1033</v>
      </c>
      <c r="B1996" s="214" t="s">
        <v>2969</v>
      </c>
      <c r="C1996" s="214" t="s">
        <v>3332</v>
      </c>
      <c r="D1996" s="214" t="s">
        <v>3333</v>
      </c>
      <c r="E1996" s="215">
        <v>242</v>
      </c>
      <c r="F1996" s="215">
        <v>278</v>
      </c>
      <c r="G1996" s="212"/>
      <c r="H1996" s="212"/>
      <c r="I1996" s="213">
        <f>IF(Таблица6254[[#This Row],[цена наличные]]&lt;&gt;"-",Таблица6254[[#This Row],[цена наличные]]*Таблица6254[[#This Row],[Заказ наличные]],"")</f>
        <v>0</v>
      </c>
      <c r="J1996" s="213">
        <f>Таблица6254[[#This Row],[Цена б/н]]*Таблица6254[[#This Row],[заказ б/н]]</f>
        <v>0</v>
      </c>
    </row>
    <row r="1997" spans="1:10" x14ac:dyDescent="0.25">
      <c r="A1997" s="214" t="s">
        <v>1033</v>
      </c>
      <c r="B1997" s="214" t="s">
        <v>2969</v>
      </c>
      <c r="C1997" s="214" t="s">
        <v>3334</v>
      </c>
      <c r="D1997" s="214" t="s">
        <v>3335</v>
      </c>
      <c r="E1997" s="215">
        <v>231</v>
      </c>
      <c r="F1997" s="215">
        <v>265</v>
      </c>
      <c r="G1997" s="212"/>
      <c r="H1997" s="212"/>
      <c r="I1997" s="213">
        <f>IF(Таблица6254[[#This Row],[цена наличные]]&lt;&gt;"-",Таблица6254[[#This Row],[цена наличные]]*Таблица6254[[#This Row],[Заказ наличные]],"")</f>
        <v>0</v>
      </c>
      <c r="J1997" s="213">
        <f>Таблица6254[[#This Row],[Цена б/н]]*Таблица6254[[#This Row],[заказ б/н]]</f>
        <v>0</v>
      </c>
    </row>
    <row r="1998" spans="1:10" x14ac:dyDescent="0.25">
      <c r="A1998" s="214" t="s">
        <v>1033</v>
      </c>
      <c r="B1998" s="214" t="s">
        <v>2969</v>
      </c>
      <c r="C1998" s="214" t="s">
        <v>3336</v>
      </c>
      <c r="D1998" s="214" t="s">
        <v>3337</v>
      </c>
      <c r="E1998" s="215">
        <v>231</v>
      </c>
      <c r="F1998" s="215">
        <v>265</v>
      </c>
      <c r="G1998" s="212"/>
      <c r="H1998" s="212"/>
      <c r="I1998" s="213">
        <f>IF(Таблица6254[[#This Row],[цена наличные]]&lt;&gt;"-",Таблица6254[[#This Row],[цена наличные]]*Таблица6254[[#This Row],[Заказ наличные]],"")</f>
        <v>0</v>
      </c>
      <c r="J1998" s="213">
        <f>Таблица6254[[#This Row],[Цена б/н]]*Таблица6254[[#This Row],[заказ б/н]]</f>
        <v>0</v>
      </c>
    </row>
    <row r="1999" spans="1:10" x14ac:dyDescent="0.25">
      <c r="A1999" s="214" t="s">
        <v>1033</v>
      </c>
      <c r="B1999" s="214" t="s">
        <v>2969</v>
      </c>
      <c r="C1999" s="214" t="s">
        <v>3338</v>
      </c>
      <c r="D1999" s="214" t="s">
        <v>3339</v>
      </c>
      <c r="E1999" s="215">
        <v>1725</v>
      </c>
      <c r="F1999" s="215">
        <v>1983</v>
      </c>
      <c r="G1999" s="212"/>
      <c r="H1999" s="212"/>
      <c r="I1999" s="213">
        <f>IF(Таблица6254[[#This Row],[цена наличные]]&lt;&gt;"-",Таблица6254[[#This Row],[цена наличные]]*Таблица6254[[#This Row],[Заказ наличные]],"")</f>
        <v>0</v>
      </c>
      <c r="J1999" s="213">
        <f>Таблица6254[[#This Row],[Цена б/н]]*Таблица6254[[#This Row],[заказ б/н]]</f>
        <v>0</v>
      </c>
    </row>
    <row r="2000" spans="1:10" x14ac:dyDescent="0.25">
      <c r="A2000" s="214" t="s">
        <v>1033</v>
      </c>
      <c r="B2000" s="214" t="s">
        <v>2969</v>
      </c>
      <c r="C2000" s="214" t="s">
        <v>3340</v>
      </c>
      <c r="D2000" s="214" t="s">
        <v>3341</v>
      </c>
      <c r="E2000" s="215">
        <v>725</v>
      </c>
      <c r="F2000" s="215">
        <v>833</v>
      </c>
      <c r="G2000" s="212"/>
      <c r="H2000" s="212"/>
      <c r="I2000" s="213">
        <f>IF(Таблица6254[[#This Row],[цена наличные]]&lt;&gt;"-",Таблица6254[[#This Row],[цена наличные]]*Таблица6254[[#This Row],[Заказ наличные]],"")</f>
        <v>0</v>
      </c>
      <c r="J2000" s="213">
        <f>Таблица6254[[#This Row],[Цена б/н]]*Таблица6254[[#This Row],[заказ б/н]]</f>
        <v>0</v>
      </c>
    </row>
    <row r="2001" spans="1:10" x14ac:dyDescent="0.25">
      <c r="A2001" s="214" t="s">
        <v>1033</v>
      </c>
      <c r="B2001" s="214" t="s">
        <v>2969</v>
      </c>
      <c r="C2001" s="214" t="s">
        <v>3342</v>
      </c>
      <c r="D2001" s="214" t="s">
        <v>3343</v>
      </c>
      <c r="E2001" s="215">
        <v>5865</v>
      </c>
      <c r="F2001" s="215">
        <v>6742</v>
      </c>
      <c r="G2001" s="212"/>
      <c r="H2001" s="212"/>
      <c r="I2001" s="213">
        <f>IF(Таблица6254[[#This Row],[цена наличные]]&lt;&gt;"-",Таблица6254[[#This Row],[цена наличные]]*Таблица6254[[#This Row],[Заказ наличные]],"")</f>
        <v>0</v>
      </c>
      <c r="J2001" s="213">
        <f>Таблица6254[[#This Row],[Цена б/н]]*Таблица6254[[#This Row],[заказ б/н]]</f>
        <v>0</v>
      </c>
    </row>
    <row r="2002" spans="1:10" x14ac:dyDescent="0.25">
      <c r="A2002" s="214" t="s">
        <v>1033</v>
      </c>
      <c r="B2002" s="214" t="s">
        <v>2969</v>
      </c>
      <c r="C2002" s="214" t="s">
        <v>3344</v>
      </c>
      <c r="D2002" s="214" t="s">
        <v>3345</v>
      </c>
      <c r="E2002" s="215">
        <v>449</v>
      </c>
      <c r="F2002" s="215">
        <v>516</v>
      </c>
      <c r="G2002" s="212"/>
      <c r="H2002" s="212"/>
      <c r="I2002" s="213">
        <f>IF(Таблица6254[[#This Row],[цена наличные]]&lt;&gt;"-",Таблица6254[[#This Row],[цена наличные]]*Таблица6254[[#This Row],[Заказ наличные]],"")</f>
        <v>0</v>
      </c>
      <c r="J2002" s="213">
        <f>Таблица6254[[#This Row],[Цена б/н]]*Таблица6254[[#This Row],[заказ б/н]]</f>
        <v>0</v>
      </c>
    </row>
    <row r="2003" spans="1:10" x14ac:dyDescent="0.25">
      <c r="A2003" s="214" t="s">
        <v>1033</v>
      </c>
      <c r="B2003" s="214" t="s">
        <v>2969</v>
      </c>
      <c r="C2003" s="214" t="s">
        <v>3346</v>
      </c>
      <c r="D2003" s="214" t="s">
        <v>3347</v>
      </c>
      <c r="E2003" s="215">
        <v>469</v>
      </c>
      <c r="F2003" s="215">
        <v>539</v>
      </c>
      <c r="G2003" s="212"/>
      <c r="H2003" s="212"/>
      <c r="I2003" s="213">
        <f>IF(Таблица6254[[#This Row],[цена наличные]]&lt;&gt;"-",Таблица6254[[#This Row],[цена наличные]]*Таблица6254[[#This Row],[Заказ наличные]],"")</f>
        <v>0</v>
      </c>
      <c r="J2003" s="213">
        <f>Таблица6254[[#This Row],[Цена б/н]]*Таблица6254[[#This Row],[заказ б/н]]</f>
        <v>0</v>
      </c>
    </row>
    <row r="2004" spans="1:10" x14ac:dyDescent="0.25">
      <c r="A2004" s="214" t="s">
        <v>1033</v>
      </c>
      <c r="B2004" s="214" t="s">
        <v>2969</v>
      </c>
      <c r="C2004" s="214" t="s">
        <v>3348</v>
      </c>
      <c r="D2004" s="214" t="s">
        <v>3349</v>
      </c>
      <c r="E2004" s="215">
        <v>504</v>
      </c>
      <c r="F2004" s="215">
        <v>579</v>
      </c>
      <c r="G2004" s="212"/>
      <c r="H2004" s="212"/>
      <c r="I2004" s="213">
        <f>IF(Таблица6254[[#This Row],[цена наличные]]&lt;&gt;"-",Таблица6254[[#This Row],[цена наличные]]*Таблица6254[[#This Row],[Заказ наличные]],"")</f>
        <v>0</v>
      </c>
      <c r="J2004" s="213">
        <f>Таблица6254[[#This Row],[Цена б/н]]*Таблица6254[[#This Row],[заказ б/н]]</f>
        <v>0</v>
      </c>
    </row>
    <row r="2005" spans="1:10" x14ac:dyDescent="0.25">
      <c r="A2005" s="214" t="s">
        <v>1033</v>
      </c>
      <c r="B2005" s="214" t="s">
        <v>2969</v>
      </c>
      <c r="C2005" s="214" t="s">
        <v>3350</v>
      </c>
      <c r="D2005" s="214" t="s">
        <v>3351</v>
      </c>
      <c r="E2005" s="215">
        <v>518</v>
      </c>
      <c r="F2005" s="215">
        <v>595</v>
      </c>
      <c r="G2005" s="212"/>
      <c r="H2005" s="212"/>
      <c r="I2005" s="213">
        <f>IF(Таблица6254[[#This Row],[цена наличные]]&lt;&gt;"-",Таблица6254[[#This Row],[цена наличные]]*Таблица6254[[#This Row],[Заказ наличные]],"")</f>
        <v>0</v>
      </c>
      <c r="J2005" s="213">
        <f>Таблица6254[[#This Row],[Цена б/н]]*Таблица6254[[#This Row],[заказ б/н]]</f>
        <v>0</v>
      </c>
    </row>
    <row r="2006" spans="1:10" x14ac:dyDescent="0.25">
      <c r="A2006" s="214" t="s">
        <v>1033</v>
      </c>
      <c r="B2006" s="214" t="s">
        <v>2969</v>
      </c>
      <c r="C2006" s="214" t="s">
        <v>3352</v>
      </c>
      <c r="D2006" s="214" t="s">
        <v>3353</v>
      </c>
      <c r="E2006" s="215">
        <v>311</v>
      </c>
      <c r="F2006" s="215">
        <v>357</v>
      </c>
      <c r="G2006" s="212"/>
      <c r="H2006" s="212"/>
      <c r="I2006" s="213">
        <f>IF(Таблица6254[[#This Row],[цена наличные]]&lt;&gt;"-",Таблица6254[[#This Row],[цена наличные]]*Таблица6254[[#This Row],[Заказ наличные]],"")</f>
        <v>0</v>
      </c>
      <c r="J2006" s="213">
        <f>Таблица6254[[#This Row],[Цена б/н]]*Таблица6254[[#This Row],[заказ б/н]]</f>
        <v>0</v>
      </c>
    </row>
    <row r="2007" spans="1:10" x14ac:dyDescent="0.25">
      <c r="A2007" s="214" t="s">
        <v>1033</v>
      </c>
      <c r="B2007" s="214" t="s">
        <v>2969</v>
      </c>
      <c r="C2007" s="214" t="s">
        <v>3354</v>
      </c>
      <c r="D2007" s="214" t="s">
        <v>3355</v>
      </c>
      <c r="E2007" s="215">
        <v>1545</v>
      </c>
      <c r="F2007" s="215">
        <v>1776</v>
      </c>
      <c r="G2007" s="212"/>
      <c r="H2007" s="212"/>
      <c r="I2007" s="213">
        <f>IF(Таблица6254[[#This Row],[цена наличные]]&lt;&gt;"-",Таблица6254[[#This Row],[цена наличные]]*Таблица6254[[#This Row],[Заказ наличные]],"")</f>
        <v>0</v>
      </c>
      <c r="J2007" s="213">
        <f>Таблица6254[[#This Row],[Цена б/н]]*Таблица6254[[#This Row],[заказ б/н]]</f>
        <v>0</v>
      </c>
    </row>
    <row r="2008" spans="1:10" x14ac:dyDescent="0.25">
      <c r="A2008" s="214" t="s">
        <v>1033</v>
      </c>
      <c r="B2008" s="214" t="s">
        <v>2969</v>
      </c>
      <c r="C2008" s="214" t="s">
        <v>10864</v>
      </c>
      <c r="D2008" s="214" t="s">
        <v>10865</v>
      </c>
      <c r="E2008" s="215">
        <v>577</v>
      </c>
      <c r="F2008" s="215">
        <v>663</v>
      </c>
      <c r="G2008" s="212"/>
      <c r="H2008" s="212"/>
      <c r="I2008" s="213">
        <f>IF(Таблица6254[[#This Row],[цена наличные]]&lt;&gt;"-",Таблица6254[[#This Row],[цена наличные]]*Таблица6254[[#This Row],[Заказ наличные]],"")</f>
        <v>0</v>
      </c>
      <c r="J2008" s="213">
        <f>Таблица6254[[#This Row],[Цена б/н]]*Таблица6254[[#This Row],[заказ б/н]]</f>
        <v>0</v>
      </c>
    </row>
    <row r="2009" spans="1:10" x14ac:dyDescent="0.25">
      <c r="A2009" s="214" t="s">
        <v>1033</v>
      </c>
      <c r="B2009" s="214" t="s">
        <v>2969</v>
      </c>
      <c r="C2009" s="214" t="s">
        <v>3356</v>
      </c>
      <c r="D2009" s="214" t="s">
        <v>3357</v>
      </c>
      <c r="E2009" s="215">
        <v>89</v>
      </c>
      <c r="F2009" s="215">
        <v>102</v>
      </c>
      <c r="G2009" s="212"/>
      <c r="H2009" s="212"/>
      <c r="I2009" s="213">
        <f>IF(Таблица6254[[#This Row],[цена наличные]]&lt;&gt;"-",Таблица6254[[#This Row],[цена наличные]]*Таблица6254[[#This Row],[Заказ наличные]],"")</f>
        <v>0</v>
      </c>
      <c r="J2009" s="213">
        <f>Таблица6254[[#This Row],[Цена б/н]]*Таблица6254[[#This Row],[заказ б/н]]</f>
        <v>0</v>
      </c>
    </row>
    <row r="2010" spans="1:10" x14ac:dyDescent="0.25">
      <c r="A2010" s="214" t="s">
        <v>1033</v>
      </c>
      <c r="B2010" s="214" t="s">
        <v>2969</v>
      </c>
      <c r="C2010" s="214" t="s">
        <v>3358</v>
      </c>
      <c r="D2010" s="214" t="s">
        <v>3359</v>
      </c>
      <c r="E2010" s="215">
        <v>152</v>
      </c>
      <c r="F2010" s="215">
        <v>175</v>
      </c>
      <c r="G2010" s="212"/>
      <c r="H2010" s="212"/>
      <c r="I2010" s="213">
        <f>IF(Таблица6254[[#This Row],[цена наличные]]&lt;&gt;"-",Таблица6254[[#This Row],[цена наличные]]*Таблица6254[[#This Row],[Заказ наличные]],"")</f>
        <v>0</v>
      </c>
      <c r="J2010" s="213">
        <f>Таблица6254[[#This Row],[Цена б/н]]*Таблица6254[[#This Row],[заказ б/н]]</f>
        <v>0</v>
      </c>
    </row>
    <row r="2011" spans="1:10" x14ac:dyDescent="0.25">
      <c r="A2011" s="214" t="s">
        <v>1033</v>
      </c>
      <c r="B2011" s="214" t="s">
        <v>2969</v>
      </c>
      <c r="C2011" s="214" t="s">
        <v>3360</v>
      </c>
      <c r="D2011" s="214" t="s">
        <v>3361</v>
      </c>
      <c r="E2011" s="215">
        <v>111</v>
      </c>
      <c r="F2011" s="215">
        <v>127</v>
      </c>
      <c r="G2011" s="212"/>
      <c r="H2011" s="212"/>
      <c r="I2011" s="213">
        <f>IF(Таблица6254[[#This Row],[цена наличные]]&lt;&gt;"-",Таблица6254[[#This Row],[цена наличные]]*Таблица6254[[#This Row],[Заказ наличные]],"")</f>
        <v>0</v>
      </c>
      <c r="J2011" s="213">
        <f>Таблица6254[[#This Row],[Цена б/н]]*Таблица6254[[#This Row],[заказ б/н]]</f>
        <v>0</v>
      </c>
    </row>
    <row r="2012" spans="1:10" x14ac:dyDescent="0.25">
      <c r="A2012" s="214" t="s">
        <v>1033</v>
      </c>
      <c r="B2012" s="214" t="s">
        <v>2969</v>
      </c>
      <c r="C2012" s="214" t="s">
        <v>3362</v>
      </c>
      <c r="D2012" s="214" t="s">
        <v>3363</v>
      </c>
      <c r="E2012" s="215">
        <v>683</v>
      </c>
      <c r="F2012" s="215">
        <v>786</v>
      </c>
      <c r="G2012" s="212"/>
      <c r="H2012" s="212"/>
      <c r="I2012" s="213">
        <f>IF(Таблица6254[[#This Row],[цена наличные]]&lt;&gt;"-",Таблица6254[[#This Row],[цена наличные]]*Таблица6254[[#This Row],[Заказ наличные]],"")</f>
        <v>0</v>
      </c>
      <c r="J2012" s="213">
        <f>Таблица6254[[#This Row],[Цена б/н]]*Таблица6254[[#This Row],[заказ б/н]]</f>
        <v>0</v>
      </c>
    </row>
    <row r="2013" spans="1:10" x14ac:dyDescent="0.25">
      <c r="A2013" s="214" t="s">
        <v>1033</v>
      </c>
      <c r="B2013" s="214" t="s">
        <v>2969</v>
      </c>
      <c r="C2013" s="214" t="s">
        <v>3364</v>
      </c>
      <c r="D2013" s="214" t="s">
        <v>3365</v>
      </c>
      <c r="E2013" s="215">
        <v>690</v>
      </c>
      <c r="F2013" s="215">
        <v>793</v>
      </c>
      <c r="G2013" s="212"/>
      <c r="H2013" s="212"/>
      <c r="I2013" s="213">
        <f>IF(Таблица6254[[#This Row],[цена наличные]]&lt;&gt;"-",Таблица6254[[#This Row],[цена наличные]]*Таблица6254[[#This Row],[Заказ наличные]],"")</f>
        <v>0</v>
      </c>
      <c r="J2013" s="213">
        <f>Таблица6254[[#This Row],[Цена б/н]]*Таблица6254[[#This Row],[заказ б/н]]</f>
        <v>0</v>
      </c>
    </row>
    <row r="2014" spans="1:10" x14ac:dyDescent="0.25">
      <c r="A2014" s="214" t="s">
        <v>1033</v>
      </c>
      <c r="B2014" s="214" t="s">
        <v>2969</v>
      </c>
      <c r="C2014" s="214" t="s">
        <v>10866</v>
      </c>
      <c r="D2014" s="214" t="s">
        <v>10867</v>
      </c>
      <c r="E2014" s="215">
        <v>379</v>
      </c>
      <c r="F2014" s="215">
        <v>436</v>
      </c>
      <c r="G2014" s="212"/>
      <c r="H2014" s="212"/>
      <c r="I2014" s="213">
        <f>IF(Таблица6254[[#This Row],[цена наличные]]&lt;&gt;"-",Таблица6254[[#This Row],[цена наличные]]*Таблица6254[[#This Row],[Заказ наличные]],"")</f>
        <v>0</v>
      </c>
      <c r="J2014" s="213">
        <f>Таблица6254[[#This Row],[Цена б/н]]*Таблица6254[[#This Row],[заказ б/н]]</f>
        <v>0</v>
      </c>
    </row>
    <row r="2015" spans="1:10" x14ac:dyDescent="0.25">
      <c r="A2015" s="214" t="s">
        <v>1033</v>
      </c>
      <c r="B2015" s="214" t="s">
        <v>2969</v>
      </c>
      <c r="C2015" s="214" t="s">
        <v>3366</v>
      </c>
      <c r="D2015" s="214" t="s">
        <v>3367</v>
      </c>
      <c r="E2015" s="215">
        <v>713</v>
      </c>
      <c r="F2015" s="215">
        <v>819</v>
      </c>
      <c r="G2015" s="212"/>
      <c r="H2015" s="212"/>
      <c r="I2015" s="213">
        <f>IF(Таблица6254[[#This Row],[цена наличные]]&lt;&gt;"-",Таблица6254[[#This Row],[цена наличные]]*Таблица6254[[#This Row],[Заказ наличные]],"")</f>
        <v>0</v>
      </c>
      <c r="J2015" s="213">
        <f>Таблица6254[[#This Row],[Цена б/н]]*Таблица6254[[#This Row],[заказ б/н]]</f>
        <v>0</v>
      </c>
    </row>
    <row r="2016" spans="1:10" x14ac:dyDescent="0.25">
      <c r="A2016" s="214" t="s">
        <v>1033</v>
      </c>
      <c r="B2016" s="214" t="s">
        <v>2969</v>
      </c>
      <c r="C2016" s="214" t="s">
        <v>3368</v>
      </c>
      <c r="D2016" s="214" t="s">
        <v>3369</v>
      </c>
      <c r="E2016" s="215">
        <v>276</v>
      </c>
      <c r="F2016" s="215">
        <v>318</v>
      </c>
      <c r="G2016" s="212"/>
      <c r="H2016" s="212"/>
      <c r="I2016" s="213">
        <f>IF(Таблица6254[[#This Row],[цена наличные]]&lt;&gt;"-",Таблица6254[[#This Row],[цена наличные]]*Таблица6254[[#This Row],[Заказ наличные]],"")</f>
        <v>0</v>
      </c>
      <c r="J2016" s="213">
        <f>Таблица6254[[#This Row],[Цена б/н]]*Таблица6254[[#This Row],[заказ б/н]]</f>
        <v>0</v>
      </c>
    </row>
    <row r="2017" spans="1:10" x14ac:dyDescent="0.25">
      <c r="A2017" s="214" t="s">
        <v>1033</v>
      </c>
      <c r="B2017" s="214" t="s">
        <v>2969</v>
      </c>
      <c r="C2017" s="214" t="s">
        <v>3370</v>
      </c>
      <c r="D2017" s="214" t="s">
        <v>3371</v>
      </c>
      <c r="E2017" s="215">
        <v>828</v>
      </c>
      <c r="F2017" s="215">
        <v>952</v>
      </c>
      <c r="G2017" s="212"/>
      <c r="H2017" s="212"/>
      <c r="I2017" s="213">
        <f>IF(Таблица6254[[#This Row],[цена наличные]]&lt;&gt;"-",Таблица6254[[#This Row],[цена наличные]]*Таблица6254[[#This Row],[Заказ наличные]],"")</f>
        <v>0</v>
      </c>
      <c r="J2017" s="213">
        <f>Таблица6254[[#This Row],[Цена б/н]]*Таблица6254[[#This Row],[заказ б/н]]</f>
        <v>0</v>
      </c>
    </row>
    <row r="2018" spans="1:10" x14ac:dyDescent="0.25">
      <c r="A2018" s="214" t="s">
        <v>1033</v>
      </c>
      <c r="B2018" s="214" t="s">
        <v>2969</v>
      </c>
      <c r="C2018" s="214" t="s">
        <v>10868</v>
      </c>
      <c r="D2018" s="214" t="s">
        <v>10869</v>
      </c>
      <c r="E2018" s="215">
        <v>172</v>
      </c>
      <c r="F2018" s="215">
        <v>198</v>
      </c>
      <c r="G2018" s="212"/>
      <c r="H2018" s="212"/>
      <c r="I2018" s="213">
        <f>IF(Таблица6254[[#This Row],[цена наличные]]&lt;&gt;"-",Таблица6254[[#This Row],[цена наличные]]*Таблица6254[[#This Row],[Заказ наличные]],"")</f>
        <v>0</v>
      </c>
      <c r="J2018" s="213">
        <f>Таблица6254[[#This Row],[Цена б/н]]*Таблица6254[[#This Row],[заказ б/н]]</f>
        <v>0</v>
      </c>
    </row>
    <row r="2019" spans="1:10" x14ac:dyDescent="0.25">
      <c r="A2019" s="214" t="s">
        <v>1033</v>
      </c>
      <c r="B2019" s="214" t="s">
        <v>2969</v>
      </c>
      <c r="C2019" s="214" t="s">
        <v>3372</v>
      </c>
      <c r="D2019" s="214" t="s">
        <v>3373</v>
      </c>
      <c r="E2019" s="215">
        <v>111</v>
      </c>
      <c r="F2019" s="215">
        <v>127</v>
      </c>
      <c r="G2019" s="212"/>
      <c r="H2019" s="212"/>
      <c r="I2019" s="213">
        <f>IF(Таблица6254[[#This Row],[цена наличные]]&lt;&gt;"-",Таблица6254[[#This Row],[цена наличные]]*Таблица6254[[#This Row],[Заказ наличные]],"")</f>
        <v>0</v>
      </c>
      <c r="J2019" s="213">
        <f>Таблица6254[[#This Row],[Цена б/н]]*Таблица6254[[#This Row],[заказ б/н]]</f>
        <v>0</v>
      </c>
    </row>
    <row r="2020" spans="1:10" x14ac:dyDescent="0.25">
      <c r="A2020" s="214" t="s">
        <v>1033</v>
      </c>
      <c r="B2020" s="214" t="s">
        <v>2969</v>
      </c>
      <c r="C2020" s="214" t="s">
        <v>3374</v>
      </c>
      <c r="D2020" s="214" t="s">
        <v>3375</v>
      </c>
      <c r="E2020" s="215">
        <v>932</v>
      </c>
      <c r="F2020" s="215">
        <v>1071</v>
      </c>
      <c r="G2020" s="212"/>
      <c r="H2020" s="212"/>
      <c r="I2020" s="213">
        <f>IF(Таблица6254[[#This Row],[цена наличные]]&lt;&gt;"-",Таблица6254[[#This Row],[цена наличные]]*Таблица6254[[#This Row],[Заказ наличные]],"")</f>
        <v>0</v>
      </c>
      <c r="J2020" s="213">
        <f>Таблица6254[[#This Row],[Цена б/н]]*Таблица6254[[#This Row],[заказ б/н]]</f>
        <v>0</v>
      </c>
    </row>
    <row r="2021" spans="1:10" x14ac:dyDescent="0.25">
      <c r="A2021" s="214" t="s">
        <v>1033</v>
      </c>
      <c r="B2021" s="214" t="s">
        <v>2969</v>
      </c>
      <c r="C2021" s="214" t="s">
        <v>3376</v>
      </c>
      <c r="D2021" s="214" t="s">
        <v>3377</v>
      </c>
      <c r="E2021" s="215">
        <v>1311</v>
      </c>
      <c r="F2021" s="215">
        <v>1507</v>
      </c>
      <c r="G2021" s="212"/>
      <c r="H2021" s="212"/>
      <c r="I2021" s="213">
        <f>IF(Таблица6254[[#This Row],[цена наличные]]&lt;&gt;"-",Таблица6254[[#This Row],[цена наличные]]*Таблица6254[[#This Row],[Заказ наличные]],"")</f>
        <v>0</v>
      </c>
      <c r="J2021" s="213">
        <f>Таблица6254[[#This Row],[Цена б/н]]*Таблица6254[[#This Row],[заказ б/н]]</f>
        <v>0</v>
      </c>
    </row>
    <row r="2022" spans="1:10" x14ac:dyDescent="0.25">
      <c r="A2022" s="214" t="s">
        <v>1033</v>
      </c>
      <c r="B2022" s="214" t="s">
        <v>2969</v>
      </c>
      <c r="C2022" s="214" t="s">
        <v>10206</v>
      </c>
      <c r="D2022" s="214" t="s">
        <v>10207</v>
      </c>
      <c r="E2022" s="215">
        <v>1697</v>
      </c>
      <c r="F2022" s="215">
        <v>1950</v>
      </c>
      <c r="G2022" s="212"/>
      <c r="H2022" s="212"/>
      <c r="I2022" s="213">
        <f>IF(Таблица6254[[#This Row],[цена наличные]]&lt;&gt;"-",Таблица6254[[#This Row],[цена наличные]]*Таблица6254[[#This Row],[Заказ наличные]],"")</f>
        <v>0</v>
      </c>
      <c r="J2022" s="213">
        <f>Таблица6254[[#This Row],[Цена б/н]]*Таблица6254[[#This Row],[заказ б/н]]</f>
        <v>0</v>
      </c>
    </row>
    <row r="2023" spans="1:10" x14ac:dyDescent="0.25">
      <c r="A2023" s="214" t="s">
        <v>1033</v>
      </c>
      <c r="B2023" s="214" t="s">
        <v>2969</v>
      </c>
      <c r="C2023" s="214" t="s">
        <v>10208</v>
      </c>
      <c r="D2023" s="214" t="s">
        <v>10209</v>
      </c>
      <c r="E2023" s="215">
        <v>4412</v>
      </c>
      <c r="F2023" s="215">
        <v>5071</v>
      </c>
      <c r="G2023" s="212"/>
      <c r="H2023" s="212"/>
      <c r="I2023" s="213">
        <f>IF(Таблица6254[[#This Row],[цена наличные]]&lt;&gt;"-",Таблица6254[[#This Row],[цена наличные]]*Таблица6254[[#This Row],[Заказ наличные]],"")</f>
        <v>0</v>
      </c>
      <c r="J2023" s="213">
        <f>Таблица6254[[#This Row],[Цена б/н]]*Таблица6254[[#This Row],[заказ б/н]]</f>
        <v>0</v>
      </c>
    </row>
    <row r="2024" spans="1:10" x14ac:dyDescent="0.25">
      <c r="A2024" s="214" t="s">
        <v>1033</v>
      </c>
      <c r="B2024" s="214" t="s">
        <v>2969</v>
      </c>
      <c r="C2024" s="214" t="s">
        <v>3378</v>
      </c>
      <c r="D2024" s="214" t="s">
        <v>3379</v>
      </c>
      <c r="E2024" s="215">
        <v>6210</v>
      </c>
      <c r="F2024" s="215">
        <v>7138</v>
      </c>
      <c r="G2024" s="212"/>
      <c r="H2024" s="212"/>
      <c r="I2024" s="213">
        <f>IF(Таблица6254[[#This Row],[цена наличные]]&lt;&gt;"-",Таблица6254[[#This Row],[цена наличные]]*Таблица6254[[#This Row],[Заказ наличные]],"")</f>
        <v>0</v>
      </c>
      <c r="J2024" s="213">
        <f>Таблица6254[[#This Row],[Цена б/н]]*Таблица6254[[#This Row],[заказ б/н]]</f>
        <v>0</v>
      </c>
    </row>
    <row r="2025" spans="1:10" x14ac:dyDescent="0.25">
      <c r="A2025" s="214" t="s">
        <v>1033</v>
      </c>
      <c r="B2025" s="214" t="s">
        <v>2969</v>
      </c>
      <c r="C2025" s="214" t="s">
        <v>3380</v>
      </c>
      <c r="D2025" s="214" t="s">
        <v>3381</v>
      </c>
      <c r="E2025" s="215">
        <v>6072</v>
      </c>
      <c r="F2025" s="215">
        <v>6980</v>
      </c>
      <c r="G2025" s="212"/>
      <c r="H2025" s="212"/>
      <c r="I2025" s="213">
        <f>IF(Таблица6254[[#This Row],[цена наличные]]&lt;&gt;"-",Таблица6254[[#This Row],[цена наличные]]*Таблица6254[[#This Row],[Заказ наличные]],"")</f>
        <v>0</v>
      </c>
      <c r="J2025" s="213">
        <f>Таблица6254[[#This Row],[Цена б/н]]*Таблица6254[[#This Row],[заказ б/н]]</f>
        <v>0</v>
      </c>
    </row>
    <row r="2026" spans="1:10" x14ac:dyDescent="0.25">
      <c r="A2026" s="214" t="s">
        <v>1033</v>
      </c>
      <c r="B2026" s="214" t="s">
        <v>2969</v>
      </c>
      <c r="C2026" s="214" t="s">
        <v>3382</v>
      </c>
      <c r="D2026" s="214" t="s">
        <v>3383</v>
      </c>
      <c r="E2026" s="215">
        <v>170</v>
      </c>
      <c r="F2026" s="215">
        <v>195</v>
      </c>
      <c r="G2026" s="212"/>
      <c r="H2026" s="212"/>
      <c r="I2026" s="213">
        <f>IF(Таблица6254[[#This Row],[цена наличные]]&lt;&gt;"-",Таблица6254[[#This Row],[цена наличные]]*Таблица6254[[#This Row],[Заказ наличные]],"")</f>
        <v>0</v>
      </c>
      <c r="J2026" s="213">
        <f>Таблица6254[[#This Row],[Цена б/н]]*Таблица6254[[#This Row],[заказ б/н]]</f>
        <v>0</v>
      </c>
    </row>
    <row r="2027" spans="1:10" x14ac:dyDescent="0.25">
      <c r="A2027" s="214" t="s">
        <v>1033</v>
      </c>
      <c r="B2027" s="214" t="s">
        <v>2969</v>
      </c>
      <c r="C2027" s="214" t="s">
        <v>10870</v>
      </c>
      <c r="D2027" s="214" t="s">
        <v>10871</v>
      </c>
      <c r="E2027" s="215">
        <v>1104</v>
      </c>
      <c r="F2027" s="215">
        <v>1269</v>
      </c>
      <c r="G2027" s="212"/>
      <c r="H2027" s="212"/>
      <c r="I2027" s="213">
        <f>IF(Таблица6254[[#This Row],[цена наличные]]&lt;&gt;"-",Таблица6254[[#This Row],[цена наличные]]*Таблица6254[[#This Row],[Заказ наличные]],"")</f>
        <v>0</v>
      </c>
      <c r="J2027" s="213">
        <f>Таблица6254[[#This Row],[Цена б/н]]*Таблица6254[[#This Row],[заказ б/н]]</f>
        <v>0</v>
      </c>
    </row>
    <row r="2028" spans="1:10" x14ac:dyDescent="0.25">
      <c r="A2028" s="214" t="s">
        <v>1033</v>
      </c>
      <c r="B2028" s="214" t="s">
        <v>2969</v>
      </c>
      <c r="C2028" s="214" t="s">
        <v>10872</v>
      </c>
      <c r="D2028" s="214" t="s">
        <v>10873</v>
      </c>
      <c r="E2028" s="215">
        <v>1518</v>
      </c>
      <c r="F2028" s="215">
        <v>1745</v>
      </c>
      <c r="G2028" s="212"/>
      <c r="H2028" s="212"/>
      <c r="I2028" s="213">
        <f>IF(Таблица6254[[#This Row],[цена наличные]]&lt;&gt;"-",Таблица6254[[#This Row],[цена наличные]]*Таблица6254[[#This Row],[Заказ наличные]],"")</f>
        <v>0</v>
      </c>
      <c r="J2028" s="213">
        <f>Таблица6254[[#This Row],[Цена б/н]]*Таблица6254[[#This Row],[заказ б/н]]</f>
        <v>0</v>
      </c>
    </row>
    <row r="2029" spans="1:10" x14ac:dyDescent="0.25">
      <c r="A2029" s="214" t="s">
        <v>1033</v>
      </c>
      <c r="B2029" s="214" t="s">
        <v>2969</v>
      </c>
      <c r="C2029" s="214" t="s">
        <v>10874</v>
      </c>
      <c r="D2029" s="214" t="s">
        <v>10875</v>
      </c>
      <c r="E2029" s="215">
        <v>497</v>
      </c>
      <c r="F2029" s="215">
        <v>571</v>
      </c>
      <c r="G2029" s="212"/>
      <c r="H2029" s="212"/>
      <c r="I2029" s="213">
        <f>IF(Таблица6254[[#This Row],[цена наличные]]&lt;&gt;"-",Таблица6254[[#This Row],[цена наличные]]*Таблица6254[[#This Row],[Заказ наличные]],"")</f>
        <v>0</v>
      </c>
      <c r="J2029" s="213">
        <f>Таблица6254[[#This Row],[Цена б/н]]*Таблица6254[[#This Row],[заказ б/н]]</f>
        <v>0</v>
      </c>
    </row>
    <row r="2030" spans="1:10" x14ac:dyDescent="0.25">
      <c r="A2030" s="214" t="s">
        <v>1033</v>
      </c>
      <c r="B2030" s="214" t="s">
        <v>2969</v>
      </c>
      <c r="C2030" s="214" t="s">
        <v>3384</v>
      </c>
      <c r="D2030" s="214" t="s">
        <v>3385</v>
      </c>
      <c r="E2030" s="215">
        <v>1518</v>
      </c>
      <c r="F2030" s="215">
        <v>1745</v>
      </c>
      <c r="G2030" s="212"/>
      <c r="H2030" s="212"/>
      <c r="I2030" s="213">
        <f>IF(Таблица6254[[#This Row],[цена наличные]]&lt;&gt;"-",Таблица6254[[#This Row],[цена наличные]]*Таблица6254[[#This Row],[Заказ наличные]],"")</f>
        <v>0</v>
      </c>
      <c r="J2030" s="213">
        <f>Таблица6254[[#This Row],[Цена б/н]]*Таблица6254[[#This Row],[заказ б/н]]</f>
        <v>0</v>
      </c>
    </row>
    <row r="2031" spans="1:10" x14ac:dyDescent="0.25">
      <c r="A2031" s="214" t="s">
        <v>1033</v>
      </c>
      <c r="B2031" s="214" t="s">
        <v>2969</v>
      </c>
      <c r="C2031" s="214" t="s">
        <v>3386</v>
      </c>
      <c r="D2031" s="214" t="s">
        <v>3387</v>
      </c>
      <c r="E2031" s="215">
        <v>882</v>
      </c>
      <c r="F2031" s="215">
        <v>1014</v>
      </c>
      <c r="G2031" s="212"/>
      <c r="H2031" s="212"/>
      <c r="I2031" s="213">
        <f>IF(Таблица6254[[#This Row],[цена наличные]]&lt;&gt;"-",Таблица6254[[#This Row],[цена наличные]]*Таблица6254[[#This Row],[Заказ наличные]],"")</f>
        <v>0</v>
      </c>
      <c r="J2031" s="213">
        <f>Таблица6254[[#This Row],[Цена б/н]]*Таблица6254[[#This Row],[заказ б/н]]</f>
        <v>0</v>
      </c>
    </row>
    <row r="2032" spans="1:10" x14ac:dyDescent="0.25">
      <c r="A2032" s="214" t="s">
        <v>1033</v>
      </c>
      <c r="B2032" s="214" t="s">
        <v>2969</v>
      </c>
      <c r="C2032" s="214" t="s">
        <v>3388</v>
      </c>
      <c r="D2032" s="214" t="s">
        <v>3389</v>
      </c>
      <c r="E2032" s="215">
        <v>1587</v>
      </c>
      <c r="F2032" s="215">
        <v>1824</v>
      </c>
      <c r="G2032" s="212"/>
      <c r="H2032" s="212"/>
      <c r="I2032" s="213">
        <f>IF(Таблица6254[[#This Row],[цена наличные]]&lt;&gt;"-",Таблица6254[[#This Row],[цена наличные]]*Таблица6254[[#This Row],[Заказ наличные]],"")</f>
        <v>0</v>
      </c>
      <c r="J2032" s="213">
        <f>Таблица6254[[#This Row],[Цена б/н]]*Таблица6254[[#This Row],[заказ б/н]]</f>
        <v>0</v>
      </c>
    </row>
    <row r="2033" spans="1:10" x14ac:dyDescent="0.25">
      <c r="A2033" s="214" t="s">
        <v>1033</v>
      </c>
      <c r="B2033" s="214" t="s">
        <v>2969</v>
      </c>
      <c r="C2033" s="214" t="s">
        <v>3390</v>
      </c>
      <c r="D2033" s="214" t="s">
        <v>3391</v>
      </c>
      <c r="E2033" s="215">
        <v>656</v>
      </c>
      <c r="F2033" s="215">
        <v>754</v>
      </c>
      <c r="G2033" s="212"/>
      <c r="H2033" s="212"/>
      <c r="I2033" s="213">
        <f>IF(Таблица6254[[#This Row],[цена наличные]]&lt;&gt;"-",Таблица6254[[#This Row],[цена наличные]]*Таблица6254[[#This Row],[Заказ наличные]],"")</f>
        <v>0</v>
      </c>
      <c r="J2033" s="213">
        <f>Таблица6254[[#This Row],[Цена б/н]]*Таблица6254[[#This Row],[заказ б/н]]</f>
        <v>0</v>
      </c>
    </row>
    <row r="2034" spans="1:10" x14ac:dyDescent="0.25">
      <c r="A2034" s="214" t="s">
        <v>1033</v>
      </c>
      <c r="B2034" s="214" t="s">
        <v>2969</v>
      </c>
      <c r="C2034" s="214" t="s">
        <v>3392</v>
      </c>
      <c r="D2034" s="214" t="s">
        <v>3393</v>
      </c>
      <c r="E2034" s="215">
        <v>331</v>
      </c>
      <c r="F2034" s="215">
        <v>381</v>
      </c>
      <c r="G2034" s="212"/>
      <c r="H2034" s="212"/>
      <c r="I2034" s="213">
        <f>IF(Таблица6254[[#This Row],[цена наличные]]&lt;&gt;"-",Таблица6254[[#This Row],[цена наличные]]*Таблица6254[[#This Row],[Заказ наличные]],"")</f>
        <v>0</v>
      </c>
      <c r="J2034" s="213">
        <f>Таблица6254[[#This Row],[Цена б/н]]*Таблица6254[[#This Row],[заказ б/н]]</f>
        <v>0</v>
      </c>
    </row>
    <row r="2035" spans="1:10" x14ac:dyDescent="0.25">
      <c r="A2035" s="214" t="s">
        <v>1033</v>
      </c>
      <c r="B2035" s="214" t="s">
        <v>2969</v>
      </c>
      <c r="C2035" s="214" t="s">
        <v>3394</v>
      </c>
      <c r="D2035" s="214" t="s">
        <v>3395</v>
      </c>
      <c r="E2035" s="215">
        <v>1725</v>
      </c>
      <c r="F2035" s="215">
        <v>1983</v>
      </c>
      <c r="G2035" s="212"/>
      <c r="H2035" s="212"/>
      <c r="I2035" s="213">
        <f>IF(Таблица6254[[#This Row],[цена наличные]]&lt;&gt;"-",Таблица6254[[#This Row],[цена наличные]]*Таблица6254[[#This Row],[Заказ наличные]],"")</f>
        <v>0</v>
      </c>
      <c r="J2035" s="213">
        <f>Таблица6254[[#This Row],[Цена б/н]]*Таблица6254[[#This Row],[заказ б/н]]</f>
        <v>0</v>
      </c>
    </row>
    <row r="2036" spans="1:10" x14ac:dyDescent="0.25">
      <c r="A2036" s="214" t="s">
        <v>1033</v>
      </c>
      <c r="B2036" s="214" t="s">
        <v>2969</v>
      </c>
      <c r="C2036" s="214" t="s">
        <v>3396</v>
      </c>
      <c r="D2036" s="214" t="s">
        <v>3397</v>
      </c>
      <c r="E2036" s="215">
        <v>1697</v>
      </c>
      <c r="F2036" s="215">
        <v>1950</v>
      </c>
      <c r="G2036" s="212"/>
      <c r="H2036" s="212"/>
      <c r="I2036" s="213">
        <f>IF(Таблица6254[[#This Row],[цена наличные]]&lt;&gt;"-",Таблица6254[[#This Row],[цена наличные]]*Таблица6254[[#This Row],[Заказ наличные]],"")</f>
        <v>0</v>
      </c>
      <c r="J2036" s="213">
        <f>Таблица6254[[#This Row],[Цена б/н]]*Таблица6254[[#This Row],[заказ б/н]]</f>
        <v>0</v>
      </c>
    </row>
    <row r="2037" spans="1:10" x14ac:dyDescent="0.25">
      <c r="A2037" s="214" t="s">
        <v>1033</v>
      </c>
      <c r="B2037" s="214" t="s">
        <v>2969</v>
      </c>
      <c r="C2037" s="214" t="s">
        <v>3398</v>
      </c>
      <c r="D2037" s="214" t="s">
        <v>3399</v>
      </c>
      <c r="E2037" s="215">
        <v>690</v>
      </c>
      <c r="F2037" s="215">
        <v>793</v>
      </c>
      <c r="G2037" s="212"/>
      <c r="H2037" s="212"/>
      <c r="I2037" s="213">
        <f>IF(Таблица6254[[#This Row],[цена наличные]]&lt;&gt;"-",Таблица6254[[#This Row],[цена наличные]]*Таблица6254[[#This Row],[Заказ наличные]],"")</f>
        <v>0</v>
      </c>
      <c r="J2037" s="213">
        <f>Таблица6254[[#This Row],[Цена б/н]]*Таблица6254[[#This Row],[заказ б/н]]</f>
        <v>0</v>
      </c>
    </row>
    <row r="2038" spans="1:10" x14ac:dyDescent="0.25">
      <c r="A2038" s="214" t="s">
        <v>1033</v>
      </c>
      <c r="B2038" s="214" t="s">
        <v>2969</v>
      </c>
      <c r="C2038" s="214" t="s">
        <v>3400</v>
      </c>
      <c r="D2038" s="214" t="s">
        <v>3401</v>
      </c>
      <c r="E2038" s="215">
        <v>690</v>
      </c>
      <c r="F2038" s="215">
        <v>793</v>
      </c>
      <c r="G2038" s="212"/>
      <c r="H2038" s="212"/>
      <c r="I2038" s="213">
        <f>IF(Таблица6254[[#This Row],[цена наличные]]&lt;&gt;"-",Таблица6254[[#This Row],[цена наличные]]*Таблица6254[[#This Row],[Заказ наличные]],"")</f>
        <v>0</v>
      </c>
      <c r="J2038" s="213">
        <f>Таблица6254[[#This Row],[Цена б/н]]*Таблица6254[[#This Row],[заказ б/н]]</f>
        <v>0</v>
      </c>
    </row>
    <row r="2039" spans="1:10" x14ac:dyDescent="0.25">
      <c r="A2039" s="214" t="s">
        <v>1033</v>
      </c>
      <c r="B2039" s="214" t="s">
        <v>2969</v>
      </c>
      <c r="C2039" s="214" t="s">
        <v>3402</v>
      </c>
      <c r="D2039" s="214" t="s">
        <v>3403</v>
      </c>
      <c r="E2039" s="215">
        <v>2277</v>
      </c>
      <c r="F2039" s="215">
        <v>2617</v>
      </c>
      <c r="G2039" s="212"/>
      <c r="H2039" s="212"/>
      <c r="I2039" s="213">
        <f>IF(Таблица6254[[#This Row],[цена наличные]]&lt;&gt;"-",Таблица6254[[#This Row],[цена наличные]]*Таблица6254[[#This Row],[Заказ наличные]],"")</f>
        <v>0</v>
      </c>
      <c r="J2039" s="213">
        <f>Таблица6254[[#This Row],[Цена б/н]]*Таблица6254[[#This Row],[заказ б/н]]</f>
        <v>0</v>
      </c>
    </row>
    <row r="2040" spans="1:10" x14ac:dyDescent="0.25">
      <c r="A2040" s="214" t="s">
        <v>1033</v>
      </c>
      <c r="B2040" s="214" t="s">
        <v>2969</v>
      </c>
      <c r="C2040" s="214" t="s">
        <v>3404</v>
      </c>
      <c r="D2040" s="214" t="s">
        <v>3405</v>
      </c>
      <c r="E2040" s="215">
        <v>2760</v>
      </c>
      <c r="F2040" s="215">
        <v>3173</v>
      </c>
      <c r="G2040" s="212"/>
      <c r="H2040" s="212"/>
      <c r="I2040" s="213">
        <f>IF(Таблица6254[[#This Row],[цена наличные]]&lt;&gt;"-",Таблица6254[[#This Row],[цена наличные]]*Таблица6254[[#This Row],[Заказ наличные]],"")</f>
        <v>0</v>
      </c>
      <c r="J2040" s="213">
        <f>Таблица6254[[#This Row],[Цена б/н]]*Таблица6254[[#This Row],[заказ б/н]]</f>
        <v>0</v>
      </c>
    </row>
    <row r="2041" spans="1:10" x14ac:dyDescent="0.25">
      <c r="A2041" s="214" t="s">
        <v>1033</v>
      </c>
      <c r="B2041" s="214" t="s">
        <v>2969</v>
      </c>
      <c r="C2041" s="214" t="s">
        <v>3406</v>
      </c>
      <c r="D2041" s="214" t="s">
        <v>3407</v>
      </c>
      <c r="E2041" s="215">
        <v>2760</v>
      </c>
      <c r="F2041" s="215">
        <v>3173</v>
      </c>
      <c r="G2041" s="212"/>
      <c r="H2041" s="212"/>
      <c r="I2041" s="213">
        <f>IF(Таблица6254[[#This Row],[цена наличные]]&lt;&gt;"-",Таблица6254[[#This Row],[цена наличные]]*Таблица6254[[#This Row],[Заказ наличные]],"")</f>
        <v>0</v>
      </c>
      <c r="J2041" s="213">
        <f>Таблица6254[[#This Row],[Цена б/н]]*Таблица6254[[#This Row],[заказ б/н]]</f>
        <v>0</v>
      </c>
    </row>
    <row r="2042" spans="1:10" x14ac:dyDescent="0.25">
      <c r="A2042" s="214" t="s">
        <v>1033</v>
      </c>
      <c r="B2042" s="214" t="s">
        <v>2969</v>
      </c>
      <c r="C2042" s="214" t="s">
        <v>3408</v>
      </c>
      <c r="D2042" s="214" t="s">
        <v>3409</v>
      </c>
      <c r="E2042" s="215">
        <v>3243</v>
      </c>
      <c r="F2042" s="215">
        <v>3727</v>
      </c>
      <c r="G2042" s="212"/>
      <c r="H2042" s="212"/>
      <c r="I2042" s="213">
        <f>IF(Таблица6254[[#This Row],[цена наличные]]&lt;&gt;"-",Таблица6254[[#This Row],[цена наличные]]*Таблица6254[[#This Row],[Заказ наличные]],"")</f>
        <v>0</v>
      </c>
      <c r="J2042" s="213">
        <f>Таблица6254[[#This Row],[Цена б/н]]*Таблица6254[[#This Row],[заказ б/н]]</f>
        <v>0</v>
      </c>
    </row>
    <row r="2043" spans="1:10" x14ac:dyDescent="0.25">
      <c r="A2043" s="214" t="s">
        <v>1033</v>
      </c>
      <c r="B2043" s="214" t="s">
        <v>2969</v>
      </c>
      <c r="C2043" s="214" t="s">
        <v>3408</v>
      </c>
      <c r="D2043" s="214" t="s">
        <v>3410</v>
      </c>
      <c r="E2043" s="215">
        <v>3393</v>
      </c>
      <c r="F2043" s="215">
        <v>3901</v>
      </c>
      <c r="G2043" s="212"/>
      <c r="H2043" s="212"/>
      <c r="I2043" s="213">
        <f>IF(Таблица6254[[#This Row],[цена наличные]]&lt;&gt;"-",Таблица6254[[#This Row],[цена наличные]]*Таблица6254[[#This Row],[Заказ наличные]],"")</f>
        <v>0</v>
      </c>
      <c r="J2043" s="213">
        <f>Таблица6254[[#This Row],[Цена б/н]]*Таблица6254[[#This Row],[заказ б/н]]</f>
        <v>0</v>
      </c>
    </row>
    <row r="2044" spans="1:10" x14ac:dyDescent="0.25">
      <c r="A2044" s="214" t="s">
        <v>1033</v>
      </c>
      <c r="B2044" s="214" t="s">
        <v>2969</v>
      </c>
      <c r="C2044" s="214" t="s">
        <v>3411</v>
      </c>
      <c r="D2044" s="214" t="s">
        <v>3412</v>
      </c>
      <c r="E2044" s="215">
        <v>3054</v>
      </c>
      <c r="F2044" s="215">
        <v>3511</v>
      </c>
      <c r="G2044" s="212"/>
      <c r="H2044" s="212"/>
      <c r="I2044" s="213">
        <f>IF(Таблица6254[[#This Row],[цена наличные]]&lt;&gt;"-",Таблица6254[[#This Row],[цена наличные]]*Таблица6254[[#This Row],[Заказ наличные]],"")</f>
        <v>0</v>
      </c>
      <c r="J2044" s="213">
        <f>Таблица6254[[#This Row],[Цена б/н]]*Таблица6254[[#This Row],[заказ б/н]]</f>
        <v>0</v>
      </c>
    </row>
    <row r="2045" spans="1:10" x14ac:dyDescent="0.25">
      <c r="A2045" s="214" t="s">
        <v>1033</v>
      </c>
      <c r="B2045" s="214" t="s">
        <v>2969</v>
      </c>
      <c r="C2045" s="214" t="s">
        <v>3413</v>
      </c>
      <c r="D2045" s="214" t="s">
        <v>3414</v>
      </c>
      <c r="E2045" s="215">
        <v>2070</v>
      </c>
      <c r="F2045" s="215">
        <v>2379</v>
      </c>
      <c r="G2045" s="212"/>
      <c r="H2045" s="212"/>
      <c r="I2045" s="213">
        <f>IF(Таблица6254[[#This Row],[цена наличные]]&lt;&gt;"-",Таблица6254[[#This Row],[цена наличные]]*Таблица6254[[#This Row],[Заказ наличные]],"")</f>
        <v>0</v>
      </c>
      <c r="J2045" s="213">
        <f>Таблица6254[[#This Row],[Цена б/н]]*Таблица6254[[#This Row],[заказ б/н]]</f>
        <v>0</v>
      </c>
    </row>
    <row r="2046" spans="1:10" x14ac:dyDescent="0.25">
      <c r="A2046" s="214" t="s">
        <v>1033</v>
      </c>
      <c r="B2046" s="214" t="s">
        <v>2969</v>
      </c>
      <c r="C2046" s="214" t="s">
        <v>3415</v>
      </c>
      <c r="D2046" s="214" t="s">
        <v>3416</v>
      </c>
      <c r="E2046" s="215">
        <v>1587</v>
      </c>
      <c r="F2046" s="215">
        <v>1824</v>
      </c>
      <c r="G2046" s="212"/>
      <c r="H2046" s="212"/>
      <c r="I2046" s="213">
        <f>IF(Таблица6254[[#This Row],[цена наличные]]&lt;&gt;"-",Таблица6254[[#This Row],[цена наличные]]*Таблица6254[[#This Row],[Заказ наличные]],"")</f>
        <v>0</v>
      </c>
      <c r="J2046" s="213">
        <f>Таблица6254[[#This Row],[Цена б/н]]*Таблица6254[[#This Row],[заказ б/н]]</f>
        <v>0</v>
      </c>
    </row>
    <row r="2047" spans="1:10" x14ac:dyDescent="0.25">
      <c r="A2047" s="214" t="s">
        <v>1033</v>
      </c>
      <c r="B2047" s="214" t="s">
        <v>2969</v>
      </c>
      <c r="C2047" s="214" t="s">
        <v>3417</v>
      </c>
      <c r="D2047" s="214" t="s">
        <v>3418</v>
      </c>
      <c r="E2047" s="215">
        <v>1357</v>
      </c>
      <c r="F2047" s="215">
        <v>1560</v>
      </c>
      <c r="G2047" s="212"/>
      <c r="H2047" s="212"/>
      <c r="I2047" s="213">
        <f>IF(Таблица6254[[#This Row],[цена наличные]]&lt;&gt;"-",Таблица6254[[#This Row],[цена наличные]]*Таблица6254[[#This Row],[Заказ наличные]],"")</f>
        <v>0</v>
      </c>
      <c r="J2047" s="213">
        <f>Таблица6254[[#This Row],[Цена б/н]]*Таблица6254[[#This Row],[заказ б/н]]</f>
        <v>0</v>
      </c>
    </row>
    <row r="2048" spans="1:10" x14ac:dyDescent="0.25">
      <c r="A2048" s="214" t="s">
        <v>1033</v>
      </c>
      <c r="B2048" s="214" t="s">
        <v>2969</v>
      </c>
      <c r="C2048" s="214" t="s">
        <v>3419</v>
      </c>
      <c r="D2048" s="214" t="s">
        <v>3420</v>
      </c>
      <c r="E2048" s="215">
        <v>1380</v>
      </c>
      <c r="F2048" s="215">
        <v>1586</v>
      </c>
      <c r="G2048" s="212"/>
      <c r="H2048" s="212"/>
      <c r="I2048" s="213">
        <f>IF(Таблица6254[[#This Row],[цена наличные]]&lt;&gt;"-",Таблица6254[[#This Row],[цена наличные]]*Таблица6254[[#This Row],[Заказ наличные]],"")</f>
        <v>0</v>
      </c>
      <c r="J2048" s="213">
        <f>Таблица6254[[#This Row],[Цена б/н]]*Таблица6254[[#This Row],[заказ б/н]]</f>
        <v>0</v>
      </c>
    </row>
    <row r="2049" spans="1:10" x14ac:dyDescent="0.25">
      <c r="A2049" s="214" t="s">
        <v>1033</v>
      </c>
      <c r="B2049" s="214" t="s">
        <v>2969</v>
      </c>
      <c r="C2049" s="214" t="s">
        <v>3421</v>
      </c>
      <c r="D2049" s="214" t="s">
        <v>3422</v>
      </c>
      <c r="E2049" s="215">
        <v>690</v>
      </c>
      <c r="F2049" s="215">
        <v>793</v>
      </c>
      <c r="G2049" s="212"/>
      <c r="H2049" s="212"/>
      <c r="I2049" s="213">
        <f>IF(Таблица6254[[#This Row],[цена наличные]]&lt;&gt;"-",Таблица6254[[#This Row],[цена наличные]]*Таблица6254[[#This Row],[Заказ наличные]],"")</f>
        <v>0</v>
      </c>
      <c r="J2049" s="213">
        <f>Таблица6254[[#This Row],[Цена б/н]]*Таблица6254[[#This Row],[заказ б/н]]</f>
        <v>0</v>
      </c>
    </row>
    <row r="2050" spans="1:10" x14ac:dyDescent="0.25">
      <c r="A2050" s="214" t="s">
        <v>1033</v>
      </c>
      <c r="B2050" s="214" t="s">
        <v>2969</v>
      </c>
      <c r="C2050" s="214" t="s">
        <v>3423</v>
      </c>
      <c r="D2050" s="214" t="s">
        <v>3424</v>
      </c>
      <c r="E2050" s="215">
        <v>258</v>
      </c>
      <c r="F2050" s="215">
        <v>296</v>
      </c>
      <c r="G2050" s="212"/>
      <c r="H2050" s="212"/>
      <c r="I2050" s="213">
        <f>IF(Таблица6254[[#This Row],[цена наличные]]&lt;&gt;"-",Таблица6254[[#This Row],[цена наличные]]*Таблица6254[[#This Row],[Заказ наличные]],"")</f>
        <v>0</v>
      </c>
      <c r="J2050" s="213">
        <f>Таблица6254[[#This Row],[Цена б/н]]*Таблица6254[[#This Row],[заказ б/н]]</f>
        <v>0</v>
      </c>
    </row>
    <row r="2051" spans="1:10" x14ac:dyDescent="0.25">
      <c r="A2051" s="214" t="s">
        <v>1033</v>
      </c>
      <c r="B2051" s="214" t="s">
        <v>2969</v>
      </c>
      <c r="C2051" s="214" t="s">
        <v>3425</v>
      </c>
      <c r="D2051" s="214" t="s">
        <v>3426</v>
      </c>
      <c r="E2051" s="215">
        <v>373</v>
      </c>
      <c r="F2051" s="215">
        <v>429</v>
      </c>
      <c r="G2051" s="212"/>
      <c r="H2051" s="212"/>
      <c r="I2051" s="213">
        <f>IF(Таблица6254[[#This Row],[цена наличные]]&lt;&gt;"-",Таблица6254[[#This Row],[цена наличные]]*Таблица6254[[#This Row],[Заказ наличные]],"")</f>
        <v>0</v>
      </c>
      <c r="J2051" s="213">
        <f>Таблица6254[[#This Row],[Цена б/н]]*Таблица6254[[#This Row],[заказ б/н]]</f>
        <v>0</v>
      </c>
    </row>
    <row r="2052" spans="1:10" x14ac:dyDescent="0.25">
      <c r="A2052" s="214" t="s">
        <v>1033</v>
      </c>
      <c r="B2052" s="214" t="s">
        <v>2969</v>
      </c>
      <c r="C2052" s="214" t="s">
        <v>3427</v>
      </c>
      <c r="D2052" s="214" t="s">
        <v>3428</v>
      </c>
      <c r="E2052" s="215">
        <v>224</v>
      </c>
      <c r="F2052" s="215">
        <v>257</v>
      </c>
      <c r="G2052" s="212"/>
      <c r="H2052" s="212"/>
      <c r="I2052" s="213">
        <f>IF(Таблица6254[[#This Row],[цена наличные]]&lt;&gt;"-",Таблица6254[[#This Row],[цена наличные]]*Таблица6254[[#This Row],[Заказ наличные]],"")</f>
        <v>0</v>
      </c>
      <c r="J2052" s="213">
        <f>Таблица6254[[#This Row],[Цена б/н]]*Таблица6254[[#This Row],[заказ б/н]]</f>
        <v>0</v>
      </c>
    </row>
    <row r="2053" spans="1:10" x14ac:dyDescent="0.25">
      <c r="A2053" s="214" t="s">
        <v>1033</v>
      </c>
      <c r="B2053" s="214" t="s">
        <v>2969</v>
      </c>
      <c r="C2053" s="214" t="s">
        <v>14328</v>
      </c>
      <c r="D2053" s="214" t="s">
        <v>14329</v>
      </c>
      <c r="E2053" s="215">
        <v>290</v>
      </c>
      <c r="F2053" s="215">
        <v>333</v>
      </c>
      <c r="G2053" s="212"/>
      <c r="H2053" s="212"/>
      <c r="I2053" s="213">
        <f>IF(Таблица6254[[#This Row],[цена наличные]]&lt;&gt;"-",Таблица6254[[#This Row],[цена наличные]]*Таблица6254[[#This Row],[Заказ наличные]],"")</f>
        <v>0</v>
      </c>
      <c r="J2053" s="213">
        <f>Таблица6254[[#This Row],[Цена б/н]]*Таблица6254[[#This Row],[заказ б/н]]</f>
        <v>0</v>
      </c>
    </row>
    <row r="2054" spans="1:10" x14ac:dyDescent="0.25">
      <c r="A2054" s="214" t="s">
        <v>1033</v>
      </c>
      <c r="B2054" s="214" t="s">
        <v>2969</v>
      </c>
      <c r="C2054" s="214" t="s">
        <v>3429</v>
      </c>
      <c r="D2054" s="214" t="s">
        <v>3430</v>
      </c>
      <c r="E2054" s="215">
        <v>483</v>
      </c>
      <c r="F2054" s="215">
        <v>555</v>
      </c>
      <c r="G2054" s="212"/>
      <c r="H2054" s="212"/>
      <c r="I2054" s="213">
        <f>IF(Таблица6254[[#This Row],[цена наличные]]&lt;&gt;"-",Таблица6254[[#This Row],[цена наличные]]*Таблица6254[[#This Row],[Заказ наличные]],"")</f>
        <v>0</v>
      </c>
      <c r="J2054" s="213">
        <f>Таблица6254[[#This Row],[Цена б/н]]*Таблица6254[[#This Row],[заказ б/н]]</f>
        <v>0</v>
      </c>
    </row>
    <row r="2055" spans="1:10" x14ac:dyDescent="0.25">
      <c r="A2055" s="214" t="s">
        <v>1033</v>
      </c>
      <c r="B2055" s="214" t="s">
        <v>2969</v>
      </c>
      <c r="C2055" s="214" t="s">
        <v>3431</v>
      </c>
      <c r="D2055" s="214" t="s">
        <v>3432</v>
      </c>
      <c r="E2055" s="215">
        <v>621</v>
      </c>
      <c r="F2055" s="215">
        <v>714</v>
      </c>
      <c r="G2055" s="212"/>
      <c r="H2055" s="212"/>
      <c r="I2055" s="213">
        <f>IF(Таблица6254[[#This Row],[цена наличные]]&lt;&gt;"-",Таблица6254[[#This Row],[цена наличные]]*Таблица6254[[#This Row],[Заказ наличные]],"")</f>
        <v>0</v>
      </c>
      <c r="J2055" s="213">
        <f>Таблица6254[[#This Row],[Цена б/н]]*Таблица6254[[#This Row],[заказ б/н]]</f>
        <v>0</v>
      </c>
    </row>
    <row r="2056" spans="1:10" x14ac:dyDescent="0.25">
      <c r="A2056" s="214" t="s">
        <v>1033</v>
      </c>
      <c r="B2056" s="214" t="s">
        <v>2969</v>
      </c>
      <c r="C2056" s="214" t="s">
        <v>14330</v>
      </c>
      <c r="D2056" s="214" t="s">
        <v>14331</v>
      </c>
      <c r="E2056" s="215">
        <v>3312</v>
      </c>
      <c r="F2056" s="215">
        <v>3807</v>
      </c>
      <c r="G2056" s="212"/>
      <c r="H2056" s="212"/>
      <c r="I2056" s="213">
        <f>IF(Таблица6254[[#This Row],[цена наличные]]&lt;&gt;"-",Таблица6254[[#This Row],[цена наличные]]*Таблица6254[[#This Row],[Заказ наличные]],"")</f>
        <v>0</v>
      </c>
      <c r="J2056" s="213">
        <f>Таблица6254[[#This Row],[Цена б/н]]*Таблица6254[[#This Row],[заказ б/н]]</f>
        <v>0</v>
      </c>
    </row>
    <row r="2057" spans="1:10" x14ac:dyDescent="0.25">
      <c r="A2057" s="214" t="s">
        <v>1033</v>
      </c>
      <c r="B2057" s="214" t="s">
        <v>2969</v>
      </c>
      <c r="C2057" s="214" t="s">
        <v>3433</v>
      </c>
      <c r="D2057" s="214" t="s">
        <v>3434</v>
      </c>
      <c r="E2057" s="215">
        <v>483</v>
      </c>
      <c r="F2057" s="215">
        <v>555</v>
      </c>
      <c r="G2057" s="212"/>
      <c r="H2057" s="212"/>
      <c r="I2057" s="213">
        <f>IF(Таблица6254[[#This Row],[цена наличные]]&lt;&gt;"-",Таблица6254[[#This Row],[цена наличные]]*Таблица6254[[#This Row],[Заказ наличные]],"")</f>
        <v>0</v>
      </c>
      <c r="J2057" s="213">
        <f>Таблица6254[[#This Row],[Цена б/н]]*Таблица6254[[#This Row],[заказ б/н]]</f>
        <v>0</v>
      </c>
    </row>
    <row r="2058" spans="1:10" x14ac:dyDescent="0.25">
      <c r="A2058" s="214" t="s">
        <v>1033</v>
      </c>
      <c r="B2058" s="214" t="s">
        <v>2969</v>
      </c>
      <c r="C2058" s="214" t="s">
        <v>3435</v>
      </c>
      <c r="D2058" s="214" t="s">
        <v>3436</v>
      </c>
      <c r="E2058" s="215">
        <v>621</v>
      </c>
      <c r="F2058" s="215">
        <v>714</v>
      </c>
      <c r="G2058" s="212"/>
      <c r="H2058" s="212"/>
      <c r="I2058" s="213">
        <f>IF(Таблица6254[[#This Row],[цена наличные]]&lt;&gt;"-",Таблица6254[[#This Row],[цена наличные]]*Таблица6254[[#This Row],[Заказ наличные]],"")</f>
        <v>0</v>
      </c>
      <c r="J2058" s="213">
        <f>Таблица6254[[#This Row],[Цена б/н]]*Таблица6254[[#This Row],[заказ б/н]]</f>
        <v>0</v>
      </c>
    </row>
    <row r="2059" spans="1:10" x14ac:dyDescent="0.25">
      <c r="A2059" s="214" t="s">
        <v>1033</v>
      </c>
      <c r="B2059" s="214" t="s">
        <v>2969</v>
      </c>
      <c r="C2059" s="214" t="s">
        <v>3437</v>
      </c>
      <c r="D2059" s="214" t="s">
        <v>3438</v>
      </c>
      <c r="E2059" s="215">
        <v>518</v>
      </c>
      <c r="F2059" s="215">
        <v>595</v>
      </c>
      <c r="G2059" s="212"/>
      <c r="H2059" s="212"/>
      <c r="I2059" s="213">
        <f>IF(Таблица6254[[#This Row],[цена наличные]]&lt;&gt;"-",Таблица6254[[#This Row],[цена наличные]]*Таблица6254[[#This Row],[Заказ наличные]],"")</f>
        <v>0</v>
      </c>
      <c r="J2059" s="213">
        <f>Таблица6254[[#This Row],[Цена б/н]]*Таблица6254[[#This Row],[заказ б/н]]</f>
        <v>0</v>
      </c>
    </row>
    <row r="2060" spans="1:10" x14ac:dyDescent="0.25">
      <c r="A2060" s="214" t="s">
        <v>1033</v>
      </c>
      <c r="B2060" s="214" t="s">
        <v>2969</v>
      </c>
      <c r="C2060" s="214" t="s">
        <v>3439</v>
      </c>
      <c r="D2060" s="214" t="s">
        <v>3440</v>
      </c>
      <c r="E2060" s="215">
        <v>621</v>
      </c>
      <c r="F2060" s="215">
        <v>714</v>
      </c>
      <c r="G2060" s="212"/>
      <c r="H2060" s="212"/>
      <c r="I2060" s="213">
        <f>IF(Таблица6254[[#This Row],[цена наличные]]&lt;&gt;"-",Таблица6254[[#This Row],[цена наличные]]*Таблица6254[[#This Row],[Заказ наличные]],"")</f>
        <v>0</v>
      </c>
      <c r="J2060" s="213">
        <f>Таблица6254[[#This Row],[Цена б/н]]*Таблица6254[[#This Row],[заказ б/н]]</f>
        <v>0</v>
      </c>
    </row>
    <row r="2061" spans="1:10" x14ac:dyDescent="0.25">
      <c r="A2061" s="214" t="s">
        <v>1033</v>
      </c>
      <c r="B2061" s="214" t="s">
        <v>2969</v>
      </c>
      <c r="C2061" s="214" t="s">
        <v>3441</v>
      </c>
      <c r="D2061" s="214" t="s">
        <v>3442</v>
      </c>
      <c r="E2061" s="215">
        <v>863</v>
      </c>
      <c r="F2061" s="215">
        <v>992</v>
      </c>
      <c r="G2061" s="212"/>
      <c r="H2061" s="212"/>
      <c r="I2061" s="213">
        <f>IF(Таблица6254[[#This Row],[цена наличные]]&lt;&gt;"-",Таблица6254[[#This Row],[цена наличные]]*Таблица6254[[#This Row],[Заказ наличные]],"")</f>
        <v>0</v>
      </c>
      <c r="J2061" s="213">
        <f>Таблица6254[[#This Row],[Цена б/н]]*Таблица6254[[#This Row],[заказ б/н]]</f>
        <v>0</v>
      </c>
    </row>
    <row r="2062" spans="1:10" x14ac:dyDescent="0.25">
      <c r="A2062" s="214" t="s">
        <v>1033</v>
      </c>
      <c r="B2062" s="214" t="s">
        <v>2969</v>
      </c>
      <c r="C2062" s="214" t="s">
        <v>3443</v>
      </c>
      <c r="D2062" s="214" t="s">
        <v>3444</v>
      </c>
      <c r="E2062" s="215">
        <v>407</v>
      </c>
      <c r="F2062" s="215">
        <v>468</v>
      </c>
      <c r="G2062" s="212"/>
      <c r="H2062" s="212"/>
      <c r="I2062" s="213">
        <f>IF(Таблица6254[[#This Row],[цена наличные]]&lt;&gt;"-",Таблица6254[[#This Row],[цена наличные]]*Таблица6254[[#This Row],[Заказ наличные]],"")</f>
        <v>0</v>
      </c>
      <c r="J2062" s="213">
        <f>Таблица6254[[#This Row],[Цена б/н]]*Таблица6254[[#This Row],[заказ б/н]]</f>
        <v>0</v>
      </c>
    </row>
    <row r="2063" spans="1:10" x14ac:dyDescent="0.25">
      <c r="A2063" s="214" t="s">
        <v>1033</v>
      </c>
      <c r="B2063" s="214" t="s">
        <v>2969</v>
      </c>
      <c r="C2063" s="214" t="s">
        <v>3445</v>
      </c>
      <c r="D2063" s="214" t="s">
        <v>3446</v>
      </c>
      <c r="E2063" s="215">
        <v>814</v>
      </c>
      <c r="F2063" s="215">
        <v>936</v>
      </c>
      <c r="G2063" s="212"/>
      <c r="H2063" s="212"/>
      <c r="I2063" s="213">
        <f>IF(Таблица6254[[#This Row],[цена наличные]]&lt;&gt;"-",Таблица6254[[#This Row],[цена наличные]]*Таблица6254[[#This Row],[Заказ наличные]],"")</f>
        <v>0</v>
      </c>
      <c r="J2063" s="213">
        <f>Таблица6254[[#This Row],[Цена б/н]]*Таблица6254[[#This Row],[заказ б/н]]</f>
        <v>0</v>
      </c>
    </row>
    <row r="2064" spans="1:10" x14ac:dyDescent="0.25">
      <c r="A2064" s="214" t="s">
        <v>1033</v>
      </c>
      <c r="B2064" s="214" t="s">
        <v>2969</v>
      </c>
      <c r="C2064" s="214" t="s">
        <v>3447</v>
      </c>
      <c r="D2064" s="214" t="s">
        <v>3448</v>
      </c>
      <c r="E2064" s="215">
        <v>207</v>
      </c>
      <c r="F2064" s="215">
        <v>238</v>
      </c>
      <c r="G2064" s="212"/>
      <c r="H2064" s="212"/>
      <c r="I2064" s="213">
        <f>IF(Таблица6254[[#This Row],[цена наличные]]&lt;&gt;"-",Таблица6254[[#This Row],[цена наличные]]*Таблица6254[[#This Row],[Заказ наличные]],"")</f>
        <v>0</v>
      </c>
      <c r="J2064" s="213">
        <f>Таблица6254[[#This Row],[Цена б/н]]*Таблица6254[[#This Row],[заказ б/н]]</f>
        <v>0</v>
      </c>
    </row>
    <row r="2065" spans="1:10" x14ac:dyDescent="0.25">
      <c r="A2065" s="214" t="s">
        <v>1033</v>
      </c>
      <c r="B2065" s="214" t="s">
        <v>2969</v>
      </c>
      <c r="C2065" s="214" t="s">
        <v>3449</v>
      </c>
      <c r="D2065" s="214" t="s">
        <v>3450</v>
      </c>
      <c r="E2065" s="215">
        <v>221</v>
      </c>
      <c r="F2065" s="215">
        <v>254</v>
      </c>
      <c r="G2065" s="212"/>
      <c r="H2065" s="212"/>
      <c r="I2065" s="213">
        <f>IF(Таблица6254[[#This Row],[цена наличные]]&lt;&gt;"-",Таблица6254[[#This Row],[цена наличные]]*Таблица6254[[#This Row],[Заказ наличные]],"")</f>
        <v>0</v>
      </c>
      <c r="J2065" s="213">
        <f>Таблица6254[[#This Row],[Цена б/н]]*Таблица6254[[#This Row],[заказ б/н]]</f>
        <v>0</v>
      </c>
    </row>
    <row r="2066" spans="1:10" x14ac:dyDescent="0.25">
      <c r="A2066" s="214" t="s">
        <v>1033</v>
      </c>
      <c r="B2066" s="214" t="s">
        <v>2969</v>
      </c>
      <c r="C2066" s="214" t="s">
        <v>3451</v>
      </c>
      <c r="D2066" s="214" t="s">
        <v>3452</v>
      </c>
      <c r="E2066" s="215">
        <v>311</v>
      </c>
      <c r="F2066" s="215">
        <v>357</v>
      </c>
      <c r="G2066" s="212"/>
      <c r="H2066" s="212"/>
      <c r="I2066" s="213">
        <f>IF(Таблица6254[[#This Row],[цена наличные]]&lt;&gt;"-",Таблица6254[[#This Row],[цена наличные]]*Таблица6254[[#This Row],[Заказ наличные]],"")</f>
        <v>0</v>
      </c>
      <c r="J2066" s="213">
        <f>Таблица6254[[#This Row],[Цена б/н]]*Таблица6254[[#This Row],[заказ б/н]]</f>
        <v>0</v>
      </c>
    </row>
    <row r="2067" spans="1:10" x14ac:dyDescent="0.25">
      <c r="A2067" s="214" t="s">
        <v>1033</v>
      </c>
      <c r="B2067" s="214" t="s">
        <v>2969</v>
      </c>
      <c r="C2067" s="214" t="s">
        <v>544</v>
      </c>
      <c r="D2067" s="214" t="s">
        <v>3453</v>
      </c>
      <c r="E2067" s="215">
        <v>276</v>
      </c>
      <c r="F2067" s="215">
        <v>318</v>
      </c>
      <c r="G2067" s="212"/>
      <c r="H2067" s="212"/>
      <c r="I2067" s="213">
        <f>IF(Таблица6254[[#This Row],[цена наличные]]&lt;&gt;"-",Таблица6254[[#This Row],[цена наличные]]*Таблица6254[[#This Row],[Заказ наличные]],"")</f>
        <v>0</v>
      </c>
      <c r="J2067" s="213">
        <f>Таблица6254[[#This Row],[Цена б/н]]*Таблица6254[[#This Row],[заказ б/н]]</f>
        <v>0</v>
      </c>
    </row>
    <row r="2068" spans="1:10" x14ac:dyDescent="0.25">
      <c r="A2068" s="214" t="s">
        <v>1033</v>
      </c>
      <c r="B2068" s="214" t="s">
        <v>2969</v>
      </c>
      <c r="C2068" s="214" t="s">
        <v>3454</v>
      </c>
      <c r="D2068" s="214" t="s">
        <v>3455</v>
      </c>
      <c r="E2068" s="215">
        <v>187</v>
      </c>
      <c r="F2068" s="215">
        <v>215</v>
      </c>
      <c r="G2068" s="212"/>
      <c r="H2068" s="212"/>
      <c r="I2068" s="213">
        <f>IF(Таблица6254[[#This Row],[цена наличные]]&lt;&gt;"-",Таблица6254[[#This Row],[цена наличные]]*Таблица6254[[#This Row],[Заказ наличные]],"")</f>
        <v>0</v>
      </c>
      <c r="J2068" s="213">
        <f>Таблица6254[[#This Row],[Цена б/н]]*Таблица6254[[#This Row],[заказ б/н]]</f>
        <v>0</v>
      </c>
    </row>
    <row r="2069" spans="1:10" x14ac:dyDescent="0.25">
      <c r="A2069" s="214" t="s">
        <v>1033</v>
      </c>
      <c r="B2069" s="214" t="s">
        <v>2969</v>
      </c>
      <c r="C2069" s="214" t="s">
        <v>3456</v>
      </c>
      <c r="D2069" s="214" t="s">
        <v>3457</v>
      </c>
      <c r="E2069" s="215">
        <v>228</v>
      </c>
      <c r="F2069" s="215">
        <v>262</v>
      </c>
      <c r="G2069" s="212"/>
      <c r="H2069" s="212"/>
      <c r="I2069" s="213">
        <f>IF(Таблица6254[[#This Row],[цена наличные]]&lt;&gt;"-",Таблица6254[[#This Row],[цена наличные]]*Таблица6254[[#This Row],[Заказ наличные]],"")</f>
        <v>0</v>
      </c>
      <c r="J2069" s="213">
        <f>Таблица6254[[#This Row],[Цена б/н]]*Таблица6254[[#This Row],[заказ б/н]]</f>
        <v>0</v>
      </c>
    </row>
    <row r="2070" spans="1:10" x14ac:dyDescent="0.25">
      <c r="A2070" s="214" t="s">
        <v>1033</v>
      </c>
      <c r="B2070" s="214" t="s">
        <v>2969</v>
      </c>
      <c r="C2070" s="214" t="s">
        <v>3458</v>
      </c>
      <c r="D2070" s="214" t="s">
        <v>3459</v>
      </c>
      <c r="E2070" s="215">
        <v>414</v>
      </c>
      <c r="F2070" s="215">
        <v>476</v>
      </c>
      <c r="G2070" s="212"/>
      <c r="H2070" s="212"/>
      <c r="I2070" s="213">
        <f>IF(Таблица6254[[#This Row],[цена наличные]]&lt;&gt;"-",Таблица6254[[#This Row],[цена наличные]]*Таблица6254[[#This Row],[Заказ наличные]],"")</f>
        <v>0</v>
      </c>
      <c r="J2070" s="213">
        <f>Таблица6254[[#This Row],[Цена б/н]]*Таблица6254[[#This Row],[заказ б/н]]</f>
        <v>0</v>
      </c>
    </row>
    <row r="2071" spans="1:10" x14ac:dyDescent="0.25">
      <c r="A2071" s="214" t="s">
        <v>1033</v>
      </c>
      <c r="B2071" s="214" t="s">
        <v>2969</v>
      </c>
      <c r="C2071" s="214" t="s">
        <v>3460</v>
      </c>
      <c r="D2071" s="214" t="s">
        <v>3461</v>
      </c>
      <c r="E2071" s="215">
        <v>366</v>
      </c>
      <c r="F2071" s="215">
        <v>420</v>
      </c>
      <c r="G2071" s="212"/>
      <c r="H2071" s="212"/>
      <c r="I2071" s="213">
        <f>IF(Таблица6254[[#This Row],[цена наличные]]&lt;&gt;"-",Таблица6254[[#This Row],[цена наличные]]*Таблица6254[[#This Row],[Заказ наличные]],"")</f>
        <v>0</v>
      </c>
      <c r="J2071" s="213">
        <f>Таблица6254[[#This Row],[Цена б/н]]*Таблица6254[[#This Row],[заказ б/н]]</f>
        <v>0</v>
      </c>
    </row>
    <row r="2072" spans="1:10" x14ac:dyDescent="0.25">
      <c r="A2072" s="214" t="s">
        <v>1033</v>
      </c>
      <c r="B2072" s="214" t="s">
        <v>2969</v>
      </c>
      <c r="C2072" s="214" t="s">
        <v>3462</v>
      </c>
      <c r="D2072" s="214" t="s">
        <v>3463</v>
      </c>
      <c r="E2072" s="215">
        <v>552</v>
      </c>
      <c r="F2072" s="215">
        <v>634</v>
      </c>
      <c r="G2072" s="212"/>
      <c r="H2072" s="212"/>
      <c r="I2072" s="213">
        <f>IF(Таблица6254[[#This Row],[цена наличные]]&lt;&gt;"-",Таблица6254[[#This Row],[цена наличные]]*Таблица6254[[#This Row],[Заказ наличные]],"")</f>
        <v>0</v>
      </c>
      <c r="J2072" s="213">
        <f>Таблица6254[[#This Row],[Цена б/н]]*Таблица6254[[#This Row],[заказ б/н]]</f>
        <v>0</v>
      </c>
    </row>
    <row r="2073" spans="1:10" x14ac:dyDescent="0.25">
      <c r="A2073" s="214" t="s">
        <v>1033</v>
      </c>
      <c r="B2073" s="214" t="s">
        <v>2969</v>
      </c>
      <c r="C2073" s="214" t="s">
        <v>3464</v>
      </c>
      <c r="D2073" s="214" t="s">
        <v>3465</v>
      </c>
      <c r="E2073" s="215">
        <v>577</v>
      </c>
      <c r="F2073" s="215">
        <v>663</v>
      </c>
      <c r="G2073" s="212"/>
      <c r="H2073" s="212"/>
      <c r="I2073" s="213">
        <f>IF(Таблица6254[[#This Row],[цена наличные]]&lt;&gt;"-",Таблица6254[[#This Row],[цена наличные]]*Таблица6254[[#This Row],[Заказ наличные]],"")</f>
        <v>0</v>
      </c>
      <c r="J2073" s="213">
        <f>Таблица6254[[#This Row],[Цена б/н]]*Таблица6254[[#This Row],[заказ б/н]]</f>
        <v>0</v>
      </c>
    </row>
    <row r="2074" spans="1:10" x14ac:dyDescent="0.25">
      <c r="A2074" s="214" t="s">
        <v>1033</v>
      </c>
      <c r="B2074" s="214" t="s">
        <v>2969</v>
      </c>
      <c r="C2074" s="214" t="s">
        <v>3466</v>
      </c>
      <c r="D2074" s="214" t="s">
        <v>3467</v>
      </c>
      <c r="E2074" s="215">
        <v>577</v>
      </c>
      <c r="F2074" s="215">
        <v>663</v>
      </c>
      <c r="G2074" s="212"/>
      <c r="H2074" s="212"/>
      <c r="I2074" s="213">
        <f>IF(Таблица6254[[#This Row],[цена наличные]]&lt;&gt;"-",Таблица6254[[#This Row],[цена наличные]]*Таблица6254[[#This Row],[Заказ наличные]],"")</f>
        <v>0</v>
      </c>
      <c r="J2074" s="213">
        <f>Таблица6254[[#This Row],[Цена б/н]]*Таблица6254[[#This Row],[заказ б/н]]</f>
        <v>0</v>
      </c>
    </row>
    <row r="2075" spans="1:10" x14ac:dyDescent="0.25">
      <c r="A2075" s="214" t="s">
        <v>1033</v>
      </c>
      <c r="B2075" s="214" t="s">
        <v>2969</v>
      </c>
      <c r="C2075" s="214" t="s">
        <v>3468</v>
      </c>
      <c r="D2075" s="214" t="s">
        <v>3469</v>
      </c>
      <c r="E2075" s="215">
        <v>611</v>
      </c>
      <c r="F2075" s="215">
        <v>702</v>
      </c>
      <c r="G2075" s="212"/>
      <c r="H2075" s="212"/>
      <c r="I2075" s="213">
        <f>IF(Таблица6254[[#This Row],[цена наличные]]&lt;&gt;"-",Таблица6254[[#This Row],[цена наличные]]*Таблица6254[[#This Row],[Заказ наличные]],"")</f>
        <v>0</v>
      </c>
      <c r="J2075" s="213">
        <f>Таблица6254[[#This Row],[Цена б/н]]*Таблица6254[[#This Row],[заказ б/н]]</f>
        <v>0</v>
      </c>
    </row>
    <row r="2076" spans="1:10" x14ac:dyDescent="0.25">
      <c r="A2076" s="214" t="s">
        <v>1033</v>
      </c>
      <c r="B2076" s="214" t="s">
        <v>2969</v>
      </c>
      <c r="C2076" s="214" t="s">
        <v>3470</v>
      </c>
      <c r="D2076" s="214" t="s">
        <v>3471</v>
      </c>
      <c r="E2076" s="215">
        <v>611</v>
      </c>
      <c r="F2076" s="215">
        <v>702</v>
      </c>
      <c r="G2076" s="212"/>
      <c r="H2076" s="212"/>
      <c r="I2076" s="213">
        <f>IF(Таблица6254[[#This Row],[цена наличные]]&lt;&gt;"-",Таблица6254[[#This Row],[цена наличные]]*Таблица6254[[#This Row],[Заказ наличные]],"")</f>
        <v>0</v>
      </c>
      <c r="J2076" s="213">
        <f>Таблица6254[[#This Row],[Цена б/н]]*Таблица6254[[#This Row],[заказ б/н]]</f>
        <v>0</v>
      </c>
    </row>
    <row r="2077" spans="1:10" x14ac:dyDescent="0.25">
      <c r="A2077" s="214" t="s">
        <v>1033</v>
      </c>
      <c r="B2077" s="214" t="s">
        <v>2969</v>
      </c>
      <c r="C2077" s="214" t="s">
        <v>3472</v>
      </c>
      <c r="D2077" s="214" t="s">
        <v>3473</v>
      </c>
      <c r="E2077" s="215">
        <v>611</v>
      </c>
      <c r="F2077" s="215">
        <v>702</v>
      </c>
      <c r="G2077" s="212"/>
      <c r="H2077" s="212"/>
      <c r="I2077" s="213">
        <f>IF(Таблица6254[[#This Row],[цена наличные]]&lt;&gt;"-",Таблица6254[[#This Row],[цена наличные]]*Таблица6254[[#This Row],[Заказ наличные]],"")</f>
        <v>0</v>
      </c>
      <c r="J2077" s="213">
        <f>Таблица6254[[#This Row],[Цена б/н]]*Таблица6254[[#This Row],[заказ б/н]]</f>
        <v>0</v>
      </c>
    </row>
    <row r="2078" spans="1:10" x14ac:dyDescent="0.25">
      <c r="A2078" s="214" t="s">
        <v>1033</v>
      </c>
      <c r="B2078" s="214" t="s">
        <v>2969</v>
      </c>
      <c r="C2078" s="214" t="s">
        <v>3474</v>
      </c>
      <c r="D2078" s="214" t="s">
        <v>3475</v>
      </c>
      <c r="E2078" s="215">
        <v>223</v>
      </c>
      <c r="F2078" s="215">
        <v>256</v>
      </c>
      <c r="G2078" s="212"/>
      <c r="H2078" s="212"/>
      <c r="I2078" s="213">
        <f>IF(Таблица6254[[#This Row],[цена наличные]]&lt;&gt;"-",Таблица6254[[#This Row],[цена наличные]]*Таблица6254[[#This Row],[Заказ наличные]],"")</f>
        <v>0</v>
      </c>
      <c r="J2078" s="213">
        <f>Таблица6254[[#This Row],[Цена б/н]]*Таблица6254[[#This Row],[заказ б/н]]</f>
        <v>0</v>
      </c>
    </row>
    <row r="2079" spans="1:10" x14ac:dyDescent="0.25">
      <c r="A2079" s="214" t="s">
        <v>1033</v>
      </c>
      <c r="B2079" s="214" t="s">
        <v>2969</v>
      </c>
      <c r="C2079" s="214" t="s">
        <v>3476</v>
      </c>
      <c r="D2079" s="214" t="s">
        <v>3477</v>
      </c>
      <c r="E2079" s="215">
        <v>243</v>
      </c>
      <c r="F2079" s="215">
        <v>279</v>
      </c>
      <c r="G2079" s="212"/>
      <c r="H2079" s="212"/>
      <c r="I2079" s="213">
        <f>IF(Таблица6254[[#This Row],[цена наличные]]&lt;&gt;"-",Таблица6254[[#This Row],[цена наличные]]*Таблица6254[[#This Row],[Заказ наличные]],"")</f>
        <v>0</v>
      </c>
      <c r="J2079" s="213">
        <f>Таблица6254[[#This Row],[Цена б/н]]*Таблица6254[[#This Row],[заказ б/н]]</f>
        <v>0</v>
      </c>
    </row>
    <row r="2080" spans="1:10" x14ac:dyDescent="0.25">
      <c r="A2080" s="214" t="s">
        <v>1033</v>
      </c>
      <c r="B2080" s="214" t="s">
        <v>2969</v>
      </c>
      <c r="C2080" s="214" t="s">
        <v>3476</v>
      </c>
      <c r="D2080" s="214" t="s">
        <v>3478</v>
      </c>
      <c r="E2080" s="215">
        <v>291</v>
      </c>
      <c r="F2080" s="215">
        <v>335</v>
      </c>
      <c r="G2080" s="212"/>
      <c r="H2080" s="212"/>
      <c r="I2080" s="213">
        <f>IF(Таблица6254[[#This Row],[цена наличные]]&lt;&gt;"-",Таблица6254[[#This Row],[цена наличные]]*Таблица6254[[#This Row],[Заказ наличные]],"")</f>
        <v>0</v>
      </c>
      <c r="J2080" s="213">
        <f>Таблица6254[[#This Row],[Цена б/н]]*Таблица6254[[#This Row],[заказ б/н]]</f>
        <v>0</v>
      </c>
    </row>
    <row r="2081" spans="1:10" x14ac:dyDescent="0.25">
      <c r="A2081" s="214" t="s">
        <v>1033</v>
      </c>
      <c r="B2081" s="214" t="s">
        <v>2969</v>
      </c>
      <c r="C2081" s="214" t="s">
        <v>3479</v>
      </c>
      <c r="D2081" s="214" t="s">
        <v>3480</v>
      </c>
      <c r="E2081" s="215">
        <v>242</v>
      </c>
      <c r="F2081" s="215">
        <v>278</v>
      </c>
      <c r="G2081" s="212"/>
      <c r="H2081" s="212"/>
      <c r="I2081" s="213">
        <f>IF(Таблица6254[[#This Row],[цена наличные]]&lt;&gt;"-",Таблица6254[[#This Row],[цена наличные]]*Таблица6254[[#This Row],[Заказ наличные]],"")</f>
        <v>0</v>
      </c>
      <c r="J2081" s="213">
        <f>Таблица6254[[#This Row],[Цена б/н]]*Таблица6254[[#This Row],[заказ б/н]]</f>
        <v>0</v>
      </c>
    </row>
    <row r="2082" spans="1:10" x14ac:dyDescent="0.25">
      <c r="A2082" s="214" t="s">
        <v>1033</v>
      </c>
      <c r="B2082" s="214" t="s">
        <v>2969</v>
      </c>
      <c r="C2082" s="214" t="s">
        <v>3481</v>
      </c>
      <c r="D2082" s="214" t="s">
        <v>3482</v>
      </c>
      <c r="E2082" s="215">
        <v>552</v>
      </c>
      <c r="F2082" s="215">
        <v>634</v>
      </c>
      <c r="G2082" s="212"/>
      <c r="H2082" s="212"/>
      <c r="I2082" s="213">
        <f>IF(Таблица6254[[#This Row],[цена наличные]]&lt;&gt;"-",Таблица6254[[#This Row],[цена наличные]]*Таблица6254[[#This Row],[Заказ наличные]],"")</f>
        <v>0</v>
      </c>
      <c r="J2082" s="213">
        <f>Таблица6254[[#This Row],[Цена б/н]]*Таблица6254[[#This Row],[заказ б/н]]</f>
        <v>0</v>
      </c>
    </row>
    <row r="2083" spans="1:10" x14ac:dyDescent="0.25">
      <c r="A2083" s="214" t="s">
        <v>1033</v>
      </c>
      <c r="B2083" s="214" t="s">
        <v>2969</v>
      </c>
      <c r="C2083" s="214" t="s">
        <v>3483</v>
      </c>
      <c r="D2083" s="214" t="s">
        <v>3484</v>
      </c>
      <c r="E2083" s="215">
        <v>828</v>
      </c>
      <c r="F2083" s="215">
        <v>952</v>
      </c>
      <c r="G2083" s="212"/>
      <c r="H2083" s="212"/>
      <c r="I2083" s="213">
        <f>IF(Таблица6254[[#This Row],[цена наличные]]&lt;&gt;"-",Таблица6254[[#This Row],[цена наличные]]*Таблица6254[[#This Row],[Заказ наличные]],"")</f>
        <v>0</v>
      </c>
      <c r="J2083" s="213">
        <f>Таблица6254[[#This Row],[Цена б/н]]*Таблица6254[[#This Row],[заказ б/н]]</f>
        <v>0</v>
      </c>
    </row>
    <row r="2084" spans="1:10" x14ac:dyDescent="0.25">
      <c r="A2084" s="214" t="s">
        <v>1033</v>
      </c>
      <c r="B2084" s="214" t="s">
        <v>2969</v>
      </c>
      <c r="C2084" s="214" t="s">
        <v>3485</v>
      </c>
      <c r="D2084" s="214" t="s">
        <v>3486</v>
      </c>
      <c r="E2084" s="215">
        <v>828</v>
      </c>
      <c r="F2084" s="215">
        <v>952</v>
      </c>
      <c r="G2084" s="212"/>
      <c r="H2084" s="212"/>
      <c r="I2084" s="213">
        <f>IF(Таблица6254[[#This Row],[цена наличные]]&lt;&gt;"-",Таблица6254[[#This Row],[цена наличные]]*Таблица6254[[#This Row],[Заказ наличные]],"")</f>
        <v>0</v>
      </c>
      <c r="J2084" s="213">
        <f>Таблица6254[[#This Row],[Цена б/н]]*Таблица6254[[#This Row],[заказ б/н]]</f>
        <v>0</v>
      </c>
    </row>
    <row r="2085" spans="1:10" x14ac:dyDescent="0.25">
      <c r="A2085" s="214" t="s">
        <v>1033</v>
      </c>
      <c r="B2085" s="214" t="s">
        <v>2969</v>
      </c>
      <c r="C2085" s="214" t="s">
        <v>3487</v>
      </c>
      <c r="D2085" s="214" t="s">
        <v>3488</v>
      </c>
      <c r="E2085" s="215">
        <v>642</v>
      </c>
      <c r="F2085" s="215">
        <v>738</v>
      </c>
      <c r="G2085" s="212"/>
      <c r="H2085" s="212"/>
      <c r="I2085" s="213">
        <f>IF(Таблица6254[[#This Row],[цена наличные]]&lt;&gt;"-",Таблица6254[[#This Row],[цена наличные]]*Таблица6254[[#This Row],[Заказ наличные]],"")</f>
        <v>0</v>
      </c>
      <c r="J2085" s="213">
        <f>Таблица6254[[#This Row],[Цена б/н]]*Таблица6254[[#This Row],[заказ б/н]]</f>
        <v>0</v>
      </c>
    </row>
    <row r="2086" spans="1:10" x14ac:dyDescent="0.25">
      <c r="A2086" s="214" t="s">
        <v>1033</v>
      </c>
      <c r="B2086" s="214" t="s">
        <v>2969</v>
      </c>
      <c r="C2086" s="214" t="s">
        <v>3489</v>
      </c>
      <c r="D2086" s="214" t="s">
        <v>3490</v>
      </c>
      <c r="E2086" s="215">
        <v>828</v>
      </c>
      <c r="F2086" s="215">
        <v>952</v>
      </c>
      <c r="G2086" s="212"/>
      <c r="H2086" s="212"/>
      <c r="I2086" s="213">
        <f>IF(Таблица6254[[#This Row],[цена наличные]]&lt;&gt;"-",Таблица6254[[#This Row],[цена наличные]]*Таблица6254[[#This Row],[Заказ наличные]],"")</f>
        <v>0</v>
      </c>
      <c r="J2086" s="213">
        <f>Таблица6254[[#This Row],[Цена б/н]]*Таблица6254[[#This Row],[заказ б/н]]</f>
        <v>0</v>
      </c>
    </row>
    <row r="2087" spans="1:10" x14ac:dyDescent="0.25">
      <c r="A2087" s="214" t="s">
        <v>1033</v>
      </c>
      <c r="B2087" s="214" t="s">
        <v>2969</v>
      </c>
      <c r="C2087" s="214" t="s">
        <v>3491</v>
      </c>
      <c r="D2087" s="214" t="s">
        <v>3492</v>
      </c>
      <c r="E2087" s="215">
        <v>856</v>
      </c>
      <c r="F2087" s="215">
        <v>984</v>
      </c>
      <c r="G2087" s="212"/>
      <c r="H2087" s="212"/>
      <c r="I2087" s="213">
        <f>IF(Таблица6254[[#This Row],[цена наличные]]&lt;&gt;"-",Таблица6254[[#This Row],[цена наличные]]*Таблица6254[[#This Row],[Заказ наличные]],"")</f>
        <v>0</v>
      </c>
      <c r="J2087" s="213">
        <f>Таблица6254[[#This Row],[Цена б/н]]*Таблица6254[[#This Row],[заказ б/н]]</f>
        <v>0</v>
      </c>
    </row>
    <row r="2088" spans="1:10" x14ac:dyDescent="0.25">
      <c r="A2088" s="214" t="s">
        <v>1033</v>
      </c>
      <c r="B2088" s="214" t="s">
        <v>2969</v>
      </c>
      <c r="C2088" s="214" t="s">
        <v>3493</v>
      </c>
      <c r="D2088" s="214" t="s">
        <v>3494</v>
      </c>
      <c r="E2088" s="215">
        <v>1725</v>
      </c>
      <c r="F2088" s="215">
        <v>1983</v>
      </c>
      <c r="G2088" s="212"/>
      <c r="H2088" s="212"/>
      <c r="I2088" s="213">
        <f>IF(Таблица6254[[#This Row],[цена наличные]]&lt;&gt;"-",Таблица6254[[#This Row],[цена наличные]]*Таблица6254[[#This Row],[Заказ наличные]],"")</f>
        <v>0</v>
      </c>
      <c r="J2088" s="213">
        <f>Таблица6254[[#This Row],[Цена б/н]]*Таблица6254[[#This Row],[заказ б/н]]</f>
        <v>0</v>
      </c>
    </row>
    <row r="2089" spans="1:10" x14ac:dyDescent="0.25">
      <c r="A2089" s="214" t="s">
        <v>1033</v>
      </c>
      <c r="B2089" s="214" t="s">
        <v>2969</v>
      </c>
      <c r="C2089" s="214" t="s">
        <v>3495</v>
      </c>
      <c r="D2089" s="214" t="s">
        <v>3496</v>
      </c>
      <c r="E2089" s="215">
        <v>1863</v>
      </c>
      <c r="F2089" s="215">
        <v>2141</v>
      </c>
      <c r="G2089" s="212"/>
      <c r="H2089" s="212"/>
      <c r="I2089" s="213">
        <f>IF(Таблица6254[[#This Row],[цена наличные]]&lt;&gt;"-",Таблица6254[[#This Row],[цена наличные]]*Таблица6254[[#This Row],[Заказ наличные]],"")</f>
        <v>0</v>
      </c>
      <c r="J2089" s="213">
        <f>Таблица6254[[#This Row],[Цена б/н]]*Таблица6254[[#This Row],[заказ б/н]]</f>
        <v>0</v>
      </c>
    </row>
    <row r="2090" spans="1:10" x14ac:dyDescent="0.25">
      <c r="A2090" s="214" t="s">
        <v>1033</v>
      </c>
      <c r="B2090" s="214" t="s">
        <v>2969</v>
      </c>
      <c r="C2090" s="214" t="s">
        <v>3497</v>
      </c>
      <c r="D2090" s="214" t="s">
        <v>3498</v>
      </c>
      <c r="E2090" s="215">
        <v>2795</v>
      </c>
      <c r="F2090" s="215">
        <v>3212</v>
      </c>
      <c r="G2090" s="212"/>
      <c r="H2090" s="212"/>
      <c r="I2090" s="213">
        <f>IF(Таблица6254[[#This Row],[цена наличные]]&lt;&gt;"-",Таблица6254[[#This Row],[цена наличные]]*Таблица6254[[#This Row],[Заказ наличные]],"")</f>
        <v>0</v>
      </c>
      <c r="J2090" s="213">
        <f>Таблица6254[[#This Row],[Цена б/н]]*Таблица6254[[#This Row],[заказ б/н]]</f>
        <v>0</v>
      </c>
    </row>
    <row r="2091" spans="1:10" x14ac:dyDescent="0.25">
      <c r="A2091" s="214" t="s">
        <v>1033</v>
      </c>
      <c r="B2091" s="214" t="s">
        <v>2969</v>
      </c>
      <c r="C2091" s="214" t="s">
        <v>3499</v>
      </c>
      <c r="D2091" s="214" t="s">
        <v>3500</v>
      </c>
      <c r="E2091" s="215">
        <v>414</v>
      </c>
      <c r="F2091" s="215">
        <v>476</v>
      </c>
      <c r="G2091" s="212"/>
      <c r="H2091" s="212"/>
      <c r="I2091" s="213">
        <f>IF(Таблица6254[[#This Row],[цена наличные]]&lt;&gt;"-",Таблица6254[[#This Row],[цена наличные]]*Таблица6254[[#This Row],[Заказ наличные]],"")</f>
        <v>0</v>
      </c>
      <c r="J2091" s="213">
        <f>Таблица6254[[#This Row],[Цена б/н]]*Таблица6254[[#This Row],[заказ б/н]]</f>
        <v>0</v>
      </c>
    </row>
    <row r="2092" spans="1:10" x14ac:dyDescent="0.25">
      <c r="A2092" s="214" t="s">
        <v>1033</v>
      </c>
      <c r="B2092" s="214" t="s">
        <v>2969</v>
      </c>
      <c r="C2092" s="214" t="s">
        <v>3501</v>
      </c>
      <c r="D2092" s="214" t="s">
        <v>3502</v>
      </c>
      <c r="E2092" s="215">
        <v>311</v>
      </c>
      <c r="F2092" s="215">
        <v>357</v>
      </c>
      <c r="G2092" s="212"/>
      <c r="H2092" s="212"/>
      <c r="I2092" s="213">
        <f>IF(Таблица6254[[#This Row],[цена наличные]]&lt;&gt;"-",Таблица6254[[#This Row],[цена наличные]]*Таблица6254[[#This Row],[Заказ наличные]],"")</f>
        <v>0</v>
      </c>
      <c r="J2092" s="213">
        <f>Таблица6254[[#This Row],[Цена б/н]]*Таблица6254[[#This Row],[заказ б/н]]</f>
        <v>0</v>
      </c>
    </row>
    <row r="2093" spans="1:10" x14ac:dyDescent="0.25">
      <c r="A2093" s="214" t="s">
        <v>1033</v>
      </c>
      <c r="B2093" s="214" t="s">
        <v>2969</v>
      </c>
      <c r="C2093" s="214" t="s">
        <v>3501</v>
      </c>
      <c r="D2093" s="214" t="s">
        <v>11627</v>
      </c>
      <c r="E2093" s="215">
        <v>331</v>
      </c>
      <c r="F2093" s="215">
        <v>381</v>
      </c>
      <c r="G2093" s="212"/>
      <c r="H2093" s="212"/>
      <c r="I2093" s="213">
        <f>IF(Таблица6254[[#This Row],[цена наличные]]&lt;&gt;"-",Таблица6254[[#This Row],[цена наличные]]*Таблица6254[[#This Row],[Заказ наличные]],"")</f>
        <v>0</v>
      </c>
      <c r="J2093" s="213">
        <f>Таблица6254[[#This Row],[Цена б/н]]*Таблица6254[[#This Row],[заказ б/н]]</f>
        <v>0</v>
      </c>
    </row>
    <row r="2094" spans="1:10" x14ac:dyDescent="0.25">
      <c r="A2094" s="214" t="s">
        <v>1033</v>
      </c>
      <c r="B2094" s="214" t="s">
        <v>2969</v>
      </c>
      <c r="C2094" s="214" t="s">
        <v>3503</v>
      </c>
      <c r="D2094" s="214" t="s">
        <v>3504</v>
      </c>
      <c r="E2094" s="215">
        <v>228</v>
      </c>
      <c r="F2094" s="215">
        <v>262</v>
      </c>
      <c r="G2094" s="212"/>
      <c r="H2094" s="212"/>
      <c r="I2094" s="213">
        <f>IF(Таблица6254[[#This Row],[цена наличные]]&lt;&gt;"-",Таблица6254[[#This Row],[цена наличные]]*Таблица6254[[#This Row],[Заказ наличные]],"")</f>
        <v>0</v>
      </c>
      <c r="J2094" s="213">
        <f>Таблица6254[[#This Row],[Цена б/н]]*Таблица6254[[#This Row],[заказ б/н]]</f>
        <v>0</v>
      </c>
    </row>
    <row r="2095" spans="1:10" x14ac:dyDescent="0.25">
      <c r="A2095" s="214" t="s">
        <v>1033</v>
      </c>
      <c r="B2095" s="214" t="s">
        <v>2969</v>
      </c>
      <c r="C2095" s="214" t="s">
        <v>3503</v>
      </c>
      <c r="D2095" s="214" t="s">
        <v>14332</v>
      </c>
      <c r="E2095" s="215">
        <v>338</v>
      </c>
      <c r="F2095" s="215">
        <v>388</v>
      </c>
      <c r="G2095" s="212"/>
      <c r="H2095" s="212"/>
      <c r="I2095" s="213">
        <f>IF(Таблица6254[[#This Row],[цена наличные]]&lt;&gt;"-",Таблица6254[[#This Row],[цена наличные]]*Таблица6254[[#This Row],[Заказ наличные]],"")</f>
        <v>0</v>
      </c>
      <c r="J2095" s="213">
        <f>Таблица6254[[#This Row],[Цена б/н]]*Таблица6254[[#This Row],[заказ б/н]]</f>
        <v>0</v>
      </c>
    </row>
    <row r="2096" spans="1:10" x14ac:dyDescent="0.25">
      <c r="A2096" s="214" t="s">
        <v>3505</v>
      </c>
      <c r="B2096" s="214" t="s">
        <v>3506</v>
      </c>
      <c r="C2096" s="214" t="s">
        <v>3507</v>
      </c>
      <c r="D2096" s="476" t="s">
        <v>3508</v>
      </c>
      <c r="E2096" s="478"/>
      <c r="F2096" s="215">
        <v>1560</v>
      </c>
      <c r="G2096" s="212"/>
      <c r="H2096" s="212"/>
      <c r="I2096" s="213">
        <f>IF(Таблица6254[[#This Row],[цена наличные]]&lt;&gt;"-",Таблица6254[[#This Row],[цена наличные]]*Таблица6254[[#This Row],[Заказ наличные]],"")</f>
        <v>0</v>
      </c>
      <c r="J2096" s="213">
        <f>Таблица6254[[#This Row],[Цена б/н]]*Таблица6254[[#This Row],[заказ б/н]]</f>
        <v>0</v>
      </c>
    </row>
    <row r="2097" spans="1:10" x14ac:dyDescent="0.25">
      <c r="A2097" s="214" t="s">
        <v>3505</v>
      </c>
      <c r="B2097" s="214" t="s">
        <v>3509</v>
      </c>
      <c r="C2097" s="214" t="s">
        <v>3510</v>
      </c>
      <c r="D2097" s="476" t="s">
        <v>3511</v>
      </c>
      <c r="E2097" s="478"/>
      <c r="F2097" s="215">
        <v>24183</v>
      </c>
      <c r="G2097" s="212"/>
      <c r="H2097" s="212"/>
      <c r="I2097" s="213">
        <f>IF(Таблица6254[[#This Row],[цена наличные]]&lt;&gt;"-",Таблица6254[[#This Row],[цена наличные]]*Таблица6254[[#This Row],[Заказ наличные]],"")</f>
        <v>0</v>
      </c>
      <c r="J2097" s="213">
        <f>Таблица6254[[#This Row],[Цена б/н]]*Таблица6254[[#This Row],[заказ б/н]]</f>
        <v>0</v>
      </c>
    </row>
    <row r="2098" spans="1:10" x14ac:dyDescent="0.25">
      <c r="A2098" s="214" t="s">
        <v>3505</v>
      </c>
      <c r="B2098" s="214" t="s">
        <v>3509</v>
      </c>
      <c r="C2098" s="214" t="s">
        <v>3512</v>
      </c>
      <c r="D2098" s="476" t="s">
        <v>3513</v>
      </c>
      <c r="E2098" s="478"/>
      <c r="F2098" s="215">
        <v>93613</v>
      </c>
      <c r="G2098" s="212"/>
      <c r="H2098" s="212"/>
      <c r="I2098" s="213">
        <f>IF(Таблица6254[[#This Row],[цена наличные]]&lt;&gt;"-",Таблица6254[[#This Row],[цена наличные]]*Таблица6254[[#This Row],[Заказ наличные]],"")</f>
        <v>0</v>
      </c>
      <c r="J2098" s="213">
        <f>Таблица6254[[#This Row],[Цена б/н]]*Таблица6254[[#This Row],[заказ б/н]]</f>
        <v>0</v>
      </c>
    </row>
    <row r="2099" spans="1:10" x14ac:dyDescent="0.25">
      <c r="A2099" s="214" t="s">
        <v>3505</v>
      </c>
      <c r="B2099" s="214" t="s">
        <v>3509</v>
      </c>
      <c r="C2099" s="214" t="s">
        <v>3514</v>
      </c>
      <c r="D2099" s="476" t="s">
        <v>3515</v>
      </c>
      <c r="E2099" s="478"/>
      <c r="F2099" s="215">
        <v>81912</v>
      </c>
      <c r="G2099" s="212"/>
      <c r="H2099" s="212"/>
      <c r="I2099" s="213">
        <f>IF(Таблица6254[[#This Row],[цена наличные]]&lt;&gt;"-",Таблица6254[[#This Row],[цена наличные]]*Таблица6254[[#This Row],[Заказ наличные]],"")</f>
        <v>0</v>
      </c>
      <c r="J2099" s="213">
        <f>Таблица6254[[#This Row],[Цена б/н]]*Таблица6254[[#This Row],[заказ б/н]]</f>
        <v>0</v>
      </c>
    </row>
    <row r="2100" spans="1:10" x14ac:dyDescent="0.25">
      <c r="A2100" s="214" t="s">
        <v>3505</v>
      </c>
      <c r="B2100" s="214" t="s">
        <v>3509</v>
      </c>
      <c r="C2100" s="214" t="s">
        <v>3516</v>
      </c>
      <c r="D2100" s="214" t="s">
        <v>3517</v>
      </c>
      <c r="E2100" s="215"/>
      <c r="F2100" s="215">
        <v>12872</v>
      </c>
      <c r="G2100" s="212"/>
      <c r="H2100" s="212"/>
      <c r="I2100" s="213">
        <f>IF(Таблица6254[[#This Row],[цена наличные]]&lt;&gt;"-",Таблица6254[[#This Row],[цена наличные]]*Таблица6254[[#This Row],[Заказ наличные]],"")</f>
        <v>0</v>
      </c>
      <c r="J2100" s="213">
        <f>Таблица6254[[#This Row],[Цена б/н]]*Таблица6254[[#This Row],[заказ б/н]]</f>
        <v>0</v>
      </c>
    </row>
    <row r="2101" spans="1:10" x14ac:dyDescent="0.25">
      <c r="A2101" s="214" t="s">
        <v>3505</v>
      </c>
      <c r="B2101" s="214" t="s">
        <v>3509</v>
      </c>
      <c r="C2101" s="214" t="s">
        <v>3518</v>
      </c>
      <c r="D2101" s="476" t="s">
        <v>3519</v>
      </c>
      <c r="E2101" s="478"/>
      <c r="F2101" s="215">
        <v>11312</v>
      </c>
      <c r="G2101" s="212"/>
      <c r="H2101" s="212"/>
      <c r="I2101" s="213">
        <f>IF(Таблица6254[[#This Row],[цена наличные]]&lt;&gt;"-",Таблица6254[[#This Row],[цена наличные]]*Таблица6254[[#This Row],[Заказ наличные]],"")</f>
        <v>0</v>
      </c>
      <c r="J2101" s="213">
        <f>Таблица6254[[#This Row],[Цена б/н]]*Таблица6254[[#This Row],[заказ б/н]]</f>
        <v>0</v>
      </c>
    </row>
    <row r="2102" spans="1:10" x14ac:dyDescent="0.25">
      <c r="A2102" s="214" t="s">
        <v>3505</v>
      </c>
      <c r="B2102" s="214" t="s">
        <v>3509</v>
      </c>
      <c r="C2102" s="214" t="s">
        <v>3520</v>
      </c>
      <c r="D2102" s="214" t="s">
        <v>3521</v>
      </c>
      <c r="E2102" s="215"/>
      <c r="F2102" s="215">
        <v>27304</v>
      </c>
      <c r="G2102" s="212"/>
      <c r="H2102" s="212"/>
      <c r="I2102" s="213">
        <f>IF(Таблица6254[[#This Row],[цена наличные]]&lt;&gt;"-",Таблица6254[[#This Row],[цена наличные]]*Таблица6254[[#This Row],[Заказ наличные]],"")</f>
        <v>0</v>
      </c>
      <c r="J2102" s="213">
        <f>Таблица6254[[#This Row],[Цена б/н]]*Таблица6254[[#This Row],[заказ б/н]]</f>
        <v>0</v>
      </c>
    </row>
    <row r="2103" spans="1:10" x14ac:dyDescent="0.25">
      <c r="A2103" s="214" t="s">
        <v>3505</v>
      </c>
      <c r="B2103" s="214" t="s">
        <v>3509</v>
      </c>
      <c r="C2103" s="214" t="s">
        <v>13723</v>
      </c>
      <c r="D2103" s="476" t="s">
        <v>13724</v>
      </c>
      <c r="E2103" s="478"/>
      <c r="F2103" s="215">
        <v>35885</v>
      </c>
      <c r="G2103" s="212"/>
      <c r="H2103" s="212"/>
      <c r="I2103" s="213">
        <f>IF(Таблица6254[[#This Row],[цена наличные]]&lt;&gt;"-",Таблица6254[[#This Row],[цена наличные]]*Таблица6254[[#This Row],[Заказ наличные]],"")</f>
        <v>0</v>
      </c>
      <c r="J2103" s="213">
        <f>Таблица6254[[#This Row],[Цена б/н]]*Таблица6254[[#This Row],[заказ б/н]]</f>
        <v>0</v>
      </c>
    </row>
    <row r="2104" spans="1:10" x14ac:dyDescent="0.25">
      <c r="A2104" s="214" t="s">
        <v>3505</v>
      </c>
      <c r="B2104" s="214" t="s">
        <v>3509</v>
      </c>
      <c r="C2104" s="214" t="s">
        <v>3522</v>
      </c>
      <c r="D2104" s="214" t="s">
        <v>3523</v>
      </c>
      <c r="E2104" s="215"/>
      <c r="F2104" s="215">
        <v>12482</v>
      </c>
      <c r="G2104" s="212"/>
      <c r="H2104" s="212"/>
      <c r="I2104" s="213">
        <f>IF(Таблица6254[[#This Row],[цена наличные]]&lt;&gt;"-",Таблица6254[[#This Row],[цена наличные]]*Таблица6254[[#This Row],[Заказ наличные]],"")</f>
        <v>0</v>
      </c>
      <c r="J2104" s="213">
        <f>Таблица6254[[#This Row],[Цена б/н]]*Таблица6254[[#This Row],[заказ б/н]]</f>
        <v>0</v>
      </c>
    </row>
    <row r="2105" spans="1:10" x14ac:dyDescent="0.25">
      <c r="A2105" s="214" t="s">
        <v>3505</v>
      </c>
      <c r="B2105" s="214" t="s">
        <v>3509</v>
      </c>
      <c r="C2105" s="214" t="s">
        <v>3524</v>
      </c>
      <c r="D2105" s="476" t="s">
        <v>3525</v>
      </c>
      <c r="E2105" s="478"/>
      <c r="F2105" s="215">
        <v>12404</v>
      </c>
      <c r="G2105" s="212"/>
      <c r="H2105" s="212"/>
      <c r="I2105" s="213">
        <f>IF(Таблица6254[[#This Row],[цена наличные]]&lt;&gt;"-",Таблица6254[[#This Row],[цена наличные]]*Таблица6254[[#This Row],[Заказ наличные]],"")</f>
        <v>0</v>
      </c>
      <c r="J2105" s="213">
        <f>Таблица6254[[#This Row],[Цена б/н]]*Таблица6254[[#This Row],[заказ б/н]]</f>
        <v>0</v>
      </c>
    </row>
    <row r="2106" spans="1:10" x14ac:dyDescent="0.25">
      <c r="A2106" s="214" t="s">
        <v>3505</v>
      </c>
      <c r="B2106" s="214" t="s">
        <v>3509</v>
      </c>
      <c r="C2106" s="214" t="s">
        <v>3526</v>
      </c>
      <c r="D2106" s="476" t="s">
        <v>3527</v>
      </c>
      <c r="E2106" s="478"/>
      <c r="F2106" s="215">
        <v>14432</v>
      </c>
      <c r="G2106" s="212"/>
      <c r="H2106" s="212"/>
      <c r="I2106" s="213">
        <f>IF(Таблица6254[[#This Row],[цена наличные]]&lt;&gt;"-",Таблица6254[[#This Row],[цена наличные]]*Таблица6254[[#This Row],[Заказ наличные]],"")</f>
        <v>0</v>
      </c>
      <c r="J2106" s="213">
        <f>Таблица6254[[#This Row],[Цена б/н]]*Таблица6254[[#This Row],[заказ б/н]]</f>
        <v>0</v>
      </c>
    </row>
    <row r="2107" spans="1:10" x14ac:dyDescent="0.25">
      <c r="A2107" s="214" t="s">
        <v>3505</v>
      </c>
      <c r="B2107" s="214" t="s">
        <v>3509</v>
      </c>
      <c r="C2107" s="214" t="s">
        <v>3528</v>
      </c>
      <c r="D2107" s="476" t="s">
        <v>3529</v>
      </c>
      <c r="E2107" s="478"/>
      <c r="F2107" s="215">
        <v>24574</v>
      </c>
      <c r="G2107" s="212"/>
      <c r="H2107" s="212"/>
      <c r="I2107" s="213">
        <f>IF(Таблица6254[[#This Row],[цена наличные]]&lt;&gt;"-",Таблица6254[[#This Row],[цена наличные]]*Таблица6254[[#This Row],[Заказ наличные]],"")</f>
        <v>0</v>
      </c>
      <c r="J2107" s="213">
        <f>Таблица6254[[#This Row],[Цена б/н]]*Таблица6254[[#This Row],[заказ б/н]]</f>
        <v>0</v>
      </c>
    </row>
    <row r="2108" spans="1:10" x14ac:dyDescent="0.25">
      <c r="A2108" s="214" t="s">
        <v>3505</v>
      </c>
      <c r="B2108" s="214" t="s">
        <v>3509</v>
      </c>
      <c r="C2108" s="214" t="s">
        <v>3530</v>
      </c>
      <c r="D2108" s="476" t="s">
        <v>3531</v>
      </c>
      <c r="E2108" s="478"/>
      <c r="F2108" s="215">
        <v>20283</v>
      </c>
      <c r="G2108" s="212"/>
      <c r="H2108" s="212"/>
      <c r="I2108" s="213">
        <f>IF(Таблица6254[[#This Row],[цена наличные]]&lt;&gt;"-",Таблица6254[[#This Row],[цена наличные]]*Таблица6254[[#This Row],[Заказ наличные]],"")</f>
        <v>0</v>
      </c>
      <c r="J2108" s="213">
        <f>Таблица6254[[#This Row],[Цена б/н]]*Таблица6254[[#This Row],[заказ б/н]]</f>
        <v>0</v>
      </c>
    </row>
    <row r="2109" spans="1:10" x14ac:dyDescent="0.25">
      <c r="A2109" s="214" t="s">
        <v>3505</v>
      </c>
      <c r="B2109" s="214" t="s">
        <v>3509</v>
      </c>
      <c r="C2109" s="214" t="s">
        <v>3532</v>
      </c>
      <c r="D2109" s="476" t="s">
        <v>3533</v>
      </c>
      <c r="E2109" s="478"/>
      <c r="F2109" s="215">
        <v>31595</v>
      </c>
      <c r="G2109" s="212"/>
      <c r="H2109" s="212"/>
      <c r="I2109" s="213">
        <f>IF(Таблица6254[[#This Row],[цена наличные]]&lt;&gt;"-",Таблица6254[[#This Row],[цена наличные]]*Таблица6254[[#This Row],[Заказ наличные]],"")</f>
        <v>0</v>
      </c>
      <c r="J2109" s="213">
        <f>Таблица6254[[#This Row],[Цена б/н]]*Таблица6254[[#This Row],[заказ б/н]]</f>
        <v>0</v>
      </c>
    </row>
    <row r="2110" spans="1:10" x14ac:dyDescent="0.25">
      <c r="A2110" s="214" t="s">
        <v>3505</v>
      </c>
      <c r="B2110" s="214" t="s">
        <v>3509</v>
      </c>
      <c r="C2110" s="214" t="s">
        <v>3534</v>
      </c>
      <c r="D2110" s="476" t="s">
        <v>3535</v>
      </c>
      <c r="E2110" s="478"/>
      <c r="F2110" s="215">
        <v>33155</v>
      </c>
      <c r="G2110" s="212"/>
      <c r="H2110" s="212"/>
      <c r="I2110" s="213">
        <f>IF(Таблица6254[[#This Row],[цена наличные]]&lt;&gt;"-",Таблица6254[[#This Row],[цена наличные]]*Таблица6254[[#This Row],[Заказ наличные]],"")</f>
        <v>0</v>
      </c>
      <c r="J2110" s="213">
        <f>Таблица6254[[#This Row],[Цена б/н]]*Таблица6254[[#This Row],[заказ б/н]]</f>
        <v>0</v>
      </c>
    </row>
    <row r="2111" spans="1:10" x14ac:dyDescent="0.25">
      <c r="A2111" s="214" t="s">
        <v>3505</v>
      </c>
      <c r="B2111" s="214" t="s">
        <v>3509</v>
      </c>
      <c r="C2111" s="214" t="s">
        <v>3536</v>
      </c>
      <c r="D2111" s="476" t="s">
        <v>3537</v>
      </c>
      <c r="E2111" s="478"/>
      <c r="F2111" s="215">
        <v>55388</v>
      </c>
      <c r="G2111" s="212"/>
      <c r="H2111" s="212"/>
      <c r="I2111" s="213">
        <f>IF(Таблица6254[[#This Row],[цена наличные]]&lt;&gt;"-",Таблица6254[[#This Row],[цена наличные]]*Таблица6254[[#This Row],[Заказ наличные]],"")</f>
        <v>0</v>
      </c>
      <c r="J2111" s="213">
        <f>Таблица6254[[#This Row],[Цена б/н]]*Таблица6254[[#This Row],[заказ б/н]]</f>
        <v>0</v>
      </c>
    </row>
    <row r="2112" spans="1:10" x14ac:dyDescent="0.25">
      <c r="A2112" s="214" t="s">
        <v>3505</v>
      </c>
      <c r="B2112" s="214" t="s">
        <v>3509</v>
      </c>
      <c r="C2112" s="214" t="s">
        <v>3538</v>
      </c>
      <c r="D2112" s="476" t="s">
        <v>3539</v>
      </c>
      <c r="E2112" s="478"/>
      <c r="F2112" s="215">
        <v>53516</v>
      </c>
      <c r="G2112" s="212"/>
      <c r="H2112" s="212"/>
      <c r="I2112" s="213">
        <f>IF(Таблица6254[[#This Row],[цена наличные]]&lt;&gt;"-",Таблица6254[[#This Row],[цена наличные]]*Таблица6254[[#This Row],[Заказ наличные]],"")</f>
        <v>0</v>
      </c>
      <c r="J2112" s="213">
        <f>Таблица6254[[#This Row],[Цена б/н]]*Таблица6254[[#This Row],[заказ б/н]]</f>
        <v>0</v>
      </c>
    </row>
    <row r="2113" spans="1:10" x14ac:dyDescent="0.25">
      <c r="A2113" s="214" t="s">
        <v>3505</v>
      </c>
      <c r="B2113" s="214" t="s">
        <v>3509</v>
      </c>
      <c r="C2113" s="214" t="s">
        <v>3538</v>
      </c>
      <c r="D2113" s="476" t="s">
        <v>3540</v>
      </c>
      <c r="E2113" s="478"/>
      <c r="F2113" s="215">
        <v>53516</v>
      </c>
      <c r="G2113" s="212"/>
      <c r="H2113" s="212"/>
      <c r="I2113" s="213">
        <f>IF(Таблица6254[[#This Row],[цена наличные]]&lt;&gt;"-",Таблица6254[[#This Row],[цена наличные]]*Таблица6254[[#This Row],[Заказ наличные]],"")</f>
        <v>0</v>
      </c>
      <c r="J2113" s="213">
        <f>Таблица6254[[#This Row],[Цена б/н]]*Таблица6254[[#This Row],[заказ б/н]]</f>
        <v>0</v>
      </c>
    </row>
    <row r="2114" spans="1:10" x14ac:dyDescent="0.25">
      <c r="A2114" s="214" t="s">
        <v>3505</v>
      </c>
      <c r="B2114" s="214" t="s">
        <v>3509</v>
      </c>
      <c r="C2114" s="214" t="s">
        <v>3541</v>
      </c>
      <c r="D2114" s="476" t="s">
        <v>3542</v>
      </c>
      <c r="E2114" s="478"/>
      <c r="F2114" s="215">
        <v>52267</v>
      </c>
      <c r="G2114" s="212"/>
      <c r="H2114" s="212"/>
      <c r="I2114" s="213">
        <f>IF(Таблица6254[[#This Row],[цена наличные]]&lt;&gt;"-",Таблица6254[[#This Row],[цена наличные]]*Таблица6254[[#This Row],[Заказ наличные]],"")</f>
        <v>0</v>
      </c>
      <c r="J2114" s="213">
        <f>Таблица6254[[#This Row],[Цена б/н]]*Таблица6254[[#This Row],[заказ б/н]]</f>
        <v>0</v>
      </c>
    </row>
    <row r="2115" spans="1:10" x14ac:dyDescent="0.25">
      <c r="A2115" s="214" t="s">
        <v>3505</v>
      </c>
      <c r="B2115" s="214" t="s">
        <v>3509</v>
      </c>
      <c r="C2115" s="214" t="s">
        <v>3543</v>
      </c>
      <c r="D2115" s="476" t="s">
        <v>3544</v>
      </c>
      <c r="E2115" s="478"/>
      <c r="F2115" s="215">
        <v>63189</v>
      </c>
      <c r="G2115" s="212"/>
      <c r="H2115" s="212"/>
      <c r="I2115" s="213">
        <f>IF(Таблица6254[[#This Row],[цена наличные]]&lt;&gt;"-",Таблица6254[[#This Row],[цена наличные]]*Таблица6254[[#This Row],[Заказ наличные]],"")</f>
        <v>0</v>
      </c>
      <c r="J2115" s="213">
        <f>Таблица6254[[#This Row],[Цена б/н]]*Таблица6254[[#This Row],[заказ б/н]]</f>
        <v>0</v>
      </c>
    </row>
    <row r="2116" spans="1:10" x14ac:dyDescent="0.25">
      <c r="A2116" s="214" t="s">
        <v>3505</v>
      </c>
      <c r="B2116" s="214" t="s">
        <v>3509</v>
      </c>
      <c r="C2116" s="214" t="s">
        <v>3545</v>
      </c>
      <c r="D2116" s="476" t="s">
        <v>3546</v>
      </c>
      <c r="E2116" s="478"/>
      <c r="F2116" s="215">
        <v>66231</v>
      </c>
      <c r="G2116" s="212"/>
      <c r="H2116" s="212"/>
      <c r="I2116" s="213">
        <f>IF(Таблица6254[[#This Row],[цена наличные]]&lt;&gt;"-",Таблица6254[[#This Row],[цена наличные]]*Таблица6254[[#This Row],[Заказ наличные]],"")</f>
        <v>0</v>
      </c>
      <c r="J2116" s="213">
        <f>Таблица6254[[#This Row],[Цена б/н]]*Таблица6254[[#This Row],[заказ б/н]]</f>
        <v>0</v>
      </c>
    </row>
    <row r="2117" spans="1:10" x14ac:dyDescent="0.25">
      <c r="A2117" s="214" t="s">
        <v>3505</v>
      </c>
      <c r="B2117" s="214" t="s">
        <v>3509</v>
      </c>
      <c r="C2117" s="214" t="s">
        <v>3547</v>
      </c>
      <c r="D2117" s="476" t="s">
        <v>3548</v>
      </c>
      <c r="E2117" s="478"/>
      <c r="F2117" s="215">
        <v>84252</v>
      </c>
      <c r="G2117" s="212"/>
      <c r="H2117" s="212"/>
      <c r="I2117" s="213">
        <f>IF(Таблица6254[[#This Row],[цена наличные]]&lt;&gt;"-",Таблица6254[[#This Row],[цена наличные]]*Таблица6254[[#This Row],[Заказ наличные]],"")</f>
        <v>0</v>
      </c>
      <c r="J2117" s="213">
        <f>Таблица6254[[#This Row],[Цена б/н]]*Таблица6254[[#This Row],[заказ б/н]]</f>
        <v>0</v>
      </c>
    </row>
    <row r="2118" spans="1:10" x14ac:dyDescent="0.25">
      <c r="A2118" s="214" t="s">
        <v>3505</v>
      </c>
      <c r="B2118" s="214" t="s">
        <v>3509</v>
      </c>
      <c r="C2118" s="214" t="s">
        <v>3549</v>
      </c>
      <c r="D2118" s="476" t="s">
        <v>3550</v>
      </c>
      <c r="E2118" s="478"/>
      <c r="F2118" s="215">
        <v>75671</v>
      </c>
      <c r="G2118" s="212"/>
      <c r="H2118" s="212"/>
      <c r="I2118" s="213">
        <f>IF(Таблица6254[[#This Row],[цена наличные]]&lt;&gt;"-",Таблица6254[[#This Row],[цена наличные]]*Таблица6254[[#This Row],[Заказ наличные]],"")</f>
        <v>0</v>
      </c>
      <c r="J2118" s="213">
        <f>Таблица6254[[#This Row],[Цена б/н]]*Таблица6254[[#This Row],[заказ б/н]]</f>
        <v>0</v>
      </c>
    </row>
    <row r="2119" spans="1:10" x14ac:dyDescent="0.25">
      <c r="A2119" s="214" t="s">
        <v>3505</v>
      </c>
      <c r="B2119" s="214" t="s">
        <v>3509</v>
      </c>
      <c r="C2119" s="214" t="s">
        <v>14333</v>
      </c>
      <c r="D2119" s="476" t="s">
        <v>14334</v>
      </c>
      <c r="E2119" s="478"/>
      <c r="F2119" s="215">
        <v>18879</v>
      </c>
      <c r="G2119" s="212"/>
      <c r="H2119" s="212"/>
      <c r="I2119" s="213">
        <f>IF(Таблица6254[[#This Row],[цена наличные]]&lt;&gt;"-",Таблица6254[[#This Row],[цена наличные]]*Таблица6254[[#This Row],[Заказ наличные]],"")</f>
        <v>0</v>
      </c>
      <c r="J2119" s="213">
        <f>Таблица6254[[#This Row],[Цена б/н]]*Таблица6254[[#This Row],[заказ б/н]]</f>
        <v>0</v>
      </c>
    </row>
    <row r="2120" spans="1:10" x14ac:dyDescent="0.25">
      <c r="A2120" s="214" t="s">
        <v>3505</v>
      </c>
      <c r="B2120" s="214" t="s">
        <v>3509</v>
      </c>
      <c r="C2120" s="214" t="s">
        <v>3551</v>
      </c>
      <c r="D2120" s="476" t="s">
        <v>3552</v>
      </c>
      <c r="E2120" s="478"/>
      <c r="F2120" s="215">
        <v>12092</v>
      </c>
      <c r="G2120" s="212"/>
      <c r="H2120" s="212"/>
      <c r="I2120" s="213">
        <f>IF(Таблица6254[[#This Row],[цена наличные]]&lt;&gt;"-",Таблица6254[[#This Row],[цена наличные]]*Таблица6254[[#This Row],[Заказ наличные]],"")</f>
        <v>0</v>
      </c>
      <c r="J2120" s="213">
        <f>Таблица6254[[#This Row],[Цена б/н]]*Таблица6254[[#This Row],[заказ б/н]]</f>
        <v>0</v>
      </c>
    </row>
    <row r="2121" spans="1:10" x14ac:dyDescent="0.25">
      <c r="A2121" s="214" t="s">
        <v>3505</v>
      </c>
      <c r="B2121" s="214" t="s">
        <v>3509</v>
      </c>
      <c r="C2121" s="214" t="s">
        <v>3553</v>
      </c>
      <c r="D2121" s="476" t="s">
        <v>3554</v>
      </c>
      <c r="E2121" s="478"/>
      <c r="F2121" s="215">
        <v>23793</v>
      </c>
      <c r="G2121" s="212"/>
      <c r="H2121" s="212"/>
      <c r="I2121" s="213">
        <f>IF(Таблица6254[[#This Row],[цена наличные]]&lt;&gt;"-",Таблица6254[[#This Row],[цена наличные]]*Таблица6254[[#This Row],[Заказ наличные]],"")</f>
        <v>0</v>
      </c>
      <c r="J2121" s="213">
        <f>Таблица6254[[#This Row],[Цена б/н]]*Таблица6254[[#This Row],[заказ б/н]]</f>
        <v>0</v>
      </c>
    </row>
    <row r="2122" spans="1:10" x14ac:dyDescent="0.25">
      <c r="A2122" s="214" t="s">
        <v>3505</v>
      </c>
      <c r="B2122" s="214" t="s">
        <v>3509</v>
      </c>
      <c r="C2122" s="214" t="s">
        <v>3555</v>
      </c>
      <c r="D2122" s="476" t="s">
        <v>3556</v>
      </c>
      <c r="E2122" s="478"/>
      <c r="F2122" s="215">
        <v>17943</v>
      </c>
      <c r="G2122" s="212"/>
      <c r="H2122" s="212"/>
      <c r="I2122" s="213">
        <f>IF(Таблица6254[[#This Row],[цена наличные]]&lt;&gt;"-",Таблица6254[[#This Row],[цена наличные]]*Таблица6254[[#This Row],[Заказ наличные]],"")</f>
        <v>0</v>
      </c>
      <c r="J2122" s="213">
        <f>Таблица6254[[#This Row],[Цена б/н]]*Таблица6254[[#This Row],[заказ б/н]]</f>
        <v>0</v>
      </c>
    </row>
    <row r="2123" spans="1:10" x14ac:dyDescent="0.25">
      <c r="A2123" s="214" t="s">
        <v>3505</v>
      </c>
      <c r="B2123" s="214" t="s">
        <v>3509</v>
      </c>
      <c r="C2123" s="214" t="s">
        <v>3557</v>
      </c>
      <c r="D2123" s="476" t="s">
        <v>3558</v>
      </c>
      <c r="E2123" s="478"/>
      <c r="F2123" s="215">
        <v>8035</v>
      </c>
      <c r="G2123" s="212"/>
      <c r="H2123" s="212"/>
      <c r="I2123" s="213">
        <f>IF(Таблица6254[[#This Row],[цена наличные]]&lt;&gt;"-",Таблица6254[[#This Row],[цена наличные]]*Таблица6254[[#This Row],[Заказ наличные]],"")</f>
        <v>0</v>
      </c>
      <c r="J2123" s="213">
        <f>Таблица6254[[#This Row],[Цена б/н]]*Таблица6254[[#This Row],[заказ б/н]]</f>
        <v>0</v>
      </c>
    </row>
    <row r="2124" spans="1:10" x14ac:dyDescent="0.25">
      <c r="A2124" s="214" t="s">
        <v>3505</v>
      </c>
      <c r="B2124" s="214" t="s">
        <v>3509</v>
      </c>
      <c r="C2124" s="214" t="s">
        <v>3559</v>
      </c>
      <c r="D2124" s="476" t="s">
        <v>3560</v>
      </c>
      <c r="E2124" s="478"/>
      <c r="F2124" s="215">
        <v>10688</v>
      </c>
      <c r="G2124" s="212"/>
      <c r="H2124" s="212"/>
      <c r="I2124" s="213">
        <f>IF(Таблица6254[[#This Row],[цена наличные]]&lt;&gt;"-",Таблица6254[[#This Row],[цена наличные]]*Таблица6254[[#This Row],[Заказ наличные]],"")</f>
        <v>0</v>
      </c>
      <c r="J2124" s="213">
        <f>Таблица6254[[#This Row],[Цена б/н]]*Таблица6254[[#This Row],[заказ б/н]]</f>
        <v>0</v>
      </c>
    </row>
    <row r="2125" spans="1:10" x14ac:dyDescent="0.25">
      <c r="A2125" s="214" t="s">
        <v>3505</v>
      </c>
      <c r="B2125" s="214" t="s">
        <v>3509</v>
      </c>
      <c r="C2125" s="214" t="s">
        <v>3561</v>
      </c>
      <c r="D2125" s="476" t="s">
        <v>3562</v>
      </c>
      <c r="E2125" s="478"/>
      <c r="F2125" s="215">
        <v>12872</v>
      </c>
      <c r="G2125" s="212"/>
      <c r="H2125" s="212"/>
      <c r="I2125" s="213">
        <f>IF(Таблица6254[[#This Row],[цена наличные]]&lt;&gt;"-",Таблица6254[[#This Row],[цена наличные]]*Таблица6254[[#This Row],[Заказ наличные]],"")</f>
        <v>0</v>
      </c>
      <c r="J2125" s="213">
        <f>Таблица6254[[#This Row],[Цена б/н]]*Таблица6254[[#This Row],[заказ б/н]]</f>
        <v>0</v>
      </c>
    </row>
    <row r="2126" spans="1:10" x14ac:dyDescent="0.25">
      <c r="A2126" s="214" t="s">
        <v>3505</v>
      </c>
      <c r="B2126" s="214" t="s">
        <v>3509</v>
      </c>
      <c r="C2126" s="214" t="s">
        <v>3563</v>
      </c>
      <c r="D2126" s="476" t="s">
        <v>3564</v>
      </c>
      <c r="E2126" s="478"/>
      <c r="F2126" s="215">
        <v>17006</v>
      </c>
      <c r="G2126" s="212"/>
      <c r="H2126" s="212"/>
      <c r="I2126" s="213">
        <f>IF(Таблица6254[[#This Row],[цена наличные]]&lt;&gt;"-",Таблица6254[[#This Row],[цена наличные]]*Таблица6254[[#This Row],[Заказ наличные]],"")</f>
        <v>0</v>
      </c>
      <c r="J2126" s="213">
        <f>Таблица6254[[#This Row],[Цена б/н]]*Таблица6254[[#This Row],[заказ б/н]]</f>
        <v>0</v>
      </c>
    </row>
    <row r="2127" spans="1:10" x14ac:dyDescent="0.25">
      <c r="A2127" s="214" t="s">
        <v>3505</v>
      </c>
      <c r="B2127" s="214" t="s">
        <v>3509</v>
      </c>
      <c r="C2127" s="214" t="s">
        <v>3565</v>
      </c>
      <c r="D2127" s="476" t="s">
        <v>3566</v>
      </c>
      <c r="E2127" s="478"/>
      <c r="F2127" s="215">
        <v>7177</v>
      </c>
      <c r="G2127" s="212"/>
      <c r="H2127" s="212"/>
      <c r="I2127" s="213">
        <f>IF(Таблица6254[[#This Row],[цена наличные]]&lt;&gt;"-",Таблица6254[[#This Row],[цена наличные]]*Таблица6254[[#This Row],[Заказ наличные]],"")</f>
        <v>0</v>
      </c>
      <c r="J2127" s="213">
        <f>Таблица6254[[#This Row],[Цена б/н]]*Таблица6254[[#This Row],[заказ б/н]]</f>
        <v>0</v>
      </c>
    </row>
    <row r="2128" spans="1:10" x14ac:dyDescent="0.25">
      <c r="A2128" s="214" t="s">
        <v>3505</v>
      </c>
      <c r="B2128" s="214" t="s">
        <v>3509</v>
      </c>
      <c r="C2128" s="214" t="s">
        <v>3567</v>
      </c>
      <c r="D2128" s="476" t="s">
        <v>3568</v>
      </c>
      <c r="E2128" s="478"/>
      <c r="F2128" s="215">
        <v>7957</v>
      </c>
      <c r="G2128" s="212"/>
      <c r="H2128" s="212"/>
      <c r="I2128" s="213">
        <f>IF(Таблица6254[[#This Row],[цена наличные]]&lt;&gt;"-",Таблица6254[[#This Row],[цена наличные]]*Таблица6254[[#This Row],[Заказ наличные]],"")</f>
        <v>0</v>
      </c>
      <c r="J2128" s="213">
        <f>Таблица6254[[#This Row],[Цена б/н]]*Таблица6254[[#This Row],[заказ б/н]]</f>
        <v>0</v>
      </c>
    </row>
    <row r="2129" spans="1:10" x14ac:dyDescent="0.25">
      <c r="A2129" s="214" t="s">
        <v>3505</v>
      </c>
      <c r="B2129" s="214" t="s">
        <v>3509</v>
      </c>
      <c r="C2129" s="214" t="s">
        <v>3569</v>
      </c>
      <c r="D2129" s="476" t="s">
        <v>3570</v>
      </c>
      <c r="E2129" s="478"/>
      <c r="F2129" s="215">
        <v>6943</v>
      </c>
      <c r="G2129" s="212"/>
      <c r="H2129" s="212"/>
      <c r="I2129" s="213">
        <f>IF(Таблица6254[[#This Row],[цена наличные]]&lt;&gt;"-",Таблица6254[[#This Row],[цена наличные]]*Таблица6254[[#This Row],[Заказ наличные]],"")</f>
        <v>0</v>
      </c>
      <c r="J2129" s="213">
        <f>Таблица6254[[#This Row],[Цена б/н]]*Таблица6254[[#This Row],[заказ б/н]]</f>
        <v>0</v>
      </c>
    </row>
    <row r="2130" spans="1:10" x14ac:dyDescent="0.25">
      <c r="A2130" s="214" t="s">
        <v>3505</v>
      </c>
      <c r="B2130" s="214" t="s">
        <v>3509</v>
      </c>
      <c r="C2130" s="214" t="s">
        <v>3571</v>
      </c>
      <c r="D2130" s="476" t="s">
        <v>3572</v>
      </c>
      <c r="E2130" s="478"/>
      <c r="F2130" s="215">
        <v>7177</v>
      </c>
      <c r="G2130" s="212"/>
      <c r="H2130" s="212"/>
      <c r="I2130" s="213">
        <f>IF(Таблица6254[[#This Row],[цена наличные]]&lt;&gt;"-",Таблица6254[[#This Row],[цена наличные]]*Таблица6254[[#This Row],[Заказ наличные]],"")</f>
        <v>0</v>
      </c>
      <c r="J2130" s="213">
        <f>Таблица6254[[#This Row],[Цена б/н]]*Таблица6254[[#This Row],[заказ б/н]]</f>
        <v>0</v>
      </c>
    </row>
    <row r="2131" spans="1:10" x14ac:dyDescent="0.25">
      <c r="A2131" s="214" t="s">
        <v>3505</v>
      </c>
      <c r="B2131" s="214" t="s">
        <v>3509</v>
      </c>
      <c r="C2131" s="214" t="s">
        <v>11628</v>
      </c>
      <c r="D2131" s="476" t="s">
        <v>11629</v>
      </c>
      <c r="E2131" s="478"/>
      <c r="F2131" s="215">
        <v>8035</v>
      </c>
      <c r="G2131" s="212"/>
      <c r="H2131" s="212"/>
      <c r="I2131" s="213">
        <f>IF(Таблица6254[[#This Row],[цена наличные]]&lt;&gt;"-",Таблица6254[[#This Row],[цена наличные]]*Таблица6254[[#This Row],[Заказ наличные]],"")</f>
        <v>0</v>
      </c>
      <c r="J2131" s="213">
        <f>Таблица6254[[#This Row],[Цена б/н]]*Таблица6254[[#This Row],[заказ б/н]]</f>
        <v>0</v>
      </c>
    </row>
    <row r="2132" spans="1:10" x14ac:dyDescent="0.25">
      <c r="A2132" s="214" t="s">
        <v>3505</v>
      </c>
      <c r="B2132" s="214" t="s">
        <v>3509</v>
      </c>
      <c r="C2132" s="214" t="s">
        <v>3573</v>
      </c>
      <c r="D2132" s="476" t="s">
        <v>3574</v>
      </c>
      <c r="E2132" s="478"/>
      <c r="F2132" s="215">
        <v>8425</v>
      </c>
      <c r="G2132" s="212"/>
      <c r="H2132" s="212"/>
      <c r="I2132" s="213">
        <f>IF(Таблица6254[[#This Row],[цена наличные]]&lt;&gt;"-",Таблица6254[[#This Row],[цена наличные]]*Таблица6254[[#This Row],[Заказ наличные]],"")</f>
        <v>0</v>
      </c>
      <c r="J2132" s="213">
        <f>Таблица6254[[#This Row],[Цена б/н]]*Таблица6254[[#This Row],[заказ б/н]]</f>
        <v>0</v>
      </c>
    </row>
    <row r="2133" spans="1:10" x14ac:dyDescent="0.25">
      <c r="A2133" s="214" t="s">
        <v>3505</v>
      </c>
      <c r="B2133" s="214" t="s">
        <v>3509</v>
      </c>
      <c r="C2133" s="214" t="s">
        <v>3575</v>
      </c>
      <c r="D2133" s="476" t="s">
        <v>3576</v>
      </c>
      <c r="E2133" s="478"/>
      <c r="F2133" s="215">
        <v>8035</v>
      </c>
      <c r="G2133" s="212"/>
      <c r="H2133" s="212"/>
      <c r="I2133" s="213">
        <f>IF(Таблица6254[[#This Row],[цена наличные]]&lt;&gt;"-",Таблица6254[[#This Row],[цена наличные]]*Таблица6254[[#This Row],[Заказ наличные]],"")</f>
        <v>0</v>
      </c>
      <c r="J2133" s="213">
        <f>Таблица6254[[#This Row],[Цена б/н]]*Таблица6254[[#This Row],[заказ б/н]]</f>
        <v>0</v>
      </c>
    </row>
    <row r="2134" spans="1:10" x14ac:dyDescent="0.25">
      <c r="A2134" s="214" t="s">
        <v>3505</v>
      </c>
      <c r="B2134" s="214" t="s">
        <v>3509</v>
      </c>
      <c r="C2134" s="214" t="s">
        <v>11630</v>
      </c>
      <c r="D2134" s="476" t="s">
        <v>11631</v>
      </c>
      <c r="E2134" s="478"/>
      <c r="F2134" s="215">
        <v>7723</v>
      </c>
      <c r="G2134" s="212"/>
      <c r="H2134" s="212"/>
      <c r="I2134" s="213">
        <f>IF(Таблица6254[[#This Row],[цена наличные]]&lt;&gt;"-",Таблица6254[[#This Row],[цена наличные]]*Таблица6254[[#This Row],[Заказ наличные]],"")</f>
        <v>0</v>
      </c>
      <c r="J2134" s="213">
        <f>Таблица6254[[#This Row],[Цена б/н]]*Таблица6254[[#This Row],[заказ б/н]]</f>
        <v>0</v>
      </c>
    </row>
    <row r="2135" spans="1:10" x14ac:dyDescent="0.25">
      <c r="A2135" s="214" t="s">
        <v>3505</v>
      </c>
      <c r="B2135" s="214" t="s">
        <v>3509</v>
      </c>
      <c r="C2135" s="214" t="s">
        <v>3577</v>
      </c>
      <c r="D2135" s="476" t="s">
        <v>3578</v>
      </c>
      <c r="E2135" s="478"/>
      <c r="F2135" s="215">
        <v>8425</v>
      </c>
      <c r="G2135" s="212"/>
      <c r="H2135" s="212"/>
      <c r="I2135" s="213">
        <f>IF(Таблица6254[[#This Row],[цена наличные]]&lt;&gt;"-",Таблица6254[[#This Row],[цена наличные]]*Таблица6254[[#This Row],[Заказ наличные]],"")</f>
        <v>0</v>
      </c>
      <c r="J2135" s="213">
        <f>Таблица6254[[#This Row],[Цена б/н]]*Таблица6254[[#This Row],[заказ б/н]]</f>
        <v>0</v>
      </c>
    </row>
    <row r="2136" spans="1:10" x14ac:dyDescent="0.25">
      <c r="A2136" s="214" t="s">
        <v>3505</v>
      </c>
      <c r="B2136" s="214" t="s">
        <v>3509</v>
      </c>
      <c r="C2136" s="214" t="s">
        <v>3579</v>
      </c>
      <c r="D2136" s="476" t="s">
        <v>3580</v>
      </c>
      <c r="E2136" s="478"/>
      <c r="F2136" s="215">
        <v>10922</v>
      </c>
      <c r="G2136" s="212"/>
      <c r="H2136" s="212"/>
      <c r="I2136" s="213">
        <f>IF(Таблица6254[[#This Row],[цена наличные]]&lt;&gt;"-",Таблица6254[[#This Row],[цена наличные]]*Таблица6254[[#This Row],[Заказ наличные]],"")</f>
        <v>0</v>
      </c>
      <c r="J2136" s="213">
        <f>Таблица6254[[#This Row],[Цена б/н]]*Таблица6254[[#This Row],[заказ б/н]]</f>
        <v>0</v>
      </c>
    </row>
    <row r="2137" spans="1:10" x14ac:dyDescent="0.25">
      <c r="A2137" s="214" t="s">
        <v>3505</v>
      </c>
      <c r="B2137" s="214" t="s">
        <v>3509</v>
      </c>
      <c r="C2137" s="214" t="s">
        <v>14335</v>
      </c>
      <c r="D2137" s="476" t="s">
        <v>14336</v>
      </c>
      <c r="E2137" s="478"/>
      <c r="F2137" s="215">
        <v>8636</v>
      </c>
      <c r="G2137" s="212"/>
      <c r="H2137" s="212"/>
      <c r="I2137" s="213">
        <f>IF(Таблица6254[[#This Row],[цена наличные]]&lt;&gt;"-",Таблица6254[[#This Row],[цена наличные]]*Таблица6254[[#This Row],[Заказ наличные]],"")</f>
        <v>0</v>
      </c>
      <c r="J2137" s="213">
        <f>Таблица6254[[#This Row],[Цена б/н]]*Таблица6254[[#This Row],[заказ б/н]]</f>
        <v>0</v>
      </c>
    </row>
    <row r="2138" spans="1:10" x14ac:dyDescent="0.25">
      <c r="A2138" s="214" t="s">
        <v>3505</v>
      </c>
      <c r="B2138" s="214" t="s">
        <v>3509</v>
      </c>
      <c r="C2138" s="214" t="s">
        <v>3581</v>
      </c>
      <c r="D2138" s="476" t="s">
        <v>3582</v>
      </c>
      <c r="E2138" s="478"/>
      <c r="F2138" s="215">
        <v>11624</v>
      </c>
      <c r="G2138" s="212"/>
      <c r="H2138" s="212"/>
      <c r="I2138" s="213">
        <f>IF(Таблица6254[[#This Row],[цена наличные]]&lt;&gt;"-",Таблица6254[[#This Row],[цена наличные]]*Таблица6254[[#This Row],[Заказ наличные]],"")</f>
        <v>0</v>
      </c>
      <c r="J2138" s="213">
        <f>Таблица6254[[#This Row],[Цена б/н]]*Таблица6254[[#This Row],[заказ б/н]]</f>
        <v>0</v>
      </c>
    </row>
    <row r="2139" spans="1:10" x14ac:dyDescent="0.25">
      <c r="A2139" s="214" t="s">
        <v>3505</v>
      </c>
      <c r="B2139" s="214" t="s">
        <v>3509</v>
      </c>
      <c r="C2139" s="214" t="s">
        <v>3583</v>
      </c>
      <c r="D2139" s="476" t="s">
        <v>3584</v>
      </c>
      <c r="E2139" s="478"/>
      <c r="F2139" s="215">
        <v>11858</v>
      </c>
      <c r="G2139" s="212"/>
      <c r="H2139" s="212"/>
      <c r="I2139" s="213">
        <f>IF(Таблица6254[[#This Row],[цена наличные]]&lt;&gt;"-",Таблица6254[[#This Row],[цена наличные]]*Таблица6254[[#This Row],[Заказ наличные]],"")</f>
        <v>0</v>
      </c>
      <c r="J2139" s="213">
        <f>Таблица6254[[#This Row],[Цена б/н]]*Таблица6254[[#This Row],[заказ б/н]]</f>
        <v>0</v>
      </c>
    </row>
    <row r="2140" spans="1:10" x14ac:dyDescent="0.25">
      <c r="A2140" s="214" t="s">
        <v>3505</v>
      </c>
      <c r="B2140" s="214" t="s">
        <v>3509</v>
      </c>
      <c r="C2140" s="214" t="s">
        <v>3585</v>
      </c>
      <c r="D2140" s="476" t="s">
        <v>3586</v>
      </c>
      <c r="E2140" s="478"/>
      <c r="F2140" s="215">
        <v>12092</v>
      </c>
      <c r="G2140" s="212"/>
      <c r="H2140" s="212"/>
      <c r="I2140" s="213">
        <f>IF(Таблица6254[[#This Row],[цена наличные]]&lt;&gt;"-",Таблица6254[[#This Row],[цена наличные]]*Таблица6254[[#This Row],[Заказ наличные]],"")</f>
        <v>0</v>
      </c>
      <c r="J2140" s="213">
        <f>Таблица6254[[#This Row],[Цена б/н]]*Таблица6254[[#This Row],[заказ б/н]]</f>
        <v>0</v>
      </c>
    </row>
    <row r="2141" spans="1:10" x14ac:dyDescent="0.25">
      <c r="A2141" s="214" t="s">
        <v>3505</v>
      </c>
      <c r="B2141" s="214" t="s">
        <v>3509</v>
      </c>
      <c r="C2141" s="214" t="s">
        <v>3587</v>
      </c>
      <c r="D2141" s="476" t="s">
        <v>3588</v>
      </c>
      <c r="E2141" s="478"/>
      <c r="F2141" s="215">
        <v>10532</v>
      </c>
      <c r="G2141" s="212"/>
      <c r="H2141" s="212"/>
      <c r="I2141" s="213">
        <f>IF(Таблица6254[[#This Row],[цена наличные]]&lt;&gt;"-",Таблица6254[[#This Row],[цена наличные]]*Таблица6254[[#This Row],[Заказ наличные]],"")</f>
        <v>0</v>
      </c>
      <c r="J2141" s="213">
        <f>Таблица6254[[#This Row],[Цена б/н]]*Таблица6254[[#This Row],[заказ б/н]]</f>
        <v>0</v>
      </c>
    </row>
    <row r="2142" spans="1:10" x14ac:dyDescent="0.25">
      <c r="A2142" s="214" t="s">
        <v>3505</v>
      </c>
      <c r="B2142" s="214" t="s">
        <v>3509</v>
      </c>
      <c r="C2142" s="214" t="s">
        <v>11632</v>
      </c>
      <c r="D2142" s="476" t="s">
        <v>11633</v>
      </c>
      <c r="E2142" s="478"/>
      <c r="F2142" s="215">
        <v>11936</v>
      </c>
      <c r="G2142" s="212"/>
      <c r="H2142" s="212"/>
      <c r="I2142" s="213">
        <f>IF(Таблица6254[[#This Row],[цена наличные]]&lt;&gt;"-",Таблица6254[[#This Row],[цена наличные]]*Таблица6254[[#This Row],[Заказ наличные]],"")</f>
        <v>0</v>
      </c>
      <c r="J2142" s="213">
        <f>Таблица6254[[#This Row],[Цена б/н]]*Таблица6254[[#This Row],[заказ б/н]]</f>
        <v>0</v>
      </c>
    </row>
    <row r="2143" spans="1:10" x14ac:dyDescent="0.25">
      <c r="A2143" s="214" t="s">
        <v>3505</v>
      </c>
      <c r="B2143" s="214" t="s">
        <v>3509</v>
      </c>
      <c r="C2143" s="214" t="s">
        <v>11634</v>
      </c>
      <c r="D2143" s="476" t="s">
        <v>11635</v>
      </c>
      <c r="E2143" s="478"/>
      <c r="F2143" s="215">
        <v>9127</v>
      </c>
      <c r="G2143" s="212"/>
      <c r="H2143" s="212"/>
      <c r="I2143" s="213">
        <f>IF(Таблица6254[[#This Row],[цена наличные]]&lt;&gt;"-",Таблица6254[[#This Row],[цена наличные]]*Таблица6254[[#This Row],[Заказ наличные]],"")</f>
        <v>0</v>
      </c>
      <c r="J2143" s="213">
        <f>Таблица6254[[#This Row],[Цена б/н]]*Таблица6254[[#This Row],[заказ б/н]]</f>
        <v>0</v>
      </c>
    </row>
    <row r="2144" spans="1:10" x14ac:dyDescent="0.25">
      <c r="A2144" s="214" t="s">
        <v>3505</v>
      </c>
      <c r="B2144" s="214" t="s">
        <v>3509</v>
      </c>
      <c r="C2144" s="214" t="s">
        <v>3589</v>
      </c>
      <c r="D2144" s="476" t="s">
        <v>3590</v>
      </c>
      <c r="E2144" s="478"/>
      <c r="F2144" s="215">
        <v>7879</v>
      </c>
      <c r="G2144" s="212"/>
      <c r="H2144" s="212"/>
      <c r="I2144" s="213">
        <f>IF(Таблица6254[[#This Row],[цена наличные]]&lt;&gt;"-",Таблица6254[[#This Row],[цена наличные]]*Таблица6254[[#This Row],[Заказ наличные]],"")</f>
        <v>0</v>
      </c>
      <c r="J2144" s="213">
        <f>Таблица6254[[#This Row],[Цена б/н]]*Таблица6254[[#This Row],[заказ б/н]]</f>
        <v>0</v>
      </c>
    </row>
    <row r="2145" spans="1:10" x14ac:dyDescent="0.25">
      <c r="A2145" s="214" t="s">
        <v>3505</v>
      </c>
      <c r="B2145" s="214" t="s">
        <v>3509</v>
      </c>
      <c r="C2145" s="214" t="s">
        <v>3591</v>
      </c>
      <c r="D2145" s="476" t="s">
        <v>3592</v>
      </c>
      <c r="E2145" s="478"/>
      <c r="F2145" s="215">
        <v>16772</v>
      </c>
      <c r="G2145" s="212"/>
      <c r="H2145" s="212"/>
      <c r="I2145" s="213">
        <f>IF(Таблица6254[[#This Row],[цена наличные]]&lt;&gt;"-",Таблица6254[[#This Row],[цена наличные]]*Таблица6254[[#This Row],[Заказ наличные]],"")</f>
        <v>0</v>
      </c>
      <c r="J2145" s="213">
        <f>Таблица6254[[#This Row],[Цена б/н]]*Таблица6254[[#This Row],[заказ б/н]]</f>
        <v>0</v>
      </c>
    </row>
    <row r="2146" spans="1:10" x14ac:dyDescent="0.25">
      <c r="A2146" s="214" t="s">
        <v>3505</v>
      </c>
      <c r="B2146" s="214" t="s">
        <v>3509</v>
      </c>
      <c r="C2146" s="214" t="s">
        <v>3593</v>
      </c>
      <c r="D2146" s="476" t="s">
        <v>3594</v>
      </c>
      <c r="E2146" s="478"/>
      <c r="F2146" s="215">
        <v>17787</v>
      </c>
      <c r="G2146" s="212"/>
      <c r="H2146" s="212"/>
      <c r="I2146" s="213">
        <f>IF(Таблица6254[[#This Row],[цена наличные]]&lt;&gt;"-",Таблица6254[[#This Row],[цена наличные]]*Таблица6254[[#This Row],[Заказ наличные]],"")</f>
        <v>0</v>
      </c>
      <c r="J2146" s="213">
        <f>Таблица6254[[#This Row],[Цена б/н]]*Таблица6254[[#This Row],[заказ б/н]]</f>
        <v>0</v>
      </c>
    </row>
    <row r="2147" spans="1:10" x14ac:dyDescent="0.25">
      <c r="A2147" s="214" t="s">
        <v>3505</v>
      </c>
      <c r="B2147" s="214" t="s">
        <v>3509</v>
      </c>
      <c r="C2147" s="214" t="s">
        <v>3595</v>
      </c>
      <c r="D2147" s="476" t="s">
        <v>3596</v>
      </c>
      <c r="E2147" s="478"/>
      <c r="F2147" s="215">
        <v>11390</v>
      </c>
      <c r="G2147" s="212"/>
      <c r="H2147" s="212"/>
      <c r="I2147" s="213">
        <f>IF(Таблица6254[[#This Row],[цена наличные]]&lt;&gt;"-",Таблица6254[[#This Row],[цена наличные]]*Таблица6254[[#This Row],[Заказ наличные]],"")</f>
        <v>0</v>
      </c>
      <c r="J2147" s="213">
        <f>Таблица6254[[#This Row],[Цена б/н]]*Таблица6254[[#This Row],[заказ б/н]]</f>
        <v>0</v>
      </c>
    </row>
    <row r="2148" spans="1:10" x14ac:dyDescent="0.25">
      <c r="A2148" s="214" t="s">
        <v>3505</v>
      </c>
      <c r="B2148" s="214" t="s">
        <v>3509</v>
      </c>
      <c r="C2148" s="214" t="s">
        <v>3597</v>
      </c>
      <c r="D2148" s="476" t="s">
        <v>3598</v>
      </c>
      <c r="E2148" s="478"/>
      <c r="F2148" s="215">
        <v>18801</v>
      </c>
      <c r="G2148" s="212"/>
      <c r="H2148" s="212"/>
      <c r="I2148" s="213">
        <f>IF(Таблица6254[[#This Row],[цена наличные]]&lt;&gt;"-",Таблица6254[[#This Row],[цена наличные]]*Таблица6254[[#This Row],[Заказ наличные]],"")</f>
        <v>0</v>
      </c>
      <c r="J2148" s="213">
        <f>Таблица6254[[#This Row],[Цена б/н]]*Таблица6254[[#This Row],[заказ б/н]]</f>
        <v>0</v>
      </c>
    </row>
    <row r="2149" spans="1:10" x14ac:dyDescent="0.25">
      <c r="A2149" s="214" t="s">
        <v>3505</v>
      </c>
      <c r="B2149" s="214" t="s">
        <v>3509</v>
      </c>
      <c r="C2149" s="214" t="s">
        <v>3599</v>
      </c>
      <c r="D2149" s="476" t="s">
        <v>3600</v>
      </c>
      <c r="E2149" s="478"/>
      <c r="F2149" s="215">
        <v>20283</v>
      </c>
      <c r="G2149" s="212"/>
      <c r="H2149" s="212"/>
      <c r="I2149" s="213">
        <f>IF(Таблица6254[[#This Row],[цена наличные]]&lt;&gt;"-",Таблица6254[[#This Row],[цена наличные]]*Таблица6254[[#This Row],[Заказ наличные]],"")</f>
        <v>0</v>
      </c>
      <c r="J2149" s="213">
        <f>Таблица6254[[#This Row],[Цена б/н]]*Таблица6254[[#This Row],[заказ б/н]]</f>
        <v>0</v>
      </c>
    </row>
    <row r="2150" spans="1:10" x14ac:dyDescent="0.25">
      <c r="A2150" s="214" t="s">
        <v>3505</v>
      </c>
      <c r="B2150" s="214" t="s">
        <v>3509</v>
      </c>
      <c r="C2150" s="214" t="s">
        <v>3601</v>
      </c>
      <c r="D2150" s="476" t="s">
        <v>3602</v>
      </c>
      <c r="E2150" s="478"/>
      <c r="F2150" s="215">
        <v>16772</v>
      </c>
      <c r="G2150" s="212"/>
      <c r="H2150" s="212"/>
      <c r="I2150" s="213">
        <f>IF(Таблица6254[[#This Row],[цена наличные]]&lt;&gt;"-",Таблица6254[[#This Row],[цена наличные]]*Таблица6254[[#This Row],[Заказ наличные]],"")</f>
        <v>0</v>
      </c>
      <c r="J2150" s="213">
        <f>Таблица6254[[#This Row],[Цена б/н]]*Таблица6254[[#This Row],[заказ б/н]]</f>
        <v>0</v>
      </c>
    </row>
    <row r="2151" spans="1:10" x14ac:dyDescent="0.25">
      <c r="A2151" s="214" t="s">
        <v>3505</v>
      </c>
      <c r="B2151" s="214" t="s">
        <v>3509</v>
      </c>
      <c r="C2151" s="214" t="s">
        <v>3603</v>
      </c>
      <c r="D2151" s="476" t="s">
        <v>3604</v>
      </c>
      <c r="E2151" s="478"/>
      <c r="F2151" s="215">
        <v>19503</v>
      </c>
      <c r="G2151" s="212"/>
      <c r="H2151" s="212"/>
      <c r="I2151" s="213">
        <f>IF(Таблица6254[[#This Row],[цена наличные]]&lt;&gt;"-",Таблица6254[[#This Row],[цена наличные]]*Таблица6254[[#This Row],[Заказ наличные]],"")</f>
        <v>0</v>
      </c>
      <c r="J2151" s="213">
        <f>Таблица6254[[#This Row],[Цена б/н]]*Таблица6254[[#This Row],[заказ б/н]]</f>
        <v>0</v>
      </c>
    </row>
    <row r="2152" spans="1:10" x14ac:dyDescent="0.25">
      <c r="A2152" s="214" t="s">
        <v>3505</v>
      </c>
      <c r="B2152" s="214" t="s">
        <v>3509</v>
      </c>
      <c r="C2152" s="214" t="s">
        <v>3605</v>
      </c>
      <c r="D2152" s="476" t="s">
        <v>3606</v>
      </c>
      <c r="E2152" s="478"/>
      <c r="F2152" s="215">
        <v>20673</v>
      </c>
      <c r="G2152" s="212"/>
      <c r="H2152" s="212"/>
      <c r="I2152" s="213">
        <f>IF(Таблица6254[[#This Row],[цена наличные]]&lt;&gt;"-",Таблица6254[[#This Row],[цена наличные]]*Таблица6254[[#This Row],[Заказ наличные]],"")</f>
        <v>0</v>
      </c>
      <c r="J2152" s="213">
        <f>Таблица6254[[#This Row],[Цена б/н]]*Таблица6254[[#This Row],[заказ б/н]]</f>
        <v>0</v>
      </c>
    </row>
    <row r="2153" spans="1:10" x14ac:dyDescent="0.25">
      <c r="A2153" s="214" t="s">
        <v>3505</v>
      </c>
      <c r="B2153" s="214" t="s">
        <v>3509</v>
      </c>
      <c r="C2153" s="214" t="s">
        <v>11636</v>
      </c>
      <c r="D2153" s="476" t="s">
        <v>11637</v>
      </c>
      <c r="E2153" s="478"/>
      <c r="F2153" s="215">
        <v>8191</v>
      </c>
      <c r="G2153" s="212"/>
      <c r="H2153" s="212"/>
      <c r="I2153" s="213">
        <f>IF(Таблица6254[[#This Row],[цена наличные]]&lt;&gt;"-",Таблица6254[[#This Row],[цена наличные]]*Таблица6254[[#This Row],[Заказ наличные]],"")</f>
        <v>0</v>
      </c>
      <c r="J2153" s="213">
        <f>Таблица6254[[#This Row],[Цена б/н]]*Таблица6254[[#This Row],[заказ б/н]]</f>
        <v>0</v>
      </c>
    </row>
    <row r="2154" spans="1:10" x14ac:dyDescent="0.25">
      <c r="A2154" s="214" t="s">
        <v>3505</v>
      </c>
      <c r="B2154" s="214" t="s">
        <v>3509</v>
      </c>
      <c r="C2154" s="214" t="s">
        <v>3607</v>
      </c>
      <c r="D2154" s="476" t="s">
        <v>3608</v>
      </c>
      <c r="E2154" s="478"/>
      <c r="F2154" s="215">
        <v>8269</v>
      </c>
      <c r="G2154" s="212"/>
      <c r="H2154" s="212"/>
      <c r="I2154" s="213">
        <f>IF(Таблица6254[[#This Row],[цена наличные]]&lt;&gt;"-",Таблица6254[[#This Row],[цена наличные]]*Таблица6254[[#This Row],[Заказ наличные]],"")</f>
        <v>0</v>
      </c>
      <c r="J2154" s="213">
        <f>Таблица6254[[#This Row],[Цена б/н]]*Таблица6254[[#This Row],[заказ б/н]]</f>
        <v>0</v>
      </c>
    </row>
    <row r="2155" spans="1:10" x14ac:dyDescent="0.25">
      <c r="A2155" s="214" t="s">
        <v>3505</v>
      </c>
      <c r="B2155" s="214" t="s">
        <v>3509</v>
      </c>
      <c r="C2155" s="214" t="s">
        <v>3609</v>
      </c>
      <c r="D2155" s="476" t="s">
        <v>3610</v>
      </c>
      <c r="E2155" s="478"/>
      <c r="F2155" s="215">
        <v>9751</v>
      </c>
      <c r="G2155" s="212"/>
      <c r="H2155" s="212"/>
      <c r="I2155" s="213">
        <f>IF(Таблица6254[[#This Row],[цена наличные]]&lt;&gt;"-",Таблица6254[[#This Row],[цена наличные]]*Таблица6254[[#This Row],[Заказ наличные]],"")</f>
        <v>0</v>
      </c>
      <c r="J2155" s="213">
        <f>Таблица6254[[#This Row],[Цена б/н]]*Таблица6254[[#This Row],[заказ б/н]]</f>
        <v>0</v>
      </c>
    </row>
    <row r="2156" spans="1:10" x14ac:dyDescent="0.25">
      <c r="A2156" s="214" t="s">
        <v>3505</v>
      </c>
      <c r="B2156" s="214" t="s">
        <v>3509</v>
      </c>
      <c r="C2156" s="214" t="s">
        <v>14337</v>
      </c>
      <c r="D2156" s="476" t="s">
        <v>14338</v>
      </c>
      <c r="E2156" s="478"/>
      <c r="F2156" s="215">
        <v>27694</v>
      </c>
      <c r="G2156" s="212"/>
      <c r="H2156" s="212"/>
      <c r="I2156" s="213">
        <f>IF(Таблица6254[[#This Row],[цена наличные]]&lt;&gt;"-",Таблица6254[[#This Row],[цена наличные]]*Таблица6254[[#This Row],[Заказ наличные]],"")</f>
        <v>0</v>
      </c>
      <c r="J2156" s="213">
        <f>Таблица6254[[#This Row],[Цена б/н]]*Таблица6254[[#This Row],[заказ б/н]]</f>
        <v>0</v>
      </c>
    </row>
    <row r="2157" spans="1:10" x14ac:dyDescent="0.25">
      <c r="A2157" s="214" t="s">
        <v>3505</v>
      </c>
      <c r="B2157" s="214" t="s">
        <v>3509</v>
      </c>
      <c r="C2157" s="214" t="s">
        <v>14339</v>
      </c>
      <c r="D2157" s="476" t="s">
        <v>14340</v>
      </c>
      <c r="E2157" s="478"/>
      <c r="F2157" s="215">
        <v>11579</v>
      </c>
      <c r="G2157" s="212"/>
      <c r="H2157" s="212"/>
      <c r="I2157" s="213">
        <f>IF(Таблица6254[[#This Row],[цена наличные]]&lt;&gt;"-",Таблица6254[[#This Row],[цена наличные]]*Таблица6254[[#This Row],[Заказ наличные]],"")</f>
        <v>0</v>
      </c>
      <c r="J2157" s="213">
        <f>Таблица6254[[#This Row],[Цена б/н]]*Таблица6254[[#This Row],[заказ б/н]]</f>
        <v>0</v>
      </c>
    </row>
    <row r="2158" spans="1:10" x14ac:dyDescent="0.25">
      <c r="A2158" s="214" t="s">
        <v>3505</v>
      </c>
      <c r="B2158" s="214" t="s">
        <v>3509</v>
      </c>
      <c r="C2158" s="214" t="s">
        <v>3611</v>
      </c>
      <c r="D2158" s="476" t="s">
        <v>3612</v>
      </c>
      <c r="E2158" s="478"/>
      <c r="F2158" s="215">
        <v>16772</v>
      </c>
      <c r="G2158" s="212"/>
      <c r="H2158" s="212"/>
      <c r="I2158" s="213">
        <f>IF(Таблица6254[[#This Row],[цена наличные]]&lt;&gt;"-",Таблица6254[[#This Row],[цена наличные]]*Таблица6254[[#This Row],[Заказ наличные]],"")</f>
        <v>0</v>
      </c>
      <c r="J2158" s="213">
        <f>Таблица6254[[#This Row],[Цена б/н]]*Таблица6254[[#This Row],[заказ б/н]]</f>
        <v>0</v>
      </c>
    </row>
    <row r="2159" spans="1:10" x14ac:dyDescent="0.25">
      <c r="A2159" s="214" t="s">
        <v>3505</v>
      </c>
      <c r="B2159" s="214" t="s">
        <v>3509</v>
      </c>
      <c r="C2159" s="214" t="s">
        <v>3613</v>
      </c>
      <c r="D2159" s="476" t="s">
        <v>3614</v>
      </c>
      <c r="E2159" s="478"/>
      <c r="F2159" s="215">
        <v>16226</v>
      </c>
      <c r="G2159" s="212"/>
      <c r="H2159" s="212"/>
      <c r="I2159" s="213">
        <f>IF(Таблица6254[[#This Row],[цена наличные]]&lt;&gt;"-",Таблица6254[[#This Row],[цена наличные]]*Таблица6254[[#This Row],[Заказ наличные]],"")</f>
        <v>0</v>
      </c>
      <c r="J2159" s="213">
        <f>Таблица6254[[#This Row],[Цена б/н]]*Таблица6254[[#This Row],[заказ б/н]]</f>
        <v>0</v>
      </c>
    </row>
    <row r="2160" spans="1:10" x14ac:dyDescent="0.25">
      <c r="A2160" s="214" t="s">
        <v>3505</v>
      </c>
      <c r="B2160" s="214" t="s">
        <v>3509</v>
      </c>
      <c r="C2160" s="214" t="s">
        <v>3615</v>
      </c>
      <c r="D2160" s="476" t="s">
        <v>3616</v>
      </c>
      <c r="E2160" s="478"/>
      <c r="F2160" s="215">
        <v>17553</v>
      </c>
      <c r="G2160" s="212"/>
      <c r="H2160" s="212"/>
      <c r="I2160" s="213">
        <f>IF(Таблица6254[[#This Row],[цена наличные]]&lt;&gt;"-",Таблица6254[[#This Row],[цена наличные]]*Таблица6254[[#This Row],[Заказ наличные]],"")</f>
        <v>0</v>
      </c>
      <c r="J2160" s="213">
        <f>Таблица6254[[#This Row],[Цена б/н]]*Таблица6254[[#This Row],[заказ б/н]]</f>
        <v>0</v>
      </c>
    </row>
    <row r="2161" spans="1:10" x14ac:dyDescent="0.25">
      <c r="A2161" s="214" t="s">
        <v>3505</v>
      </c>
      <c r="B2161" s="214" t="s">
        <v>3509</v>
      </c>
      <c r="C2161" s="214" t="s">
        <v>3617</v>
      </c>
      <c r="D2161" s="476" t="s">
        <v>3618</v>
      </c>
      <c r="E2161" s="478"/>
      <c r="F2161" s="215">
        <v>19113</v>
      </c>
      <c r="G2161" s="212"/>
      <c r="H2161" s="212"/>
      <c r="I2161" s="213">
        <f>IF(Таблица6254[[#This Row],[цена наличные]]&lt;&gt;"-",Таблица6254[[#This Row],[цена наличные]]*Таблица6254[[#This Row],[Заказ наличные]],"")</f>
        <v>0</v>
      </c>
      <c r="J2161" s="213">
        <f>Таблица6254[[#This Row],[Цена б/н]]*Таблица6254[[#This Row],[заказ б/н]]</f>
        <v>0</v>
      </c>
    </row>
    <row r="2162" spans="1:10" x14ac:dyDescent="0.25">
      <c r="A2162" s="214" t="s">
        <v>3505</v>
      </c>
      <c r="B2162" s="214" t="s">
        <v>3509</v>
      </c>
      <c r="C2162" s="214" t="s">
        <v>3619</v>
      </c>
      <c r="D2162" s="476" t="s">
        <v>3620</v>
      </c>
      <c r="E2162" s="478"/>
      <c r="F2162" s="215">
        <v>8815</v>
      </c>
      <c r="G2162" s="212"/>
      <c r="H2162" s="212"/>
      <c r="I2162" s="213">
        <f>IF(Таблица6254[[#This Row],[цена наличные]]&lt;&gt;"-",Таблица6254[[#This Row],[цена наличные]]*Таблица6254[[#This Row],[Заказ наличные]],"")</f>
        <v>0</v>
      </c>
      <c r="J2162" s="213">
        <f>Таблица6254[[#This Row],[Цена б/н]]*Таблица6254[[#This Row],[заказ б/н]]</f>
        <v>0</v>
      </c>
    </row>
    <row r="2163" spans="1:10" x14ac:dyDescent="0.25">
      <c r="A2163" s="214" t="s">
        <v>3505</v>
      </c>
      <c r="B2163" s="214" t="s">
        <v>3509</v>
      </c>
      <c r="C2163" s="214" t="s">
        <v>3621</v>
      </c>
      <c r="D2163" s="476" t="s">
        <v>3622</v>
      </c>
      <c r="E2163" s="478"/>
      <c r="F2163" s="215">
        <v>12794</v>
      </c>
      <c r="G2163" s="212"/>
      <c r="H2163" s="212"/>
      <c r="I2163" s="213">
        <f>IF(Таблица6254[[#This Row],[цена наличные]]&lt;&gt;"-",Таблица6254[[#This Row],[цена наличные]]*Таблица6254[[#This Row],[Заказ наличные]],"")</f>
        <v>0</v>
      </c>
      <c r="J2163" s="213">
        <f>Таблица6254[[#This Row],[Цена б/н]]*Таблица6254[[#This Row],[заказ б/н]]</f>
        <v>0</v>
      </c>
    </row>
    <row r="2164" spans="1:10" x14ac:dyDescent="0.25">
      <c r="A2164" s="214" t="s">
        <v>3505</v>
      </c>
      <c r="B2164" s="214" t="s">
        <v>3509</v>
      </c>
      <c r="C2164" s="214" t="s">
        <v>3623</v>
      </c>
      <c r="D2164" s="476" t="s">
        <v>3624</v>
      </c>
      <c r="E2164" s="478"/>
      <c r="F2164" s="215">
        <v>88933</v>
      </c>
      <c r="G2164" s="212"/>
      <c r="H2164" s="212"/>
      <c r="I2164" s="213">
        <f>IF(Таблица6254[[#This Row],[цена наличные]]&lt;&gt;"-",Таблица6254[[#This Row],[цена наличные]]*Таблица6254[[#This Row],[Заказ наличные]],"")</f>
        <v>0</v>
      </c>
      <c r="J2164" s="213">
        <f>Таблица6254[[#This Row],[Цена б/н]]*Таблица6254[[#This Row],[заказ б/н]]</f>
        <v>0</v>
      </c>
    </row>
    <row r="2165" spans="1:10" x14ac:dyDescent="0.25">
      <c r="A2165" s="214" t="s">
        <v>3505</v>
      </c>
      <c r="B2165" s="214" t="s">
        <v>3509</v>
      </c>
      <c r="C2165" s="214" t="s">
        <v>10210</v>
      </c>
      <c r="D2165" s="476" t="s">
        <v>10211</v>
      </c>
      <c r="E2165" s="478"/>
      <c r="F2165" s="215">
        <v>19152</v>
      </c>
      <c r="G2165" s="212"/>
      <c r="H2165" s="212"/>
      <c r="I2165" s="213">
        <f>IF(Таблица6254[[#This Row],[цена наличные]]&lt;&gt;"-",Таблица6254[[#This Row],[цена наличные]]*Таблица6254[[#This Row],[Заказ наличные]],"")</f>
        <v>0</v>
      </c>
      <c r="J2165" s="213">
        <f>Таблица6254[[#This Row],[Цена б/н]]*Таблица6254[[#This Row],[заказ б/н]]</f>
        <v>0</v>
      </c>
    </row>
    <row r="2166" spans="1:10" x14ac:dyDescent="0.25">
      <c r="A2166" s="214" t="s">
        <v>3505</v>
      </c>
      <c r="B2166" s="214" t="s">
        <v>3509</v>
      </c>
      <c r="C2166" s="214" t="s">
        <v>3625</v>
      </c>
      <c r="D2166" s="476" t="s">
        <v>3626</v>
      </c>
      <c r="E2166" s="478"/>
      <c r="F2166" s="215">
        <v>13340</v>
      </c>
      <c r="G2166" s="212"/>
      <c r="H2166" s="212"/>
      <c r="I2166" s="213">
        <f>IF(Таблица6254[[#This Row],[цена наличные]]&lt;&gt;"-",Таблица6254[[#This Row],[цена наличные]]*Таблица6254[[#This Row],[Заказ наличные]],"")</f>
        <v>0</v>
      </c>
      <c r="J2166" s="213">
        <f>Таблица6254[[#This Row],[Цена б/н]]*Таблица6254[[#This Row],[заказ б/н]]</f>
        <v>0</v>
      </c>
    </row>
    <row r="2167" spans="1:10" x14ac:dyDescent="0.25">
      <c r="A2167" s="214" t="s">
        <v>3505</v>
      </c>
      <c r="B2167" s="214" t="s">
        <v>3509</v>
      </c>
      <c r="C2167" s="214" t="s">
        <v>9521</v>
      </c>
      <c r="D2167" s="476" t="s">
        <v>9522</v>
      </c>
      <c r="E2167" s="478"/>
      <c r="F2167" s="215">
        <v>12014</v>
      </c>
      <c r="G2167" s="212"/>
      <c r="H2167" s="212"/>
      <c r="I2167" s="213">
        <f>IF(Таблица6254[[#This Row],[цена наличные]]&lt;&gt;"-",Таблица6254[[#This Row],[цена наличные]]*Таблица6254[[#This Row],[Заказ наличные]],"")</f>
        <v>0</v>
      </c>
      <c r="J2167" s="213">
        <f>Таблица6254[[#This Row],[Цена б/н]]*Таблица6254[[#This Row],[заказ б/н]]</f>
        <v>0</v>
      </c>
    </row>
    <row r="2168" spans="1:10" x14ac:dyDescent="0.25">
      <c r="A2168" s="214" t="s">
        <v>3505</v>
      </c>
      <c r="B2168" s="214" t="s">
        <v>3509</v>
      </c>
      <c r="C2168" s="214" t="s">
        <v>3627</v>
      </c>
      <c r="D2168" s="476" t="s">
        <v>3628</v>
      </c>
      <c r="E2168" s="478"/>
      <c r="F2168" s="215">
        <v>12170</v>
      </c>
      <c r="G2168" s="212"/>
      <c r="H2168" s="212"/>
      <c r="I2168" s="213">
        <f>IF(Таблица6254[[#This Row],[цена наличные]]&lt;&gt;"-",Таблица6254[[#This Row],[цена наличные]]*Таблица6254[[#This Row],[Заказ наличные]],"")</f>
        <v>0</v>
      </c>
      <c r="J2168" s="213">
        <f>Таблица6254[[#This Row],[Цена б/н]]*Таблица6254[[#This Row],[заказ б/н]]</f>
        <v>0</v>
      </c>
    </row>
    <row r="2169" spans="1:10" x14ac:dyDescent="0.25">
      <c r="A2169" s="214" t="s">
        <v>3505</v>
      </c>
      <c r="B2169" s="214" t="s">
        <v>3509</v>
      </c>
      <c r="C2169" s="214" t="s">
        <v>3629</v>
      </c>
      <c r="D2169" s="476" t="s">
        <v>3630</v>
      </c>
      <c r="E2169" s="478"/>
      <c r="F2169" s="215">
        <v>16031</v>
      </c>
      <c r="G2169" s="212"/>
      <c r="H2169" s="212"/>
      <c r="I2169" s="213">
        <f>IF(Таблица6254[[#This Row],[цена наличные]]&lt;&gt;"-",Таблица6254[[#This Row],[цена наличные]]*Таблица6254[[#This Row],[Заказ наличные]],"")</f>
        <v>0</v>
      </c>
      <c r="J2169" s="213">
        <f>Таблица6254[[#This Row],[Цена б/н]]*Таблица6254[[#This Row],[заказ б/н]]</f>
        <v>0</v>
      </c>
    </row>
    <row r="2170" spans="1:10" x14ac:dyDescent="0.25">
      <c r="A2170" s="214" t="s">
        <v>3505</v>
      </c>
      <c r="B2170" s="214" t="s">
        <v>3509</v>
      </c>
      <c r="C2170" s="214" t="s">
        <v>9523</v>
      </c>
      <c r="D2170" s="476" t="s">
        <v>9524</v>
      </c>
      <c r="E2170" s="478"/>
      <c r="F2170" s="215">
        <v>17474</v>
      </c>
      <c r="G2170" s="212"/>
      <c r="H2170" s="212"/>
      <c r="I2170" s="213">
        <f>IF(Таблица6254[[#This Row],[цена наличные]]&lt;&gt;"-",Таблица6254[[#This Row],[цена наличные]]*Таблица6254[[#This Row],[Заказ наличные]],"")</f>
        <v>0</v>
      </c>
      <c r="J2170" s="213">
        <f>Таблица6254[[#This Row],[Цена б/н]]*Таблица6254[[#This Row],[заказ б/н]]</f>
        <v>0</v>
      </c>
    </row>
    <row r="2171" spans="1:10" x14ac:dyDescent="0.25">
      <c r="A2171" s="214" t="s">
        <v>3505</v>
      </c>
      <c r="B2171" s="214" t="s">
        <v>3509</v>
      </c>
      <c r="C2171" s="214" t="s">
        <v>14341</v>
      </c>
      <c r="D2171" s="476" t="s">
        <v>14342</v>
      </c>
      <c r="E2171" s="478"/>
      <c r="F2171" s="215">
        <v>59054</v>
      </c>
      <c r="G2171" s="212"/>
      <c r="H2171" s="212"/>
      <c r="I2171" s="213">
        <f>IF(Таблица6254[[#This Row],[цена наличные]]&lt;&gt;"-",Таблица6254[[#This Row],[цена наличные]]*Таблица6254[[#This Row],[Заказ наличные]],"")</f>
        <v>0</v>
      </c>
      <c r="J2171" s="213">
        <f>Таблица6254[[#This Row],[Цена б/н]]*Таблица6254[[#This Row],[заказ б/н]]</f>
        <v>0</v>
      </c>
    </row>
    <row r="2172" spans="1:10" x14ac:dyDescent="0.25">
      <c r="A2172" s="214" t="s">
        <v>3505</v>
      </c>
      <c r="B2172" s="214" t="s">
        <v>3509</v>
      </c>
      <c r="C2172" s="214" t="s">
        <v>14343</v>
      </c>
      <c r="D2172" s="476" t="s">
        <v>14344</v>
      </c>
      <c r="E2172" s="478"/>
      <c r="F2172" s="215">
        <v>76451</v>
      </c>
      <c r="G2172" s="212"/>
      <c r="H2172" s="212"/>
      <c r="I2172" s="213">
        <f>IF(Таблица6254[[#This Row],[цена наличные]]&lt;&gt;"-",Таблица6254[[#This Row],[цена наличные]]*Таблица6254[[#This Row],[Заказ наличные]],"")</f>
        <v>0</v>
      </c>
      <c r="J2172" s="213">
        <f>Таблица6254[[#This Row],[Цена б/н]]*Таблица6254[[#This Row],[заказ б/н]]</f>
        <v>0</v>
      </c>
    </row>
    <row r="2173" spans="1:10" x14ac:dyDescent="0.25">
      <c r="A2173" s="214" t="s">
        <v>3505</v>
      </c>
      <c r="B2173" s="214" t="s">
        <v>3509</v>
      </c>
      <c r="C2173" s="214" t="s">
        <v>3631</v>
      </c>
      <c r="D2173" s="476" t="s">
        <v>3632</v>
      </c>
      <c r="E2173" s="478"/>
      <c r="F2173" s="215">
        <v>9775</v>
      </c>
      <c r="G2173" s="212"/>
      <c r="H2173" s="212"/>
      <c r="I2173" s="213">
        <f>IF(Таблица6254[[#This Row],[цена наличные]]&lt;&gt;"-",Таблица6254[[#This Row],[цена наличные]]*Таблица6254[[#This Row],[Заказ наличные]],"")</f>
        <v>0</v>
      </c>
      <c r="J2173" s="213">
        <f>Таблица6254[[#This Row],[Цена б/н]]*Таблица6254[[#This Row],[заказ б/н]]</f>
        <v>0</v>
      </c>
    </row>
    <row r="2174" spans="1:10" x14ac:dyDescent="0.25">
      <c r="A2174" s="214" t="s">
        <v>3505</v>
      </c>
      <c r="B2174" s="214" t="s">
        <v>3509</v>
      </c>
      <c r="C2174" s="214" t="s">
        <v>11638</v>
      </c>
      <c r="D2174" s="476" t="s">
        <v>11639</v>
      </c>
      <c r="E2174" s="478"/>
      <c r="F2174" s="215">
        <v>9112</v>
      </c>
      <c r="G2174" s="212"/>
      <c r="H2174" s="212"/>
      <c r="I2174" s="213">
        <f>IF(Таблица6254[[#This Row],[цена наличные]]&lt;&gt;"-",Таблица6254[[#This Row],[цена наличные]]*Таблица6254[[#This Row],[Заказ наличные]],"")</f>
        <v>0</v>
      </c>
      <c r="J2174" s="213">
        <f>Таблица6254[[#This Row],[Цена б/н]]*Таблица6254[[#This Row],[заказ б/н]]</f>
        <v>0</v>
      </c>
    </row>
    <row r="2175" spans="1:10" x14ac:dyDescent="0.25">
      <c r="A2175" s="214" t="s">
        <v>3505</v>
      </c>
      <c r="B2175" s="214" t="s">
        <v>3509</v>
      </c>
      <c r="C2175" s="214" t="s">
        <v>3633</v>
      </c>
      <c r="D2175" s="476" t="s">
        <v>3634</v>
      </c>
      <c r="E2175" s="478"/>
      <c r="F2175" s="215">
        <v>13519</v>
      </c>
      <c r="G2175" s="212"/>
      <c r="H2175" s="212"/>
      <c r="I2175" s="213">
        <f>IF(Таблица6254[[#This Row],[цена наличные]]&lt;&gt;"-",Таблица6254[[#This Row],[цена наличные]]*Таблица6254[[#This Row],[Заказ наличные]],"")</f>
        <v>0</v>
      </c>
      <c r="J2175" s="213">
        <f>Таблица6254[[#This Row],[Цена б/н]]*Таблица6254[[#This Row],[заказ б/н]]</f>
        <v>0</v>
      </c>
    </row>
    <row r="2176" spans="1:10" x14ac:dyDescent="0.25">
      <c r="A2176" s="214" t="s">
        <v>3505</v>
      </c>
      <c r="B2176" s="214" t="s">
        <v>3509</v>
      </c>
      <c r="C2176" s="214" t="s">
        <v>14345</v>
      </c>
      <c r="D2176" s="476" t="s">
        <v>14346</v>
      </c>
      <c r="E2176" s="478"/>
      <c r="F2176" s="215">
        <v>31985</v>
      </c>
      <c r="G2176" s="212"/>
      <c r="H2176" s="212"/>
      <c r="I2176" s="213">
        <f>IF(Таблица6254[[#This Row],[цена наличные]]&lt;&gt;"-",Таблица6254[[#This Row],[цена наличные]]*Таблица6254[[#This Row],[Заказ наличные]],"")</f>
        <v>0</v>
      </c>
      <c r="J2176" s="213">
        <f>Таблица6254[[#This Row],[Цена б/н]]*Таблица6254[[#This Row],[заказ б/н]]</f>
        <v>0</v>
      </c>
    </row>
    <row r="2177" spans="1:10" x14ac:dyDescent="0.25">
      <c r="A2177" s="214" t="s">
        <v>3505</v>
      </c>
      <c r="B2177" s="214" t="s">
        <v>3509</v>
      </c>
      <c r="C2177" s="214" t="s">
        <v>14347</v>
      </c>
      <c r="D2177" s="476" t="s">
        <v>14348</v>
      </c>
      <c r="E2177" s="478"/>
      <c r="F2177" s="215">
        <v>18567</v>
      </c>
      <c r="G2177" s="212"/>
      <c r="H2177" s="212"/>
      <c r="I2177" s="213">
        <f>IF(Таблица6254[[#This Row],[цена наличные]]&lt;&gt;"-",Таблица6254[[#This Row],[цена наличные]]*Таблица6254[[#This Row],[Заказ наличные]],"")</f>
        <v>0</v>
      </c>
      <c r="J2177" s="213">
        <f>Таблица6254[[#This Row],[Цена б/н]]*Таблица6254[[#This Row],[заказ б/н]]</f>
        <v>0</v>
      </c>
    </row>
    <row r="2178" spans="1:10" x14ac:dyDescent="0.25">
      <c r="A2178" s="214" t="s">
        <v>3505</v>
      </c>
      <c r="B2178" s="214" t="s">
        <v>3509</v>
      </c>
      <c r="C2178" s="214" t="s">
        <v>11640</v>
      </c>
      <c r="D2178" s="476" t="s">
        <v>11641</v>
      </c>
      <c r="E2178" s="478"/>
      <c r="F2178" s="215">
        <v>17084</v>
      </c>
      <c r="G2178" s="212"/>
      <c r="H2178" s="212"/>
      <c r="I2178" s="213">
        <f>IF(Таблица6254[[#This Row],[цена наличные]]&lt;&gt;"-",Таблица6254[[#This Row],[цена наличные]]*Таблица6254[[#This Row],[Заказ наличные]],"")</f>
        <v>0</v>
      </c>
      <c r="J2178" s="213">
        <f>Таблица6254[[#This Row],[Цена б/н]]*Таблица6254[[#This Row],[заказ б/н]]</f>
        <v>0</v>
      </c>
    </row>
    <row r="2179" spans="1:10" x14ac:dyDescent="0.25">
      <c r="A2179" s="214" t="s">
        <v>3505</v>
      </c>
      <c r="B2179" s="214" t="s">
        <v>3509</v>
      </c>
      <c r="C2179" s="214" t="s">
        <v>3635</v>
      </c>
      <c r="D2179" s="476" t="s">
        <v>3636</v>
      </c>
      <c r="E2179" s="478"/>
      <c r="F2179" s="215">
        <v>28084</v>
      </c>
      <c r="G2179" s="212"/>
      <c r="H2179" s="212"/>
      <c r="I2179" s="213">
        <f>IF(Таблица6254[[#This Row],[цена наличные]]&lt;&gt;"-",Таблица6254[[#This Row],[цена наличные]]*Таблица6254[[#This Row],[Заказ наличные]],"")</f>
        <v>0</v>
      </c>
      <c r="J2179" s="213">
        <f>Таблица6254[[#This Row],[Цена б/н]]*Таблица6254[[#This Row],[заказ б/н]]</f>
        <v>0</v>
      </c>
    </row>
    <row r="2180" spans="1:10" x14ac:dyDescent="0.25">
      <c r="A2180" s="214" t="s">
        <v>3505</v>
      </c>
      <c r="B2180" s="214" t="s">
        <v>3509</v>
      </c>
      <c r="C2180" s="214" t="s">
        <v>3637</v>
      </c>
      <c r="D2180" s="476" t="s">
        <v>3638</v>
      </c>
      <c r="E2180" s="478"/>
      <c r="F2180" s="215">
        <v>31204</v>
      </c>
      <c r="G2180" s="212"/>
      <c r="H2180" s="212"/>
      <c r="I2180" s="213">
        <f>IF(Таблица6254[[#This Row],[цена наличные]]&lt;&gt;"-",Таблица6254[[#This Row],[цена наличные]]*Таблица6254[[#This Row],[Заказ наличные]],"")</f>
        <v>0</v>
      </c>
      <c r="J2180" s="213">
        <f>Таблица6254[[#This Row],[Цена б/н]]*Таблица6254[[#This Row],[заказ б/н]]</f>
        <v>0</v>
      </c>
    </row>
    <row r="2181" spans="1:10" x14ac:dyDescent="0.25">
      <c r="A2181" s="214" t="s">
        <v>3505</v>
      </c>
      <c r="B2181" s="214" t="s">
        <v>3509</v>
      </c>
      <c r="C2181" s="214" t="s">
        <v>3639</v>
      </c>
      <c r="D2181" s="476" t="s">
        <v>3640</v>
      </c>
      <c r="E2181" s="478"/>
      <c r="F2181" s="215">
        <v>21999</v>
      </c>
      <c r="G2181" s="212"/>
      <c r="H2181" s="212"/>
      <c r="I2181" s="213">
        <f>IF(Таблица6254[[#This Row],[цена наличные]]&lt;&gt;"-",Таблица6254[[#This Row],[цена наличные]]*Таблица6254[[#This Row],[Заказ наличные]],"")</f>
        <v>0</v>
      </c>
      <c r="J2181" s="213">
        <f>Таблица6254[[#This Row],[Цена б/н]]*Таблица6254[[#This Row],[заказ б/н]]</f>
        <v>0</v>
      </c>
    </row>
    <row r="2182" spans="1:10" x14ac:dyDescent="0.25">
      <c r="A2182" s="214" t="s">
        <v>3505</v>
      </c>
      <c r="B2182" s="214" t="s">
        <v>3509</v>
      </c>
      <c r="C2182" s="214" t="s">
        <v>10212</v>
      </c>
      <c r="D2182" s="476" t="s">
        <v>10213</v>
      </c>
      <c r="E2182" s="478"/>
      <c r="F2182" s="215">
        <v>40566</v>
      </c>
      <c r="G2182" s="212"/>
      <c r="H2182" s="212"/>
      <c r="I2182" s="213">
        <f>IF(Таблица6254[[#This Row],[цена наличные]]&lt;&gt;"-",Таблица6254[[#This Row],[цена наличные]]*Таблица6254[[#This Row],[Заказ наличные]],"")</f>
        <v>0</v>
      </c>
      <c r="J2182" s="213">
        <f>Таблица6254[[#This Row],[Цена б/н]]*Таблица6254[[#This Row],[заказ б/н]]</f>
        <v>0</v>
      </c>
    </row>
    <row r="2183" spans="1:10" x14ac:dyDescent="0.25">
      <c r="A2183" s="214" t="s">
        <v>3505</v>
      </c>
      <c r="B2183" s="214" t="s">
        <v>3509</v>
      </c>
      <c r="C2183" s="214" t="s">
        <v>3641</v>
      </c>
      <c r="D2183" s="476" t="s">
        <v>3642</v>
      </c>
      <c r="E2183" s="478"/>
      <c r="F2183" s="215">
        <v>78011</v>
      </c>
      <c r="G2183" s="212"/>
      <c r="H2183" s="212"/>
      <c r="I2183" s="213">
        <f>IF(Таблица6254[[#This Row],[цена наличные]]&lt;&gt;"-",Таблица6254[[#This Row],[цена наличные]]*Таблица6254[[#This Row],[Заказ наличные]],"")</f>
        <v>0</v>
      </c>
      <c r="J2183" s="213">
        <f>Таблица6254[[#This Row],[Цена б/н]]*Таблица6254[[#This Row],[заказ б/н]]</f>
        <v>0</v>
      </c>
    </row>
    <row r="2184" spans="1:10" x14ac:dyDescent="0.25">
      <c r="A2184" s="214" t="s">
        <v>3505</v>
      </c>
      <c r="B2184" s="214" t="s">
        <v>3509</v>
      </c>
      <c r="C2184" s="214" t="s">
        <v>14349</v>
      </c>
      <c r="D2184" s="476" t="s">
        <v>14350</v>
      </c>
      <c r="E2184" s="478"/>
      <c r="F2184" s="215">
        <v>19503</v>
      </c>
      <c r="G2184" s="212"/>
      <c r="H2184" s="212"/>
      <c r="I2184" s="213">
        <f>IF(Таблица6254[[#This Row],[цена наличные]]&lt;&gt;"-",Таблица6254[[#This Row],[цена наличные]]*Таблица6254[[#This Row],[Заказ наличные]],"")</f>
        <v>0</v>
      </c>
      <c r="J2184" s="213">
        <f>Таблица6254[[#This Row],[Цена б/н]]*Таблица6254[[#This Row],[заказ б/н]]</f>
        <v>0</v>
      </c>
    </row>
    <row r="2185" spans="1:10" x14ac:dyDescent="0.25">
      <c r="A2185" s="214" t="s">
        <v>3505</v>
      </c>
      <c r="B2185" s="214" t="s">
        <v>3509</v>
      </c>
      <c r="C2185" s="214" t="s">
        <v>14351</v>
      </c>
      <c r="D2185" s="476" t="s">
        <v>14352</v>
      </c>
      <c r="E2185" s="478"/>
      <c r="F2185" s="215">
        <v>92053</v>
      </c>
      <c r="G2185" s="212"/>
      <c r="H2185" s="212"/>
      <c r="I2185" s="213">
        <f>IF(Таблица6254[[#This Row],[цена наличные]]&lt;&gt;"-",Таблица6254[[#This Row],[цена наличные]]*Таблица6254[[#This Row],[Заказ наличные]],"")</f>
        <v>0</v>
      </c>
      <c r="J2185" s="213">
        <f>Таблица6254[[#This Row],[Цена б/н]]*Таблица6254[[#This Row],[заказ б/н]]</f>
        <v>0</v>
      </c>
    </row>
    <row r="2186" spans="1:10" x14ac:dyDescent="0.25">
      <c r="A2186" s="214" t="s">
        <v>3505</v>
      </c>
      <c r="B2186" s="214" t="s">
        <v>3509</v>
      </c>
      <c r="C2186" s="214" t="s">
        <v>3643</v>
      </c>
      <c r="D2186" s="476" t="s">
        <v>3644</v>
      </c>
      <c r="E2186" s="478"/>
      <c r="F2186" s="215">
        <v>16538</v>
      </c>
      <c r="G2186" s="212"/>
      <c r="H2186" s="212"/>
      <c r="I2186" s="213">
        <f>IF(Таблица6254[[#This Row],[цена наличные]]&lt;&gt;"-",Таблица6254[[#This Row],[цена наличные]]*Таблица6254[[#This Row],[Заказ наличные]],"")</f>
        <v>0</v>
      </c>
      <c r="J2186" s="213">
        <f>Таблица6254[[#This Row],[Цена б/н]]*Таблица6254[[#This Row],[заказ б/н]]</f>
        <v>0</v>
      </c>
    </row>
    <row r="2187" spans="1:10" x14ac:dyDescent="0.25">
      <c r="A2187" s="214" t="s">
        <v>3505</v>
      </c>
      <c r="B2187" s="214" t="s">
        <v>3509</v>
      </c>
      <c r="C2187" s="214" t="s">
        <v>3645</v>
      </c>
      <c r="D2187" s="476" t="s">
        <v>3646</v>
      </c>
      <c r="E2187" s="478"/>
      <c r="F2187" s="215">
        <v>36665</v>
      </c>
      <c r="G2187" s="212"/>
      <c r="H2187" s="212"/>
      <c r="I2187" s="213">
        <f>IF(Таблица6254[[#This Row],[цена наличные]]&lt;&gt;"-",Таблица6254[[#This Row],[цена наличные]]*Таблица6254[[#This Row],[Заказ наличные]],"")</f>
        <v>0</v>
      </c>
      <c r="J2187" s="213">
        <f>Таблица6254[[#This Row],[Цена б/н]]*Таблица6254[[#This Row],[заказ б/н]]</f>
        <v>0</v>
      </c>
    </row>
    <row r="2188" spans="1:10" x14ac:dyDescent="0.25">
      <c r="A2188" s="214" t="s">
        <v>3505</v>
      </c>
      <c r="B2188" s="214" t="s">
        <v>3509</v>
      </c>
      <c r="C2188" s="214" t="s">
        <v>3647</v>
      </c>
      <c r="D2188" s="476" t="s">
        <v>3648</v>
      </c>
      <c r="E2188" s="478"/>
      <c r="F2188" s="215">
        <v>64359</v>
      </c>
      <c r="G2188" s="212"/>
      <c r="H2188" s="212"/>
      <c r="I2188" s="213">
        <f>IF(Таблица6254[[#This Row],[цена наличные]]&lt;&gt;"-",Таблица6254[[#This Row],[цена наличные]]*Таблица6254[[#This Row],[Заказ наличные]],"")</f>
        <v>0</v>
      </c>
      <c r="J2188" s="213">
        <f>Таблица6254[[#This Row],[Цена б/н]]*Таблица6254[[#This Row],[заказ б/н]]</f>
        <v>0</v>
      </c>
    </row>
    <row r="2189" spans="1:10" x14ac:dyDescent="0.25">
      <c r="A2189" s="214" t="s">
        <v>3505</v>
      </c>
      <c r="B2189" s="214" t="s">
        <v>3509</v>
      </c>
      <c r="C2189" s="214" t="s">
        <v>3649</v>
      </c>
      <c r="D2189" s="476" t="s">
        <v>3650</v>
      </c>
      <c r="E2189" s="478"/>
      <c r="F2189" s="215">
        <v>19503</v>
      </c>
      <c r="G2189" s="212"/>
      <c r="H2189" s="212"/>
      <c r="I2189" s="213">
        <f>IF(Таблица6254[[#This Row],[цена наличные]]&lt;&gt;"-",Таблица6254[[#This Row],[цена наличные]]*Таблица6254[[#This Row],[Заказ наличные]],"")</f>
        <v>0</v>
      </c>
      <c r="J2189" s="213">
        <f>Таблица6254[[#This Row],[Цена б/н]]*Таблица6254[[#This Row],[заказ б/н]]</f>
        <v>0</v>
      </c>
    </row>
    <row r="2190" spans="1:10" x14ac:dyDescent="0.25">
      <c r="A2190" s="214" t="s">
        <v>3505</v>
      </c>
      <c r="B2190" s="214" t="s">
        <v>3509</v>
      </c>
      <c r="C2190" s="214" t="s">
        <v>3651</v>
      </c>
      <c r="D2190" s="476" t="s">
        <v>3652</v>
      </c>
      <c r="E2190" s="478"/>
      <c r="F2190" s="215">
        <v>46807</v>
      </c>
      <c r="G2190" s="212"/>
      <c r="H2190" s="212"/>
      <c r="I2190" s="213">
        <f>IF(Таблица6254[[#This Row],[цена наличные]]&lt;&gt;"-",Таблица6254[[#This Row],[цена наличные]]*Таблица6254[[#This Row],[Заказ наличные]],"")</f>
        <v>0</v>
      </c>
      <c r="J2190" s="213">
        <f>Таблица6254[[#This Row],[Цена б/н]]*Таблица6254[[#This Row],[заказ б/н]]</f>
        <v>0</v>
      </c>
    </row>
    <row r="2191" spans="1:10" x14ac:dyDescent="0.25">
      <c r="A2191" s="214" t="s">
        <v>3505</v>
      </c>
      <c r="B2191" s="214" t="s">
        <v>3509</v>
      </c>
      <c r="C2191" s="214" t="s">
        <v>3653</v>
      </c>
      <c r="D2191" s="476" t="s">
        <v>3654</v>
      </c>
      <c r="E2191" s="478"/>
      <c r="F2191" s="215">
        <v>10532</v>
      </c>
      <c r="G2191" s="212"/>
      <c r="H2191" s="212"/>
      <c r="I2191" s="213">
        <f>IF(Таблица6254[[#This Row],[цена наличные]]&lt;&gt;"-",Таблица6254[[#This Row],[цена наличные]]*Таблица6254[[#This Row],[Заказ наличные]],"")</f>
        <v>0</v>
      </c>
      <c r="J2191" s="213">
        <f>Таблица6254[[#This Row],[Цена б/н]]*Таблица6254[[#This Row],[заказ б/н]]</f>
        <v>0</v>
      </c>
    </row>
    <row r="2192" spans="1:10" x14ac:dyDescent="0.25">
      <c r="A2192" s="214" t="s">
        <v>3505</v>
      </c>
      <c r="B2192" s="214" t="s">
        <v>3509</v>
      </c>
      <c r="C2192" s="214" t="s">
        <v>9915</v>
      </c>
      <c r="D2192" s="476" t="s">
        <v>9861</v>
      </c>
      <c r="E2192" s="478"/>
      <c r="F2192" s="215">
        <v>58508</v>
      </c>
      <c r="G2192" s="212"/>
      <c r="H2192" s="212"/>
      <c r="I2192" s="213">
        <f>IF(Таблица6254[[#This Row],[цена наличные]]&lt;&gt;"-",Таблица6254[[#This Row],[цена наличные]]*Таблица6254[[#This Row],[Заказ наличные]],"")</f>
        <v>0</v>
      </c>
      <c r="J2192" s="213">
        <f>Таблица6254[[#This Row],[Цена б/н]]*Таблица6254[[#This Row],[заказ б/н]]</f>
        <v>0</v>
      </c>
    </row>
    <row r="2193" spans="1:10" x14ac:dyDescent="0.25">
      <c r="A2193" s="214" t="s">
        <v>3505</v>
      </c>
      <c r="B2193" s="214" t="s">
        <v>3509</v>
      </c>
      <c r="C2193" s="214" t="s">
        <v>14353</v>
      </c>
      <c r="D2193" s="476" t="s">
        <v>14354</v>
      </c>
      <c r="E2193" s="478"/>
      <c r="F2193" s="215">
        <v>62409</v>
      </c>
      <c r="G2193" s="212"/>
      <c r="H2193" s="212"/>
      <c r="I2193" s="213">
        <f>IF(Таблица6254[[#This Row],[цена наличные]]&lt;&gt;"-",Таблица6254[[#This Row],[цена наличные]]*Таблица6254[[#This Row],[Заказ наличные]],"")</f>
        <v>0</v>
      </c>
      <c r="J2193" s="213">
        <f>Таблица6254[[#This Row],[Цена б/н]]*Таблица6254[[#This Row],[заказ б/н]]</f>
        <v>0</v>
      </c>
    </row>
    <row r="2194" spans="1:10" x14ac:dyDescent="0.25">
      <c r="A2194" s="214" t="s">
        <v>3505</v>
      </c>
      <c r="B2194" s="214" t="s">
        <v>3509</v>
      </c>
      <c r="C2194" s="214" t="s">
        <v>3655</v>
      </c>
      <c r="D2194" s="476" t="s">
        <v>14355</v>
      </c>
      <c r="E2194" s="478"/>
      <c r="F2194" s="215">
        <v>88153</v>
      </c>
      <c r="G2194" s="212"/>
      <c r="H2194" s="212"/>
      <c r="I2194" s="213">
        <f>IF(Таблица6254[[#This Row],[цена наличные]]&lt;&gt;"-",Таблица6254[[#This Row],[цена наличные]]*Таблица6254[[#This Row],[Заказ наличные]],"")</f>
        <v>0</v>
      </c>
      <c r="J2194" s="213">
        <f>Таблица6254[[#This Row],[Цена б/н]]*Таблица6254[[#This Row],[заказ б/н]]</f>
        <v>0</v>
      </c>
    </row>
    <row r="2195" spans="1:10" x14ac:dyDescent="0.25">
      <c r="A2195" s="214" t="s">
        <v>3505</v>
      </c>
      <c r="B2195" s="214" t="s">
        <v>3509</v>
      </c>
      <c r="C2195" s="214" t="s">
        <v>3655</v>
      </c>
      <c r="D2195" s="476" t="s">
        <v>3656</v>
      </c>
      <c r="E2195" s="478"/>
      <c r="F2195" s="215">
        <v>95174</v>
      </c>
      <c r="G2195" s="212"/>
      <c r="H2195" s="212"/>
      <c r="I2195" s="213">
        <f>IF(Таблица6254[[#This Row],[цена наличные]]&lt;&gt;"-",Таблица6254[[#This Row],[цена наличные]]*Таблица6254[[#This Row],[Заказ наличные]],"")</f>
        <v>0</v>
      </c>
      <c r="J2195" s="213">
        <f>Таблица6254[[#This Row],[Цена б/н]]*Таблица6254[[#This Row],[заказ б/н]]</f>
        <v>0</v>
      </c>
    </row>
    <row r="2196" spans="1:10" x14ac:dyDescent="0.25">
      <c r="A2196" s="214" t="s">
        <v>3505</v>
      </c>
      <c r="B2196" s="214" t="s">
        <v>3509</v>
      </c>
      <c r="C2196" s="214" t="s">
        <v>3657</v>
      </c>
      <c r="D2196" s="476" t="s">
        <v>3658</v>
      </c>
      <c r="E2196" s="478"/>
      <c r="F2196" s="215">
        <v>34715</v>
      </c>
      <c r="G2196" s="212"/>
      <c r="H2196" s="212"/>
      <c r="I2196" s="213">
        <f>IF(Таблица6254[[#This Row],[цена наличные]]&lt;&gt;"-",Таблица6254[[#This Row],[цена наличные]]*Таблица6254[[#This Row],[Заказ наличные]],"")</f>
        <v>0</v>
      </c>
      <c r="J2196" s="213">
        <f>Таблица6254[[#This Row],[Цена б/н]]*Таблица6254[[#This Row],[заказ б/н]]</f>
        <v>0</v>
      </c>
    </row>
    <row r="2197" spans="1:10" x14ac:dyDescent="0.25">
      <c r="A2197" s="214" t="s">
        <v>3505</v>
      </c>
      <c r="B2197" s="214" t="s">
        <v>3509</v>
      </c>
      <c r="C2197" s="214" t="s">
        <v>3659</v>
      </c>
      <c r="D2197" s="476" t="s">
        <v>10214</v>
      </c>
      <c r="E2197" s="478"/>
      <c r="F2197" s="215">
        <v>38225</v>
      </c>
      <c r="G2197" s="212"/>
      <c r="H2197" s="212"/>
      <c r="I2197" s="213">
        <f>IF(Таблица6254[[#This Row],[цена наличные]]&lt;&gt;"-",Таблица6254[[#This Row],[цена наличные]]*Таблица6254[[#This Row],[Заказ наличные]],"")</f>
        <v>0</v>
      </c>
      <c r="J2197" s="213">
        <f>Таблица6254[[#This Row],[Цена б/н]]*Таблица6254[[#This Row],[заказ б/н]]</f>
        <v>0</v>
      </c>
    </row>
    <row r="2198" spans="1:10" x14ac:dyDescent="0.25">
      <c r="A2198" s="214" t="s">
        <v>3505</v>
      </c>
      <c r="B2198" s="214" t="s">
        <v>3509</v>
      </c>
      <c r="C2198" s="214" t="s">
        <v>3659</v>
      </c>
      <c r="D2198" s="476" t="s">
        <v>3660</v>
      </c>
      <c r="E2198" s="478"/>
      <c r="F2198" s="215">
        <v>51097</v>
      </c>
      <c r="G2198" s="212"/>
      <c r="H2198" s="212"/>
      <c r="I2198" s="213">
        <f>IF(Таблица6254[[#This Row],[цена наличные]]&lt;&gt;"-",Таблица6254[[#This Row],[цена наличные]]*Таблица6254[[#This Row],[Заказ наличные]],"")</f>
        <v>0</v>
      </c>
      <c r="J2198" s="213">
        <f>Таблица6254[[#This Row],[Цена б/н]]*Таблица6254[[#This Row],[заказ б/н]]</f>
        <v>0</v>
      </c>
    </row>
    <row r="2199" spans="1:10" x14ac:dyDescent="0.25">
      <c r="A2199" s="214" t="s">
        <v>3505</v>
      </c>
      <c r="B2199" s="214" t="s">
        <v>3509</v>
      </c>
      <c r="C2199" s="214" t="s">
        <v>11642</v>
      </c>
      <c r="D2199" s="476" t="s">
        <v>11643</v>
      </c>
      <c r="E2199" s="478"/>
      <c r="F2199" s="215">
        <v>63033</v>
      </c>
      <c r="G2199" s="212"/>
      <c r="H2199" s="212"/>
      <c r="I2199" s="213">
        <f>IF(Таблица6254[[#This Row],[цена наличные]]&lt;&gt;"-",Таблица6254[[#This Row],[цена наличные]]*Таблица6254[[#This Row],[Заказ наличные]],"")</f>
        <v>0</v>
      </c>
      <c r="J2199" s="213">
        <f>Таблица6254[[#This Row],[Цена б/н]]*Таблица6254[[#This Row],[заказ б/н]]</f>
        <v>0</v>
      </c>
    </row>
    <row r="2200" spans="1:10" x14ac:dyDescent="0.25">
      <c r="A2200" s="214" t="s">
        <v>3505</v>
      </c>
      <c r="B2200" s="214" t="s">
        <v>3509</v>
      </c>
      <c r="C2200" s="214" t="s">
        <v>3661</v>
      </c>
      <c r="D2200" s="476" t="s">
        <v>3662</v>
      </c>
      <c r="E2200" s="478"/>
      <c r="F2200" s="215">
        <v>93613</v>
      </c>
      <c r="G2200" s="212"/>
      <c r="H2200" s="212"/>
      <c r="I2200" s="213">
        <f>IF(Таблица6254[[#This Row],[цена наличные]]&lt;&gt;"-",Таблица6254[[#This Row],[цена наличные]]*Таблица6254[[#This Row],[Заказ наличные]],"")</f>
        <v>0</v>
      </c>
      <c r="J2200" s="213">
        <f>Таблица6254[[#This Row],[Цена б/н]]*Таблица6254[[#This Row],[заказ б/н]]</f>
        <v>0</v>
      </c>
    </row>
    <row r="2201" spans="1:10" x14ac:dyDescent="0.25">
      <c r="A2201" s="214" t="s">
        <v>3505</v>
      </c>
      <c r="B2201" s="214" t="s">
        <v>3509</v>
      </c>
      <c r="C2201" s="214" t="s">
        <v>14356</v>
      </c>
      <c r="D2201" s="476" t="s">
        <v>14357</v>
      </c>
      <c r="E2201" s="478"/>
      <c r="F2201" s="215">
        <v>22233</v>
      </c>
      <c r="G2201" s="212"/>
      <c r="H2201" s="212"/>
      <c r="I2201" s="213">
        <f>IF(Таблица6254[[#This Row],[цена наличные]]&lt;&gt;"-",Таблица6254[[#This Row],[цена наличные]]*Таблица6254[[#This Row],[Заказ наличные]],"")</f>
        <v>0</v>
      </c>
      <c r="J2201" s="213">
        <f>Таблица6254[[#This Row],[Цена б/н]]*Таблица6254[[#This Row],[заказ б/н]]</f>
        <v>0</v>
      </c>
    </row>
    <row r="2202" spans="1:10" x14ac:dyDescent="0.25">
      <c r="A2202" s="214" t="s">
        <v>3505</v>
      </c>
      <c r="B2202" s="214" t="s">
        <v>3509</v>
      </c>
      <c r="C2202" s="214" t="s">
        <v>14358</v>
      </c>
      <c r="D2202" s="476" t="s">
        <v>14359</v>
      </c>
      <c r="E2202" s="478"/>
      <c r="F2202" s="215">
        <v>22389</v>
      </c>
      <c r="G2202" s="212"/>
      <c r="H2202" s="212"/>
      <c r="I2202" s="213">
        <f>IF(Таблица6254[[#This Row],[цена наличные]]&lt;&gt;"-",Таблица6254[[#This Row],[цена наличные]]*Таблица6254[[#This Row],[Заказ наличные]],"")</f>
        <v>0</v>
      </c>
      <c r="J2202" s="213">
        <f>Таблица6254[[#This Row],[Цена б/н]]*Таблица6254[[#This Row],[заказ б/н]]</f>
        <v>0</v>
      </c>
    </row>
    <row r="2203" spans="1:10" x14ac:dyDescent="0.25">
      <c r="A2203" s="214" t="s">
        <v>3505</v>
      </c>
      <c r="B2203" s="214" t="s">
        <v>3509</v>
      </c>
      <c r="C2203" s="214" t="s">
        <v>11644</v>
      </c>
      <c r="D2203" s="476" t="s">
        <v>11645</v>
      </c>
      <c r="E2203" s="478"/>
      <c r="F2203" s="215">
        <v>96266</v>
      </c>
      <c r="G2203" s="212"/>
      <c r="H2203" s="212"/>
      <c r="I2203" s="213">
        <f>IF(Таблица6254[[#This Row],[цена наличные]]&lt;&gt;"-",Таблица6254[[#This Row],[цена наличные]]*Таблица6254[[#This Row],[Заказ наличные]],"")</f>
        <v>0</v>
      </c>
      <c r="J2203" s="213">
        <f>Таблица6254[[#This Row],[Цена б/н]]*Таблица6254[[#This Row],[заказ б/н]]</f>
        <v>0</v>
      </c>
    </row>
    <row r="2204" spans="1:10" x14ac:dyDescent="0.25">
      <c r="A2204" s="214" t="s">
        <v>3505</v>
      </c>
      <c r="B2204" s="214" t="s">
        <v>3509</v>
      </c>
      <c r="C2204" s="214" t="s">
        <v>3663</v>
      </c>
      <c r="D2204" s="476" t="s">
        <v>3664</v>
      </c>
      <c r="E2204" s="478"/>
      <c r="F2204" s="215">
        <v>75671</v>
      </c>
      <c r="G2204" s="212"/>
      <c r="H2204" s="212"/>
      <c r="I2204" s="213">
        <f>IF(Таблица6254[[#This Row],[цена наличные]]&lt;&gt;"-",Таблица6254[[#This Row],[цена наличные]]*Таблица6254[[#This Row],[Заказ наличные]],"")</f>
        <v>0</v>
      </c>
      <c r="J2204" s="213">
        <f>Таблица6254[[#This Row],[Цена б/н]]*Таблица6254[[#This Row],[заказ б/н]]</f>
        <v>0</v>
      </c>
    </row>
    <row r="2205" spans="1:10" x14ac:dyDescent="0.25">
      <c r="A2205" s="214" t="s">
        <v>3505</v>
      </c>
      <c r="B2205" s="214" t="s">
        <v>3509</v>
      </c>
      <c r="C2205" s="214" t="s">
        <v>3663</v>
      </c>
      <c r="D2205" s="476" t="s">
        <v>3665</v>
      </c>
      <c r="E2205" s="478"/>
      <c r="F2205" s="215">
        <v>92833</v>
      </c>
      <c r="G2205" s="212"/>
      <c r="H2205" s="212"/>
      <c r="I2205" s="213">
        <f>IF(Таблица6254[[#This Row],[цена наличные]]&lt;&gt;"-",Таблица6254[[#This Row],[цена наличные]]*Таблица6254[[#This Row],[Заказ наличные]],"")</f>
        <v>0</v>
      </c>
      <c r="J2205" s="213">
        <f>Таблица6254[[#This Row],[Цена б/н]]*Таблица6254[[#This Row],[заказ б/н]]</f>
        <v>0</v>
      </c>
    </row>
    <row r="2206" spans="1:10" x14ac:dyDescent="0.25">
      <c r="A2206" s="214" t="s">
        <v>3505</v>
      </c>
      <c r="B2206" s="214" t="s">
        <v>3509</v>
      </c>
      <c r="C2206" s="214" t="s">
        <v>3663</v>
      </c>
      <c r="D2206" s="476" t="s">
        <v>3666</v>
      </c>
      <c r="E2206" s="478"/>
      <c r="F2206" s="215">
        <v>93223</v>
      </c>
      <c r="G2206" s="212"/>
      <c r="H2206" s="212"/>
      <c r="I2206" s="213">
        <f>IF(Таблица6254[[#This Row],[цена наличные]]&lt;&gt;"-",Таблица6254[[#This Row],[цена наличные]]*Таблица6254[[#This Row],[Заказ наличные]],"")</f>
        <v>0</v>
      </c>
      <c r="J2206" s="213">
        <f>Таблица6254[[#This Row],[Цена б/н]]*Таблица6254[[#This Row],[заказ б/н]]</f>
        <v>0</v>
      </c>
    </row>
    <row r="2207" spans="1:10" x14ac:dyDescent="0.25">
      <c r="A2207" s="214" t="s">
        <v>3505</v>
      </c>
      <c r="B2207" s="214" t="s">
        <v>3509</v>
      </c>
      <c r="C2207" s="214" t="s">
        <v>3667</v>
      </c>
      <c r="D2207" s="476" t="s">
        <v>3668</v>
      </c>
      <c r="E2207" s="478"/>
      <c r="F2207" s="215">
        <v>47977</v>
      </c>
      <c r="G2207" s="212"/>
      <c r="H2207" s="212"/>
      <c r="I2207" s="213">
        <f>IF(Таблица6254[[#This Row],[цена наличные]]&lt;&gt;"-",Таблица6254[[#This Row],[цена наличные]]*Таблица6254[[#This Row],[Заказ наличные]],"")</f>
        <v>0</v>
      </c>
      <c r="J2207" s="213">
        <f>Таблица6254[[#This Row],[Цена б/н]]*Таблица6254[[#This Row],[заказ б/н]]</f>
        <v>0</v>
      </c>
    </row>
    <row r="2208" spans="1:10" x14ac:dyDescent="0.25">
      <c r="A2208" s="214" t="s">
        <v>3505</v>
      </c>
      <c r="B2208" s="214" t="s">
        <v>3509</v>
      </c>
      <c r="C2208" s="214" t="s">
        <v>14360</v>
      </c>
      <c r="D2208" s="476" t="s">
        <v>14361</v>
      </c>
      <c r="E2208" s="478"/>
      <c r="F2208" s="215">
        <v>11312</v>
      </c>
      <c r="G2208" s="212"/>
      <c r="H2208" s="212"/>
      <c r="I2208" s="213">
        <f>IF(Таблица6254[[#This Row],[цена наличные]]&lt;&gt;"-",Таблица6254[[#This Row],[цена наличные]]*Таблица6254[[#This Row],[Заказ наличные]],"")</f>
        <v>0</v>
      </c>
      <c r="J2208" s="213">
        <f>Таблица6254[[#This Row],[Цена б/н]]*Таблица6254[[#This Row],[заказ б/н]]</f>
        <v>0</v>
      </c>
    </row>
    <row r="2209" spans="1:10" x14ac:dyDescent="0.25">
      <c r="A2209" s="214" t="s">
        <v>3505</v>
      </c>
      <c r="B2209" s="214" t="s">
        <v>3509</v>
      </c>
      <c r="C2209" s="214" t="s">
        <v>14362</v>
      </c>
      <c r="D2209" s="476" t="s">
        <v>14363</v>
      </c>
      <c r="E2209" s="478"/>
      <c r="F2209" s="215">
        <v>15212</v>
      </c>
      <c r="G2209" s="212"/>
      <c r="H2209" s="212"/>
      <c r="I2209" s="213">
        <f>IF(Таблица6254[[#This Row],[цена наличные]]&lt;&gt;"-",Таблица6254[[#This Row],[цена наличные]]*Таблица6254[[#This Row],[Заказ наличные]],"")</f>
        <v>0</v>
      </c>
      <c r="J2209" s="213">
        <f>Таблица6254[[#This Row],[Цена б/н]]*Таблица6254[[#This Row],[заказ б/н]]</f>
        <v>0</v>
      </c>
    </row>
    <row r="2210" spans="1:10" x14ac:dyDescent="0.25">
      <c r="A2210" s="214" t="s">
        <v>3505</v>
      </c>
      <c r="B2210" s="214" t="s">
        <v>3509</v>
      </c>
      <c r="C2210" s="214" t="s">
        <v>10215</v>
      </c>
      <c r="D2210" s="476" t="s">
        <v>12756</v>
      </c>
      <c r="E2210" s="478"/>
      <c r="F2210" s="215">
        <v>11390</v>
      </c>
      <c r="G2210" s="212"/>
      <c r="H2210" s="212"/>
      <c r="I2210" s="213">
        <f>IF(Таблица6254[[#This Row],[цена наличные]]&lt;&gt;"-",Таблица6254[[#This Row],[цена наличные]]*Таблица6254[[#This Row],[Заказ наличные]],"")</f>
        <v>0</v>
      </c>
      <c r="J2210" s="213">
        <f>Таблица6254[[#This Row],[Цена б/н]]*Таблица6254[[#This Row],[заказ б/н]]</f>
        <v>0</v>
      </c>
    </row>
    <row r="2211" spans="1:10" x14ac:dyDescent="0.25">
      <c r="A2211" s="214" t="s">
        <v>3505</v>
      </c>
      <c r="B2211" s="214" t="s">
        <v>3509</v>
      </c>
      <c r="C2211" s="214" t="s">
        <v>3669</v>
      </c>
      <c r="D2211" s="476" t="s">
        <v>3670</v>
      </c>
      <c r="E2211" s="478"/>
      <c r="F2211" s="215">
        <v>15056</v>
      </c>
      <c r="G2211" s="212"/>
      <c r="H2211" s="212"/>
      <c r="I2211" s="213">
        <f>IF(Таблица6254[[#This Row],[цена наличные]]&lt;&gt;"-",Таблица6254[[#This Row],[цена наличные]]*Таблица6254[[#This Row],[Заказ наличные]],"")</f>
        <v>0</v>
      </c>
      <c r="J2211" s="213">
        <f>Таблица6254[[#This Row],[Цена б/н]]*Таблица6254[[#This Row],[заказ б/н]]</f>
        <v>0</v>
      </c>
    </row>
    <row r="2212" spans="1:10" x14ac:dyDescent="0.25">
      <c r="A2212" s="214" t="s">
        <v>3505</v>
      </c>
      <c r="B2212" s="214" t="s">
        <v>3509</v>
      </c>
      <c r="C2212" s="214" t="s">
        <v>3669</v>
      </c>
      <c r="D2212" s="476" t="s">
        <v>3671</v>
      </c>
      <c r="E2212" s="478"/>
      <c r="F2212" s="215">
        <v>31204</v>
      </c>
      <c r="G2212" s="212"/>
      <c r="H2212" s="212"/>
      <c r="I2212" s="213">
        <f>IF(Таблица6254[[#This Row],[цена наличные]]&lt;&gt;"-",Таблица6254[[#This Row],[цена наличные]]*Таблица6254[[#This Row],[Заказ наличные]],"")</f>
        <v>0</v>
      </c>
      <c r="J2212" s="213">
        <f>Таблица6254[[#This Row],[Цена б/н]]*Таблица6254[[#This Row],[заказ б/н]]</f>
        <v>0</v>
      </c>
    </row>
    <row r="2213" spans="1:10" x14ac:dyDescent="0.25">
      <c r="A2213" s="214" t="s">
        <v>3505</v>
      </c>
      <c r="B2213" s="214" t="s">
        <v>3509</v>
      </c>
      <c r="C2213" s="214" t="s">
        <v>3672</v>
      </c>
      <c r="D2213" s="476" t="s">
        <v>14364</v>
      </c>
      <c r="E2213" s="478"/>
      <c r="F2213" s="215">
        <v>19035</v>
      </c>
      <c r="G2213" s="212"/>
      <c r="H2213" s="212"/>
      <c r="I2213" s="213">
        <f>IF(Таблица6254[[#This Row],[цена наличные]]&lt;&gt;"-",Таблица6254[[#This Row],[цена наличные]]*Таблица6254[[#This Row],[Заказ наличные]],"")</f>
        <v>0</v>
      </c>
      <c r="J2213" s="213">
        <f>Таблица6254[[#This Row],[Цена б/н]]*Таблица6254[[#This Row],[заказ б/н]]</f>
        <v>0</v>
      </c>
    </row>
    <row r="2214" spans="1:10" x14ac:dyDescent="0.25">
      <c r="A2214" s="214" t="s">
        <v>3505</v>
      </c>
      <c r="B2214" s="214" t="s">
        <v>3509</v>
      </c>
      <c r="C2214" s="214" t="s">
        <v>3672</v>
      </c>
      <c r="D2214" s="476" t="s">
        <v>3673</v>
      </c>
      <c r="E2214" s="478"/>
      <c r="F2214" s="215">
        <v>12248</v>
      </c>
      <c r="G2214" s="212"/>
      <c r="H2214" s="212"/>
      <c r="I2214" s="213">
        <f>IF(Таблица6254[[#This Row],[цена наличные]]&lt;&gt;"-",Таблица6254[[#This Row],[цена наличные]]*Таблица6254[[#This Row],[Заказ наличные]],"")</f>
        <v>0</v>
      </c>
      <c r="J2214" s="213">
        <f>Таблица6254[[#This Row],[Цена б/н]]*Таблица6254[[#This Row],[заказ б/н]]</f>
        <v>0</v>
      </c>
    </row>
    <row r="2215" spans="1:10" x14ac:dyDescent="0.25">
      <c r="A2215" s="214" t="s">
        <v>3505</v>
      </c>
      <c r="B2215" s="214" t="s">
        <v>3509</v>
      </c>
      <c r="C2215" s="214" t="s">
        <v>13725</v>
      </c>
      <c r="D2215" s="476" t="s">
        <v>13726</v>
      </c>
      <c r="E2215" s="478"/>
      <c r="F2215" s="215">
        <v>7489</v>
      </c>
      <c r="G2215" s="212"/>
      <c r="H2215" s="212"/>
      <c r="I2215" s="213">
        <f>IF(Таблица6254[[#This Row],[цена наличные]]&lt;&gt;"-",Таблица6254[[#This Row],[цена наличные]]*Таблица6254[[#This Row],[Заказ наличные]],"")</f>
        <v>0</v>
      </c>
      <c r="J2215" s="213">
        <f>Таблица6254[[#This Row],[Цена б/н]]*Таблица6254[[#This Row],[заказ б/н]]</f>
        <v>0</v>
      </c>
    </row>
    <row r="2216" spans="1:10" x14ac:dyDescent="0.25">
      <c r="A2216" s="214" t="s">
        <v>3505</v>
      </c>
      <c r="B2216" s="214" t="s">
        <v>3509</v>
      </c>
      <c r="C2216" s="214" t="s">
        <v>3674</v>
      </c>
      <c r="D2216" s="476" t="s">
        <v>12757</v>
      </c>
      <c r="E2216" s="478"/>
      <c r="F2216" s="215">
        <v>17709</v>
      </c>
      <c r="G2216" s="212"/>
      <c r="H2216" s="212"/>
      <c r="I2216" s="213">
        <f>IF(Таблица6254[[#This Row],[цена наличные]]&lt;&gt;"-",Таблица6254[[#This Row],[цена наличные]]*Таблица6254[[#This Row],[Заказ наличные]],"")</f>
        <v>0</v>
      </c>
      <c r="J2216" s="213">
        <f>Таблица6254[[#This Row],[Цена б/н]]*Таблица6254[[#This Row],[заказ б/н]]</f>
        <v>0</v>
      </c>
    </row>
    <row r="2217" spans="1:10" x14ac:dyDescent="0.25">
      <c r="A2217" s="214" t="s">
        <v>3505</v>
      </c>
      <c r="B2217" s="214" t="s">
        <v>3509</v>
      </c>
      <c r="C2217" s="214" t="s">
        <v>3674</v>
      </c>
      <c r="D2217" s="476" t="s">
        <v>3675</v>
      </c>
      <c r="E2217" s="478"/>
      <c r="F2217" s="215">
        <v>12716</v>
      </c>
      <c r="G2217" s="212"/>
      <c r="H2217" s="212"/>
      <c r="I2217" s="213">
        <f>IF(Таблица6254[[#This Row],[цена наличные]]&lt;&gt;"-",Таблица6254[[#This Row],[цена наличные]]*Таблица6254[[#This Row],[Заказ наличные]],"")</f>
        <v>0</v>
      </c>
      <c r="J2217" s="213">
        <f>Таблица6254[[#This Row],[Цена б/н]]*Таблица6254[[#This Row],[заказ б/н]]</f>
        <v>0</v>
      </c>
    </row>
    <row r="2218" spans="1:10" x14ac:dyDescent="0.25">
      <c r="A2218" s="214" t="s">
        <v>3505</v>
      </c>
      <c r="B2218" s="214" t="s">
        <v>3509</v>
      </c>
      <c r="C2218" s="214" t="s">
        <v>14365</v>
      </c>
      <c r="D2218" s="476" t="s">
        <v>14366</v>
      </c>
      <c r="E2218" s="478"/>
      <c r="F2218" s="215">
        <v>30034</v>
      </c>
      <c r="G2218" s="212"/>
      <c r="H2218" s="212"/>
      <c r="I2218" s="213">
        <f>IF(Таблица6254[[#This Row],[цена наличные]]&lt;&gt;"-",Таблица6254[[#This Row],[цена наличные]]*Таблица6254[[#This Row],[Заказ наличные]],"")</f>
        <v>0</v>
      </c>
      <c r="J2218" s="213">
        <f>Таблица6254[[#This Row],[Цена б/н]]*Таблица6254[[#This Row],[заказ б/н]]</f>
        <v>0</v>
      </c>
    </row>
    <row r="2219" spans="1:10" x14ac:dyDescent="0.25">
      <c r="A2219" s="214" t="s">
        <v>3505</v>
      </c>
      <c r="B2219" s="214" t="s">
        <v>3509</v>
      </c>
      <c r="C2219" s="214" t="s">
        <v>3676</v>
      </c>
      <c r="D2219" s="476" t="s">
        <v>3677</v>
      </c>
      <c r="E2219" s="478"/>
      <c r="F2219" s="215">
        <v>7177</v>
      </c>
      <c r="G2219" s="212"/>
      <c r="H2219" s="212"/>
      <c r="I2219" s="213">
        <f>IF(Таблица6254[[#This Row],[цена наличные]]&lt;&gt;"-",Таблица6254[[#This Row],[цена наличные]]*Таблица6254[[#This Row],[Заказ наличные]],"")</f>
        <v>0</v>
      </c>
      <c r="J2219" s="213">
        <f>Таблица6254[[#This Row],[Цена б/н]]*Таблица6254[[#This Row],[заказ б/н]]</f>
        <v>0</v>
      </c>
    </row>
    <row r="2220" spans="1:10" x14ac:dyDescent="0.25">
      <c r="A2220" s="214" t="s">
        <v>3505</v>
      </c>
      <c r="B2220" s="214" t="s">
        <v>3509</v>
      </c>
      <c r="C2220" s="214" t="s">
        <v>11646</v>
      </c>
      <c r="D2220" s="476" t="s">
        <v>11647</v>
      </c>
      <c r="E2220" s="478"/>
      <c r="F2220" s="215">
        <v>29176</v>
      </c>
      <c r="G2220" s="212"/>
      <c r="H2220" s="212"/>
      <c r="I2220" s="213">
        <f>IF(Таблица6254[[#This Row],[цена наличные]]&lt;&gt;"-",Таблица6254[[#This Row],[цена наличные]]*Таблица6254[[#This Row],[Заказ наличные]],"")</f>
        <v>0</v>
      </c>
      <c r="J2220" s="213">
        <f>Таблица6254[[#This Row],[Цена б/н]]*Таблица6254[[#This Row],[заказ б/н]]</f>
        <v>0</v>
      </c>
    </row>
    <row r="2221" spans="1:10" x14ac:dyDescent="0.25">
      <c r="A2221" s="214" t="s">
        <v>3505</v>
      </c>
      <c r="B2221" s="214" t="s">
        <v>3509</v>
      </c>
      <c r="C2221" s="214" t="s">
        <v>3678</v>
      </c>
      <c r="D2221" s="476" t="s">
        <v>12758</v>
      </c>
      <c r="E2221" s="478"/>
      <c r="F2221" s="215">
        <v>8581</v>
      </c>
      <c r="G2221" s="212"/>
      <c r="H2221" s="212"/>
      <c r="I2221" s="213">
        <f>IF(Таблица6254[[#This Row],[цена наличные]]&lt;&gt;"-",Таблица6254[[#This Row],[цена наличные]]*Таблица6254[[#This Row],[Заказ наличные]],"")</f>
        <v>0</v>
      </c>
      <c r="J2221" s="213">
        <f>Таблица6254[[#This Row],[Цена б/н]]*Таблица6254[[#This Row],[заказ б/н]]</f>
        <v>0</v>
      </c>
    </row>
    <row r="2222" spans="1:10" x14ac:dyDescent="0.25">
      <c r="A2222" s="214" t="s">
        <v>3505</v>
      </c>
      <c r="B2222" s="214" t="s">
        <v>3509</v>
      </c>
      <c r="C2222" s="214" t="s">
        <v>3678</v>
      </c>
      <c r="D2222" s="476" t="s">
        <v>3679</v>
      </c>
      <c r="E2222" s="478"/>
      <c r="F2222" s="215">
        <v>9049</v>
      </c>
      <c r="G2222" s="212"/>
      <c r="H2222" s="212"/>
      <c r="I2222" s="213">
        <f>IF(Таблица6254[[#This Row],[цена наличные]]&lt;&gt;"-",Таблица6254[[#This Row],[цена наличные]]*Таблица6254[[#This Row],[Заказ наличные]],"")</f>
        <v>0</v>
      </c>
      <c r="J2222" s="213">
        <f>Таблица6254[[#This Row],[Цена б/н]]*Таблица6254[[#This Row],[заказ б/н]]</f>
        <v>0</v>
      </c>
    </row>
    <row r="2223" spans="1:10" x14ac:dyDescent="0.25">
      <c r="A2223" s="214" t="s">
        <v>3505</v>
      </c>
      <c r="B2223" s="214" t="s">
        <v>3509</v>
      </c>
      <c r="C2223" s="214" t="s">
        <v>14367</v>
      </c>
      <c r="D2223" s="476" t="s">
        <v>14368</v>
      </c>
      <c r="E2223" s="478"/>
      <c r="F2223" s="215">
        <v>8113</v>
      </c>
      <c r="G2223" s="212"/>
      <c r="H2223" s="212"/>
      <c r="I2223" s="213">
        <f>IF(Таблица6254[[#This Row],[цена наличные]]&lt;&gt;"-",Таблица6254[[#This Row],[цена наличные]]*Таблица6254[[#This Row],[Заказ наличные]],"")</f>
        <v>0</v>
      </c>
      <c r="J2223" s="213">
        <f>Таблица6254[[#This Row],[Цена б/н]]*Таблица6254[[#This Row],[заказ б/н]]</f>
        <v>0</v>
      </c>
    </row>
    <row r="2224" spans="1:10" x14ac:dyDescent="0.25">
      <c r="A2224" s="214" t="s">
        <v>3505</v>
      </c>
      <c r="B2224" s="214" t="s">
        <v>3509</v>
      </c>
      <c r="C2224" s="214" t="s">
        <v>3680</v>
      </c>
      <c r="D2224" s="476" t="s">
        <v>3681</v>
      </c>
      <c r="E2224" s="478"/>
      <c r="F2224" s="215">
        <v>9361</v>
      </c>
      <c r="G2224" s="212"/>
      <c r="H2224" s="212"/>
      <c r="I2224" s="213">
        <f>IF(Таблица6254[[#This Row],[цена наличные]]&lt;&gt;"-",Таблица6254[[#This Row],[цена наличные]]*Таблица6254[[#This Row],[Заказ наличные]],"")</f>
        <v>0</v>
      </c>
      <c r="J2224" s="213">
        <f>Таблица6254[[#This Row],[Цена б/н]]*Таблица6254[[#This Row],[заказ б/н]]</f>
        <v>0</v>
      </c>
    </row>
    <row r="2225" spans="1:10" x14ac:dyDescent="0.25">
      <c r="A2225" s="214" t="s">
        <v>3505</v>
      </c>
      <c r="B2225" s="214" t="s">
        <v>3509</v>
      </c>
      <c r="C2225" s="214" t="s">
        <v>14369</v>
      </c>
      <c r="D2225" s="476" t="s">
        <v>14370</v>
      </c>
      <c r="E2225" s="478"/>
      <c r="F2225" s="215">
        <v>12950</v>
      </c>
      <c r="G2225" s="212"/>
      <c r="H2225" s="212"/>
      <c r="I2225" s="213">
        <f>IF(Таблица6254[[#This Row],[цена наличные]]&lt;&gt;"-",Таблица6254[[#This Row],[цена наличные]]*Таблица6254[[#This Row],[Заказ наличные]],"")</f>
        <v>0</v>
      </c>
      <c r="J2225" s="213">
        <f>Таблица6254[[#This Row],[Цена б/н]]*Таблица6254[[#This Row],[заказ б/н]]</f>
        <v>0</v>
      </c>
    </row>
    <row r="2226" spans="1:10" x14ac:dyDescent="0.25">
      <c r="A2226" s="214" t="s">
        <v>3505</v>
      </c>
      <c r="B2226" s="214" t="s">
        <v>3509</v>
      </c>
      <c r="C2226" s="214" t="s">
        <v>3682</v>
      </c>
      <c r="D2226" s="476" t="s">
        <v>3683</v>
      </c>
      <c r="E2226" s="478"/>
      <c r="F2226" s="215">
        <v>6397</v>
      </c>
      <c r="G2226" s="212"/>
      <c r="H2226" s="212"/>
      <c r="I2226" s="213">
        <f>IF(Таблица6254[[#This Row],[цена наличные]]&lt;&gt;"-",Таблица6254[[#This Row],[цена наличные]]*Таблица6254[[#This Row],[Заказ наличные]],"")</f>
        <v>0</v>
      </c>
      <c r="J2226" s="213">
        <f>Таблица6254[[#This Row],[Цена б/н]]*Таблица6254[[#This Row],[заказ б/н]]</f>
        <v>0</v>
      </c>
    </row>
    <row r="2227" spans="1:10" x14ac:dyDescent="0.25">
      <c r="A2227" s="214" t="s">
        <v>3505</v>
      </c>
      <c r="B2227" s="214" t="s">
        <v>3509</v>
      </c>
      <c r="C2227" s="214" t="s">
        <v>3684</v>
      </c>
      <c r="D2227" s="476" t="s">
        <v>3685</v>
      </c>
      <c r="E2227" s="478"/>
      <c r="F2227" s="215">
        <v>10688</v>
      </c>
      <c r="G2227" s="212"/>
      <c r="H2227" s="212"/>
      <c r="I2227" s="213">
        <f>IF(Таблица6254[[#This Row],[цена наличные]]&lt;&gt;"-",Таблица6254[[#This Row],[цена наличные]]*Таблица6254[[#This Row],[Заказ наличные]],"")</f>
        <v>0</v>
      </c>
      <c r="J2227" s="213">
        <f>Таблица6254[[#This Row],[Цена б/н]]*Таблица6254[[#This Row],[заказ б/н]]</f>
        <v>0</v>
      </c>
    </row>
    <row r="2228" spans="1:10" x14ac:dyDescent="0.25">
      <c r="A2228" s="214" t="s">
        <v>3505</v>
      </c>
      <c r="B2228" s="214" t="s">
        <v>3509</v>
      </c>
      <c r="C2228" s="214" t="s">
        <v>3686</v>
      </c>
      <c r="D2228" s="476" t="s">
        <v>3687</v>
      </c>
      <c r="E2228" s="478"/>
      <c r="F2228" s="215">
        <v>13106</v>
      </c>
      <c r="G2228" s="212"/>
      <c r="H2228" s="212"/>
      <c r="I2228" s="213">
        <f>IF(Таблица6254[[#This Row],[цена наличные]]&lt;&gt;"-",Таблица6254[[#This Row],[цена наличные]]*Таблица6254[[#This Row],[Заказ наличные]],"")</f>
        <v>0</v>
      </c>
      <c r="J2228" s="213">
        <f>Таблица6254[[#This Row],[Цена б/н]]*Таблица6254[[#This Row],[заказ б/н]]</f>
        <v>0</v>
      </c>
    </row>
    <row r="2229" spans="1:10" x14ac:dyDescent="0.25">
      <c r="A2229" s="214" t="s">
        <v>3505</v>
      </c>
      <c r="B2229" s="214" t="s">
        <v>3509</v>
      </c>
      <c r="C2229" s="214" t="s">
        <v>3688</v>
      </c>
      <c r="D2229" s="476" t="s">
        <v>3689</v>
      </c>
      <c r="E2229" s="478"/>
      <c r="F2229" s="215">
        <v>70210</v>
      </c>
      <c r="G2229" s="212"/>
      <c r="H2229" s="212"/>
      <c r="I2229" s="213">
        <f>IF(Таблица6254[[#This Row],[цена наличные]]&lt;&gt;"-",Таблица6254[[#This Row],[цена наличные]]*Таблица6254[[#This Row],[Заказ наличные]],"")</f>
        <v>0</v>
      </c>
      <c r="J2229" s="213">
        <f>Таблица6254[[#This Row],[Цена б/н]]*Таблица6254[[#This Row],[заказ б/н]]</f>
        <v>0</v>
      </c>
    </row>
    <row r="2230" spans="1:10" x14ac:dyDescent="0.25">
      <c r="A2230" s="214" t="s">
        <v>3505</v>
      </c>
      <c r="B2230" s="214" t="s">
        <v>3509</v>
      </c>
      <c r="C2230" s="214" t="s">
        <v>3690</v>
      </c>
      <c r="D2230" s="476" t="s">
        <v>3691</v>
      </c>
      <c r="E2230" s="478"/>
      <c r="F2230" s="215">
        <v>59288</v>
      </c>
      <c r="G2230" s="212"/>
      <c r="H2230" s="212"/>
      <c r="I2230" s="213">
        <f>IF(Таблица6254[[#This Row],[цена наличные]]&lt;&gt;"-",Таблица6254[[#This Row],[цена наличные]]*Таблица6254[[#This Row],[Заказ наличные]],"")</f>
        <v>0</v>
      </c>
      <c r="J2230" s="213">
        <f>Таблица6254[[#This Row],[Цена б/н]]*Таблица6254[[#This Row],[заказ б/н]]</f>
        <v>0</v>
      </c>
    </row>
    <row r="2231" spans="1:10" x14ac:dyDescent="0.25">
      <c r="A2231" s="214" t="s">
        <v>3505</v>
      </c>
      <c r="B2231" s="214" t="s">
        <v>3509</v>
      </c>
      <c r="C2231" s="214" t="s">
        <v>3692</v>
      </c>
      <c r="D2231" s="476" t="s">
        <v>3693</v>
      </c>
      <c r="E2231" s="478"/>
      <c r="F2231" s="215">
        <v>53048</v>
      </c>
      <c r="G2231" s="212"/>
      <c r="H2231" s="212"/>
      <c r="I2231" s="213">
        <f>IF(Таблица6254[[#This Row],[цена наличные]]&lt;&gt;"-",Таблица6254[[#This Row],[цена наличные]]*Таблица6254[[#This Row],[Заказ наличные]],"")</f>
        <v>0</v>
      </c>
      <c r="J2231" s="213">
        <f>Таблица6254[[#This Row],[Цена б/н]]*Таблица6254[[#This Row],[заказ б/н]]</f>
        <v>0</v>
      </c>
    </row>
    <row r="2232" spans="1:10" x14ac:dyDescent="0.25">
      <c r="A2232" s="214" t="s">
        <v>3505</v>
      </c>
      <c r="B2232" s="214" t="s">
        <v>3509</v>
      </c>
      <c r="C2232" s="214" t="s">
        <v>3694</v>
      </c>
      <c r="D2232" s="476" t="s">
        <v>3695</v>
      </c>
      <c r="E2232" s="478"/>
      <c r="F2232" s="215">
        <v>74111</v>
      </c>
      <c r="G2232" s="212"/>
      <c r="H2232" s="212"/>
      <c r="I2232" s="213">
        <f>IF(Таблица6254[[#This Row],[цена наличные]]&lt;&gt;"-",Таблица6254[[#This Row],[цена наличные]]*Таблица6254[[#This Row],[Заказ наличные]],"")</f>
        <v>0</v>
      </c>
      <c r="J2232" s="213">
        <f>Таблица6254[[#This Row],[Цена б/н]]*Таблица6254[[#This Row],[заказ б/н]]</f>
        <v>0</v>
      </c>
    </row>
    <row r="2233" spans="1:10" x14ac:dyDescent="0.25">
      <c r="A2233" s="214" t="s">
        <v>3505</v>
      </c>
      <c r="B2233" s="214" t="s">
        <v>3509</v>
      </c>
      <c r="C2233" s="214" t="s">
        <v>3696</v>
      </c>
      <c r="D2233" s="476" t="s">
        <v>3697</v>
      </c>
      <c r="E2233" s="478"/>
      <c r="F2233" s="215">
        <v>74111</v>
      </c>
      <c r="G2233" s="212"/>
      <c r="H2233" s="212"/>
      <c r="I2233" s="213">
        <f>IF(Таблица6254[[#This Row],[цена наличные]]&lt;&gt;"-",Таблица6254[[#This Row],[цена наличные]]*Таблица6254[[#This Row],[Заказ наличные]],"")</f>
        <v>0</v>
      </c>
      <c r="J2233" s="213">
        <f>Таблица6254[[#This Row],[Цена б/н]]*Таблица6254[[#This Row],[заказ б/н]]</f>
        <v>0</v>
      </c>
    </row>
    <row r="2234" spans="1:10" x14ac:dyDescent="0.25">
      <c r="A2234" s="214" t="s">
        <v>3505</v>
      </c>
      <c r="B2234" s="214" t="s">
        <v>3509</v>
      </c>
      <c r="C2234" s="214" t="s">
        <v>3698</v>
      </c>
      <c r="D2234" s="476" t="s">
        <v>3699</v>
      </c>
      <c r="E2234" s="478"/>
      <c r="F2234" s="215">
        <v>85812</v>
      </c>
      <c r="G2234" s="212"/>
      <c r="H2234" s="212"/>
      <c r="I2234" s="213">
        <f>IF(Таблица6254[[#This Row],[цена наличные]]&lt;&gt;"-",Таблица6254[[#This Row],[цена наличные]]*Таблица6254[[#This Row],[Заказ наличные]],"")</f>
        <v>0</v>
      </c>
      <c r="J2234" s="213">
        <f>Таблица6254[[#This Row],[Цена б/н]]*Таблица6254[[#This Row],[заказ б/н]]</f>
        <v>0</v>
      </c>
    </row>
    <row r="2235" spans="1:10" x14ac:dyDescent="0.25">
      <c r="A2235" s="214" t="s">
        <v>3505</v>
      </c>
      <c r="B2235" s="214" t="s">
        <v>3509</v>
      </c>
      <c r="C2235" s="214" t="s">
        <v>3700</v>
      </c>
      <c r="D2235" s="476" t="s">
        <v>3701</v>
      </c>
      <c r="E2235" s="478"/>
      <c r="F2235" s="215">
        <v>18333</v>
      </c>
      <c r="G2235" s="212"/>
      <c r="H2235" s="212"/>
      <c r="I2235" s="213">
        <f>IF(Таблица6254[[#This Row],[цена наличные]]&lt;&gt;"-",Таблица6254[[#This Row],[цена наличные]]*Таблица6254[[#This Row],[Заказ наличные]],"")</f>
        <v>0</v>
      </c>
      <c r="J2235" s="213">
        <f>Таблица6254[[#This Row],[Цена б/н]]*Таблица6254[[#This Row],[заказ б/н]]</f>
        <v>0</v>
      </c>
    </row>
    <row r="2236" spans="1:10" x14ac:dyDescent="0.25">
      <c r="A2236" s="214" t="s">
        <v>3505</v>
      </c>
      <c r="B2236" s="214" t="s">
        <v>3509</v>
      </c>
      <c r="C2236" s="214" t="s">
        <v>14371</v>
      </c>
      <c r="D2236" s="476" t="s">
        <v>14372</v>
      </c>
      <c r="E2236" s="478"/>
      <c r="F2236" s="215">
        <v>10141</v>
      </c>
      <c r="G2236" s="212"/>
      <c r="H2236" s="212"/>
      <c r="I2236" s="213">
        <f>IF(Таблица6254[[#This Row],[цена наличные]]&lt;&gt;"-",Таблица6254[[#This Row],[цена наличные]]*Таблица6254[[#This Row],[Заказ наличные]],"")</f>
        <v>0</v>
      </c>
      <c r="J2236" s="213">
        <f>Таблица6254[[#This Row],[Цена б/н]]*Таблица6254[[#This Row],[заказ б/н]]</f>
        <v>0</v>
      </c>
    </row>
    <row r="2237" spans="1:10" x14ac:dyDescent="0.25">
      <c r="A2237" s="214" t="s">
        <v>3505</v>
      </c>
      <c r="B2237" s="214" t="s">
        <v>3509</v>
      </c>
      <c r="C2237" s="214" t="s">
        <v>9525</v>
      </c>
      <c r="D2237" s="476" t="s">
        <v>9526</v>
      </c>
      <c r="E2237" s="478"/>
      <c r="F2237" s="215">
        <v>21531</v>
      </c>
      <c r="G2237" s="212"/>
      <c r="H2237" s="212"/>
      <c r="I2237" s="213">
        <f>IF(Таблица6254[[#This Row],[цена наличные]]&lt;&gt;"-",Таблица6254[[#This Row],[цена наличные]]*Таблица6254[[#This Row],[Заказ наличные]],"")</f>
        <v>0</v>
      </c>
      <c r="J2237" s="213">
        <f>Таблица6254[[#This Row],[Цена б/н]]*Таблица6254[[#This Row],[заказ б/н]]</f>
        <v>0</v>
      </c>
    </row>
    <row r="2238" spans="1:10" x14ac:dyDescent="0.25">
      <c r="A2238" s="214" t="s">
        <v>3505</v>
      </c>
      <c r="B2238" s="214" t="s">
        <v>3509</v>
      </c>
      <c r="C2238" s="214" t="s">
        <v>3702</v>
      </c>
      <c r="D2238" s="476" t="s">
        <v>3703</v>
      </c>
      <c r="E2238" s="478"/>
      <c r="F2238" s="215">
        <v>10844</v>
      </c>
      <c r="G2238" s="212"/>
      <c r="H2238" s="212"/>
      <c r="I2238" s="213">
        <f>IF(Таблица6254[[#This Row],[цена наличные]]&lt;&gt;"-",Таблица6254[[#This Row],[цена наличные]]*Таблица6254[[#This Row],[Заказ наличные]],"")</f>
        <v>0</v>
      </c>
      <c r="J2238" s="213">
        <f>Таблица6254[[#This Row],[Цена б/н]]*Таблица6254[[#This Row],[заказ б/н]]</f>
        <v>0</v>
      </c>
    </row>
    <row r="2239" spans="1:10" x14ac:dyDescent="0.25">
      <c r="A2239" s="214" t="s">
        <v>3505</v>
      </c>
      <c r="B2239" s="214" t="s">
        <v>3509</v>
      </c>
      <c r="C2239" s="214" t="s">
        <v>3704</v>
      </c>
      <c r="D2239" s="476" t="s">
        <v>3705</v>
      </c>
      <c r="E2239" s="478"/>
      <c r="F2239" s="215">
        <v>8191</v>
      </c>
      <c r="G2239" s="212"/>
      <c r="H2239" s="212"/>
      <c r="I2239" s="213">
        <f>IF(Таблица6254[[#This Row],[цена наличные]]&lt;&gt;"-",Таблица6254[[#This Row],[цена наличные]]*Таблица6254[[#This Row],[Заказ наличные]],"")</f>
        <v>0</v>
      </c>
      <c r="J2239" s="213">
        <f>Таблица6254[[#This Row],[Цена б/н]]*Таблица6254[[#This Row],[заказ б/н]]</f>
        <v>0</v>
      </c>
    </row>
    <row r="2240" spans="1:10" x14ac:dyDescent="0.25">
      <c r="A2240" s="214" t="s">
        <v>3505</v>
      </c>
      <c r="B2240" s="214" t="s">
        <v>3509</v>
      </c>
      <c r="C2240" s="214" t="s">
        <v>3706</v>
      </c>
      <c r="D2240" s="476" t="s">
        <v>3707</v>
      </c>
      <c r="E2240" s="478"/>
      <c r="F2240" s="215">
        <v>9361</v>
      </c>
      <c r="G2240" s="212"/>
      <c r="H2240" s="212"/>
      <c r="I2240" s="213">
        <f>IF(Таблица6254[[#This Row],[цена наличные]]&lt;&gt;"-",Таблица6254[[#This Row],[цена наличные]]*Таблица6254[[#This Row],[Заказ наличные]],"")</f>
        <v>0</v>
      </c>
      <c r="J2240" s="213">
        <f>Таблица6254[[#This Row],[Цена б/н]]*Таблица6254[[#This Row],[заказ б/н]]</f>
        <v>0</v>
      </c>
    </row>
    <row r="2241" spans="1:10" x14ac:dyDescent="0.25">
      <c r="A2241" s="214" t="s">
        <v>3505</v>
      </c>
      <c r="B2241" s="214" t="s">
        <v>3509</v>
      </c>
      <c r="C2241" s="214" t="s">
        <v>3708</v>
      </c>
      <c r="D2241" s="476" t="s">
        <v>3709</v>
      </c>
      <c r="E2241" s="478"/>
      <c r="F2241" s="215">
        <v>8269</v>
      </c>
      <c r="G2241" s="212"/>
      <c r="H2241" s="212"/>
      <c r="I2241" s="213">
        <f>IF(Таблица6254[[#This Row],[цена наличные]]&lt;&gt;"-",Таблица6254[[#This Row],[цена наличные]]*Таблица6254[[#This Row],[Заказ наличные]],"")</f>
        <v>0</v>
      </c>
      <c r="J2241" s="213">
        <f>Таблица6254[[#This Row],[Цена б/н]]*Таблица6254[[#This Row],[заказ б/н]]</f>
        <v>0</v>
      </c>
    </row>
    <row r="2242" spans="1:10" x14ac:dyDescent="0.25">
      <c r="A2242" s="214" t="s">
        <v>3505</v>
      </c>
      <c r="B2242" s="214" t="s">
        <v>3509</v>
      </c>
      <c r="C2242" s="214" t="s">
        <v>9916</v>
      </c>
      <c r="D2242" s="476" t="s">
        <v>9862</v>
      </c>
      <c r="E2242" s="478"/>
      <c r="F2242" s="215">
        <v>8581</v>
      </c>
      <c r="G2242" s="212"/>
      <c r="H2242" s="212"/>
      <c r="I2242" s="213">
        <f>IF(Таблица6254[[#This Row],[цена наличные]]&lt;&gt;"-",Таблица6254[[#This Row],[цена наличные]]*Таблица6254[[#This Row],[Заказ наличные]],"")</f>
        <v>0</v>
      </c>
      <c r="J2242" s="213">
        <f>Таблица6254[[#This Row],[Цена б/н]]*Таблица6254[[#This Row],[заказ б/н]]</f>
        <v>0</v>
      </c>
    </row>
    <row r="2243" spans="1:10" x14ac:dyDescent="0.25">
      <c r="A2243" s="214" t="s">
        <v>3505</v>
      </c>
      <c r="B2243" s="214" t="s">
        <v>3509</v>
      </c>
      <c r="C2243" s="214" t="s">
        <v>3710</v>
      </c>
      <c r="D2243" s="476" t="s">
        <v>3711</v>
      </c>
      <c r="E2243" s="478"/>
      <c r="F2243" s="215">
        <v>7021</v>
      </c>
      <c r="G2243" s="212"/>
      <c r="H2243" s="212"/>
      <c r="I2243" s="213">
        <f>IF(Таблица6254[[#This Row],[цена наличные]]&lt;&gt;"-",Таблица6254[[#This Row],[цена наличные]]*Таблица6254[[#This Row],[Заказ наличные]],"")</f>
        <v>0</v>
      </c>
      <c r="J2243" s="213">
        <f>Таблица6254[[#This Row],[Цена б/н]]*Таблица6254[[#This Row],[заказ б/н]]</f>
        <v>0</v>
      </c>
    </row>
    <row r="2244" spans="1:10" x14ac:dyDescent="0.25">
      <c r="A2244" s="214" t="s">
        <v>3505</v>
      </c>
      <c r="B2244" s="214" t="s">
        <v>3509</v>
      </c>
      <c r="C2244" s="214" t="s">
        <v>3712</v>
      </c>
      <c r="D2244" s="476" t="s">
        <v>3713</v>
      </c>
      <c r="E2244" s="478"/>
      <c r="F2244" s="215">
        <v>9439</v>
      </c>
      <c r="G2244" s="212"/>
      <c r="H2244" s="212"/>
      <c r="I2244" s="213">
        <f>IF(Таблица6254[[#This Row],[цена наличные]]&lt;&gt;"-",Таблица6254[[#This Row],[цена наличные]]*Таблица6254[[#This Row],[Заказ наличные]],"")</f>
        <v>0</v>
      </c>
      <c r="J2244" s="213">
        <f>Таблица6254[[#This Row],[Цена б/н]]*Таблица6254[[#This Row],[заказ б/н]]</f>
        <v>0</v>
      </c>
    </row>
    <row r="2245" spans="1:10" x14ac:dyDescent="0.25">
      <c r="A2245" s="214" t="s">
        <v>3505</v>
      </c>
      <c r="B2245" s="214" t="s">
        <v>3509</v>
      </c>
      <c r="C2245" s="214" t="s">
        <v>3714</v>
      </c>
      <c r="D2245" s="476" t="s">
        <v>3715</v>
      </c>
      <c r="E2245" s="478"/>
      <c r="F2245" s="215">
        <v>7801</v>
      </c>
      <c r="G2245" s="212"/>
      <c r="H2245" s="212"/>
      <c r="I2245" s="213">
        <f>IF(Таблица6254[[#This Row],[цена наличные]]&lt;&gt;"-",Таблица6254[[#This Row],[цена наличные]]*Таблица6254[[#This Row],[Заказ наличные]],"")</f>
        <v>0</v>
      </c>
      <c r="J2245" s="213">
        <f>Таблица6254[[#This Row],[Цена б/н]]*Таблица6254[[#This Row],[заказ б/н]]</f>
        <v>0</v>
      </c>
    </row>
    <row r="2246" spans="1:10" x14ac:dyDescent="0.25">
      <c r="A2246" s="214" t="s">
        <v>3505</v>
      </c>
      <c r="B2246" s="214" t="s">
        <v>3509</v>
      </c>
      <c r="C2246" s="214" t="s">
        <v>3716</v>
      </c>
      <c r="D2246" s="476" t="s">
        <v>3717</v>
      </c>
      <c r="E2246" s="478"/>
      <c r="F2246" s="215">
        <v>20283</v>
      </c>
      <c r="G2246" s="212"/>
      <c r="H2246" s="212"/>
      <c r="I2246" s="213">
        <f>IF(Таблица6254[[#This Row],[цена наличные]]&lt;&gt;"-",Таблица6254[[#This Row],[цена наличные]]*Таблица6254[[#This Row],[Заказ наличные]],"")</f>
        <v>0</v>
      </c>
      <c r="J2246" s="213">
        <f>Таблица6254[[#This Row],[Цена б/н]]*Таблица6254[[#This Row],[заказ б/н]]</f>
        <v>0</v>
      </c>
    </row>
    <row r="2247" spans="1:10" x14ac:dyDescent="0.25">
      <c r="A2247" s="214" t="s">
        <v>3505</v>
      </c>
      <c r="B2247" s="214" t="s">
        <v>3509</v>
      </c>
      <c r="C2247" s="214" t="s">
        <v>11648</v>
      </c>
      <c r="D2247" s="476" t="s">
        <v>11649</v>
      </c>
      <c r="E2247" s="478"/>
      <c r="F2247" s="215">
        <v>27694</v>
      </c>
      <c r="G2247" s="212"/>
      <c r="H2247" s="212"/>
      <c r="I2247" s="213">
        <f>IF(Таблица6254[[#This Row],[цена наличные]]&lt;&gt;"-",Таблица6254[[#This Row],[цена наличные]]*Таблица6254[[#This Row],[Заказ наличные]],"")</f>
        <v>0</v>
      </c>
      <c r="J2247" s="213">
        <f>Таблица6254[[#This Row],[Цена б/н]]*Таблица6254[[#This Row],[заказ б/н]]</f>
        <v>0</v>
      </c>
    </row>
    <row r="2248" spans="1:10" x14ac:dyDescent="0.25">
      <c r="A2248" s="214" t="s">
        <v>3505</v>
      </c>
      <c r="B2248" s="214" t="s">
        <v>3509</v>
      </c>
      <c r="C2248" s="214" t="s">
        <v>14373</v>
      </c>
      <c r="D2248" s="476" t="s">
        <v>14374</v>
      </c>
      <c r="E2248" s="478"/>
      <c r="F2248" s="215">
        <v>8737</v>
      </c>
      <c r="G2248" s="212"/>
      <c r="H2248" s="212"/>
      <c r="I2248" s="213">
        <f>IF(Таблица6254[[#This Row],[цена наличные]]&lt;&gt;"-",Таблица6254[[#This Row],[цена наличные]]*Таблица6254[[#This Row],[Заказ наличные]],"")</f>
        <v>0</v>
      </c>
      <c r="J2248" s="213">
        <f>Таблица6254[[#This Row],[Цена б/н]]*Таблица6254[[#This Row],[заказ б/н]]</f>
        <v>0</v>
      </c>
    </row>
    <row r="2249" spans="1:10" x14ac:dyDescent="0.25">
      <c r="A2249" s="214" t="s">
        <v>3505</v>
      </c>
      <c r="B2249" s="214" t="s">
        <v>3509</v>
      </c>
      <c r="C2249" s="214" t="s">
        <v>3718</v>
      </c>
      <c r="D2249" s="476" t="s">
        <v>3719</v>
      </c>
      <c r="E2249" s="478"/>
      <c r="F2249" s="215">
        <v>24964</v>
      </c>
      <c r="G2249" s="212"/>
      <c r="H2249" s="212"/>
      <c r="I2249" s="213">
        <f>IF(Таблица6254[[#This Row],[цена наличные]]&lt;&gt;"-",Таблица6254[[#This Row],[цена наличные]]*Таблица6254[[#This Row],[Заказ наличные]],"")</f>
        <v>0</v>
      </c>
      <c r="J2249" s="213">
        <f>Таблица6254[[#This Row],[Цена б/н]]*Таблица6254[[#This Row],[заказ б/н]]</f>
        <v>0</v>
      </c>
    </row>
    <row r="2250" spans="1:10" x14ac:dyDescent="0.25">
      <c r="A2250" s="214" t="s">
        <v>3505</v>
      </c>
      <c r="B2250" s="214" t="s">
        <v>3509</v>
      </c>
      <c r="C2250" s="214" t="s">
        <v>14375</v>
      </c>
      <c r="D2250" s="476" t="s">
        <v>14376</v>
      </c>
      <c r="E2250" s="478"/>
      <c r="F2250" s="215">
        <v>18099</v>
      </c>
      <c r="G2250" s="212"/>
      <c r="H2250" s="212"/>
      <c r="I2250" s="213">
        <f>IF(Таблица6254[[#This Row],[цена наличные]]&lt;&gt;"-",Таблица6254[[#This Row],[цена наличные]]*Таблица6254[[#This Row],[Заказ наличные]],"")</f>
        <v>0</v>
      </c>
      <c r="J2250" s="213">
        <f>Таблица6254[[#This Row],[Цена б/н]]*Таблица6254[[#This Row],[заказ б/н]]</f>
        <v>0</v>
      </c>
    </row>
    <row r="2251" spans="1:10" x14ac:dyDescent="0.25">
      <c r="A2251" s="214" t="s">
        <v>3505</v>
      </c>
      <c r="B2251" s="214" t="s">
        <v>3509</v>
      </c>
      <c r="C2251" s="214" t="s">
        <v>14377</v>
      </c>
      <c r="D2251" s="476" t="s">
        <v>14378</v>
      </c>
      <c r="E2251" s="478"/>
      <c r="F2251" s="215">
        <v>12357</v>
      </c>
      <c r="G2251" s="212"/>
      <c r="H2251" s="212"/>
      <c r="I2251" s="213">
        <f>IF(Таблица6254[[#This Row],[цена наличные]]&lt;&gt;"-",Таблица6254[[#This Row],[цена наличные]]*Таблица6254[[#This Row],[Заказ наличные]],"")</f>
        <v>0</v>
      </c>
      <c r="J2251" s="213">
        <f>Таблица6254[[#This Row],[Цена б/н]]*Таблица6254[[#This Row],[заказ б/н]]</f>
        <v>0</v>
      </c>
    </row>
    <row r="2252" spans="1:10" x14ac:dyDescent="0.25">
      <c r="A2252" s="214" t="s">
        <v>3505</v>
      </c>
      <c r="B2252" s="214" t="s">
        <v>3509</v>
      </c>
      <c r="C2252" s="214" t="s">
        <v>13727</v>
      </c>
      <c r="D2252" s="476" t="s">
        <v>13728</v>
      </c>
      <c r="E2252" s="478"/>
      <c r="F2252" s="215">
        <v>26914</v>
      </c>
      <c r="G2252" s="212"/>
      <c r="H2252" s="212"/>
      <c r="I2252" s="213">
        <f>IF(Таблица6254[[#This Row],[цена наличные]]&lt;&gt;"-",Таблица6254[[#This Row],[цена наличные]]*Таблица6254[[#This Row],[Заказ наличные]],"")</f>
        <v>0</v>
      </c>
      <c r="J2252" s="213">
        <f>Таблица6254[[#This Row],[Цена б/н]]*Таблица6254[[#This Row],[заказ б/н]]</f>
        <v>0</v>
      </c>
    </row>
    <row r="2253" spans="1:10" x14ac:dyDescent="0.25">
      <c r="A2253" s="214" t="s">
        <v>3505</v>
      </c>
      <c r="B2253" s="214" t="s">
        <v>3509</v>
      </c>
      <c r="C2253" s="214" t="s">
        <v>3720</v>
      </c>
      <c r="D2253" s="476" t="s">
        <v>3721</v>
      </c>
      <c r="E2253" s="478"/>
      <c r="F2253" s="215">
        <v>26758</v>
      </c>
      <c r="G2253" s="212"/>
      <c r="H2253" s="212"/>
      <c r="I2253" s="213">
        <f>IF(Таблица6254[[#This Row],[цена наличные]]&lt;&gt;"-",Таблица6254[[#This Row],[цена наличные]]*Таблица6254[[#This Row],[Заказ наличные]],"")</f>
        <v>0</v>
      </c>
      <c r="J2253" s="213">
        <f>Таблица6254[[#This Row],[Цена б/н]]*Таблица6254[[#This Row],[заказ б/н]]</f>
        <v>0</v>
      </c>
    </row>
    <row r="2254" spans="1:10" x14ac:dyDescent="0.25">
      <c r="A2254" s="214" t="s">
        <v>3505</v>
      </c>
      <c r="B2254" s="214" t="s">
        <v>3509</v>
      </c>
      <c r="C2254" s="214" t="s">
        <v>3722</v>
      </c>
      <c r="D2254" s="476" t="s">
        <v>3723</v>
      </c>
      <c r="E2254" s="478"/>
      <c r="F2254" s="215">
        <v>25510</v>
      </c>
      <c r="G2254" s="212"/>
      <c r="H2254" s="212"/>
      <c r="I2254" s="213">
        <f>IF(Таблица6254[[#This Row],[цена наличные]]&lt;&gt;"-",Таблица6254[[#This Row],[цена наличные]]*Таблица6254[[#This Row],[Заказ наличные]],"")</f>
        <v>0</v>
      </c>
      <c r="J2254" s="213">
        <f>Таблица6254[[#This Row],[Цена б/н]]*Таблица6254[[#This Row],[заказ б/н]]</f>
        <v>0</v>
      </c>
    </row>
    <row r="2255" spans="1:10" x14ac:dyDescent="0.25">
      <c r="A2255" s="214" t="s">
        <v>3505</v>
      </c>
      <c r="B2255" s="214" t="s">
        <v>3509</v>
      </c>
      <c r="C2255" s="214" t="s">
        <v>14379</v>
      </c>
      <c r="D2255" s="476" t="s">
        <v>14380</v>
      </c>
      <c r="E2255" s="478"/>
      <c r="F2255" s="215">
        <v>43374</v>
      </c>
      <c r="G2255" s="212"/>
      <c r="H2255" s="212"/>
      <c r="I2255" s="213">
        <f>IF(Таблица6254[[#This Row],[цена наличные]]&lt;&gt;"-",Таблица6254[[#This Row],[цена наличные]]*Таблица6254[[#This Row],[Заказ наличные]],"")</f>
        <v>0</v>
      </c>
      <c r="J2255" s="213">
        <f>Таблица6254[[#This Row],[Цена б/н]]*Таблица6254[[#This Row],[заказ б/н]]</f>
        <v>0</v>
      </c>
    </row>
    <row r="2256" spans="1:10" x14ac:dyDescent="0.25">
      <c r="A2256" s="214" t="s">
        <v>3505</v>
      </c>
      <c r="B2256" s="214" t="s">
        <v>3509</v>
      </c>
      <c r="C2256" s="214" t="s">
        <v>9527</v>
      </c>
      <c r="D2256" s="476" t="s">
        <v>9528</v>
      </c>
      <c r="E2256" s="478"/>
      <c r="F2256" s="215">
        <v>120917</v>
      </c>
      <c r="G2256" s="212"/>
      <c r="H2256" s="212"/>
      <c r="I2256" s="213">
        <f>IF(Таблица6254[[#This Row],[цена наличные]]&lt;&gt;"-",Таблица6254[[#This Row],[цена наличные]]*Таблица6254[[#This Row],[Заказ наличные]],"")</f>
        <v>0</v>
      </c>
      <c r="J2256" s="213">
        <f>Таблица6254[[#This Row],[Цена б/н]]*Таблица6254[[#This Row],[заказ б/н]]</f>
        <v>0</v>
      </c>
    </row>
    <row r="2257" spans="1:10" x14ac:dyDescent="0.25">
      <c r="A2257" s="214" t="s">
        <v>3505</v>
      </c>
      <c r="B2257" s="214" t="s">
        <v>3509</v>
      </c>
      <c r="C2257" s="214" t="s">
        <v>14381</v>
      </c>
      <c r="D2257" s="476" t="s">
        <v>14382</v>
      </c>
      <c r="E2257" s="478"/>
      <c r="F2257" s="215">
        <v>60615</v>
      </c>
      <c r="G2257" s="212"/>
      <c r="H2257" s="212"/>
      <c r="I2257" s="213">
        <f>IF(Таблица6254[[#This Row],[цена наличные]]&lt;&gt;"-",Таблица6254[[#This Row],[цена наличные]]*Таблица6254[[#This Row],[Заказ наличные]],"")</f>
        <v>0</v>
      </c>
      <c r="J2257" s="213">
        <f>Таблица6254[[#This Row],[Цена б/н]]*Таблица6254[[#This Row],[заказ б/н]]</f>
        <v>0</v>
      </c>
    </row>
    <row r="2258" spans="1:10" x14ac:dyDescent="0.25">
      <c r="A2258" s="214" t="s">
        <v>3505</v>
      </c>
      <c r="B2258" s="214" t="s">
        <v>3509</v>
      </c>
      <c r="C2258" s="214" t="s">
        <v>10216</v>
      </c>
      <c r="D2258" s="476" t="s">
        <v>10217</v>
      </c>
      <c r="E2258" s="478"/>
      <c r="F2258" s="215">
        <v>24964</v>
      </c>
      <c r="G2258" s="212"/>
      <c r="H2258" s="212"/>
      <c r="I2258" s="213">
        <f>IF(Таблица6254[[#This Row],[цена наличные]]&lt;&gt;"-",Таблица6254[[#This Row],[цена наличные]]*Таблица6254[[#This Row],[Заказ наличные]],"")</f>
        <v>0</v>
      </c>
      <c r="J2258" s="213">
        <f>Таблица6254[[#This Row],[Цена б/н]]*Таблица6254[[#This Row],[заказ б/н]]</f>
        <v>0</v>
      </c>
    </row>
    <row r="2259" spans="1:10" x14ac:dyDescent="0.25">
      <c r="A2259" s="214" t="s">
        <v>3505</v>
      </c>
      <c r="B2259" s="214" t="s">
        <v>3509</v>
      </c>
      <c r="C2259" s="214" t="s">
        <v>3724</v>
      </c>
      <c r="D2259" s="476" t="s">
        <v>3725</v>
      </c>
      <c r="E2259" s="478"/>
      <c r="F2259" s="215">
        <v>21453</v>
      </c>
      <c r="G2259" s="212"/>
      <c r="H2259" s="212"/>
      <c r="I2259" s="213">
        <f>IF(Таблица6254[[#This Row],[цена наличные]]&lt;&gt;"-",Таблица6254[[#This Row],[цена наличные]]*Таблица6254[[#This Row],[Заказ наличные]],"")</f>
        <v>0</v>
      </c>
      <c r="J2259" s="213">
        <f>Таблица6254[[#This Row],[Цена б/н]]*Таблица6254[[#This Row],[заказ б/н]]</f>
        <v>0</v>
      </c>
    </row>
    <row r="2260" spans="1:10" x14ac:dyDescent="0.25">
      <c r="A2260" s="214" t="s">
        <v>3505</v>
      </c>
      <c r="B2260" s="214" t="s">
        <v>3509</v>
      </c>
      <c r="C2260" s="214" t="s">
        <v>14383</v>
      </c>
      <c r="D2260" s="476" t="s">
        <v>14384</v>
      </c>
      <c r="E2260" s="478"/>
      <c r="F2260" s="215">
        <v>97514</v>
      </c>
      <c r="G2260" s="212"/>
      <c r="H2260" s="212"/>
      <c r="I2260" s="213">
        <f>IF(Таблица6254[[#This Row],[цена наличные]]&lt;&gt;"-",Таблица6254[[#This Row],[цена наличные]]*Таблица6254[[#This Row],[Заказ наличные]],"")</f>
        <v>0</v>
      </c>
      <c r="J2260" s="213">
        <f>Таблица6254[[#This Row],[Цена б/н]]*Таблица6254[[#This Row],[заказ б/н]]</f>
        <v>0</v>
      </c>
    </row>
    <row r="2261" spans="1:10" x14ac:dyDescent="0.25">
      <c r="A2261" s="335" t="s">
        <v>3505</v>
      </c>
      <c r="B2261" s="336" t="s">
        <v>3509</v>
      </c>
      <c r="C2261" s="336" t="s">
        <v>14385</v>
      </c>
      <c r="D2261" s="479" t="s">
        <v>14386</v>
      </c>
      <c r="E2261" s="480"/>
      <c r="F2261" s="337">
        <v>44076</v>
      </c>
      <c r="G2261" s="212"/>
      <c r="H2261" s="212"/>
      <c r="I2261" s="213">
        <f>IF(Таблица6254[[#This Row],[цена наличные]]&lt;&gt;"-",Таблица6254[[#This Row],[цена наличные]]*Таблица6254[[#This Row],[Заказ наличные]],"")</f>
        <v>0</v>
      </c>
      <c r="J2261" s="213">
        <f>Таблица6254[[#This Row],[Цена б/н]]*Таблица6254[[#This Row],[заказ б/н]]</f>
        <v>0</v>
      </c>
    </row>
    <row r="2262" spans="1:10" x14ac:dyDescent="0.25">
      <c r="A2262" s="335" t="s">
        <v>3505</v>
      </c>
      <c r="B2262" s="336" t="s">
        <v>3509</v>
      </c>
      <c r="C2262" s="336" t="s">
        <v>11650</v>
      </c>
      <c r="D2262" s="479" t="s">
        <v>11651</v>
      </c>
      <c r="E2262" s="480"/>
      <c r="F2262" s="337">
        <v>85032</v>
      </c>
      <c r="G2262" s="212"/>
      <c r="H2262" s="212"/>
      <c r="I2262" s="213">
        <f>IF(Таблица6254[[#This Row],[цена наличные]]&lt;&gt;"-",Таблица6254[[#This Row],[цена наличные]]*Таблица6254[[#This Row],[Заказ наличные]],"")</f>
        <v>0</v>
      </c>
      <c r="J2262" s="213">
        <f>Таблица6254[[#This Row],[Цена б/н]]*Таблица6254[[#This Row],[заказ б/н]]</f>
        <v>0</v>
      </c>
    </row>
    <row r="2263" spans="1:10" x14ac:dyDescent="0.25">
      <c r="A2263" s="335" t="s">
        <v>3505</v>
      </c>
      <c r="B2263" s="336" t="s">
        <v>3509</v>
      </c>
      <c r="C2263" s="336" t="s">
        <v>9529</v>
      </c>
      <c r="D2263" s="479" t="s">
        <v>9530</v>
      </c>
      <c r="E2263" s="480"/>
      <c r="F2263" s="337">
        <v>87138</v>
      </c>
      <c r="G2263" s="212"/>
      <c r="H2263" s="212"/>
      <c r="I2263" s="213">
        <f>IF(Таблица6254[[#This Row],[цена наличные]]&lt;&gt;"-",Таблица6254[[#This Row],[цена наличные]]*Таблица6254[[#This Row],[Заказ наличные]],"")</f>
        <v>0</v>
      </c>
      <c r="J2263" s="213">
        <f>Таблица6254[[#This Row],[Цена б/н]]*Таблица6254[[#This Row],[заказ б/н]]</f>
        <v>0</v>
      </c>
    </row>
    <row r="2264" spans="1:10" x14ac:dyDescent="0.25">
      <c r="A2264" s="335" t="s">
        <v>3505</v>
      </c>
      <c r="B2264" s="336" t="s">
        <v>3509</v>
      </c>
      <c r="C2264" s="336" t="s">
        <v>3726</v>
      </c>
      <c r="D2264" s="479" t="s">
        <v>3727</v>
      </c>
      <c r="E2264" s="480"/>
      <c r="F2264" s="337">
        <v>7879</v>
      </c>
      <c r="G2264" s="212"/>
      <c r="H2264" s="212"/>
      <c r="I2264" s="213">
        <f>IF(Таблица6254[[#This Row],[цена наличные]]&lt;&gt;"-",Таблица6254[[#This Row],[цена наличные]]*Таблица6254[[#This Row],[Заказ наличные]],"")</f>
        <v>0</v>
      </c>
      <c r="J2264" s="213">
        <f>Таблица6254[[#This Row],[Цена б/н]]*Таблица6254[[#This Row],[заказ б/н]]</f>
        <v>0</v>
      </c>
    </row>
    <row r="2265" spans="1:10" x14ac:dyDescent="0.25">
      <c r="A2265" s="335" t="s">
        <v>3505</v>
      </c>
      <c r="B2265" s="336" t="s">
        <v>3509</v>
      </c>
      <c r="C2265" s="336" t="s">
        <v>3728</v>
      </c>
      <c r="D2265" s="479" t="s">
        <v>3729</v>
      </c>
      <c r="E2265" s="480"/>
      <c r="F2265" s="337">
        <v>12170</v>
      </c>
      <c r="G2265" s="212"/>
      <c r="H2265" s="212"/>
      <c r="I2265" s="213">
        <f>IF(Таблица6254[[#This Row],[цена наличные]]&lt;&gt;"-",Таблица6254[[#This Row],[цена наличные]]*Таблица6254[[#This Row],[Заказ наличные]],"")</f>
        <v>0</v>
      </c>
      <c r="J2265" s="213">
        <f>Таблица6254[[#This Row],[Цена б/н]]*Таблица6254[[#This Row],[заказ б/н]]</f>
        <v>0</v>
      </c>
    </row>
    <row r="2266" spans="1:10" x14ac:dyDescent="0.25">
      <c r="A2266" s="335" t="s">
        <v>3505</v>
      </c>
      <c r="B2266" s="336" t="s">
        <v>3509</v>
      </c>
      <c r="C2266" s="336" t="s">
        <v>9917</v>
      </c>
      <c r="D2266" s="479" t="s">
        <v>9863</v>
      </c>
      <c r="E2266" s="480"/>
      <c r="F2266" s="337">
        <v>13262</v>
      </c>
      <c r="G2266" s="212"/>
      <c r="H2266" s="212"/>
      <c r="I2266" s="213">
        <f>IF(Таблица6254[[#This Row],[цена наличные]]&lt;&gt;"-",Таблица6254[[#This Row],[цена наличные]]*Таблица6254[[#This Row],[Заказ наличные]],"")</f>
        <v>0</v>
      </c>
      <c r="J2266" s="213">
        <f>Таблица6254[[#This Row],[Цена б/н]]*Таблица6254[[#This Row],[заказ б/н]]</f>
        <v>0</v>
      </c>
    </row>
    <row r="2267" spans="1:10" x14ac:dyDescent="0.25">
      <c r="A2267" s="335" t="s">
        <v>3505</v>
      </c>
      <c r="B2267" s="336" t="s">
        <v>3509</v>
      </c>
      <c r="C2267" s="336" t="s">
        <v>3730</v>
      </c>
      <c r="D2267" s="479" t="s">
        <v>3731</v>
      </c>
      <c r="E2267" s="480"/>
      <c r="F2267" s="337">
        <v>19893</v>
      </c>
      <c r="G2267" s="212"/>
      <c r="H2267" s="212"/>
      <c r="I2267" s="213">
        <f>IF(Таблица6254[[#This Row],[цена наличные]]&lt;&gt;"-",Таблица6254[[#This Row],[цена наличные]]*Таблица6254[[#This Row],[Заказ наличные]],"")</f>
        <v>0</v>
      </c>
      <c r="J2267" s="213">
        <f>Таблица6254[[#This Row],[Цена б/н]]*Таблица6254[[#This Row],[заказ б/н]]</f>
        <v>0</v>
      </c>
    </row>
    <row r="2268" spans="1:10" x14ac:dyDescent="0.25">
      <c r="A2268" s="335" t="s">
        <v>3505</v>
      </c>
      <c r="B2268" s="336" t="s">
        <v>3509</v>
      </c>
      <c r="C2268" s="336" t="s">
        <v>3732</v>
      </c>
      <c r="D2268" s="479" t="s">
        <v>3733</v>
      </c>
      <c r="E2268" s="480"/>
      <c r="F2268" s="337">
        <v>12872</v>
      </c>
      <c r="G2268" s="212"/>
      <c r="H2268" s="212"/>
      <c r="I2268" s="213">
        <f>IF(Таблица6254[[#This Row],[цена наличные]]&lt;&gt;"-",Таблица6254[[#This Row],[цена наличные]]*Таблица6254[[#This Row],[Заказ наличные]],"")</f>
        <v>0</v>
      </c>
      <c r="J2268" s="213">
        <f>Таблица6254[[#This Row],[Цена б/н]]*Таблица6254[[#This Row],[заказ б/н]]</f>
        <v>0</v>
      </c>
    </row>
    <row r="2269" spans="1:10" x14ac:dyDescent="0.25">
      <c r="A2269" s="335" t="s">
        <v>3505</v>
      </c>
      <c r="B2269" s="336" t="s">
        <v>3509</v>
      </c>
      <c r="C2269" s="336" t="s">
        <v>3734</v>
      </c>
      <c r="D2269" s="479" t="s">
        <v>3735</v>
      </c>
      <c r="E2269" s="480"/>
      <c r="F2269" s="337">
        <v>9439</v>
      </c>
      <c r="G2269" s="212"/>
      <c r="H2269" s="212"/>
      <c r="I2269" s="213">
        <f>IF(Таблица6254[[#This Row],[цена наличные]]&lt;&gt;"-",Таблица6254[[#This Row],[цена наличные]]*Таблица6254[[#This Row],[Заказ наличные]],"")</f>
        <v>0</v>
      </c>
      <c r="J2269" s="213">
        <f>Таблица6254[[#This Row],[Цена б/н]]*Таблица6254[[#This Row],[заказ б/н]]</f>
        <v>0</v>
      </c>
    </row>
    <row r="2270" spans="1:10" x14ac:dyDescent="0.25">
      <c r="A2270" s="335" t="s">
        <v>3505</v>
      </c>
      <c r="B2270" s="336" t="s">
        <v>3509</v>
      </c>
      <c r="C2270" s="336" t="s">
        <v>3736</v>
      </c>
      <c r="D2270" s="479" t="s">
        <v>3737</v>
      </c>
      <c r="E2270" s="480"/>
      <c r="F2270" s="337">
        <v>14042</v>
      </c>
      <c r="G2270" s="212"/>
      <c r="H2270" s="212"/>
      <c r="I2270" s="213">
        <f>IF(Таблица6254[[#This Row],[цена наличные]]&lt;&gt;"-",Таблица6254[[#This Row],[цена наличные]]*Таблица6254[[#This Row],[Заказ наличные]],"")</f>
        <v>0</v>
      </c>
      <c r="J2270" s="213">
        <f>Таблица6254[[#This Row],[Цена б/н]]*Таблица6254[[#This Row],[заказ б/н]]</f>
        <v>0</v>
      </c>
    </row>
    <row r="2271" spans="1:10" x14ac:dyDescent="0.25">
      <c r="A2271" s="335" t="s">
        <v>3505</v>
      </c>
      <c r="B2271" s="336" t="s">
        <v>3509</v>
      </c>
      <c r="C2271" s="336" t="s">
        <v>3738</v>
      </c>
      <c r="D2271" s="479" t="s">
        <v>3739</v>
      </c>
      <c r="E2271" s="480"/>
      <c r="F2271" s="337">
        <v>15524</v>
      </c>
      <c r="G2271" s="212"/>
      <c r="H2271" s="212"/>
      <c r="I2271" s="213">
        <f>IF(Таблица6254[[#This Row],[цена наличные]]&lt;&gt;"-",Таблица6254[[#This Row],[цена наличные]]*Таблица6254[[#This Row],[Заказ наличные]],"")</f>
        <v>0</v>
      </c>
      <c r="J2271" s="213">
        <f>Таблица6254[[#This Row],[Цена б/н]]*Таблица6254[[#This Row],[заказ б/н]]</f>
        <v>0</v>
      </c>
    </row>
    <row r="2272" spans="1:10" x14ac:dyDescent="0.25">
      <c r="A2272" s="335" t="s">
        <v>3505</v>
      </c>
      <c r="B2272" s="336" t="s">
        <v>3509</v>
      </c>
      <c r="C2272" s="336" t="s">
        <v>3740</v>
      </c>
      <c r="D2272" s="479" t="s">
        <v>3741</v>
      </c>
      <c r="E2272" s="480"/>
      <c r="F2272" s="337">
        <v>6631</v>
      </c>
      <c r="G2272" s="212"/>
      <c r="H2272" s="212"/>
      <c r="I2272" s="213">
        <f>IF(Таблица6254[[#This Row],[цена наличные]]&lt;&gt;"-",Таблица6254[[#This Row],[цена наличные]]*Таблица6254[[#This Row],[Заказ наличные]],"")</f>
        <v>0</v>
      </c>
      <c r="J2272" s="213">
        <f>Таблица6254[[#This Row],[Цена б/н]]*Таблица6254[[#This Row],[заказ б/н]]</f>
        <v>0</v>
      </c>
    </row>
    <row r="2273" spans="1:10" x14ac:dyDescent="0.25">
      <c r="A2273" s="335" t="s">
        <v>3505</v>
      </c>
      <c r="B2273" s="336" t="s">
        <v>3509</v>
      </c>
      <c r="C2273" s="336" t="s">
        <v>3742</v>
      </c>
      <c r="D2273" s="479" t="s">
        <v>3743</v>
      </c>
      <c r="E2273" s="480"/>
      <c r="F2273" s="337">
        <v>7772</v>
      </c>
      <c r="G2273" s="212"/>
      <c r="H2273" s="212"/>
      <c r="I2273" s="213">
        <f>IF(Таблица6254[[#This Row],[цена наличные]]&lt;&gt;"-",Таблица6254[[#This Row],[цена наличные]]*Таблица6254[[#This Row],[Заказ наличные]],"")</f>
        <v>0</v>
      </c>
      <c r="J2273" s="213">
        <f>Таблица6254[[#This Row],[Цена б/н]]*Таблица6254[[#This Row],[заказ б/н]]</f>
        <v>0</v>
      </c>
    </row>
    <row r="2274" spans="1:10" x14ac:dyDescent="0.25">
      <c r="A2274" s="335" t="s">
        <v>3505</v>
      </c>
      <c r="B2274" s="336" t="s">
        <v>3509</v>
      </c>
      <c r="C2274" s="336" t="s">
        <v>3744</v>
      </c>
      <c r="D2274" s="479" t="s">
        <v>3745</v>
      </c>
      <c r="E2274" s="480"/>
      <c r="F2274" s="337">
        <v>7772</v>
      </c>
      <c r="G2274" s="212"/>
      <c r="H2274" s="212"/>
      <c r="I2274" s="213">
        <f>IF(Таблица6254[[#This Row],[цена наличные]]&lt;&gt;"-",Таблица6254[[#This Row],[цена наличные]]*Таблица6254[[#This Row],[Заказ наличные]],"")</f>
        <v>0</v>
      </c>
      <c r="J2274" s="213">
        <f>Таблица6254[[#This Row],[Цена б/н]]*Таблица6254[[#This Row],[заказ б/н]]</f>
        <v>0</v>
      </c>
    </row>
    <row r="2275" spans="1:10" x14ac:dyDescent="0.25">
      <c r="A2275" s="335" t="s">
        <v>3505</v>
      </c>
      <c r="B2275" s="336" t="s">
        <v>3509</v>
      </c>
      <c r="C2275" s="336" t="s">
        <v>9531</v>
      </c>
      <c r="D2275" s="479" t="s">
        <v>9532</v>
      </c>
      <c r="E2275" s="480"/>
      <c r="F2275" s="337">
        <v>8971</v>
      </c>
      <c r="G2275" s="212"/>
      <c r="H2275" s="212"/>
      <c r="I2275" s="213">
        <f>IF(Таблица6254[[#This Row],[цена наличные]]&lt;&gt;"-",Таблица6254[[#This Row],[цена наличные]]*Таблица6254[[#This Row],[Заказ наличные]],"")</f>
        <v>0</v>
      </c>
      <c r="J2275" s="213">
        <f>Таблица6254[[#This Row],[Цена б/н]]*Таблица6254[[#This Row],[заказ б/н]]</f>
        <v>0</v>
      </c>
    </row>
    <row r="2276" spans="1:10" x14ac:dyDescent="0.25">
      <c r="A2276" s="335" t="s">
        <v>3505</v>
      </c>
      <c r="B2276" s="336" t="s">
        <v>3509</v>
      </c>
      <c r="C2276" s="336" t="s">
        <v>14387</v>
      </c>
      <c r="D2276" s="479" t="s">
        <v>14388</v>
      </c>
      <c r="E2276" s="480"/>
      <c r="F2276" s="337">
        <v>10766</v>
      </c>
      <c r="G2276" s="212"/>
      <c r="H2276" s="212"/>
      <c r="I2276" s="213">
        <f>IF(Таблица6254[[#This Row],[цена наличные]]&lt;&gt;"-",Таблица6254[[#This Row],[цена наличные]]*Таблица6254[[#This Row],[Заказ наличные]],"")</f>
        <v>0</v>
      </c>
      <c r="J2276" s="213">
        <f>Таблица6254[[#This Row],[Цена б/н]]*Таблица6254[[#This Row],[заказ б/н]]</f>
        <v>0</v>
      </c>
    </row>
    <row r="2277" spans="1:10" x14ac:dyDescent="0.25">
      <c r="A2277" s="335" t="s">
        <v>3505</v>
      </c>
      <c r="B2277" s="336" t="s">
        <v>3509</v>
      </c>
      <c r="C2277" s="336" t="s">
        <v>3746</v>
      </c>
      <c r="D2277" s="479" t="s">
        <v>3747</v>
      </c>
      <c r="E2277" s="480"/>
      <c r="F2277" s="337">
        <v>10766</v>
      </c>
      <c r="G2277" s="212"/>
      <c r="H2277" s="212"/>
      <c r="I2277" s="213">
        <f>IF(Таблица6254[[#This Row],[цена наличные]]&lt;&gt;"-",Таблица6254[[#This Row],[цена наличные]]*Таблица6254[[#This Row],[Заказ наличные]],"")</f>
        <v>0</v>
      </c>
      <c r="J2277" s="213">
        <f>Таблица6254[[#This Row],[Цена б/н]]*Таблица6254[[#This Row],[заказ б/н]]</f>
        <v>0</v>
      </c>
    </row>
    <row r="2278" spans="1:10" x14ac:dyDescent="0.25">
      <c r="A2278" s="335" t="s">
        <v>3505</v>
      </c>
      <c r="B2278" s="336" t="s">
        <v>3509</v>
      </c>
      <c r="C2278" s="336" t="s">
        <v>14389</v>
      </c>
      <c r="D2278" s="479" t="s">
        <v>14390</v>
      </c>
      <c r="E2278" s="480"/>
      <c r="F2278" s="337">
        <v>11468</v>
      </c>
      <c r="G2278" s="212"/>
      <c r="H2278" s="212"/>
      <c r="I2278" s="213">
        <f>IF(Таблица6254[[#This Row],[цена наличные]]&lt;&gt;"-",Таблица6254[[#This Row],[цена наличные]]*Таблица6254[[#This Row],[Заказ наличные]],"")</f>
        <v>0</v>
      </c>
      <c r="J2278" s="213">
        <f>Таблица6254[[#This Row],[Цена б/н]]*Таблица6254[[#This Row],[заказ б/н]]</f>
        <v>0</v>
      </c>
    </row>
    <row r="2279" spans="1:10" x14ac:dyDescent="0.25">
      <c r="A2279" s="335" t="s">
        <v>3505</v>
      </c>
      <c r="B2279" s="336" t="s">
        <v>3509</v>
      </c>
      <c r="C2279" s="336" t="s">
        <v>3748</v>
      </c>
      <c r="D2279" s="479" t="s">
        <v>3749</v>
      </c>
      <c r="E2279" s="480"/>
      <c r="F2279" s="337">
        <v>11468</v>
      </c>
      <c r="G2279" s="212"/>
      <c r="H2279" s="212"/>
      <c r="I2279" s="213">
        <f>IF(Таблица6254[[#This Row],[цена наличные]]&lt;&gt;"-",Таблица6254[[#This Row],[цена наличные]]*Таблица6254[[#This Row],[Заказ наличные]],"")</f>
        <v>0</v>
      </c>
      <c r="J2279" s="213">
        <f>Таблица6254[[#This Row],[Цена б/н]]*Таблица6254[[#This Row],[заказ б/н]]</f>
        <v>0</v>
      </c>
    </row>
    <row r="2280" spans="1:10" x14ac:dyDescent="0.25">
      <c r="A2280" s="335" t="s">
        <v>3505</v>
      </c>
      <c r="B2280" s="336" t="s">
        <v>3509</v>
      </c>
      <c r="C2280" s="336" t="s">
        <v>3750</v>
      </c>
      <c r="D2280" s="479" t="s">
        <v>3751</v>
      </c>
      <c r="E2280" s="480"/>
      <c r="F2280" s="337">
        <v>15212</v>
      </c>
      <c r="G2280" s="212"/>
      <c r="H2280" s="212"/>
      <c r="I2280" s="213">
        <f>IF(Таблица6254[[#This Row],[цена наличные]]&lt;&gt;"-",Таблица6254[[#This Row],[цена наличные]]*Таблица6254[[#This Row],[Заказ наличные]],"")</f>
        <v>0</v>
      </c>
      <c r="J2280" s="213">
        <f>Таблица6254[[#This Row],[Цена б/н]]*Таблица6254[[#This Row],[заказ б/н]]</f>
        <v>0</v>
      </c>
    </row>
    <row r="2281" spans="1:10" x14ac:dyDescent="0.25">
      <c r="A2281" s="335" t="s">
        <v>3505</v>
      </c>
      <c r="B2281" s="336" t="s">
        <v>3509</v>
      </c>
      <c r="C2281" s="336" t="s">
        <v>3752</v>
      </c>
      <c r="D2281" s="479" t="s">
        <v>3753</v>
      </c>
      <c r="E2281" s="480"/>
      <c r="F2281" s="337">
        <v>12092</v>
      </c>
      <c r="G2281" s="212"/>
      <c r="H2281" s="212"/>
      <c r="I2281" s="213">
        <f>IF(Таблица6254[[#This Row],[цена наличные]]&lt;&gt;"-",Таблица6254[[#This Row],[цена наличные]]*Таблица6254[[#This Row],[Заказ наличные]],"")</f>
        <v>0</v>
      </c>
      <c r="J2281" s="213">
        <f>Таблица6254[[#This Row],[Цена б/н]]*Таблица6254[[#This Row],[заказ б/н]]</f>
        <v>0</v>
      </c>
    </row>
    <row r="2282" spans="1:10" x14ac:dyDescent="0.25">
      <c r="A2282" s="335" t="s">
        <v>3505</v>
      </c>
      <c r="B2282" s="336" t="s">
        <v>3509</v>
      </c>
      <c r="C2282" s="336" t="s">
        <v>3754</v>
      </c>
      <c r="D2282" s="479" t="s">
        <v>3755</v>
      </c>
      <c r="E2282" s="480"/>
      <c r="F2282" s="337">
        <v>26914</v>
      </c>
      <c r="G2282" s="212"/>
      <c r="H2282" s="212"/>
      <c r="I2282" s="213">
        <f>IF(Таблица6254[[#This Row],[цена наличные]]&lt;&gt;"-",Таблица6254[[#This Row],[цена наличные]]*Таблица6254[[#This Row],[Заказ наличные]],"")</f>
        <v>0</v>
      </c>
      <c r="J2282" s="213">
        <f>Таблица6254[[#This Row],[Цена б/н]]*Таблица6254[[#This Row],[заказ б/н]]</f>
        <v>0</v>
      </c>
    </row>
    <row r="2283" spans="1:10" x14ac:dyDescent="0.25">
      <c r="A2283" s="335" t="s">
        <v>3505</v>
      </c>
      <c r="B2283" s="336" t="s">
        <v>3509</v>
      </c>
      <c r="C2283" s="336" t="s">
        <v>3756</v>
      </c>
      <c r="D2283" s="479" t="s">
        <v>3757</v>
      </c>
      <c r="E2283" s="480"/>
      <c r="F2283" s="337">
        <v>10688</v>
      </c>
      <c r="G2283" s="212"/>
      <c r="H2283" s="212"/>
      <c r="I2283" s="213">
        <f>IF(Таблица6254[[#This Row],[цена наличные]]&lt;&gt;"-",Таблица6254[[#This Row],[цена наличные]]*Таблица6254[[#This Row],[Заказ наличные]],"")</f>
        <v>0</v>
      </c>
      <c r="J2283" s="213">
        <f>Таблица6254[[#This Row],[Цена б/н]]*Таблица6254[[#This Row],[заказ б/н]]</f>
        <v>0</v>
      </c>
    </row>
    <row r="2284" spans="1:10" x14ac:dyDescent="0.25">
      <c r="A2284" s="335" t="s">
        <v>3505</v>
      </c>
      <c r="B2284" s="336" t="s">
        <v>3509</v>
      </c>
      <c r="C2284" s="336" t="s">
        <v>11652</v>
      </c>
      <c r="D2284" s="479" t="s">
        <v>11653</v>
      </c>
      <c r="E2284" s="480"/>
      <c r="F2284" s="337">
        <v>15212</v>
      </c>
      <c r="G2284" s="212"/>
      <c r="H2284" s="212"/>
      <c r="I2284" s="213">
        <f>IF(Таблица6254[[#This Row],[цена наличные]]&lt;&gt;"-",Таблица6254[[#This Row],[цена наличные]]*Таблица6254[[#This Row],[Заказ наличные]],"")</f>
        <v>0</v>
      </c>
      <c r="J2284" s="213">
        <f>Таблица6254[[#This Row],[Цена б/н]]*Таблица6254[[#This Row],[заказ б/н]]</f>
        <v>0</v>
      </c>
    </row>
    <row r="2285" spans="1:10" x14ac:dyDescent="0.25">
      <c r="A2285" s="335" t="s">
        <v>3505</v>
      </c>
      <c r="B2285" s="336" t="s">
        <v>3509</v>
      </c>
      <c r="C2285" s="336" t="s">
        <v>3758</v>
      </c>
      <c r="D2285" s="479" t="s">
        <v>3759</v>
      </c>
      <c r="E2285" s="480"/>
      <c r="F2285" s="337">
        <v>21063</v>
      </c>
      <c r="G2285" s="212"/>
      <c r="H2285" s="212"/>
      <c r="I2285" s="213">
        <f>IF(Таблица6254[[#This Row],[цена наличные]]&lt;&gt;"-",Таблица6254[[#This Row],[цена наличные]]*Таблица6254[[#This Row],[Заказ наличные]],"")</f>
        <v>0</v>
      </c>
      <c r="J2285" s="213">
        <f>Таблица6254[[#This Row],[Цена б/н]]*Таблица6254[[#This Row],[заказ б/н]]</f>
        <v>0</v>
      </c>
    </row>
    <row r="2286" spans="1:10" x14ac:dyDescent="0.25">
      <c r="A2286" s="335" t="s">
        <v>3505</v>
      </c>
      <c r="B2286" s="336" t="s">
        <v>3509</v>
      </c>
      <c r="C2286" s="336" t="s">
        <v>3760</v>
      </c>
      <c r="D2286" s="479" t="s">
        <v>3761</v>
      </c>
      <c r="E2286" s="480"/>
      <c r="F2286" s="337">
        <v>16382</v>
      </c>
      <c r="G2286" s="212"/>
      <c r="H2286" s="212"/>
      <c r="I2286" s="213">
        <f>IF(Таблица6254[[#This Row],[цена наличные]]&lt;&gt;"-",Таблица6254[[#This Row],[цена наличные]]*Таблица6254[[#This Row],[Заказ наличные]],"")</f>
        <v>0</v>
      </c>
      <c r="J2286" s="213">
        <f>Таблица6254[[#This Row],[Цена б/н]]*Таблица6254[[#This Row],[заказ б/н]]</f>
        <v>0</v>
      </c>
    </row>
    <row r="2287" spans="1:10" x14ac:dyDescent="0.25">
      <c r="A2287" s="335" t="s">
        <v>3505</v>
      </c>
      <c r="B2287" s="336" t="s">
        <v>3509</v>
      </c>
      <c r="C2287" s="336" t="s">
        <v>3762</v>
      </c>
      <c r="D2287" s="479" t="s">
        <v>3763</v>
      </c>
      <c r="E2287" s="480"/>
      <c r="F2287" s="337">
        <v>15602</v>
      </c>
      <c r="G2287" s="212"/>
      <c r="H2287" s="212"/>
      <c r="I2287" s="213">
        <f>IF(Таблица6254[[#This Row],[цена наличные]]&lt;&gt;"-",Таблица6254[[#This Row],[цена наличные]]*Таблица6254[[#This Row],[Заказ наличные]],"")</f>
        <v>0</v>
      </c>
      <c r="J2287" s="213">
        <f>Таблица6254[[#This Row],[Цена б/н]]*Таблица6254[[#This Row],[заказ б/н]]</f>
        <v>0</v>
      </c>
    </row>
    <row r="2288" spans="1:10" x14ac:dyDescent="0.25">
      <c r="A2288" s="335" t="s">
        <v>3505</v>
      </c>
      <c r="B2288" s="336" t="s">
        <v>3509</v>
      </c>
      <c r="C2288" s="336" t="s">
        <v>3764</v>
      </c>
      <c r="D2288" s="479" t="s">
        <v>3765</v>
      </c>
      <c r="E2288" s="480"/>
      <c r="F2288" s="337">
        <v>19113</v>
      </c>
      <c r="G2288" s="212"/>
      <c r="H2288" s="212"/>
      <c r="I2288" s="213">
        <f>IF(Таблица6254[[#This Row],[цена наличные]]&lt;&gt;"-",Таблица6254[[#This Row],[цена наличные]]*Таблица6254[[#This Row],[Заказ наличные]],"")</f>
        <v>0</v>
      </c>
      <c r="J2288" s="213">
        <f>Таблица6254[[#This Row],[Цена б/н]]*Таблица6254[[#This Row],[заказ б/н]]</f>
        <v>0</v>
      </c>
    </row>
    <row r="2289" spans="1:10" x14ac:dyDescent="0.25">
      <c r="A2289" s="335" t="s">
        <v>3505</v>
      </c>
      <c r="B2289" s="336" t="s">
        <v>3509</v>
      </c>
      <c r="C2289" s="336" t="s">
        <v>3766</v>
      </c>
      <c r="D2289" s="479" t="s">
        <v>3767</v>
      </c>
      <c r="E2289" s="480"/>
      <c r="F2289" s="337">
        <v>26134</v>
      </c>
      <c r="G2289" s="212"/>
      <c r="H2289" s="212"/>
      <c r="I2289" s="213">
        <f>IF(Таблица6254[[#This Row],[цена наличные]]&lt;&gt;"-",Таблица6254[[#This Row],[цена наличные]]*Таблица6254[[#This Row],[Заказ наличные]],"")</f>
        <v>0</v>
      </c>
      <c r="J2289" s="213">
        <f>Таблица6254[[#This Row],[Цена б/н]]*Таблица6254[[#This Row],[заказ б/н]]</f>
        <v>0</v>
      </c>
    </row>
    <row r="2290" spans="1:10" x14ac:dyDescent="0.25">
      <c r="A2290" s="335" t="s">
        <v>3505</v>
      </c>
      <c r="B2290" s="336" t="s">
        <v>3509</v>
      </c>
      <c r="C2290" s="336" t="s">
        <v>12759</v>
      </c>
      <c r="D2290" s="479" t="s">
        <v>12760</v>
      </c>
      <c r="E2290" s="480"/>
      <c r="F2290" s="337">
        <v>29020</v>
      </c>
      <c r="G2290" s="212"/>
      <c r="H2290" s="212"/>
      <c r="I2290" s="213">
        <f>IF(Таблица6254[[#This Row],[цена наличные]]&lt;&gt;"-",Таблица6254[[#This Row],[цена наличные]]*Таблица6254[[#This Row],[Заказ наличные]],"")</f>
        <v>0</v>
      </c>
      <c r="J2290" s="213">
        <f>Таблица6254[[#This Row],[Цена б/н]]*Таблица6254[[#This Row],[заказ б/н]]</f>
        <v>0</v>
      </c>
    </row>
    <row r="2291" spans="1:10" x14ac:dyDescent="0.25">
      <c r="A2291" s="335" t="s">
        <v>3505</v>
      </c>
      <c r="B2291" s="336" t="s">
        <v>3509</v>
      </c>
      <c r="C2291" s="336" t="s">
        <v>3768</v>
      </c>
      <c r="D2291" s="479" t="s">
        <v>3769</v>
      </c>
      <c r="E2291" s="480"/>
      <c r="F2291" s="337">
        <v>18177</v>
      </c>
      <c r="G2291" s="212"/>
      <c r="H2291" s="212"/>
      <c r="I2291" s="213">
        <f>IF(Таблица6254[[#This Row],[цена наличные]]&lt;&gt;"-",Таблица6254[[#This Row],[цена наличные]]*Таблица6254[[#This Row],[Заказ наличные]],"")</f>
        <v>0</v>
      </c>
      <c r="J2291" s="213">
        <f>Таблица6254[[#This Row],[Цена б/н]]*Таблица6254[[#This Row],[заказ б/н]]</f>
        <v>0</v>
      </c>
    </row>
    <row r="2292" spans="1:10" x14ac:dyDescent="0.25">
      <c r="A2292" s="335" t="s">
        <v>3505</v>
      </c>
      <c r="B2292" s="336" t="s">
        <v>3509</v>
      </c>
      <c r="C2292" s="336" t="s">
        <v>3770</v>
      </c>
      <c r="D2292" s="479" t="s">
        <v>3771</v>
      </c>
      <c r="E2292" s="480"/>
      <c r="F2292" s="337">
        <v>18021</v>
      </c>
      <c r="G2292" s="212"/>
      <c r="H2292" s="212"/>
      <c r="I2292" s="213">
        <f>IF(Таблица6254[[#This Row],[цена наличные]]&lt;&gt;"-",Таблица6254[[#This Row],[цена наличные]]*Таблица6254[[#This Row],[Заказ наличные]],"")</f>
        <v>0</v>
      </c>
      <c r="J2292" s="213">
        <f>Таблица6254[[#This Row],[Цена б/н]]*Таблица6254[[#This Row],[заказ б/н]]</f>
        <v>0</v>
      </c>
    </row>
    <row r="2293" spans="1:10" x14ac:dyDescent="0.25">
      <c r="A2293" s="335" t="s">
        <v>3505</v>
      </c>
      <c r="B2293" s="336" t="s">
        <v>3509</v>
      </c>
      <c r="C2293" s="336" t="s">
        <v>3772</v>
      </c>
      <c r="D2293" s="479" t="s">
        <v>3773</v>
      </c>
      <c r="E2293" s="480"/>
      <c r="F2293" s="337">
        <v>20283</v>
      </c>
      <c r="G2293" s="212"/>
      <c r="H2293" s="212"/>
      <c r="I2293" s="213">
        <f>IF(Таблица6254[[#This Row],[цена наличные]]&lt;&gt;"-",Таблица6254[[#This Row],[цена наличные]]*Таблица6254[[#This Row],[Заказ наличные]],"")</f>
        <v>0</v>
      </c>
      <c r="J2293" s="213">
        <f>Таблица6254[[#This Row],[Цена б/н]]*Таблица6254[[#This Row],[заказ б/н]]</f>
        <v>0</v>
      </c>
    </row>
    <row r="2294" spans="1:10" x14ac:dyDescent="0.25">
      <c r="A2294" s="335" t="s">
        <v>3505</v>
      </c>
      <c r="B2294" s="336" t="s">
        <v>3509</v>
      </c>
      <c r="C2294" s="336" t="s">
        <v>3774</v>
      </c>
      <c r="D2294" s="479" t="s">
        <v>3775</v>
      </c>
      <c r="E2294" s="480"/>
      <c r="F2294" s="337">
        <v>20205</v>
      </c>
      <c r="G2294" s="212"/>
      <c r="H2294" s="212"/>
      <c r="I2294" s="213">
        <f>IF(Таблица6254[[#This Row],[цена наличные]]&lt;&gt;"-",Таблица6254[[#This Row],[цена наличные]]*Таблица6254[[#This Row],[Заказ наличные]],"")</f>
        <v>0</v>
      </c>
      <c r="J2294" s="213">
        <f>Таблица6254[[#This Row],[Цена б/н]]*Таблица6254[[#This Row],[заказ б/н]]</f>
        <v>0</v>
      </c>
    </row>
    <row r="2295" spans="1:10" x14ac:dyDescent="0.25">
      <c r="A2295" s="335" t="s">
        <v>3505</v>
      </c>
      <c r="B2295" s="336" t="s">
        <v>3509</v>
      </c>
      <c r="C2295" s="336" t="s">
        <v>3776</v>
      </c>
      <c r="D2295" s="479" t="s">
        <v>3777</v>
      </c>
      <c r="E2295" s="480"/>
      <c r="F2295" s="337">
        <v>49927</v>
      </c>
      <c r="G2295" s="212"/>
      <c r="H2295" s="212"/>
      <c r="I2295" s="213">
        <f>IF(Таблица6254[[#This Row],[цена наличные]]&lt;&gt;"-",Таблица6254[[#This Row],[цена наличные]]*Таблица6254[[#This Row],[Заказ наличные]],"")</f>
        <v>0</v>
      </c>
      <c r="J2295" s="213">
        <f>Таблица6254[[#This Row],[Цена б/н]]*Таблица6254[[#This Row],[заказ б/н]]</f>
        <v>0</v>
      </c>
    </row>
    <row r="2296" spans="1:10" x14ac:dyDescent="0.25">
      <c r="A2296" s="335" t="s">
        <v>3505</v>
      </c>
      <c r="B2296" s="336" t="s">
        <v>3509</v>
      </c>
      <c r="C2296" s="336" t="s">
        <v>3778</v>
      </c>
      <c r="D2296" s="479" t="s">
        <v>3779</v>
      </c>
      <c r="E2296" s="480"/>
      <c r="F2296" s="337">
        <v>33545</v>
      </c>
      <c r="G2296" s="212"/>
      <c r="H2296" s="212"/>
      <c r="I2296" s="213">
        <f>IF(Таблица6254[[#This Row],[цена наличные]]&lt;&gt;"-",Таблица6254[[#This Row],[цена наличные]]*Таблица6254[[#This Row],[Заказ наличные]],"")</f>
        <v>0</v>
      </c>
      <c r="J2296" s="213">
        <f>Таблица6254[[#This Row],[Цена б/н]]*Таблица6254[[#This Row],[заказ б/н]]</f>
        <v>0</v>
      </c>
    </row>
    <row r="2297" spans="1:10" x14ac:dyDescent="0.25">
      <c r="A2297" s="335" t="s">
        <v>3505</v>
      </c>
      <c r="B2297" s="336" t="s">
        <v>3509</v>
      </c>
      <c r="C2297" s="336" t="s">
        <v>3780</v>
      </c>
      <c r="D2297" s="479" t="s">
        <v>3781</v>
      </c>
      <c r="E2297" s="480"/>
      <c r="F2297" s="337">
        <v>18879</v>
      </c>
      <c r="G2297" s="212"/>
      <c r="H2297" s="212"/>
      <c r="I2297" s="213">
        <f>IF(Таблица6254[[#This Row],[цена наличные]]&lt;&gt;"-",Таблица6254[[#This Row],[цена наличные]]*Таблица6254[[#This Row],[Заказ наличные]],"")</f>
        <v>0</v>
      </c>
      <c r="J2297" s="213">
        <f>Таблица6254[[#This Row],[Цена б/н]]*Таблица6254[[#This Row],[заказ б/н]]</f>
        <v>0</v>
      </c>
    </row>
    <row r="2298" spans="1:10" x14ac:dyDescent="0.25">
      <c r="A2298" s="335" t="s">
        <v>3505</v>
      </c>
      <c r="B2298" s="336" t="s">
        <v>3509</v>
      </c>
      <c r="C2298" s="336" t="s">
        <v>14391</v>
      </c>
      <c r="D2298" s="479" t="s">
        <v>14392</v>
      </c>
      <c r="E2298" s="480"/>
      <c r="F2298" s="337">
        <v>15602</v>
      </c>
      <c r="G2298" s="212"/>
      <c r="H2298" s="212"/>
      <c r="I2298" s="213">
        <f>IF(Таблица6254[[#This Row],[цена наличные]]&lt;&gt;"-",Таблица6254[[#This Row],[цена наличные]]*Таблица6254[[#This Row],[Заказ наличные]],"")</f>
        <v>0</v>
      </c>
      <c r="J2298" s="213">
        <f>Таблица6254[[#This Row],[Цена б/н]]*Таблица6254[[#This Row],[заказ б/н]]</f>
        <v>0</v>
      </c>
    </row>
    <row r="2299" spans="1:10" x14ac:dyDescent="0.25">
      <c r="A2299" s="335" t="s">
        <v>3505</v>
      </c>
      <c r="B2299" s="336" t="s">
        <v>3509</v>
      </c>
      <c r="C2299" s="336" t="s">
        <v>3782</v>
      </c>
      <c r="D2299" s="479" t="s">
        <v>3783</v>
      </c>
      <c r="E2299" s="480"/>
      <c r="F2299" s="337">
        <v>23013</v>
      </c>
      <c r="G2299" s="212"/>
      <c r="H2299" s="212"/>
      <c r="I2299" s="213">
        <f>IF(Таблица6254[[#This Row],[цена наличные]]&lt;&gt;"-",Таблица6254[[#This Row],[цена наличные]]*Таблица6254[[#This Row],[Заказ наличные]],"")</f>
        <v>0</v>
      </c>
      <c r="J2299" s="213">
        <f>Таблица6254[[#This Row],[Цена б/н]]*Таблица6254[[#This Row],[заказ б/н]]</f>
        <v>0</v>
      </c>
    </row>
    <row r="2300" spans="1:10" x14ac:dyDescent="0.25">
      <c r="A2300" s="335" t="s">
        <v>3505</v>
      </c>
      <c r="B2300" s="336" t="s">
        <v>3509</v>
      </c>
      <c r="C2300" s="336" t="s">
        <v>3784</v>
      </c>
      <c r="D2300" s="479" t="s">
        <v>3785</v>
      </c>
      <c r="E2300" s="480"/>
      <c r="F2300" s="337">
        <v>17553</v>
      </c>
      <c r="G2300" s="212"/>
      <c r="H2300" s="212"/>
      <c r="I2300" s="213">
        <f>IF(Таблица6254[[#This Row],[цена наличные]]&lt;&gt;"-",Таблица6254[[#This Row],[цена наличные]]*Таблица6254[[#This Row],[Заказ наличные]],"")</f>
        <v>0</v>
      </c>
      <c r="J2300" s="213">
        <f>Таблица6254[[#This Row],[Цена б/н]]*Таблица6254[[#This Row],[заказ б/н]]</f>
        <v>0</v>
      </c>
    </row>
    <row r="2301" spans="1:10" x14ac:dyDescent="0.25">
      <c r="A2301" s="335" t="s">
        <v>3505</v>
      </c>
      <c r="B2301" s="336" t="s">
        <v>3509</v>
      </c>
      <c r="C2301" s="336" t="s">
        <v>14393</v>
      </c>
      <c r="D2301" s="479" t="s">
        <v>14394</v>
      </c>
      <c r="E2301" s="480"/>
      <c r="F2301" s="337">
        <v>6007</v>
      </c>
      <c r="G2301" s="212"/>
      <c r="H2301" s="212"/>
      <c r="I2301" s="213">
        <f>IF(Таблица6254[[#This Row],[цена наличные]]&lt;&gt;"-",Таблица6254[[#This Row],[цена наличные]]*Таблица6254[[#This Row],[Заказ наличные]],"")</f>
        <v>0</v>
      </c>
      <c r="J2301" s="213">
        <f>Таблица6254[[#This Row],[Цена б/н]]*Таблица6254[[#This Row],[заказ б/н]]</f>
        <v>0</v>
      </c>
    </row>
    <row r="2302" spans="1:10" x14ac:dyDescent="0.25">
      <c r="A2302" s="335" t="s">
        <v>3505</v>
      </c>
      <c r="B2302" s="336" t="s">
        <v>3509</v>
      </c>
      <c r="C2302" s="336" t="s">
        <v>3786</v>
      </c>
      <c r="D2302" s="479" t="s">
        <v>3787</v>
      </c>
      <c r="E2302" s="480"/>
      <c r="F2302" s="337">
        <v>8113</v>
      </c>
      <c r="G2302" s="212"/>
      <c r="H2302" s="212"/>
      <c r="I2302" s="213">
        <f>IF(Таблица6254[[#This Row],[цена наличные]]&lt;&gt;"-",Таблица6254[[#This Row],[цена наличные]]*Таблица6254[[#This Row],[Заказ наличные]],"")</f>
        <v>0</v>
      </c>
      <c r="J2302" s="213">
        <f>Таблица6254[[#This Row],[Цена б/н]]*Таблица6254[[#This Row],[заказ б/н]]</f>
        <v>0</v>
      </c>
    </row>
    <row r="2303" spans="1:10" x14ac:dyDescent="0.25">
      <c r="A2303" s="335" t="s">
        <v>3505</v>
      </c>
      <c r="B2303" s="336" t="s">
        <v>3509</v>
      </c>
      <c r="C2303" s="336" t="s">
        <v>3788</v>
      </c>
      <c r="D2303" s="479" t="s">
        <v>3789</v>
      </c>
      <c r="E2303" s="480"/>
      <c r="F2303" s="337">
        <v>18723</v>
      </c>
      <c r="G2303" s="212"/>
      <c r="H2303" s="212"/>
      <c r="I2303" s="213">
        <f>IF(Таблица6254[[#This Row],[цена наличные]]&lt;&gt;"-",Таблица6254[[#This Row],[цена наличные]]*Таблица6254[[#This Row],[Заказ наличные]],"")</f>
        <v>0</v>
      </c>
      <c r="J2303" s="213">
        <f>Таблица6254[[#This Row],[Цена б/н]]*Таблица6254[[#This Row],[заказ б/н]]</f>
        <v>0</v>
      </c>
    </row>
    <row r="2304" spans="1:10" x14ac:dyDescent="0.25">
      <c r="A2304" s="335" t="s">
        <v>3505</v>
      </c>
      <c r="B2304" s="336" t="s">
        <v>3509</v>
      </c>
      <c r="C2304" s="336" t="s">
        <v>3790</v>
      </c>
      <c r="D2304" s="479" t="s">
        <v>3791</v>
      </c>
      <c r="E2304" s="480"/>
      <c r="F2304" s="337">
        <v>23403</v>
      </c>
      <c r="G2304" s="212"/>
      <c r="H2304" s="212"/>
      <c r="I2304" s="213">
        <f>IF(Таблица6254[[#This Row],[цена наличные]]&lt;&gt;"-",Таблица6254[[#This Row],[цена наличные]]*Таблица6254[[#This Row],[Заказ наличные]],"")</f>
        <v>0</v>
      </c>
      <c r="J2304" s="213">
        <f>Таблица6254[[#This Row],[Цена б/н]]*Таблица6254[[#This Row],[заказ б/н]]</f>
        <v>0</v>
      </c>
    </row>
    <row r="2305" spans="1:10" x14ac:dyDescent="0.25">
      <c r="A2305" s="335" t="s">
        <v>3505</v>
      </c>
      <c r="B2305" s="336" t="s">
        <v>3509</v>
      </c>
      <c r="C2305" s="336" t="s">
        <v>3792</v>
      </c>
      <c r="D2305" s="479" t="s">
        <v>3793</v>
      </c>
      <c r="E2305" s="480"/>
      <c r="F2305" s="337">
        <v>24964</v>
      </c>
      <c r="G2305" s="212"/>
      <c r="H2305" s="212"/>
      <c r="I2305" s="213">
        <f>IF(Таблица6254[[#This Row],[цена наличные]]&lt;&gt;"-",Таблица6254[[#This Row],[цена наличные]]*Таблица6254[[#This Row],[Заказ наличные]],"")</f>
        <v>0</v>
      </c>
      <c r="J2305" s="213">
        <f>Таблица6254[[#This Row],[Цена б/н]]*Таблица6254[[#This Row],[заказ б/н]]</f>
        <v>0</v>
      </c>
    </row>
    <row r="2306" spans="1:10" x14ac:dyDescent="0.25">
      <c r="A2306" s="335" t="s">
        <v>3505</v>
      </c>
      <c r="B2306" s="336" t="s">
        <v>3509</v>
      </c>
      <c r="C2306" s="336" t="s">
        <v>3794</v>
      </c>
      <c r="D2306" s="479" t="s">
        <v>3795</v>
      </c>
      <c r="E2306" s="480"/>
      <c r="F2306" s="337">
        <v>28084</v>
      </c>
      <c r="G2306" s="212"/>
      <c r="H2306" s="212"/>
      <c r="I2306" s="213">
        <f>IF(Таблица6254[[#This Row],[цена наличные]]&lt;&gt;"-",Таблица6254[[#This Row],[цена наличные]]*Таблица6254[[#This Row],[Заказ наличные]],"")</f>
        <v>0</v>
      </c>
      <c r="J2306" s="213">
        <f>Таблица6254[[#This Row],[Цена б/н]]*Таблица6254[[#This Row],[заказ б/н]]</f>
        <v>0</v>
      </c>
    </row>
    <row r="2307" spans="1:10" x14ac:dyDescent="0.25">
      <c r="A2307" s="335" t="s">
        <v>3505</v>
      </c>
      <c r="B2307" s="336" t="s">
        <v>3509</v>
      </c>
      <c r="C2307" s="336" t="s">
        <v>3796</v>
      </c>
      <c r="D2307" s="479" t="s">
        <v>3797</v>
      </c>
      <c r="E2307" s="480"/>
      <c r="F2307" s="337">
        <v>35105</v>
      </c>
      <c r="G2307" s="212"/>
      <c r="H2307" s="212"/>
      <c r="I2307" s="213">
        <f>IF(Таблица6254[[#This Row],[цена наличные]]&lt;&gt;"-",Таблица6254[[#This Row],[цена наличные]]*Таблица6254[[#This Row],[Заказ наличные]],"")</f>
        <v>0</v>
      </c>
      <c r="J2307" s="213">
        <f>Таблица6254[[#This Row],[Цена б/н]]*Таблица6254[[#This Row],[заказ б/н]]</f>
        <v>0</v>
      </c>
    </row>
    <row r="2308" spans="1:10" x14ac:dyDescent="0.25">
      <c r="A2308" s="335" t="s">
        <v>3505</v>
      </c>
      <c r="B2308" s="336" t="s">
        <v>3509</v>
      </c>
      <c r="C2308" s="336" t="s">
        <v>3798</v>
      </c>
      <c r="D2308" s="479" t="s">
        <v>3799</v>
      </c>
      <c r="E2308" s="480"/>
      <c r="F2308" s="337">
        <v>56168</v>
      </c>
      <c r="G2308" s="212"/>
      <c r="H2308" s="212"/>
      <c r="I2308" s="213">
        <f>IF(Таблица6254[[#This Row],[цена наличные]]&lt;&gt;"-",Таблица6254[[#This Row],[цена наличные]]*Таблица6254[[#This Row],[Заказ наличные]],"")</f>
        <v>0</v>
      </c>
      <c r="J2308" s="213">
        <f>Таблица6254[[#This Row],[Цена б/н]]*Таблица6254[[#This Row],[заказ б/н]]</f>
        <v>0</v>
      </c>
    </row>
    <row r="2309" spans="1:10" x14ac:dyDescent="0.25">
      <c r="A2309" s="335" t="s">
        <v>3505</v>
      </c>
      <c r="B2309" s="336" t="s">
        <v>3509</v>
      </c>
      <c r="C2309" s="336" t="s">
        <v>3800</v>
      </c>
      <c r="D2309" s="479" t="s">
        <v>3801</v>
      </c>
      <c r="E2309" s="480"/>
      <c r="F2309" s="337">
        <v>17553</v>
      </c>
      <c r="G2309" s="212"/>
      <c r="H2309" s="212"/>
      <c r="I2309" s="213">
        <f>IF(Таблица6254[[#This Row],[цена наличные]]&lt;&gt;"-",Таблица6254[[#This Row],[цена наличные]]*Таблица6254[[#This Row],[Заказ наличные]],"")</f>
        <v>0</v>
      </c>
      <c r="J2309" s="213">
        <f>Таблица6254[[#This Row],[Цена б/н]]*Таблица6254[[#This Row],[заказ б/н]]</f>
        <v>0</v>
      </c>
    </row>
    <row r="2310" spans="1:10" x14ac:dyDescent="0.25">
      <c r="A2310" s="335" t="s">
        <v>3505</v>
      </c>
      <c r="B2310" s="336" t="s">
        <v>3509</v>
      </c>
      <c r="C2310" s="336" t="s">
        <v>3802</v>
      </c>
      <c r="D2310" s="479" t="s">
        <v>3803</v>
      </c>
      <c r="E2310" s="480"/>
      <c r="F2310" s="337">
        <v>9751</v>
      </c>
      <c r="G2310" s="212"/>
      <c r="H2310" s="212"/>
      <c r="I2310" s="213">
        <f>IF(Таблица6254[[#This Row],[цена наличные]]&lt;&gt;"-",Таблица6254[[#This Row],[цена наличные]]*Таблица6254[[#This Row],[Заказ наличные]],"")</f>
        <v>0</v>
      </c>
      <c r="J2310" s="213">
        <f>Таблица6254[[#This Row],[Цена б/н]]*Таблица6254[[#This Row],[заказ б/н]]</f>
        <v>0</v>
      </c>
    </row>
    <row r="2311" spans="1:10" x14ac:dyDescent="0.25">
      <c r="A2311" s="335" t="s">
        <v>3505</v>
      </c>
      <c r="B2311" s="336" t="s">
        <v>3509</v>
      </c>
      <c r="C2311" s="336" t="s">
        <v>3804</v>
      </c>
      <c r="D2311" s="479" t="s">
        <v>3805</v>
      </c>
      <c r="E2311" s="480"/>
      <c r="F2311" s="337">
        <v>21843</v>
      </c>
      <c r="G2311" s="212"/>
      <c r="H2311" s="212"/>
      <c r="I2311" s="213">
        <f>IF(Таблица6254[[#This Row],[цена наличные]]&lt;&gt;"-",Таблица6254[[#This Row],[цена наличные]]*Таблица6254[[#This Row],[Заказ наличные]],"")</f>
        <v>0</v>
      </c>
      <c r="J2311" s="213">
        <f>Таблица6254[[#This Row],[Цена б/н]]*Таблица6254[[#This Row],[заказ б/н]]</f>
        <v>0</v>
      </c>
    </row>
    <row r="2312" spans="1:10" x14ac:dyDescent="0.25">
      <c r="A2312" s="335" t="s">
        <v>3505</v>
      </c>
      <c r="B2312" s="336" t="s">
        <v>3509</v>
      </c>
      <c r="C2312" s="336" t="s">
        <v>14395</v>
      </c>
      <c r="D2312" s="479" t="s">
        <v>14396</v>
      </c>
      <c r="E2312" s="480"/>
      <c r="F2312" s="337">
        <v>8503</v>
      </c>
      <c r="G2312" s="212"/>
      <c r="H2312" s="212"/>
      <c r="I2312" s="213">
        <f>IF(Таблица6254[[#This Row],[цена наличные]]&lt;&gt;"-",Таблица6254[[#This Row],[цена наличные]]*Таблица6254[[#This Row],[Заказ наличные]],"")</f>
        <v>0</v>
      </c>
      <c r="J2312" s="213">
        <f>Таблица6254[[#This Row],[Цена б/н]]*Таблица6254[[#This Row],[заказ б/н]]</f>
        <v>0</v>
      </c>
    </row>
    <row r="2313" spans="1:10" x14ac:dyDescent="0.25">
      <c r="A2313" s="335" t="s">
        <v>3505</v>
      </c>
      <c r="B2313" s="336" t="s">
        <v>3509</v>
      </c>
      <c r="C2313" s="336" t="s">
        <v>14397</v>
      </c>
      <c r="D2313" s="479" t="s">
        <v>14398</v>
      </c>
      <c r="E2313" s="480"/>
      <c r="F2313" s="337">
        <v>9283</v>
      </c>
      <c r="G2313" s="212"/>
      <c r="H2313" s="212"/>
      <c r="I2313" s="213">
        <f>IF(Таблица6254[[#This Row],[цена наличные]]&lt;&gt;"-",Таблица6254[[#This Row],[цена наличные]]*Таблица6254[[#This Row],[Заказ наличные]],"")</f>
        <v>0</v>
      </c>
      <c r="J2313" s="213">
        <f>Таблица6254[[#This Row],[Цена б/н]]*Таблица6254[[#This Row],[заказ б/н]]</f>
        <v>0</v>
      </c>
    </row>
    <row r="2314" spans="1:10" x14ac:dyDescent="0.25">
      <c r="A2314" s="335" t="s">
        <v>3505</v>
      </c>
      <c r="B2314" s="336" t="s">
        <v>3509</v>
      </c>
      <c r="C2314" s="336" t="s">
        <v>3806</v>
      </c>
      <c r="D2314" s="479" t="s">
        <v>3807</v>
      </c>
      <c r="E2314" s="480"/>
      <c r="F2314" s="337">
        <v>8971</v>
      </c>
      <c r="G2314" s="212"/>
      <c r="H2314" s="212"/>
      <c r="I2314" s="213">
        <f>IF(Таблица6254[[#This Row],[цена наличные]]&lt;&gt;"-",Таблица6254[[#This Row],[цена наличные]]*Таблица6254[[#This Row],[Заказ наличные]],"")</f>
        <v>0</v>
      </c>
      <c r="J2314" s="213">
        <f>Таблица6254[[#This Row],[Цена б/н]]*Таблица6254[[#This Row],[заказ б/н]]</f>
        <v>0</v>
      </c>
    </row>
    <row r="2315" spans="1:10" x14ac:dyDescent="0.25">
      <c r="A2315" s="335" t="s">
        <v>3505</v>
      </c>
      <c r="B2315" s="336" t="s">
        <v>3509</v>
      </c>
      <c r="C2315" s="336" t="s">
        <v>11654</v>
      </c>
      <c r="D2315" s="479" t="s">
        <v>11655</v>
      </c>
      <c r="E2315" s="480"/>
      <c r="F2315" s="337">
        <v>15524</v>
      </c>
      <c r="G2315" s="212"/>
      <c r="H2315" s="212"/>
      <c r="I2315" s="213">
        <f>IF(Таблица6254[[#This Row],[цена наличные]]&lt;&gt;"-",Таблица6254[[#This Row],[цена наличные]]*Таблица6254[[#This Row],[Заказ наличные]],"")</f>
        <v>0</v>
      </c>
      <c r="J2315" s="213">
        <f>Таблица6254[[#This Row],[Цена б/н]]*Таблица6254[[#This Row],[заказ б/н]]</f>
        <v>0</v>
      </c>
    </row>
    <row r="2316" spans="1:10" x14ac:dyDescent="0.25">
      <c r="A2316" s="335" t="s">
        <v>3505</v>
      </c>
      <c r="B2316" s="336" t="s">
        <v>3509</v>
      </c>
      <c r="C2316" s="336" t="s">
        <v>11656</v>
      </c>
      <c r="D2316" s="479" t="s">
        <v>11657</v>
      </c>
      <c r="E2316" s="480"/>
      <c r="F2316" s="337">
        <v>14198</v>
      </c>
      <c r="G2316" s="212"/>
      <c r="H2316" s="212"/>
      <c r="I2316" s="213">
        <f>IF(Таблица6254[[#This Row],[цена наличные]]&lt;&gt;"-",Таблица6254[[#This Row],[цена наличные]]*Таблица6254[[#This Row],[Заказ наличные]],"")</f>
        <v>0</v>
      </c>
      <c r="J2316" s="213">
        <f>Таблица6254[[#This Row],[Цена б/н]]*Таблица6254[[#This Row],[заказ б/н]]</f>
        <v>0</v>
      </c>
    </row>
    <row r="2317" spans="1:10" x14ac:dyDescent="0.25">
      <c r="A2317" s="335" t="s">
        <v>3505</v>
      </c>
      <c r="B2317" s="336" t="s">
        <v>3509</v>
      </c>
      <c r="C2317" s="336" t="s">
        <v>12761</v>
      </c>
      <c r="D2317" s="479" t="s">
        <v>12762</v>
      </c>
      <c r="E2317" s="480"/>
      <c r="F2317" s="337">
        <v>15602</v>
      </c>
      <c r="G2317" s="212"/>
      <c r="H2317" s="212"/>
      <c r="I2317" s="213">
        <f>IF(Таблица6254[[#This Row],[цена наличные]]&lt;&gt;"-",Таблица6254[[#This Row],[цена наличные]]*Таблица6254[[#This Row],[Заказ наличные]],"")</f>
        <v>0</v>
      </c>
      <c r="J2317" s="213">
        <f>Таблица6254[[#This Row],[Цена б/н]]*Таблица6254[[#This Row],[заказ б/н]]</f>
        <v>0</v>
      </c>
    </row>
    <row r="2318" spans="1:10" x14ac:dyDescent="0.25">
      <c r="A2318" s="335" t="s">
        <v>3505</v>
      </c>
      <c r="B2318" s="336" t="s">
        <v>3509</v>
      </c>
      <c r="C2318" s="336" t="s">
        <v>3808</v>
      </c>
      <c r="D2318" s="479" t="s">
        <v>3809</v>
      </c>
      <c r="E2318" s="480"/>
      <c r="F2318" s="337">
        <v>9517</v>
      </c>
      <c r="G2318" s="212"/>
      <c r="H2318" s="212"/>
      <c r="I2318" s="213">
        <f>IF(Таблица6254[[#This Row],[цена наличные]]&lt;&gt;"-",Таблица6254[[#This Row],[цена наличные]]*Таблица6254[[#This Row],[Заказ наличные]],"")</f>
        <v>0</v>
      </c>
      <c r="J2318" s="213">
        <f>Таблица6254[[#This Row],[Цена б/н]]*Таблица6254[[#This Row],[заказ б/н]]</f>
        <v>0</v>
      </c>
    </row>
    <row r="2319" spans="1:10" x14ac:dyDescent="0.25">
      <c r="A2319" s="335" t="s">
        <v>3505</v>
      </c>
      <c r="B2319" s="336" t="s">
        <v>3509</v>
      </c>
      <c r="C2319" s="336" t="s">
        <v>10876</v>
      </c>
      <c r="D2319" s="479" t="s">
        <v>10877</v>
      </c>
      <c r="E2319" s="480"/>
      <c r="F2319" s="337">
        <v>14822</v>
      </c>
      <c r="G2319" s="212"/>
      <c r="H2319" s="212"/>
      <c r="I2319" s="213">
        <f>IF(Таблица6254[[#This Row],[цена наличные]]&lt;&gt;"-",Таблица6254[[#This Row],[цена наличные]]*Таблица6254[[#This Row],[Заказ наличные]],"")</f>
        <v>0</v>
      </c>
      <c r="J2319" s="213">
        <f>Таблица6254[[#This Row],[Цена б/н]]*Таблица6254[[#This Row],[заказ б/н]]</f>
        <v>0</v>
      </c>
    </row>
    <row r="2320" spans="1:10" x14ac:dyDescent="0.25">
      <c r="A2320" s="335" t="s">
        <v>3505</v>
      </c>
      <c r="B2320" s="336" t="s">
        <v>3509</v>
      </c>
      <c r="C2320" s="336" t="s">
        <v>3810</v>
      </c>
      <c r="D2320" s="479" t="s">
        <v>3811</v>
      </c>
      <c r="E2320" s="480"/>
      <c r="F2320" s="337">
        <v>19893</v>
      </c>
      <c r="G2320" s="212"/>
      <c r="H2320" s="212"/>
      <c r="I2320" s="213">
        <f>IF(Таблица6254[[#This Row],[цена наличные]]&lt;&gt;"-",Таблица6254[[#This Row],[цена наличные]]*Таблица6254[[#This Row],[Заказ наличные]],"")</f>
        <v>0</v>
      </c>
      <c r="J2320" s="213">
        <f>Таблица6254[[#This Row],[Цена б/н]]*Таблица6254[[#This Row],[заказ б/н]]</f>
        <v>0</v>
      </c>
    </row>
    <row r="2321" spans="1:10" x14ac:dyDescent="0.25">
      <c r="A2321" s="335" t="s">
        <v>3505</v>
      </c>
      <c r="B2321" s="336" t="s">
        <v>3509</v>
      </c>
      <c r="C2321" s="336" t="s">
        <v>3812</v>
      </c>
      <c r="D2321" s="479" t="s">
        <v>3813</v>
      </c>
      <c r="E2321" s="480"/>
      <c r="F2321" s="337">
        <v>35105</v>
      </c>
      <c r="G2321" s="212"/>
      <c r="H2321" s="212"/>
      <c r="I2321" s="213">
        <f>IF(Таблица6254[[#This Row],[цена наличные]]&lt;&gt;"-",Таблица6254[[#This Row],[цена наличные]]*Таблица6254[[#This Row],[Заказ наличные]],"")</f>
        <v>0</v>
      </c>
      <c r="J2321" s="213">
        <f>Таблица6254[[#This Row],[Цена б/н]]*Таблица6254[[#This Row],[заказ б/н]]</f>
        <v>0</v>
      </c>
    </row>
    <row r="2322" spans="1:10" x14ac:dyDescent="0.25">
      <c r="A2322" s="335" t="s">
        <v>3505</v>
      </c>
      <c r="B2322" s="336" t="s">
        <v>3509</v>
      </c>
      <c r="C2322" s="336" t="s">
        <v>14399</v>
      </c>
      <c r="D2322" s="479" t="s">
        <v>14400</v>
      </c>
      <c r="E2322" s="480"/>
      <c r="F2322" s="337">
        <v>32375</v>
      </c>
      <c r="G2322" s="212"/>
      <c r="H2322" s="212"/>
      <c r="I2322" s="213">
        <f>IF(Таблица6254[[#This Row],[цена наличные]]&lt;&gt;"-",Таблица6254[[#This Row],[цена наличные]]*Таблица6254[[#This Row],[Заказ наличные]],"")</f>
        <v>0</v>
      </c>
      <c r="J2322" s="213">
        <f>Таблица6254[[#This Row],[Цена б/н]]*Таблица6254[[#This Row],[заказ б/н]]</f>
        <v>0</v>
      </c>
    </row>
    <row r="2323" spans="1:10" x14ac:dyDescent="0.25">
      <c r="A2323" s="335" t="s">
        <v>3505</v>
      </c>
      <c r="B2323" s="336" t="s">
        <v>3509</v>
      </c>
      <c r="C2323" s="336" t="s">
        <v>12763</v>
      </c>
      <c r="D2323" s="479" t="s">
        <v>12764</v>
      </c>
      <c r="E2323" s="480"/>
      <c r="F2323" s="337">
        <v>24964</v>
      </c>
      <c r="G2323" s="212"/>
      <c r="H2323" s="212"/>
      <c r="I2323" s="213">
        <f>IF(Таблица6254[[#This Row],[цена наличные]]&lt;&gt;"-",Таблица6254[[#This Row],[цена наличные]]*Таблица6254[[#This Row],[Заказ наличные]],"")</f>
        <v>0</v>
      </c>
      <c r="J2323" s="213">
        <f>Таблица6254[[#This Row],[Цена б/н]]*Таблица6254[[#This Row],[заказ б/н]]</f>
        <v>0</v>
      </c>
    </row>
    <row r="2324" spans="1:10" x14ac:dyDescent="0.25">
      <c r="A2324" s="335" t="s">
        <v>3505</v>
      </c>
      <c r="B2324" s="336" t="s">
        <v>3509</v>
      </c>
      <c r="C2324" s="336" t="s">
        <v>3814</v>
      </c>
      <c r="D2324" s="479" t="s">
        <v>3815</v>
      </c>
      <c r="E2324" s="480"/>
      <c r="F2324" s="337">
        <v>10532</v>
      </c>
      <c r="G2324" s="212"/>
      <c r="H2324" s="212"/>
      <c r="I2324" s="213">
        <f>IF(Таблица6254[[#This Row],[цена наличные]]&lt;&gt;"-",Таблица6254[[#This Row],[цена наличные]]*Таблица6254[[#This Row],[Заказ наличные]],"")</f>
        <v>0</v>
      </c>
      <c r="J2324" s="213">
        <f>Таблица6254[[#This Row],[Цена б/н]]*Таблица6254[[#This Row],[заказ б/н]]</f>
        <v>0</v>
      </c>
    </row>
    <row r="2325" spans="1:10" x14ac:dyDescent="0.25">
      <c r="A2325" s="335" t="s">
        <v>3505</v>
      </c>
      <c r="B2325" s="336" t="s">
        <v>3509</v>
      </c>
      <c r="C2325" s="336" t="s">
        <v>3816</v>
      </c>
      <c r="D2325" s="479" t="s">
        <v>3817</v>
      </c>
      <c r="E2325" s="480"/>
      <c r="F2325" s="337">
        <v>7489</v>
      </c>
      <c r="G2325" s="212"/>
      <c r="H2325" s="212"/>
      <c r="I2325" s="213">
        <f>IF(Таблица6254[[#This Row],[цена наличные]]&lt;&gt;"-",Таблица6254[[#This Row],[цена наличные]]*Таблица6254[[#This Row],[Заказ наличные]],"")</f>
        <v>0</v>
      </c>
      <c r="J2325" s="213">
        <f>Таблица6254[[#This Row],[Цена б/н]]*Таблица6254[[#This Row],[заказ б/н]]</f>
        <v>0</v>
      </c>
    </row>
    <row r="2326" spans="1:10" x14ac:dyDescent="0.25">
      <c r="A2326" s="335" t="s">
        <v>3505</v>
      </c>
      <c r="B2326" s="336" t="s">
        <v>3509</v>
      </c>
      <c r="C2326" s="336" t="s">
        <v>3818</v>
      </c>
      <c r="D2326" s="479" t="s">
        <v>3819</v>
      </c>
      <c r="E2326" s="480"/>
      <c r="F2326" s="337">
        <v>7567</v>
      </c>
      <c r="G2326" s="212"/>
      <c r="H2326" s="212"/>
      <c r="I2326" s="213">
        <f>IF(Таблица6254[[#This Row],[цена наличные]]&lt;&gt;"-",Таблица6254[[#This Row],[цена наличные]]*Таблица6254[[#This Row],[Заказ наличные]],"")</f>
        <v>0</v>
      </c>
      <c r="J2326" s="213">
        <f>Таблица6254[[#This Row],[Цена б/н]]*Таблица6254[[#This Row],[заказ б/н]]</f>
        <v>0</v>
      </c>
    </row>
    <row r="2327" spans="1:10" x14ac:dyDescent="0.25">
      <c r="A2327" s="335" t="s">
        <v>3505</v>
      </c>
      <c r="B2327" s="336" t="s">
        <v>3509</v>
      </c>
      <c r="C2327" s="336" t="s">
        <v>3820</v>
      </c>
      <c r="D2327" s="479" t="s">
        <v>3821</v>
      </c>
      <c r="E2327" s="480"/>
      <c r="F2327" s="337">
        <v>7411</v>
      </c>
      <c r="G2327" s="212"/>
      <c r="H2327" s="212"/>
      <c r="I2327" s="213">
        <f>IF(Таблица6254[[#This Row],[цена наличные]]&lt;&gt;"-",Таблица6254[[#This Row],[цена наличные]]*Таблица6254[[#This Row],[Заказ наличные]],"")</f>
        <v>0</v>
      </c>
      <c r="J2327" s="213">
        <f>Таблица6254[[#This Row],[Цена б/н]]*Таблица6254[[#This Row],[заказ б/н]]</f>
        <v>0</v>
      </c>
    </row>
    <row r="2328" spans="1:10" x14ac:dyDescent="0.25">
      <c r="A2328" s="335" t="s">
        <v>3505</v>
      </c>
      <c r="B2328" s="336" t="s">
        <v>3509</v>
      </c>
      <c r="C2328" s="336" t="s">
        <v>3822</v>
      </c>
      <c r="D2328" s="479" t="s">
        <v>3823</v>
      </c>
      <c r="E2328" s="480"/>
      <c r="F2328" s="337">
        <v>7333</v>
      </c>
      <c r="G2328" s="212"/>
      <c r="H2328" s="212"/>
      <c r="I2328" s="213">
        <f>IF(Таблица6254[[#This Row],[цена наличные]]&lt;&gt;"-",Таблица6254[[#This Row],[цена наличные]]*Таблица6254[[#This Row],[Заказ наличные]],"")</f>
        <v>0</v>
      </c>
      <c r="J2328" s="213">
        <f>Таблица6254[[#This Row],[Цена б/н]]*Таблица6254[[#This Row],[заказ б/н]]</f>
        <v>0</v>
      </c>
    </row>
    <row r="2329" spans="1:10" x14ac:dyDescent="0.25">
      <c r="A2329" s="335" t="s">
        <v>3505</v>
      </c>
      <c r="B2329" s="336" t="s">
        <v>3509</v>
      </c>
      <c r="C2329" s="336" t="s">
        <v>3824</v>
      </c>
      <c r="D2329" s="479" t="s">
        <v>3825</v>
      </c>
      <c r="E2329" s="480"/>
      <c r="F2329" s="337">
        <v>7411</v>
      </c>
      <c r="G2329" s="212"/>
      <c r="H2329" s="212"/>
      <c r="I2329" s="213">
        <f>IF(Таблица6254[[#This Row],[цена наличные]]&lt;&gt;"-",Таблица6254[[#This Row],[цена наличные]]*Таблица6254[[#This Row],[Заказ наличные]],"")</f>
        <v>0</v>
      </c>
      <c r="J2329" s="213">
        <f>Таблица6254[[#This Row],[Цена б/н]]*Таблица6254[[#This Row],[заказ б/н]]</f>
        <v>0</v>
      </c>
    </row>
    <row r="2330" spans="1:10" x14ac:dyDescent="0.25">
      <c r="A2330" s="335" t="s">
        <v>3505</v>
      </c>
      <c r="B2330" s="336" t="s">
        <v>3509</v>
      </c>
      <c r="C2330" s="336" t="s">
        <v>3826</v>
      </c>
      <c r="D2330" s="479" t="s">
        <v>3827</v>
      </c>
      <c r="E2330" s="480"/>
      <c r="F2330" s="337">
        <v>7879</v>
      </c>
      <c r="G2330" s="212"/>
      <c r="H2330" s="212"/>
      <c r="I2330" s="213">
        <f>IF(Таблица6254[[#This Row],[цена наличные]]&lt;&gt;"-",Таблица6254[[#This Row],[цена наличные]]*Таблица6254[[#This Row],[Заказ наличные]],"")</f>
        <v>0</v>
      </c>
      <c r="J2330" s="213">
        <f>Таблица6254[[#This Row],[Цена б/н]]*Таблица6254[[#This Row],[заказ б/н]]</f>
        <v>0</v>
      </c>
    </row>
    <row r="2331" spans="1:10" x14ac:dyDescent="0.25">
      <c r="A2331" s="335" t="s">
        <v>3505</v>
      </c>
      <c r="B2331" s="336" t="s">
        <v>3509</v>
      </c>
      <c r="C2331" s="336" t="s">
        <v>3828</v>
      </c>
      <c r="D2331" s="479" t="s">
        <v>3829</v>
      </c>
      <c r="E2331" s="480"/>
      <c r="F2331" s="337">
        <v>20439</v>
      </c>
      <c r="G2331" s="212"/>
      <c r="H2331" s="212"/>
      <c r="I2331" s="213">
        <f>IF(Таблица6254[[#This Row],[цена наличные]]&lt;&gt;"-",Таблица6254[[#This Row],[цена наличные]]*Таблица6254[[#This Row],[Заказ наличные]],"")</f>
        <v>0</v>
      </c>
      <c r="J2331" s="213">
        <f>Таблица6254[[#This Row],[Цена б/н]]*Таблица6254[[#This Row],[заказ б/н]]</f>
        <v>0</v>
      </c>
    </row>
    <row r="2332" spans="1:10" x14ac:dyDescent="0.25">
      <c r="A2332" s="335" t="s">
        <v>3505</v>
      </c>
      <c r="B2332" s="336" t="s">
        <v>3509</v>
      </c>
      <c r="C2332" s="336" t="s">
        <v>3828</v>
      </c>
      <c r="D2332" s="479" t="s">
        <v>3830</v>
      </c>
      <c r="E2332" s="480"/>
      <c r="F2332" s="337">
        <v>24808</v>
      </c>
      <c r="G2332" s="212"/>
      <c r="H2332" s="212"/>
      <c r="I2332" s="213">
        <f>IF(Таблица6254[[#This Row],[цена наличные]]&lt;&gt;"-",Таблица6254[[#This Row],[цена наличные]]*Таблица6254[[#This Row],[Заказ наличные]],"")</f>
        <v>0</v>
      </c>
      <c r="J2332" s="213">
        <f>Таблица6254[[#This Row],[Цена б/н]]*Таблица6254[[#This Row],[заказ б/н]]</f>
        <v>0</v>
      </c>
    </row>
    <row r="2333" spans="1:10" x14ac:dyDescent="0.25">
      <c r="A2333" s="335" t="s">
        <v>3505</v>
      </c>
      <c r="B2333" s="336" t="s">
        <v>3509</v>
      </c>
      <c r="C2333" s="336" t="s">
        <v>3828</v>
      </c>
      <c r="D2333" s="479" t="s">
        <v>14401</v>
      </c>
      <c r="E2333" s="480"/>
      <c r="F2333" s="337">
        <v>23949</v>
      </c>
      <c r="G2333" s="212"/>
      <c r="H2333" s="212"/>
      <c r="I2333" s="213">
        <f>IF(Таблица6254[[#This Row],[цена наличные]]&lt;&gt;"-",Таблица6254[[#This Row],[цена наличные]]*Таблица6254[[#This Row],[Заказ наличные]],"")</f>
        <v>0</v>
      </c>
      <c r="J2333" s="213">
        <f>Таблица6254[[#This Row],[Цена б/н]]*Таблица6254[[#This Row],[заказ б/н]]</f>
        <v>0</v>
      </c>
    </row>
    <row r="2334" spans="1:10" x14ac:dyDescent="0.25">
      <c r="A2334" s="335" t="s">
        <v>3505</v>
      </c>
      <c r="B2334" s="336" t="s">
        <v>3509</v>
      </c>
      <c r="C2334" s="336" t="s">
        <v>3831</v>
      </c>
      <c r="D2334" s="479" t="s">
        <v>3832</v>
      </c>
      <c r="E2334" s="480"/>
      <c r="F2334" s="337">
        <v>20907</v>
      </c>
      <c r="G2334" s="212"/>
      <c r="H2334" s="212"/>
      <c r="I2334" s="213">
        <f>IF(Таблица6254[[#This Row],[цена наличные]]&lt;&gt;"-",Таблица6254[[#This Row],[цена наличные]]*Таблица6254[[#This Row],[Заказ наличные]],"")</f>
        <v>0</v>
      </c>
      <c r="J2334" s="213">
        <f>Таблица6254[[#This Row],[Цена б/н]]*Таблица6254[[#This Row],[заказ б/н]]</f>
        <v>0</v>
      </c>
    </row>
    <row r="2335" spans="1:10" x14ac:dyDescent="0.25">
      <c r="A2335" s="335" t="s">
        <v>3505</v>
      </c>
      <c r="B2335" s="336" t="s">
        <v>3509</v>
      </c>
      <c r="C2335" s="336" t="s">
        <v>63</v>
      </c>
      <c r="D2335" s="479" t="s">
        <v>3833</v>
      </c>
      <c r="E2335" s="480"/>
      <c r="F2335" s="337">
        <v>21687</v>
      </c>
      <c r="G2335" s="212"/>
      <c r="H2335" s="212"/>
      <c r="I2335" s="213">
        <f>IF(Таблица6254[[#This Row],[цена наличные]]&lt;&gt;"-",Таблица6254[[#This Row],[цена наличные]]*Таблица6254[[#This Row],[Заказ наличные]],"")</f>
        <v>0</v>
      </c>
      <c r="J2335" s="213">
        <f>Таблица6254[[#This Row],[Цена б/н]]*Таблица6254[[#This Row],[заказ б/н]]</f>
        <v>0</v>
      </c>
    </row>
    <row r="2336" spans="1:10" x14ac:dyDescent="0.25">
      <c r="A2336" s="335" t="s">
        <v>3505</v>
      </c>
      <c r="B2336" s="336" t="s">
        <v>3509</v>
      </c>
      <c r="C2336" s="336" t="s">
        <v>3831</v>
      </c>
      <c r="D2336" s="479" t="s">
        <v>3834</v>
      </c>
      <c r="E2336" s="480"/>
      <c r="F2336" s="337">
        <v>25588</v>
      </c>
      <c r="G2336" s="212"/>
      <c r="H2336" s="212"/>
      <c r="I2336" s="213">
        <f>IF(Таблица6254[[#This Row],[цена наличные]]&lt;&gt;"-",Таблица6254[[#This Row],[цена наличные]]*Таблица6254[[#This Row],[Заказ наличные]],"")</f>
        <v>0</v>
      </c>
      <c r="J2336" s="213">
        <f>Таблица6254[[#This Row],[Цена б/н]]*Таблица6254[[#This Row],[заказ б/н]]</f>
        <v>0</v>
      </c>
    </row>
    <row r="2337" spans="1:10" x14ac:dyDescent="0.25">
      <c r="A2337" s="335" t="s">
        <v>3505</v>
      </c>
      <c r="B2337" s="336" t="s">
        <v>3509</v>
      </c>
      <c r="C2337" s="336" t="s">
        <v>3831</v>
      </c>
      <c r="D2337" s="479" t="s">
        <v>3835</v>
      </c>
      <c r="E2337" s="480"/>
      <c r="F2337" s="337">
        <v>24652</v>
      </c>
      <c r="G2337" s="212"/>
      <c r="H2337" s="212"/>
      <c r="I2337" s="213">
        <f>IF(Таблица6254[[#This Row],[цена наличные]]&lt;&gt;"-",Таблица6254[[#This Row],[цена наличные]]*Таблица6254[[#This Row],[Заказ наличные]],"")</f>
        <v>0</v>
      </c>
      <c r="J2337" s="213">
        <f>Таблица6254[[#This Row],[Цена б/н]]*Таблица6254[[#This Row],[заказ б/н]]</f>
        <v>0</v>
      </c>
    </row>
    <row r="2338" spans="1:10" x14ac:dyDescent="0.25">
      <c r="A2338" s="335" t="s">
        <v>3505</v>
      </c>
      <c r="B2338" s="336" t="s">
        <v>3509</v>
      </c>
      <c r="C2338" s="336" t="s">
        <v>63</v>
      </c>
      <c r="D2338" s="479" t="s">
        <v>3836</v>
      </c>
      <c r="E2338" s="480"/>
      <c r="F2338" s="337">
        <v>23169</v>
      </c>
      <c r="G2338" s="212"/>
      <c r="H2338" s="212"/>
      <c r="I2338" s="213">
        <f>IF(Таблица6254[[#This Row],[цена наличные]]&lt;&gt;"-",Таблица6254[[#This Row],[цена наличные]]*Таблица6254[[#This Row],[Заказ наличные]],"")</f>
        <v>0</v>
      </c>
      <c r="J2338" s="213">
        <f>Таблица6254[[#This Row],[Цена б/н]]*Таблица6254[[#This Row],[заказ б/н]]</f>
        <v>0</v>
      </c>
    </row>
    <row r="2339" spans="1:10" x14ac:dyDescent="0.25">
      <c r="A2339" s="335" t="s">
        <v>3505</v>
      </c>
      <c r="B2339" s="336" t="s">
        <v>3509</v>
      </c>
      <c r="C2339" s="336" t="s">
        <v>3837</v>
      </c>
      <c r="D2339" s="479" t="s">
        <v>3838</v>
      </c>
      <c r="E2339" s="480"/>
      <c r="F2339" s="337">
        <v>24027</v>
      </c>
      <c r="G2339" s="212"/>
      <c r="H2339" s="212"/>
      <c r="I2339" s="213">
        <f>IF(Таблица6254[[#This Row],[цена наличные]]&lt;&gt;"-",Таблица6254[[#This Row],[цена наличные]]*Таблица6254[[#This Row],[Заказ наличные]],"")</f>
        <v>0</v>
      </c>
      <c r="J2339" s="213">
        <f>Таблица6254[[#This Row],[Цена б/н]]*Таблица6254[[#This Row],[заказ б/н]]</f>
        <v>0</v>
      </c>
    </row>
    <row r="2340" spans="1:10" x14ac:dyDescent="0.25">
      <c r="A2340" s="335" t="s">
        <v>3505</v>
      </c>
      <c r="B2340" s="336" t="s">
        <v>3509</v>
      </c>
      <c r="C2340" s="336" t="s">
        <v>3837</v>
      </c>
      <c r="D2340" s="479" t="s">
        <v>3839</v>
      </c>
      <c r="E2340" s="480"/>
      <c r="F2340" s="337">
        <v>27850</v>
      </c>
      <c r="G2340" s="212"/>
      <c r="H2340" s="212"/>
      <c r="I2340" s="213">
        <f>IF(Таблица6254[[#This Row],[цена наличные]]&lt;&gt;"-",Таблица6254[[#This Row],[цена наличные]]*Таблица6254[[#This Row],[Заказ наличные]],"")</f>
        <v>0</v>
      </c>
      <c r="J2340" s="213">
        <f>Таблица6254[[#This Row],[Цена б/н]]*Таблица6254[[#This Row],[заказ б/н]]</f>
        <v>0</v>
      </c>
    </row>
    <row r="2341" spans="1:10" x14ac:dyDescent="0.25">
      <c r="A2341" s="335" t="s">
        <v>3505</v>
      </c>
      <c r="B2341" s="336" t="s">
        <v>3509</v>
      </c>
      <c r="C2341" s="336" t="s">
        <v>3837</v>
      </c>
      <c r="D2341" s="479" t="s">
        <v>3840</v>
      </c>
      <c r="E2341" s="480"/>
      <c r="F2341" s="337">
        <v>26836</v>
      </c>
      <c r="G2341" s="212"/>
      <c r="H2341" s="212"/>
      <c r="I2341" s="213">
        <f>IF(Таблица6254[[#This Row],[цена наличные]]&lt;&gt;"-",Таблица6254[[#This Row],[цена наличные]]*Таблица6254[[#This Row],[Заказ наличные]],"")</f>
        <v>0</v>
      </c>
      <c r="J2341" s="213">
        <f>Таблица6254[[#This Row],[Цена б/н]]*Таблица6254[[#This Row],[заказ б/н]]</f>
        <v>0</v>
      </c>
    </row>
    <row r="2342" spans="1:10" x14ac:dyDescent="0.25">
      <c r="A2342" s="335" t="s">
        <v>3505</v>
      </c>
      <c r="B2342" s="336" t="s">
        <v>3509</v>
      </c>
      <c r="C2342" s="336" t="s">
        <v>3841</v>
      </c>
      <c r="D2342" s="479" t="s">
        <v>3842</v>
      </c>
      <c r="E2342" s="480"/>
      <c r="F2342" s="337">
        <v>26524</v>
      </c>
      <c r="G2342" s="212"/>
      <c r="H2342" s="212"/>
      <c r="I2342" s="213">
        <f>IF(Таблица6254[[#This Row],[цена наличные]]&lt;&gt;"-",Таблица6254[[#This Row],[цена наличные]]*Таблица6254[[#This Row],[Заказ наличные]],"")</f>
        <v>0</v>
      </c>
      <c r="J2342" s="213">
        <f>Таблица6254[[#This Row],[Цена б/н]]*Таблица6254[[#This Row],[заказ б/н]]</f>
        <v>0</v>
      </c>
    </row>
    <row r="2343" spans="1:10" x14ac:dyDescent="0.25">
      <c r="A2343" s="335" t="s">
        <v>3505</v>
      </c>
      <c r="B2343" s="336" t="s">
        <v>3509</v>
      </c>
      <c r="C2343" s="336" t="s">
        <v>3841</v>
      </c>
      <c r="D2343" s="479" t="s">
        <v>3843</v>
      </c>
      <c r="E2343" s="480"/>
      <c r="F2343" s="337">
        <v>27538</v>
      </c>
      <c r="G2343" s="212"/>
      <c r="H2343" s="212"/>
      <c r="I2343" s="213">
        <f>IF(Таблица6254[[#This Row],[цена наличные]]&lt;&gt;"-",Таблица6254[[#This Row],[цена наличные]]*Таблица6254[[#This Row],[Заказ наличные]],"")</f>
        <v>0</v>
      </c>
      <c r="J2343" s="213">
        <f>Таблица6254[[#This Row],[Цена б/н]]*Таблица6254[[#This Row],[заказ б/н]]</f>
        <v>0</v>
      </c>
    </row>
    <row r="2344" spans="1:10" x14ac:dyDescent="0.25">
      <c r="A2344" s="335" t="s">
        <v>3505</v>
      </c>
      <c r="B2344" s="336" t="s">
        <v>3509</v>
      </c>
      <c r="C2344" s="336" t="s">
        <v>3841</v>
      </c>
      <c r="D2344" s="479" t="s">
        <v>3844</v>
      </c>
      <c r="E2344" s="480"/>
      <c r="F2344" s="337">
        <v>31438</v>
      </c>
      <c r="G2344" s="212"/>
      <c r="H2344" s="212"/>
      <c r="I2344" s="213">
        <f>IF(Таблица6254[[#This Row],[цена наличные]]&lt;&gt;"-",Таблица6254[[#This Row],[цена наличные]]*Таблица6254[[#This Row],[Заказ наличные]],"")</f>
        <v>0</v>
      </c>
      <c r="J2344" s="213">
        <f>Таблица6254[[#This Row],[Цена б/н]]*Таблица6254[[#This Row],[заказ б/н]]</f>
        <v>0</v>
      </c>
    </row>
    <row r="2345" spans="1:10" x14ac:dyDescent="0.25">
      <c r="A2345" s="335" t="s">
        <v>3505</v>
      </c>
      <c r="B2345" s="336" t="s">
        <v>3509</v>
      </c>
      <c r="C2345" s="336" t="s">
        <v>3841</v>
      </c>
      <c r="D2345" s="479" t="s">
        <v>3845</v>
      </c>
      <c r="E2345" s="480"/>
      <c r="F2345" s="337">
        <v>30268</v>
      </c>
      <c r="G2345" s="212"/>
      <c r="H2345" s="212"/>
      <c r="I2345" s="213">
        <f>IF(Таблица6254[[#This Row],[цена наличные]]&lt;&gt;"-",Таблица6254[[#This Row],[цена наличные]]*Таблица6254[[#This Row],[Заказ наличные]],"")</f>
        <v>0</v>
      </c>
      <c r="J2345" s="213">
        <f>Таблица6254[[#This Row],[Цена б/н]]*Таблица6254[[#This Row],[заказ б/н]]</f>
        <v>0</v>
      </c>
    </row>
    <row r="2346" spans="1:10" x14ac:dyDescent="0.25">
      <c r="A2346" s="335" t="s">
        <v>3505</v>
      </c>
      <c r="B2346" s="336" t="s">
        <v>3509</v>
      </c>
      <c r="C2346" s="336" t="s">
        <v>3846</v>
      </c>
      <c r="D2346" s="479" t="s">
        <v>3847</v>
      </c>
      <c r="E2346" s="480"/>
      <c r="F2346" s="337">
        <v>21063</v>
      </c>
      <c r="G2346" s="212"/>
      <c r="H2346" s="212"/>
      <c r="I2346" s="213">
        <f>IF(Таблица6254[[#This Row],[цена наличные]]&lt;&gt;"-",Таблица6254[[#This Row],[цена наличные]]*Таблица6254[[#This Row],[Заказ наличные]],"")</f>
        <v>0</v>
      </c>
      <c r="J2346" s="213">
        <f>Таблица6254[[#This Row],[Цена б/н]]*Таблица6254[[#This Row],[заказ б/н]]</f>
        <v>0</v>
      </c>
    </row>
    <row r="2347" spans="1:10" x14ac:dyDescent="0.25">
      <c r="A2347" s="335" t="s">
        <v>3505</v>
      </c>
      <c r="B2347" s="336" t="s">
        <v>3509</v>
      </c>
      <c r="C2347" s="336" t="s">
        <v>3848</v>
      </c>
      <c r="D2347" s="479" t="s">
        <v>3849</v>
      </c>
      <c r="E2347" s="480"/>
      <c r="F2347" s="337">
        <v>35105</v>
      </c>
      <c r="G2347" s="212"/>
      <c r="H2347" s="212"/>
      <c r="I2347" s="213">
        <f>IF(Таблица6254[[#This Row],[цена наличные]]&lt;&gt;"-",Таблица6254[[#This Row],[цена наличные]]*Таблица6254[[#This Row],[Заказ наличные]],"")</f>
        <v>0</v>
      </c>
      <c r="J2347" s="213">
        <f>Таблица6254[[#This Row],[Цена б/н]]*Таблица6254[[#This Row],[заказ б/н]]</f>
        <v>0</v>
      </c>
    </row>
    <row r="2348" spans="1:10" x14ac:dyDescent="0.25">
      <c r="A2348" s="335" t="s">
        <v>3505</v>
      </c>
      <c r="B2348" s="336" t="s">
        <v>3509</v>
      </c>
      <c r="C2348" s="336" t="s">
        <v>3850</v>
      </c>
      <c r="D2348" s="479" t="s">
        <v>3851</v>
      </c>
      <c r="E2348" s="480"/>
      <c r="F2348" s="337">
        <v>12482</v>
      </c>
      <c r="G2348" s="212"/>
      <c r="H2348" s="212"/>
      <c r="I2348" s="213">
        <f>IF(Таблица6254[[#This Row],[цена наличные]]&lt;&gt;"-",Таблица6254[[#This Row],[цена наличные]]*Таблица6254[[#This Row],[Заказ наличные]],"")</f>
        <v>0</v>
      </c>
      <c r="J2348" s="213">
        <f>Таблица6254[[#This Row],[Цена б/н]]*Таблица6254[[#This Row],[заказ б/н]]</f>
        <v>0</v>
      </c>
    </row>
    <row r="2349" spans="1:10" x14ac:dyDescent="0.25">
      <c r="A2349" s="335" t="s">
        <v>3505</v>
      </c>
      <c r="B2349" s="336" t="s">
        <v>3509</v>
      </c>
      <c r="C2349" s="336" t="s">
        <v>3852</v>
      </c>
      <c r="D2349" s="479" t="s">
        <v>3853</v>
      </c>
      <c r="E2349" s="480"/>
      <c r="F2349" s="337">
        <v>20049</v>
      </c>
      <c r="G2349" s="212"/>
      <c r="H2349" s="212"/>
      <c r="I2349" s="213">
        <f>IF(Таблица6254[[#This Row],[цена наличные]]&lt;&gt;"-",Таблица6254[[#This Row],[цена наличные]]*Таблица6254[[#This Row],[Заказ наличные]],"")</f>
        <v>0</v>
      </c>
      <c r="J2349" s="213">
        <f>Таблица6254[[#This Row],[Цена б/н]]*Таблица6254[[#This Row],[заказ б/н]]</f>
        <v>0</v>
      </c>
    </row>
    <row r="2350" spans="1:10" x14ac:dyDescent="0.25">
      <c r="A2350" s="335" t="s">
        <v>3505</v>
      </c>
      <c r="B2350" s="336" t="s">
        <v>3509</v>
      </c>
      <c r="C2350" s="336" t="s">
        <v>63</v>
      </c>
      <c r="D2350" s="479" t="s">
        <v>3854</v>
      </c>
      <c r="E2350" s="480"/>
      <c r="F2350" s="337">
        <v>37445</v>
      </c>
      <c r="G2350" s="212"/>
      <c r="H2350" s="212"/>
      <c r="I2350" s="213">
        <f>IF(Таблица6254[[#This Row],[цена наличные]]&lt;&gt;"-",Таблица6254[[#This Row],[цена наличные]]*Таблица6254[[#This Row],[Заказ наличные]],"")</f>
        <v>0</v>
      </c>
      <c r="J2350" s="213">
        <f>Таблица6254[[#This Row],[Цена б/н]]*Таблица6254[[#This Row],[заказ б/н]]</f>
        <v>0</v>
      </c>
    </row>
    <row r="2351" spans="1:10" x14ac:dyDescent="0.25">
      <c r="A2351" s="335" t="s">
        <v>3855</v>
      </c>
      <c r="B2351" s="336" t="s">
        <v>3856</v>
      </c>
      <c r="C2351" s="336" t="s">
        <v>10218</v>
      </c>
      <c r="D2351" s="479" t="s">
        <v>10219</v>
      </c>
      <c r="E2351" s="480">
        <v>61083</v>
      </c>
      <c r="F2351" s="337">
        <v>70210</v>
      </c>
      <c r="G2351" s="212"/>
      <c r="H2351" s="212"/>
      <c r="I2351" s="213">
        <f>IF(Таблица6254[[#This Row],[цена наличные]]&lt;&gt;"-",Таблица6254[[#This Row],[цена наличные]]*Таблица6254[[#This Row],[Заказ наличные]],"")</f>
        <v>0</v>
      </c>
      <c r="J2351" s="213">
        <f>Таблица6254[[#This Row],[Цена б/н]]*Таблица6254[[#This Row],[заказ б/н]]</f>
        <v>0</v>
      </c>
    </row>
    <row r="2352" spans="1:10" x14ac:dyDescent="0.25">
      <c r="A2352" s="335" t="s">
        <v>3855</v>
      </c>
      <c r="B2352" s="336" t="s">
        <v>3856</v>
      </c>
      <c r="C2352" s="336" t="s">
        <v>10878</v>
      </c>
      <c r="D2352" s="479" t="s">
        <v>10879</v>
      </c>
      <c r="E2352" s="480">
        <v>66784</v>
      </c>
      <c r="F2352" s="337">
        <v>76763</v>
      </c>
      <c r="G2352" s="212"/>
      <c r="H2352" s="212"/>
      <c r="I2352" s="213">
        <f>IF(Таблица6254[[#This Row],[цена наличные]]&lt;&gt;"-",Таблица6254[[#This Row],[цена наличные]]*Таблица6254[[#This Row],[Заказ наличные]],"")</f>
        <v>0</v>
      </c>
      <c r="J2352" s="213">
        <f>Таблица6254[[#This Row],[Цена б/н]]*Таблица6254[[#This Row],[заказ б/н]]</f>
        <v>0</v>
      </c>
    </row>
    <row r="2353" spans="1:10" x14ac:dyDescent="0.25">
      <c r="A2353" s="335" t="s">
        <v>3855</v>
      </c>
      <c r="B2353" s="336" t="s">
        <v>3856</v>
      </c>
      <c r="C2353" s="336" t="s">
        <v>3857</v>
      </c>
      <c r="D2353" s="479" t="s">
        <v>3858</v>
      </c>
      <c r="E2353" s="480">
        <v>51581</v>
      </c>
      <c r="F2353" s="337">
        <v>59288</v>
      </c>
      <c r="G2353" s="212"/>
      <c r="H2353" s="212"/>
      <c r="I2353" s="213">
        <f>IF(Таблица6254[[#This Row],[цена наличные]]&lt;&gt;"-",Таблица6254[[#This Row],[цена наличные]]*Таблица6254[[#This Row],[Заказ наличные]],"")</f>
        <v>0</v>
      </c>
      <c r="J2353" s="213">
        <f>Таблица6254[[#This Row],[Цена б/н]]*Таблица6254[[#This Row],[заказ б/н]]</f>
        <v>0</v>
      </c>
    </row>
    <row r="2354" spans="1:10" x14ac:dyDescent="0.25">
      <c r="A2354" s="335" t="s">
        <v>3855</v>
      </c>
      <c r="B2354" s="336" t="s">
        <v>3856</v>
      </c>
      <c r="C2354" s="336" t="s">
        <v>3857</v>
      </c>
      <c r="D2354" s="479" t="s">
        <v>3859</v>
      </c>
      <c r="E2354" s="480">
        <v>64883</v>
      </c>
      <c r="F2354" s="337">
        <v>74579</v>
      </c>
      <c r="G2354" s="212"/>
      <c r="H2354" s="212"/>
      <c r="I2354" s="213">
        <f>IF(Таблица6254[[#This Row],[цена наличные]]&lt;&gt;"-",Таблица6254[[#This Row],[цена наличные]]*Таблица6254[[#This Row],[Заказ наличные]],"")</f>
        <v>0</v>
      </c>
      <c r="J2354" s="213">
        <f>Таблица6254[[#This Row],[Цена б/н]]*Таблица6254[[#This Row],[заказ б/н]]</f>
        <v>0</v>
      </c>
    </row>
    <row r="2355" spans="1:10" x14ac:dyDescent="0.25">
      <c r="A2355" s="335" t="s">
        <v>3855</v>
      </c>
      <c r="B2355" s="336" t="s">
        <v>3856</v>
      </c>
      <c r="C2355" s="336" t="s">
        <v>3857</v>
      </c>
      <c r="D2355" s="479" t="s">
        <v>3860</v>
      </c>
      <c r="E2355" s="480">
        <v>63119</v>
      </c>
      <c r="F2355" s="337">
        <v>72550</v>
      </c>
      <c r="G2355" s="212"/>
      <c r="H2355" s="212"/>
      <c r="I2355" s="213">
        <f>IF(Таблица6254[[#This Row],[цена наличные]]&lt;&gt;"-",Таблица6254[[#This Row],[цена наличные]]*Таблица6254[[#This Row],[Заказ наличные]],"")</f>
        <v>0</v>
      </c>
      <c r="J2355" s="213">
        <f>Таблица6254[[#This Row],[Цена б/н]]*Таблица6254[[#This Row],[заказ б/н]]</f>
        <v>0</v>
      </c>
    </row>
    <row r="2356" spans="1:10" x14ac:dyDescent="0.25">
      <c r="A2356" s="335" t="s">
        <v>3855</v>
      </c>
      <c r="B2356" s="336" t="s">
        <v>3856</v>
      </c>
      <c r="C2356" s="336" t="s">
        <v>3857</v>
      </c>
      <c r="D2356" s="479" t="s">
        <v>14402</v>
      </c>
      <c r="E2356" s="480">
        <v>67666</v>
      </c>
      <c r="F2356" s="337">
        <v>77777</v>
      </c>
      <c r="G2356" s="212"/>
      <c r="H2356" s="212"/>
      <c r="I2356" s="213">
        <f>IF(Таблица6254[[#This Row],[цена наличные]]&lt;&gt;"-",Таблица6254[[#This Row],[цена наличные]]*Таблица6254[[#This Row],[Заказ наличные]],"")</f>
        <v>0</v>
      </c>
      <c r="J2356" s="213">
        <f>Таблица6254[[#This Row],[Цена б/н]]*Таблица6254[[#This Row],[заказ б/н]]</f>
        <v>0</v>
      </c>
    </row>
    <row r="2357" spans="1:10" x14ac:dyDescent="0.25">
      <c r="A2357" s="335" t="s">
        <v>3855</v>
      </c>
      <c r="B2357" s="336" t="s">
        <v>3856</v>
      </c>
      <c r="C2357" s="336" t="s">
        <v>14403</v>
      </c>
      <c r="D2357" s="479" t="s">
        <v>14404</v>
      </c>
      <c r="E2357" s="480">
        <v>34500</v>
      </c>
      <c r="F2357" s="337">
        <v>39655</v>
      </c>
      <c r="G2357" s="212"/>
      <c r="H2357" s="212"/>
      <c r="I2357" s="213">
        <f>IF(Таблица6254[[#This Row],[цена наличные]]&lt;&gt;"-",Таблица6254[[#This Row],[цена наличные]]*Таблица6254[[#This Row],[Заказ наличные]],"")</f>
        <v>0</v>
      </c>
      <c r="J2357" s="213">
        <f>Таблица6254[[#This Row],[Цена б/н]]*Таблица6254[[#This Row],[заказ б/н]]</f>
        <v>0</v>
      </c>
    </row>
    <row r="2358" spans="1:10" x14ac:dyDescent="0.25">
      <c r="A2358" s="335" t="s">
        <v>3855</v>
      </c>
      <c r="B2358" s="336" t="s">
        <v>3856</v>
      </c>
      <c r="C2358" s="336" t="s">
        <v>3861</v>
      </c>
      <c r="D2358" s="479" t="s">
        <v>3862</v>
      </c>
      <c r="E2358" s="480">
        <v>45812</v>
      </c>
      <c r="F2358" s="337">
        <v>52658</v>
      </c>
      <c r="G2358" s="212"/>
      <c r="H2358" s="212"/>
      <c r="I2358" s="213">
        <f>IF(Таблица6254[[#This Row],[цена наличные]]&lt;&gt;"-",Таблица6254[[#This Row],[цена наличные]]*Таблица6254[[#This Row],[Заказ наличные]],"")</f>
        <v>0</v>
      </c>
      <c r="J2358" s="213">
        <f>Таблица6254[[#This Row],[Цена б/н]]*Таблица6254[[#This Row],[заказ б/н]]</f>
        <v>0</v>
      </c>
    </row>
    <row r="2359" spans="1:10" x14ac:dyDescent="0.25">
      <c r="A2359" s="335" t="s">
        <v>3855</v>
      </c>
      <c r="B2359" s="336" t="s">
        <v>3856</v>
      </c>
      <c r="C2359" s="336" t="s">
        <v>3861</v>
      </c>
      <c r="D2359" s="479" t="s">
        <v>3863</v>
      </c>
      <c r="E2359" s="480">
        <v>52124</v>
      </c>
      <c r="F2359" s="337">
        <v>59913</v>
      </c>
      <c r="G2359" s="212"/>
      <c r="H2359" s="212"/>
      <c r="I2359" s="213">
        <f>IF(Таблица6254[[#This Row],[цена наличные]]&lt;&gt;"-",Таблица6254[[#This Row],[цена наличные]]*Таблица6254[[#This Row],[Заказ наличные]],"")</f>
        <v>0</v>
      </c>
      <c r="J2359" s="213">
        <f>Таблица6254[[#This Row],[Цена б/н]]*Таблица6254[[#This Row],[заказ б/н]]</f>
        <v>0</v>
      </c>
    </row>
    <row r="2360" spans="1:10" x14ac:dyDescent="0.25">
      <c r="A2360" s="335" t="s">
        <v>3855</v>
      </c>
      <c r="B2360" s="336" t="s">
        <v>3856</v>
      </c>
      <c r="C2360" s="336" t="s">
        <v>3861</v>
      </c>
      <c r="D2360" s="479" t="s">
        <v>3864</v>
      </c>
      <c r="E2360" s="480">
        <v>48934</v>
      </c>
      <c r="F2360" s="337">
        <v>56246</v>
      </c>
      <c r="G2360" s="212"/>
      <c r="H2360" s="212"/>
      <c r="I2360" s="213">
        <f>IF(Таблица6254[[#This Row],[цена наличные]]&lt;&gt;"-",Таблица6254[[#This Row],[цена наличные]]*Таблица6254[[#This Row],[Заказ наличные]],"")</f>
        <v>0</v>
      </c>
      <c r="J2360" s="213">
        <f>Таблица6254[[#This Row],[Цена б/н]]*Таблица6254[[#This Row],[заказ б/н]]</f>
        <v>0</v>
      </c>
    </row>
    <row r="2361" spans="1:10" x14ac:dyDescent="0.25">
      <c r="A2361" s="335" t="s">
        <v>3855</v>
      </c>
      <c r="B2361" s="336" t="s">
        <v>3856</v>
      </c>
      <c r="C2361" s="336" t="s">
        <v>3861</v>
      </c>
      <c r="D2361" s="479" t="s">
        <v>9864</v>
      </c>
      <c r="E2361" s="480">
        <v>54974</v>
      </c>
      <c r="F2361" s="337">
        <v>63189</v>
      </c>
      <c r="G2361" s="212"/>
      <c r="H2361" s="212"/>
      <c r="I2361" s="213">
        <f>IF(Таблица6254[[#This Row],[цена наличные]]&lt;&gt;"-",Таблица6254[[#This Row],[цена наличные]]*Таблица6254[[#This Row],[Заказ наличные]],"")</f>
        <v>0</v>
      </c>
      <c r="J2361" s="213">
        <f>Таблица6254[[#This Row],[Цена б/н]]*Таблица6254[[#This Row],[заказ б/н]]</f>
        <v>0</v>
      </c>
    </row>
    <row r="2362" spans="1:10" x14ac:dyDescent="0.25">
      <c r="A2362" s="335" t="s">
        <v>3855</v>
      </c>
      <c r="B2362" s="336" t="s">
        <v>3856</v>
      </c>
      <c r="C2362" s="336" t="s">
        <v>3865</v>
      </c>
      <c r="D2362" s="479" t="s">
        <v>13729</v>
      </c>
      <c r="E2362" s="480">
        <v>132617</v>
      </c>
      <c r="F2362" s="337">
        <v>152434</v>
      </c>
      <c r="G2362" s="212"/>
      <c r="H2362" s="212"/>
      <c r="I2362" s="213">
        <f>IF(Таблица6254[[#This Row],[цена наличные]]&lt;&gt;"-",Таблица6254[[#This Row],[цена наличные]]*Таблица6254[[#This Row],[Заказ наличные]],"")</f>
        <v>0</v>
      </c>
      <c r="J2362" s="213">
        <f>Таблица6254[[#This Row],[Цена б/н]]*Таблица6254[[#This Row],[заказ б/н]]</f>
        <v>0</v>
      </c>
    </row>
    <row r="2363" spans="1:10" x14ac:dyDescent="0.25">
      <c r="A2363" s="335" t="s">
        <v>3855</v>
      </c>
      <c r="B2363" s="336" t="s">
        <v>3856</v>
      </c>
      <c r="C2363" s="336" t="s">
        <v>3866</v>
      </c>
      <c r="D2363" s="479" t="s">
        <v>13730</v>
      </c>
      <c r="E2363" s="480">
        <v>142662</v>
      </c>
      <c r="F2363" s="337">
        <v>163979</v>
      </c>
      <c r="G2363" s="212"/>
      <c r="H2363" s="212"/>
      <c r="I2363" s="213">
        <f>IF(Таблица6254[[#This Row],[цена наличные]]&lt;&gt;"-",Таблица6254[[#This Row],[цена наличные]]*Таблица6254[[#This Row],[Заказ наличные]],"")</f>
        <v>0</v>
      </c>
      <c r="J2363" s="213">
        <f>Таблица6254[[#This Row],[Цена б/н]]*Таблица6254[[#This Row],[заказ б/н]]</f>
        <v>0</v>
      </c>
    </row>
    <row r="2364" spans="1:10" x14ac:dyDescent="0.25">
      <c r="A2364" s="335" t="s">
        <v>3855</v>
      </c>
      <c r="B2364" s="336" t="s">
        <v>3856</v>
      </c>
      <c r="C2364" s="336" t="s">
        <v>11658</v>
      </c>
      <c r="D2364" s="479" t="s">
        <v>11659</v>
      </c>
      <c r="E2364" s="480">
        <v>108320</v>
      </c>
      <c r="F2364" s="337">
        <v>124506</v>
      </c>
      <c r="G2364" s="212"/>
      <c r="H2364" s="212"/>
      <c r="I2364" s="213">
        <f>IF(Таблица6254[[#This Row],[цена наличные]]&lt;&gt;"-",Таблица6254[[#This Row],[цена наличные]]*Таблица6254[[#This Row],[Заказ наличные]],"")</f>
        <v>0</v>
      </c>
      <c r="J2364" s="213">
        <f>Таблица6254[[#This Row],[Цена б/н]]*Таблица6254[[#This Row],[заказ б/н]]</f>
        <v>0</v>
      </c>
    </row>
    <row r="2365" spans="1:10" x14ac:dyDescent="0.25">
      <c r="A2365" s="335" t="s">
        <v>3855</v>
      </c>
      <c r="B2365" s="336" t="s">
        <v>3856</v>
      </c>
      <c r="C2365" s="336" t="s">
        <v>3867</v>
      </c>
      <c r="D2365" s="479" t="s">
        <v>13731</v>
      </c>
      <c r="E2365" s="480">
        <v>139947</v>
      </c>
      <c r="F2365" s="337">
        <v>160859</v>
      </c>
      <c r="G2365" s="212"/>
      <c r="H2365" s="212"/>
      <c r="I2365" s="213">
        <f>IF(Таблица6254[[#This Row],[цена наличные]]&lt;&gt;"-",Таблица6254[[#This Row],[цена наличные]]*Таблица6254[[#This Row],[Заказ наличные]],"")</f>
        <v>0</v>
      </c>
      <c r="J2365" s="213">
        <f>Таблица6254[[#This Row],[Цена б/н]]*Таблица6254[[#This Row],[заказ б/н]]</f>
        <v>0</v>
      </c>
    </row>
    <row r="2366" spans="1:10" x14ac:dyDescent="0.25">
      <c r="A2366" s="335" t="s">
        <v>3855</v>
      </c>
      <c r="B2366" s="336" t="s">
        <v>3856</v>
      </c>
      <c r="C2366" s="336" t="s">
        <v>3868</v>
      </c>
      <c r="D2366" s="479" t="s">
        <v>13732</v>
      </c>
      <c r="E2366" s="480">
        <v>158136</v>
      </c>
      <c r="F2366" s="337">
        <v>181766</v>
      </c>
      <c r="G2366" s="212"/>
      <c r="H2366" s="212"/>
      <c r="I2366" s="213">
        <f>IF(Таблица6254[[#This Row],[цена наличные]]&lt;&gt;"-",Таблица6254[[#This Row],[цена наличные]]*Таблица6254[[#This Row],[Заказ наличные]],"")</f>
        <v>0</v>
      </c>
      <c r="J2366" s="213">
        <f>Таблица6254[[#This Row],[Цена б/н]]*Таблица6254[[#This Row],[заказ б/н]]</f>
        <v>0</v>
      </c>
    </row>
    <row r="2367" spans="1:10" x14ac:dyDescent="0.25">
      <c r="A2367" s="335" t="s">
        <v>3855</v>
      </c>
      <c r="B2367" s="336" t="s">
        <v>3869</v>
      </c>
      <c r="C2367" s="336" t="s">
        <v>11336</v>
      </c>
      <c r="D2367" s="479" t="s">
        <v>13733</v>
      </c>
      <c r="E2367" s="480">
        <v>227228</v>
      </c>
      <c r="F2367" s="337">
        <v>261181</v>
      </c>
      <c r="G2367" s="212"/>
      <c r="H2367" s="212"/>
      <c r="I2367" s="213">
        <f>IF(Таблица6254[[#This Row],[цена наличные]]&lt;&gt;"-",Таблица6254[[#This Row],[цена наличные]]*Таблица6254[[#This Row],[Заказ наличные]],"")</f>
        <v>0</v>
      </c>
      <c r="J2367" s="213">
        <f>Таблица6254[[#This Row],[Цена б/н]]*Таблица6254[[#This Row],[заказ б/н]]</f>
        <v>0</v>
      </c>
    </row>
    <row r="2368" spans="1:10" x14ac:dyDescent="0.25">
      <c r="A2368" s="335" t="s">
        <v>3855</v>
      </c>
      <c r="B2368" s="336" t="s">
        <v>3869</v>
      </c>
      <c r="C2368" s="336" t="s">
        <v>11336</v>
      </c>
      <c r="D2368" s="479" t="s">
        <v>13734</v>
      </c>
      <c r="E2368" s="480">
        <v>253018</v>
      </c>
      <c r="F2368" s="337">
        <v>290825</v>
      </c>
      <c r="G2368" s="212"/>
      <c r="H2368" s="212"/>
      <c r="I2368" s="213">
        <f>IF(Таблица6254[[#This Row],[цена наличные]]&lt;&gt;"-",Таблица6254[[#This Row],[цена наличные]]*Таблица6254[[#This Row],[Заказ наличные]],"")</f>
        <v>0</v>
      </c>
      <c r="J2368" s="213">
        <f>Таблица6254[[#This Row],[Цена б/н]]*Таблица6254[[#This Row],[заказ б/н]]</f>
        <v>0</v>
      </c>
    </row>
    <row r="2369" spans="1:10" x14ac:dyDescent="0.25">
      <c r="A2369" s="335" t="s">
        <v>3855</v>
      </c>
      <c r="B2369" s="336" t="s">
        <v>3869</v>
      </c>
      <c r="C2369" s="336" t="s">
        <v>10880</v>
      </c>
      <c r="D2369" s="479" t="s">
        <v>10881</v>
      </c>
      <c r="E2369" s="480">
        <v>331883</v>
      </c>
      <c r="F2369" s="337">
        <v>381474</v>
      </c>
      <c r="G2369" s="212"/>
      <c r="H2369" s="212"/>
      <c r="I2369" s="213">
        <f>IF(Таблица6254[[#This Row],[цена наличные]]&lt;&gt;"-",Таблица6254[[#This Row],[цена наличные]]*Таблица6254[[#This Row],[Заказ наличные]],"")</f>
        <v>0</v>
      </c>
      <c r="J2369" s="213">
        <f>Таблица6254[[#This Row],[Цена б/н]]*Таблица6254[[#This Row],[заказ б/н]]</f>
        <v>0</v>
      </c>
    </row>
    <row r="2370" spans="1:10" x14ac:dyDescent="0.25">
      <c r="A2370" s="335" t="s">
        <v>3855</v>
      </c>
      <c r="B2370" s="336" t="s">
        <v>3869</v>
      </c>
      <c r="C2370" s="336" t="s">
        <v>10880</v>
      </c>
      <c r="D2370" s="479" t="s">
        <v>10882</v>
      </c>
      <c r="E2370" s="480">
        <v>252475</v>
      </c>
      <c r="F2370" s="337">
        <v>290201</v>
      </c>
      <c r="G2370" s="212"/>
      <c r="H2370" s="212"/>
      <c r="I2370" s="213">
        <f>IF(Таблица6254[[#This Row],[цена наличные]]&lt;&gt;"-",Таблица6254[[#This Row],[цена наличные]]*Таблица6254[[#This Row],[Заказ наличные]],"")</f>
        <v>0</v>
      </c>
      <c r="J2370" s="213">
        <f>Таблица6254[[#This Row],[Цена б/н]]*Таблица6254[[#This Row],[заказ б/н]]</f>
        <v>0</v>
      </c>
    </row>
    <row r="2371" spans="1:10" x14ac:dyDescent="0.25">
      <c r="A2371" s="335" t="s">
        <v>3855</v>
      </c>
      <c r="B2371" s="336" t="s">
        <v>3869</v>
      </c>
      <c r="C2371" s="336" t="s">
        <v>10880</v>
      </c>
      <c r="D2371" s="479" t="s">
        <v>10883</v>
      </c>
      <c r="E2371" s="480">
        <v>310164</v>
      </c>
      <c r="F2371" s="337">
        <v>356511</v>
      </c>
      <c r="G2371" s="212"/>
      <c r="H2371" s="212"/>
      <c r="I2371" s="213">
        <f>IF(Таблица6254[[#This Row],[цена наличные]]&lt;&gt;"-",Таблица6254[[#This Row],[цена наличные]]*Таблица6254[[#This Row],[Заказ наличные]],"")</f>
        <v>0</v>
      </c>
      <c r="J2371" s="213">
        <f>Таблица6254[[#This Row],[Цена б/н]]*Таблица6254[[#This Row],[заказ б/н]]</f>
        <v>0</v>
      </c>
    </row>
    <row r="2372" spans="1:10" x14ac:dyDescent="0.25">
      <c r="A2372" s="335" t="s">
        <v>3855</v>
      </c>
      <c r="B2372" s="336" t="s">
        <v>3869</v>
      </c>
      <c r="C2372" s="336" t="s">
        <v>10880</v>
      </c>
      <c r="D2372" s="479" t="s">
        <v>10884</v>
      </c>
      <c r="E2372" s="480">
        <v>264013</v>
      </c>
      <c r="F2372" s="337">
        <v>303463</v>
      </c>
      <c r="G2372" s="212"/>
      <c r="H2372" s="212"/>
      <c r="I2372" s="213">
        <f>IF(Таблица6254[[#This Row],[цена наличные]]&lt;&gt;"-",Таблица6254[[#This Row],[цена наличные]]*Таблица6254[[#This Row],[Заказ наличные]],"")</f>
        <v>0</v>
      </c>
      <c r="J2372" s="213">
        <f>Таблица6254[[#This Row],[Цена б/н]]*Таблица6254[[#This Row],[заказ б/н]]</f>
        <v>0</v>
      </c>
    </row>
    <row r="2373" spans="1:10" x14ac:dyDescent="0.25">
      <c r="A2373" s="335" t="s">
        <v>3855</v>
      </c>
      <c r="B2373" s="336" t="s">
        <v>3869</v>
      </c>
      <c r="C2373" s="336" t="s">
        <v>10220</v>
      </c>
      <c r="D2373" s="479" t="s">
        <v>10221</v>
      </c>
      <c r="E2373" s="480">
        <v>184606</v>
      </c>
      <c r="F2373" s="337">
        <v>212190</v>
      </c>
      <c r="G2373" s="212"/>
      <c r="H2373" s="212"/>
      <c r="I2373" s="213">
        <f>IF(Таблица6254[[#This Row],[цена наличные]]&lt;&gt;"-",Таблица6254[[#This Row],[цена наличные]]*Таблица6254[[#This Row],[Заказ наличные]],"")</f>
        <v>0</v>
      </c>
      <c r="J2373" s="213">
        <f>Таблица6254[[#This Row],[Цена б/н]]*Таблица6254[[#This Row],[заказ б/н]]</f>
        <v>0</v>
      </c>
    </row>
    <row r="2374" spans="1:10" x14ac:dyDescent="0.25">
      <c r="A2374" s="335" t="s">
        <v>3855</v>
      </c>
      <c r="B2374" s="336" t="s">
        <v>3869</v>
      </c>
      <c r="C2374" s="336" t="s">
        <v>10220</v>
      </c>
      <c r="D2374" s="479" t="s">
        <v>10885</v>
      </c>
      <c r="E2374" s="480">
        <v>202930</v>
      </c>
      <c r="F2374" s="337">
        <v>233253</v>
      </c>
      <c r="G2374" s="212"/>
      <c r="H2374" s="212"/>
      <c r="I2374" s="213">
        <f>IF(Таблица6254[[#This Row],[цена наличные]]&lt;&gt;"-",Таблица6254[[#This Row],[цена наличные]]*Таблица6254[[#This Row],[Заказ наличные]],"")</f>
        <v>0</v>
      </c>
      <c r="J2374" s="213">
        <f>Таблица6254[[#This Row],[Цена б/н]]*Таблица6254[[#This Row],[заказ б/н]]</f>
        <v>0</v>
      </c>
    </row>
    <row r="2375" spans="1:10" x14ac:dyDescent="0.25">
      <c r="A2375" s="335" t="s">
        <v>3855</v>
      </c>
      <c r="B2375" s="336" t="s">
        <v>3869</v>
      </c>
      <c r="C2375" s="336" t="s">
        <v>3881</v>
      </c>
      <c r="D2375" s="479" t="s">
        <v>14405</v>
      </c>
      <c r="E2375" s="480">
        <v>26144</v>
      </c>
      <c r="F2375" s="337">
        <v>30051</v>
      </c>
      <c r="G2375" s="212"/>
      <c r="H2375" s="212"/>
      <c r="I2375" s="213">
        <f>IF(Таблица6254[[#This Row],[цена наличные]]&lt;&gt;"-",Таблица6254[[#This Row],[цена наличные]]*Таблица6254[[#This Row],[Заказ наличные]],"")</f>
        <v>0</v>
      </c>
      <c r="J2375" s="213">
        <f>Таблица6254[[#This Row],[Цена б/н]]*Таблица6254[[#This Row],[заказ б/н]]</f>
        <v>0</v>
      </c>
    </row>
    <row r="2376" spans="1:10" x14ac:dyDescent="0.25">
      <c r="A2376" s="335" t="s">
        <v>3855</v>
      </c>
      <c r="B2376" s="336" t="s">
        <v>3869</v>
      </c>
      <c r="C2376" s="336" t="s">
        <v>3870</v>
      </c>
      <c r="D2376" s="479" t="s">
        <v>3871</v>
      </c>
      <c r="E2376" s="480">
        <v>41684</v>
      </c>
      <c r="F2376" s="337">
        <v>47912</v>
      </c>
      <c r="G2376" s="212"/>
      <c r="H2376" s="212"/>
      <c r="I2376" s="213">
        <f>IF(Таблица6254[[#This Row],[цена наличные]]&lt;&gt;"-",Таблица6254[[#This Row],[цена наличные]]*Таблица6254[[#This Row],[Заказ наличные]],"")</f>
        <v>0</v>
      </c>
      <c r="J2376" s="213">
        <f>Таблица6254[[#This Row],[Цена б/н]]*Таблица6254[[#This Row],[заказ б/н]]</f>
        <v>0</v>
      </c>
    </row>
    <row r="2377" spans="1:10" x14ac:dyDescent="0.25">
      <c r="A2377" s="335" t="s">
        <v>3855</v>
      </c>
      <c r="B2377" s="336" t="s">
        <v>3869</v>
      </c>
      <c r="C2377" s="336" t="s">
        <v>3872</v>
      </c>
      <c r="D2377" s="479" t="s">
        <v>3873</v>
      </c>
      <c r="E2377" s="480">
        <v>45166</v>
      </c>
      <c r="F2377" s="337">
        <v>51915</v>
      </c>
      <c r="G2377" s="212"/>
      <c r="H2377" s="212"/>
      <c r="I2377" s="213">
        <f>IF(Таблица6254[[#This Row],[цена наличные]]&lt;&gt;"-",Таблица6254[[#This Row],[цена наличные]]*Таблица6254[[#This Row],[Заказ наличные]],"")</f>
        <v>0</v>
      </c>
      <c r="J2377" s="213">
        <f>Таблица6254[[#This Row],[Цена б/н]]*Таблица6254[[#This Row],[заказ б/н]]</f>
        <v>0</v>
      </c>
    </row>
    <row r="2378" spans="1:10" x14ac:dyDescent="0.25">
      <c r="A2378" s="335" t="s">
        <v>3855</v>
      </c>
      <c r="B2378" s="336" t="s">
        <v>3869</v>
      </c>
      <c r="C2378" s="336" t="s">
        <v>3872</v>
      </c>
      <c r="D2378" s="479" t="s">
        <v>3874</v>
      </c>
      <c r="E2378" s="480">
        <v>45166</v>
      </c>
      <c r="F2378" s="337">
        <v>51915</v>
      </c>
      <c r="G2378" s="212"/>
      <c r="H2378" s="212"/>
      <c r="I2378" s="213">
        <f>IF(Таблица6254[[#This Row],[цена наличные]]&lt;&gt;"-",Таблица6254[[#This Row],[цена наличные]]*Таблица6254[[#This Row],[Заказ наличные]],"")</f>
        <v>0</v>
      </c>
      <c r="J2378" s="213">
        <f>Таблица6254[[#This Row],[Цена б/н]]*Таблица6254[[#This Row],[заказ б/н]]</f>
        <v>0</v>
      </c>
    </row>
    <row r="2379" spans="1:10" x14ac:dyDescent="0.25">
      <c r="A2379" s="335" t="s">
        <v>3855</v>
      </c>
      <c r="B2379" s="336" t="s">
        <v>3869</v>
      </c>
      <c r="C2379" s="336" t="s">
        <v>3872</v>
      </c>
      <c r="D2379" s="479" t="s">
        <v>3875</v>
      </c>
      <c r="E2379" s="480">
        <v>49789</v>
      </c>
      <c r="F2379" s="337">
        <v>57229</v>
      </c>
      <c r="G2379" s="212"/>
      <c r="H2379" s="212"/>
      <c r="I2379" s="213">
        <f>IF(Таблица6254[[#This Row],[цена наличные]]&lt;&gt;"-",Таблица6254[[#This Row],[цена наличные]]*Таблица6254[[#This Row],[Заказ наличные]],"")</f>
        <v>0</v>
      </c>
      <c r="J2379" s="213">
        <f>Таблица6254[[#This Row],[Цена б/н]]*Таблица6254[[#This Row],[заказ б/н]]</f>
        <v>0</v>
      </c>
    </row>
    <row r="2380" spans="1:10" x14ac:dyDescent="0.25">
      <c r="A2380" s="335" t="s">
        <v>3855</v>
      </c>
      <c r="B2380" s="336" t="s">
        <v>3869</v>
      </c>
      <c r="C2380" s="336" t="s">
        <v>3872</v>
      </c>
      <c r="D2380" s="479" t="s">
        <v>3876</v>
      </c>
      <c r="E2380" s="480">
        <v>46830</v>
      </c>
      <c r="F2380" s="337">
        <v>53828</v>
      </c>
      <c r="G2380" s="212"/>
      <c r="H2380" s="212"/>
      <c r="I2380" s="213">
        <f>IF(Таблица6254[[#This Row],[цена наличные]]&lt;&gt;"-",Таблица6254[[#This Row],[цена наличные]]*Таблица6254[[#This Row],[Заказ наличные]],"")</f>
        <v>0</v>
      </c>
      <c r="J2380" s="213">
        <f>Таблица6254[[#This Row],[Цена б/н]]*Таблица6254[[#This Row],[заказ б/н]]</f>
        <v>0</v>
      </c>
    </row>
    <row r="2381" spans="1:10" x14ac:dyDescent="0.25">
      <c r="A2381" s="335" t="s">
        <v>3855</v>
      </c>
      <c r="B2381" s="336" t="s">
        <v>3869</v>
      </c>
      <c r="C2381" s="336" t="s">
        <v>3872</v>
      </c>
      <c r="D2381" s="479" t="s">
        <v>9865</v>
      </c>
      <c r="E2381" s="480">
        <v>32452</v>
      </c>
      <c r="F2381" s="337">
        <v>37301</v>
      </c>
      <c r="G2381" s="212"/>
      <c r="H2381" s="212"/>
      <c r="I2381" s="213">
        <f>IF(Таблица6254[[#This Row],[цена наличные]]&lt;&gt;"-",Таблица6254[[#This Row],[цена наличные]]*Таблица6254[[#This Row],[Заказ наличные]],"")</f>
        <v>0</v>
      </c>
      <c r="J2381" s="213">
        <f>Таблица6254[[#This Row],[Цена б/н]]*Таблица6254[[#This Row],[заказ б/н]]</f>
        <v>0</v>
      </c>
    </row>
    <row r="2382" spans="1:10" x14ac:dyDescent="0.25">
      <c r="A2382" s="335" t="s">
        <v>3855</v>
      </c>
      <c r="B2382" s="336" t="s">
        <v>3869</v>
      </c>
      <c r="C2382" s="336" t="s">
        <v>3872</v>
      </c>
      <c r="D2382" s="479" t="s">
        <v>3877</v>
      </c>
      <c r="E2382" s="480">
        <v>32452</v>
      </c>
      <c r="F2382" s="337">
        <v>37301</v>
      </c>
      <c r="G2382" s="212"/>
      <c r="H2382" s="212"/>
      <c r="I2382" s="213">
        <f>IF(Таблица6254[[#This Row],[цена наличные]]&lt;&gt;"-",Таблица6254[[#This Row],[цена наличные]]*Таблица6254[[#This Row],[Заказ наличные]],"")</f>
        <v>0</v>
      </c>
      <c r="J2382" s="213">
        <f>Таблица6254[[#This Row],[Цена б/н]]*Таблица6254[[#This Row],[заказ б/н]]</f>
        <v>0</v>
      </c>
    </row>
    <row r="2383" spans="1:10" x14ac:dyDescent="0.25">
      <c r="A2383" s="335" t="s">
        <v>3855</v>
      </c>
      <c r="B2383" s="336" t="s">
        <v>3869</v>
      </c>
      <c r="C2383" s="336" t="s">
        <v>3872</v>
      </c>
      <c r="D2383" s="479" t="s">
        <v>3878</v>
      </c>
      <c r="E2383" s="480">
        <v>39476</v>
      </c>
      <c r="F2383" s="337">
        <v>45374</v>
      </c>
      <c r="G2383" s="212"/>
      <c r="H2383" s="212"/>
      <c r="I2383" s="213">
        <f>IF(Таблица6254[[#This Row],[цена наличные]]&lt;&gt;"-",Таблица6254[[#This Row],[цена наличные]]*Таблица6254[[#This Row],[Заказ наличные]],"")</f>
        <v>0</v>
      </c>
      <c r="J2383" s="213">
        <f>Таблица6254[[#This Row],[Цена б/н]]*Таблица6254[[#This Row],[заказ б/н]]</f>
        <v>0</v>
      </c>
    </row>
    <row r="2384" spans="1:10" x14ac:dyDescent="0.25">
      <c r="A2384" s="335" t="s">
        <v>3855</v>
      </c>
      <c r="B2384" s="336" t="s">
        <v>3869</v>
      </c>
      <c r="C2384" s="336" t="s">
        <v>3872</v>
      </c>
      <c r="D2384" s="479" t="s">
        <v>3879</v>
      </c>
      <c r="E2384" s="480">
        <v>39476</v>
      </c>
      <c r="F2384" s="337">
        <v>45374</v>
      </c>
      <c r="G2384" s="212"/>
      <c r="H2384" s="212"/>
      <c r="I2384" s="213">
        <f>IF(Таблица6254[[#This Row],[цена наличные]]&lt;&gt;"-",Таблица6254[[#This Row],[цена наличные]]*Таблица6254[[#This Row],[Заказ наличные]],"")</f>
        <v>0</v>
      </c>
      <c r="J2384" s="213">
        <f>Таблица6254[[#This Row],[Цена б/н]]*Таблица6254[[#This Row],[заказ б/н]]</f>
        <v>0</v>
      </c>
    </row>
    <row r="2385" spans="1:10" x14ac:dyDescent="0.25">
      <c r="A2385" s="335" t="s">
        <v>3855</v>
      </c>
      <c r="B2385" s="336" t="s">
        <v>3869</v>
      </c>
      <c r="C2385" s="336" t="s">
        <v>3872</v>
      </c>
      <c r="D2385" s="479" t="s">
        <v>14406</v>
      </c>
      <c r="E2385" s="480">
        <v>40632</v>
      </c>
      <c r="F2385" s="337">
        <v>46703</v>
      </c>
      <c r="G2385" s="212"/>
      <c r="H2385" s="212"/>
      <c r="I2385" s="213">
        <f>IF(Таблица6254[[#This Row],[цена наличные]]&lt;&gt;"-",Таблица6254[[#This Row],[цена наличные]]*Таблица6254[[#This Row],[Заказ наличные]],"")</f>
        <v>0</v>
      </c>
      <c r="J2385" s="213">
        <f>Таблица6254[[#This Row],[Цена б/н]]*Таблица6254[[#This Row],[заказ б/н]]</f>
        <v>0</v>
      </c>
    </row>
    <row r="2386" spans="1:10" x14ac:dyDescent="0.25">
      <c r="A2386" s="335" t="s">
        <v>3855</v>
      </c>
      <c r="B2386" s="336" t="s">
        <v>3869</v>
      </c>
      <c r="C2386" s="336" t="s">
        <v>3872</v>
      </c>
      <c r="D2386" s="479" t="s">
        <v>3880</v>
      </c>
      <c r="E2386" s="480">
        <v>40632</v>
      </c>
      <c r="F2386" s="337">
        <v>46703</v>
      </c>
      <c r="G2386" s="212"/>
      <c r="H2386" s="212"/>
      <c r="I2386" s="213">
        <f>IF(Таблица6254[[#This Row],[цена наличные]]&lt;&gt;"-",Таблица6254[[#This Row],[цена наличные]]*Таблица6254[[#This Row],[Заказ наличные]],"")</f>
        <v>0</v>
      </c>
      <c r="J2386" s="213">
        <f>Таблица6254[[#This Row],[Цена б/н]]*Таблица6254[[#This Row],[заказ б/н]]</f>
        <v>0</v>
      </c>
    </row>
    <row r="2387" spans="1:10" x14ac:dyDescent="0.25">
      <c r="A2387" s="335" t="s">
        <v>3855</v>
      </c>
      <c r="B2387" s="336" t="s">
        <v>3869</v>
      </c>
      <c r="C2387" s="336" t="s">
        <v>3881</v>
      </c>
      <c r="D2387" s="479" t="s">
        <v>3882</v>
      </c>
      <c r="E2387" s="480">
        <v>37668</v>
      </c>
      <c r="F2387" s="337">
        <v>43296</v>
      </c>
      <c r="G2387" s="212"/>
      <c r="H2387" s="212"/>
      <c r="I2387" s="213">
        <f>IF(Таблица6254[[#This Row],[цена наличные]]&lt;&gt;"-",Таблица6254[[#This Row],[цена наличные]]*Таблица6254[[#This Row],[Заказ наличные]],"")</f>
        <v>0</v>
      </c>
      <c r="J2387" s="213">
        <f>Таблица6254[[#This Row],[Цена б/н]]*Таблица6254[[#This Row],[заказ б/н]]</f>
        <v>0</v>
      </c>
    </row>
    <row r="2388" spans="1:10" x14ac:dyDescent="0.25">
      <c r="A2388" s="335" t="s">
        <v>3855</v>
      </c>
      <c r="B2388" s="336" t="s">
        <v>3869</v>
      </c>
      <c r="C2388" s="336" t="s">
        <v>3881</v>
      </c>
      <c r="D2388" s="479" t="s">
        <v>3883</v>
      </c>
      <c r="E2388" s="480">
        <v>37668</v>
      </c>
      <c r="F2388" s="337">
        <v>43296</v>
      </c>
      <c r="G2388" s="212"/>
      <c r="H2388" s="212"/>
      <c r="I2388" s="213">
        <f>IF(Таблица6254[[#This Row],[цена наличные]]&lt;&gt;"-",Таблица6254[[#This Row],[цена наличные]]*Таблица6254[[#This Row],[Заказ наличные]],"")</f>
        <v>0</v>
      </c>
      <c r="J2388" s="213">
        <f>Таблица6254[[#This Row],[Цена б/н]]*Таблица6254[[#This Row],[заказ б/н]]</f>
        <v>0</v>
      </c>
    </row>
    <row r="2389" spans="1:10" x14ac:dyDescent="0.25">
      <c r="A2389" s="335" t="s">
        <v>3855</v>
      </c>
      <c r="B2389" s="336" t="s">
        <v>3869</v>
      </c>
      <c r="C2389" s="336" t="s">
        <v>3884</v>
      </c>
      <c r="D2389" s="479" t="s">
        <v>3885</v>
      </c>
      <c r="E2389" s="480">
        <v>37951</v>
      </c>
      <c r="F2389" s="337">
        <v>43621</v>
      </c>
      <c r="G2389" s="212"/>
      <c r="H2389" s="212"/>
      <c r="I2389" s="213">
        <f>IF(Таблица6254[[#This Row],[цена наличные]]&lt;&gt;"-",Таблица6254[[#This Row],[цена наличные]]*Таблица6254[[#This Row],[Заказ наличные]],"")</f>
        <v>0</v>
      </c>
      <c r="J2389" s="213">
        <f>Таблица6254[[#This Row],[Цена б/н]]*Таблица6254[[#This Row],[заказ б/н]]</f>
        <v>0</v>
      </c>
    </row>
    <row r="2390" spans="1:10" x14ac:dyDescent="0.25">
      <c r="A2390" s="335" t="s">
        <v>3855</v>
      </c>
      <c r="B2390" s="336" t="s">
        <v>3869</v>
      </c>
      <c r="C2390" s="336" t="s">
        <v>3884</v>
      </c>
      <c r="D2390" s="479" t="s">
        <v>3886</v>
      </c>
      <c r="E2390" s="480">
        <v>41400</v>
      </c>
      <c r="F2390" s="337">
        <v>47587</v>
      </c>
      <c r="G2390" s="212"/>
      <c r="H2390" s="212"/>
      <c r="I2390" s="213">
        <f>IF(Таблица6254[[#This Row],[цена наличные]]&lt;&gt;"-",Таблица6254[[#This Row],[цена наличные]]*Таблица6254[[#This Row],[Заказ наличные]],"")</f>
        <v>0</v>
      </c>
      <c r="J2390" s="213">
        <f>Таблица6254[[#This Row],[Цена б/н]]*Таблица6254[[#This Row],[заказ б/н]]</f>
        <v>0</v>
      </c>
    </row>
    <row r="2391" spans="1:10" x14ac:dyDescent="0.25">
      <c r="A2391" s="335" t="s">
        <v>3855</v>
      </c>
      <c r="B2391" s="336" t="s">
        <v>3869</v>
      </c>
      <c r="C2391" s="336" t="s">
        <v>3884</v>
      </c>
      <c r="D2391" s="479" t="s">
        <v>11660</v>
      </c>
      <c r="E2391" s="480">
        <v>41400</v>
      </c>
      <c r="F2391" s="337">
        <v>47587</v>
      </c>
      <c r="G2391" s="212"/>
      <c r="H2391" s="212"/>
      <c r="I2391" s="213">
        <f>IF(Таблица6254[[#This Row],[цена наличные]]&lt;&gt;"-",Таблица6254[[#This Row],[цена наличные]]*Таблица6254[[#This Row],[Заказ наличные]],"")</f>
        <v>0</v>
      </c>
      <c r="J2391" s="213">
        <f>Таблица6254[[#This Row],[Цена б/н]]*Таблица6254[[#This Row],[заказ б/н]]</f>
        <v>0</v>
      </c>
    </row>
    <row r="2392" spans="1:10" x14ac:dyDescent="0.25">
      <c r="A2392" s="335" t="s">
        <v>3855</v>
      </c>
      <c r="B2392" s="336" t="s">
        <v>3869</v>
      </c>
      <c r="C2392" s="336" t="s">
        <v>9918</v>
      </c>
      <c r="D2392" s="479" t="s">
        <v>9866</v>
      </c>
      <c r="E2392" s="480">
        <v>30015</v>
      </c>
      <c r="F2392" s="337">
        <v>34500</v>
      </c>
      <c r="G2392" s="212"/>
      <c r="H2392" s="212"/>
      <c r="I2392" s="213">
        <f>IF(Таблица6254[[#This Row],[цена наличные]]&lt;&gt;"-",Таблица6254[[#This Row],[цена наличные]]*Таблица6254[[#This Row],[Заказ наличные]],"")</f>
        <v>0</v>
      </c>
      <c r="J2392" s="213">
        <f>Таблица6254[[#This Row],[Цена б/н]]*Таблица6254[[#This Row],[заказ б/н]]</f>
        <v>0</v>
      </c>
    </row>
    <row r="2393" spans="1:10" x14ac:dyDescent="0.25">
      <c r="A2393" s="335" t="s">
        <v>3855</v>
      </c>
      <c r="B2393" s="336" t="s">
        <v>3869</v>
      </c>
      <c r="C2393" s="336" t="s">
        <v>3887</v>
      </c>
      <c r="D2393" s="479" t="s">
        <v>3888</v>
      </c>
      <c r="E2393" s="480">
        <v>40637</v>
      </c>
      <c r="F2393" s="337">
        <v>46709</v>
      </c>
      <c r="G2393" s="212"/>
      <c r="H2393" s="212"/>
      <c r="I2393" s="213">
        <f>IF(Таблица6254[[#This Row],[цена наличные]]&lt;&gt;"-",Таблица6254[[#This Row],[цена наличные]]*Таблица6254[[#This Row],[Заказ наличные]],"")</f>
        <v>0</v>
      </c>
      <c r="J2393" s="213">
        <f>Таблица6254[[#This Row],[Цена б/н]]*Таблица6254[[#This Row],[заказ б/н]]</f>
        <v>0</v>
      </c>
    </row>
    <row r="2394" spans="1:10" x14ac:dyDescent="0.25">
      <c r="A2394" s="335" t="s">
        <v>3855</v>
      </c>
      <c r="B2394" s="336" t="s">
        <v>3869</v>
      </c>
      <c r="C2394" s="336" t="s">
        <v>9918</v>
      </c>
      <c r="D2394" s="479" t="s">
        <v>9867</v>
      </c>
      <c r="E2394" s="480">
        <v>50020</v>
      </c>
      <c r="F2394" s="337">
        <v>57494</v>
      </c>
      <c r="G2394" s="212"/>
      <c r="H2394" s="212"/>
      <c r="I2394" s="213">
        <f>IF(Таблица6254[[#This Row],[цена наличные]]&lt;&gt;"-",Таблица6254[[#This Row],[цена наличные]]*Таблица6254[[#This Row],[Заказ наличные]],"")</f>
        <v>0</v>
      </c>
      <c r="J2394" s="213">
        <f>Таблица6254[[#This Row],[Цена б/н]]*Таблица6254[[#This Row],[заказ б/н]]</f>
        <v>0</v>
      </c>
    </row>
    <row r="2395" spans="1:10" x14ac:dyDescent="0.25">
      <c r="A2395" s="335" t="s">
        <v>3855</v>
      </c>
      <c r="B2395" s="336" t="s">
        <v>3869</v>
      </c>
      <c r="C2395" s="336" t="s">
        <v>3889</v>
      </c>
      <c r="D2395" s="479" t="s">
        <v>3890</v>
      </c>
      <c r="E2395" s="480">
        <v>48187</v>
      </c>
      <c r="F2395" s="337">
        <v>55388</v>
      </c>
      <c r="G2395" s="212"/>
      <c r="H2395" s="212"/>
      <c r="I2395" s="213">
        <f>IF(Таблица6254[[#This Row],[цена наличные]]&lt;&gt;"-",Таблица6254[[#This Row],[цена наличные]]*Таблица6254[[#This Row],[Заказ наличные]],"")</f>
        <v>0</v>
      </c>
      <c r="J2395" s="213">
        <f>Таблица6254[[#This Row],[Цена б/н]]*Таблица6254[[#This Row],[заказ б/н]]</f>
        <v>0</v>
      </c>
    </row>
    <row r="2396" spans="1:10" x14ac:dyDescent="0.25">
      <c r="A2396" s="335" t="s">
        <v>3855</v>
      </c>
      <c r="B2396" s="336" t="s">
        <v>3869</v>
      </c>
      <c r="C2396" s="336" t="s">
        <v>3889</v>
      </c>
      <c r="D2396" s="479" t="s">
        <v>3891</v>
      </c>
      <c r="E2396" s="480">
        <v>48187</v>
      </c>
      <c r="F2396" s="337">
        <v>55388</v>
      </c>
      <c r="G2396" s="212"/>
      <c r="H2396" s="212"/>
      <c r="I2396" s="213">
        <f>IF(Таблица6254[[#This Row],[цена наличные]]&lt;&gt;"-",Таблица6254[[#This Row],[цена наличные]]*Таблица6254[[#This Row],[Заказ наличные]],"")</f>
        <v>0</v>
      </c>
      <c r="J2396" s="213">
        <f>Таблица6254[[#This Row],[Цена б/н]]*Таблица6254[[#This Row],[заказ б/н]]</f>
        <v>0</v>
      </c>
    </row>
    <row r="2397" spans="1:10" x14ac:dyDescent="0.25">
      <c r="A2397" s="335" t="s">
        <v>3855</v>
      </c>
      <c r="B2397" s="336" t="s">
        <v>3869</v>
      </c>
      <c r="C2397" s="336" t="s">
        <v>3889</v>
      </c>
      <c r="D2397" s="479" t="s">
        <v>3892</v>
      </c>
      <c r="E2397" s="480">
        <v>50902</v>
      </c>
      <c r="F2397" s="337">
        <v>58508</v>
      </c>
      <c r="G2397" s="212"/>
      <c r="H2397" s="212"/>
      <c r="I2397" s="213">
        <f>IF(Таблица6254[[#This Row],[цена наличные]]&lt;&gt;"-",Таблица6254[[#This Row],[цена наличные]]*Таблица6254[[#This Row],[Заказ наличные]],"")</f>
        <v>0</v>
      </c>
      <c r="J2397" s="213">
        <f>Таблица6254[[#This Row],[Цена б/н]]*Таблица6254[[#This Row],[заказ б/н]]</f>
        <v>0</v>
      </c>
    </row>
    <row r="2398" spans="1:10" x14ac:dyDescent="0.25">
      <c r="A2398" s="335" t="s">
        <v>3855</v>
      </c>
      <c r="B2398" s="336" t="s">
        <v>3869</v>
      </c>
      <c r="C2398" s="336" t="s">
        <v>3889</v>
      </c>
      <c r="D2398" s="479" t="s">
        <v>3893</v>
      </c>
      <c r="E2398" s="480">
        <v>50902</v>
      </c>
      <c r="F2398" s="337">
        <v>58508</v>
      </c>
      <c r="G2398" s="212"/>
      <c r="H2398" s="212"/>
      <c r="I2398" s="213">
        <f>IF(Таблица6254[[#This Row],[цена наличные]]&lt;&gt;"-",Таблица6254[[#This Row],[цена наличные]]*Таблица6254[[#This Row],[Заказ наличные]],"")</f>
        <v>0</v>
      </c>
      <c r="J2398" s="213">
        <f>Таблица6254[[#This Row],[Цена б/н]]*Таблица6254[[#This Row],[заказ б/н]]</f>
        <v>0</v>
      </c>
    </row>
    <row r="2399" spans="1:10" x14ac:dyDescent="0.25">
      <c r="A2399" s="335" t="s">
        <v>3855</v>
      </c>
      <c r="B2399" s="336" t="s">
        <v>3869</v>
      </c>
      <c r="C2399" s="336" t="s">
        <v>3889</v>
      </c>
      <c r="D2399" s="479" t="s">
        <v>11661</v>
      </c>
      <c r="E2399" s="480">
        <v>64726</v>
      </c>
      <c r="F2399" s="337">
        <v>74398</v>
      </c>
      <c r="G2399" s="212"/>
      <c r="H2399" s="212"/>
      <c r="I2399" s="213">
        <f>IF(Таблица6254[[#This Row],[цена наличные]]&lt;&gt;"-",Таблица6254[[#This Row],[цена наличные]]*Таблица6254[[#This Row],[Заказ наличные]],"")</f>
        <v>0</v>
      </c>
      <c r="J2399" s="213">
        <f>Таблица6254[[#This Row],[Цена б/н]]*Таблица6254[[#This Row],[заказ б/н]]</f>
        <v>0</v>
      </c>
    </row>
    <row r="2400" spans="1:10" x14ac:dyDescent="0.25">
      <c r="A2400" s="335" t="s">
        <v>3855</v>
      </c>
      <c r="B2400" s="336" t="s">
        <v>3869</v>
      </c>
      <c r="C2400" s="336" t="s">
        <v>3889</v>
      </c>
      <c r="D2400" s="479" t="s">
        <v>3894</v>
      </c>
      <c r="E2400" s="480">
        <v>64726</v>
      </c>
      <c r="F2400" s="337">
        <v>74398</v>
      </c>
      <c r="G2400" s="212"/>
      <c r="H2400" s="212"/>
      <c r="I2400" s="213">
        <f>IF(Таблица6254[[#This Row],[цена наличные]]&lt;&gt;"-",Таблица6254[[#This Row],[цена наличные]]*Таблица6254[[#This Row],[Заказ наличные]],"")</f>
        <v>0</v>
      </c>
      <c r="J2400" s="213">
        <f>Таблица6254[[#This Row],[Цена б/н]]*Таблица6254[[#This Row],[заказ б/н]]</f>
        <v>0</v>
      </c>
    </row>
    <row r="2401" spans="1:10" x14ac:dyDescent="0.25">
      <c r="A2401" s="335" t="s">
        <v>3855</v>
      </c>
      <c r="B2401" s="336" t="s">
        <v>3869</v>
      </c>
      <c r="C2401" s="336" t="s">
        <v>3889</v>
      </c>
      <c r="D2401" s="479" t="s">
        <v>3895</v>
      </c>
      <c r="E2401" s="480">
        <v>71263</v>
      </c>
      <c r="F2401" s="337">
        <v>81912</v>
      </c>
      <c r="G2401" s="212"/>
      <c r="H2401" s="212"/>
      <c r="I2401" s="213">
        <f>IF(Таблица6254[[#This Row],[цена наличные]]&lt;&gt;"-",Таблица6254[[#This Row],[цена наличные]]*Таблица6254[[#This Row],[Заказ наличные]],"")</f>
        <v>0</v>
      </c>
      <c r="J2401" s="213">
        <f>Таблица6254[[#This Row],[Цена б/н]]*Таблица6254[[#This Row],[заказ б/н]]</f>
        <v>0</v>
      </c>
    </row>
    <row r="2402" spans="1:10" x14ac:dyDescent="0.25">
      <c r="A2402" s="335" t="s">
        <v>3855</v>
      </c>
      <c r="B2402" s="336" t="s">
        <v>3869</v>
      </c>
      <c r="C2402" s="336" t="s">
        <v>3889</v>
      </c>
      <c r="D2402" s="479" t="s">
        <v>3896</v>
      </c>
      <c r="E2402" s="480">
        <v>71263</v>
      </c>
      <c r="F2402" s="337">
        <v>81912</v>
      </c>
      <c r="G2402" s="212"/>
      <c r="H2402" s="212"/>
      <c r="I2402" s="213">
        <f>IF(Таблица6254[[#This Row],[цена наличные]]&lt;&gt;"-",Таблица6254[[#This Row],[цена наличные]]*Таблица6254[[#This Row],[Заказ наличные]],"")</f>
        <v>0</v>
      </c>
      <c r="J2402" s="213">
        <f>Таблица6254[[#This Row],[Цена б/н]]*Таблица6254[[#This Row],[заказ б/н]]</f>
        <v>0</v>
      </c>
    </row>
    <row r="2403" spans="1:10" x14ac:dyDescent="0.25">
      <c r="A2403" s="335" t="s">
        <v>3855</v>
      </c>
      <c r="B2403" s="336" t="s">
        <v>3869</v>
      </c>
      <c r="C2403" s="336" t="s">
        <v>3889</v>
      </c>
      <c r="D2403" s="479" t="s">
        <v>3897</v>
      </c>
      <c r="E2403" s="480">
        <v>45966</v>
      </c>
      <c r="F2403" s="337">
        <v>52835</v>
      </c>
      <c r="G2403" s="212"/>
      <c r="H2403" s="212"/>
      <c r="I2403" s="213">
        <f>IF(Таблица6254[[#This Row],[цена наличные]]&lt;&gt;"-",Таблица6254[[#This Row],[цена наличные]]*Таблица6254[[#This Row],[Заказ наличные]],"")</f>
        <v>0</v>
      </c>
      <c r="J2403" s="213">
        <f>Таблица6254[[#This Row],[Цена б/н]]*Таблица6254[[#This Row],[заказ б/н]]</f>
        <v>0</v>
      </c>
    </row>
    <row r="2404" spans="1:10" x14ac:dyDescent="0.25">
      <c r="A2404" s="335" t="s">
        <v>3855</v>
      </c>
      <c r="B2404" s="336" t="s">
        <v>3869</v>
      </c>
      <c r="C2404" s="336" t="s">
        <v>3889</v>
      </c>
      <c r="D2404" s="479" t="s">
        <v>3898</v>
      </c>
      <c r="E2404" s="480">
        <v>45948</v>
      </c>
      <c r="F2404" s="337">
        <v>52814</v>
      </c>
      <c r="G2404" s="212"/>
      <c r="H2404" s="212"/>
      <c r="I2404" s="213">
        <f>IF(Таблица6254[[#This Row],[цена наличные]]&lt;&gt;"-",Таблица6254[[#This Row],[цена наличные]]*Таблица6254[[#This Row],[Заказ наличные]],"")</f>
        <v>0</v>
      </c>
      <c r="J2404" s="213">
        <f>Таблица6254[[#This Row],[Цена б/н]]*Таблица6254[[#This Row],[заказ б/н]]</f>
        <v>0</v>
      </c>
    </row>
    <row r="2405" spans="1:10" x14ac:dyDescent="0.25">
      <c r="A2405" s="335" t="s">
        <v>3855</v>
      </c>
      <c r="B2405" s="336" t="s">
        <v>3869</v>
      </c>
      <c r="C2405" s="336" t="s">
        <v>3889</v>
      </c>
      <c r="D2405" s="479" t="s">
        <v>3899</v>
      </c>
      <c r="E2405" s="480">
        <v>47122</v>
      </c>
      <c r="F2405" s="337">
        <v>54163</v>
      </c>
      <c r="G2405" s="212"/>
      <c r="H2405" s="212"/>
      <c r="I2405" s="213">
        <f>IF(Таблица6254[[#This Row],[цена наличные]]&lt;&gt;"-",Таблица6254[[#This Row],[цена наличные]]*Таблица6254[[#This Row],[Заказ наличные]],"")</f>
        <v>0</v>
      </c>
      <c r="J2405" s="213">
        <f>Таблица6254[[#This Row],[Цена б/н]]*Таблица6254[[#This Row],[заказ б/н]]</f>
        <v>0</v>
      </c>
    </row>
    <row r="2406" spans="1:10" x14ac:dyDescent="0.25">
      <c r="A2406" s="335" t="s">
        <v>3855</v>
      </c>
      <c r="B2406" s="336" t="s">
        <v>3869</v>
      </c>
      <c r="C2406" s="336" t="s">
        <v>3889</v>
      </c>
      <c r="D2406" s="479" t="s">
        <v>3900</v>
      </c>
      <c r="E2406" s="480">
        <v>47102</v>
      </c>
      <c r="F2406" s="337">
        <v>54140</v>
      </c>
      <c r="G2406" s="212"/>
      <c r="H2406" s="212"/>
      <c r="I2406" s="213">
        <f>IF(Таблица6254[[#This Row],[цена наличные]]&lt;&gt;"-",Таблица6254[[#This Row],[цена наличные]]*Таблица6254[[#This Row],[Заказ наличные]],"")</f>
        <v>0</v>
      </c>
      <c r="J2406" s="213">
        <f>Таблица6254[[#This Row],[Цена б/н]]*Таблица6254[[#This Row],[заказ б/н]]</f>
        <v>0</v>
      </c>
    </row>
    <row r="2407" spans="1:10" x14ac:dyDescent="0.25">
      <c r="A2407" s="335" t="s">
        <v>3855</v>
      </c>
      <c r="B2407" s="336" t="s">
        <v>3869</v>
      </c>
      <c r="C2407" s="336" t="s">
        <v>3889</v>
      </c>
      <c r="D2407" s="479" t="s">
        <v>11337</v>
      </c>
      <c r="E2407" s="480">
        <v>51445</v>
      </c>
      <c r="F2407" s="337">
        <v>59132</v>
      </c>
      <c r="G2407" s="212"/>
      <c r="H2407" s="212"/>
      <c r="I2407" s="213">
        <f>IF(Таблица6254[[#This Row],[цена наличные]]&lt;&gt;"-",Таблица6254[[#This Row],[цена наличные]]*Таблица6254[[#This Row],[Заказ наличные]],"")</f>
        <v>0</v>
      </c>
      <c r="J2407" s="213">
        <f>Таблица6254[[#This Row],[Цена б/н]]*Таблица6254[[#This Row],[заказ б/н]]</f>
        <v>0</v>
      </c>
    </row>
    <row r="2408" spans="1:10" x14ac:dyDescent="0.25">
      <c r="A2408" s="335" t="s">
        <v>3855</v>
      </c>
      <c r="B2408" s="336" t="s">
        <v>3869</v>
      </c>
      <c r="C2408" s="336" t="s">
        <v>3889</v>
      </c>
      <c r="D2408" s="479" t="s">
        <v>3901</v>
      </c>
      <c r="E2408" s="480">
        <v>51445</v>
      </c>
      <c r="F2408" s="337">
        <v>59132</v>
      </c>
      <c r="G2408" s="212"/>
      <c r="H2408" s="212"/>
      <c r="I2408" s="213">
        <f>IF(Таблица6254[[#This Row],[цена наличные]]&lt;&gt;"-",Таблица6254[[#This Row],[цена наличные]]*Таблица6254[[#This Row],[Заказ наличные]],"")</f>
        <v>0</v>
      </c>
      <c r="J2408" s="213">
        <f>Таблица6254[[#This Row],[Цена б/н]]*Таблица6254[[#This Row],[заказ б/н]]</f>
        <v>0</v>
      </c>
    </row>
    <row r="2409" spans="1:10" x14ac:dyDescent="0.25">
      <c r="A2409" s="335" t="s">
        <v>3855</v>
      </c>
      <c r="B2409" s="336" t="s">
        <v>3869</v>
      </c>
      <c r="C2409" s="336" t="s">
        <v>3887</v>
      </c>
      <c r="D2409" s="479" t="s">
        <v>3902</v>
      </c>
      <c r="E2409" s="480">
        <v>34953</v>
      </c>
      <c r="F2409" s="337">
        <v>40176</v>
      </c>
      <c r="G2409" s="212"/>
      <c r="H2409" s="212"/>
      <c r="I2409" s="213">
        <f>IF(Таблица6254[[#This Row],[цена наличные]]&lt;&gt;"-",Таблица6254[[#This Row],[цена наличные]]*Таблица6254[[#This Row],[Заказ наличные]],"")</f>
        <v>0</v>
      </c>
      <c r="J2409" s="213">
        <f>Таблица6254[[#This Row],[Цена б/н]]*Таблица6254[[#This Row],[заказ б/н]]</f>
        <v>0</v>
      </c>
    </row>
    <row r="2410" spans="1:10" x14ac:dyDescent="0.25">
      <c r="A2410" s="335" t="s">
        <v>3855</v>
      </c>
      <c r="B2410" s="336" t="s">
        <v>3869</v>
      </c>
      <c r="C2410" s="336" t="s">
        <v>3887</v>
      </c>
      <c r="D2410" s="479" t="s">
        <v>3903</v>
      </c>
      <c r="E2410" s="480">
        <v>57350</v>
      </c>
      <c r="F2410" s="337">
        <v>65919</v>
      </c>
      <c r="G2410" s="212"/>
      <c r="H2410" s="212"/>
      <c r="I2410" s="213">
        <f>IF(Таблица6254[[#This Row],[цена наличные]]&lt;&gt;"-",Таблица6254[[#This Row],[цена наличные]]*Таблица6254[[#This Row],[Заказ наличные]],"")</f>
        <v>0</v>
      </c>
      <c r="J2410" s="213">
        <f>Таблица6254[[#This Row],[Цена б/н]]*Таблица6254[[#This Row],[заказ б/н]]</f>
        <v>0</v>
      </c>
    </row>
    <row r="2411" spans="1:10" x14ac:dyDescent="0.25">
      <c r="A2411" s="335" t="s">
        <v>3855</v>
      </c>
      <c r="B2411" s="336" t="s">
        <v>3869</v>
      </c>
      <c r="C2411" s="336" t="s">
        <v>3887</v>
      </c>
      <c r="D2411" s="479" t="s">
        <v>3904</v>
      </c>
      <c r="E2411" s="480">
        <v>57350</v>
      </c>
      <c r="F2411" s="337">
        <v>65919</v>
      </c>
      <c r="G2411" s="212"/>
      <c r="H2411" s="212"/>
      <c r="I2411" s="213">
        <f>IF(Таблица6254[[#This Row],[цена наличные]]&lt;&gt;"-",Таблица6254[[#This Row],[цена наличные]]*Таблица6254[[#This Row],[Заказ наличные]],"")</f>
        <v>0</v>
      </c>
      <c r="J2411" s="213">
        <f>Таблица6254[[#This Row],[Цена б/н]]*Таблица6254[[#This Row],[заказ б/н]]</f>
        <v>0</v>
      </c>
    </row>
    <row r="2412" spans="1:10" x14ac:dyDescent="0.25">
      <c r="A2412" s="335" t="s">
        <v>3855</v>
      </c>
      <c r="B2412" s="336" t="s">
        <v>3869</v>
      </c>
      <c r="C2412" s="336" t="s">
        <v>3887</v>
      </c>
      <c r="D2412" s="479" t="s">
        <v>3905</v>
      </c>
      <c r="E2412" s="480">
        <v>51581</v>
      </c>
      <c r="F2412" s="337">
        <v>59288</v>
      </c>
      <c r="G2412" s="212"/>
      <c r="H2412" s="212"/>
      <c r="I2412" s="213">
        <f>IF(Таблица6254[[#This Row],[цена наличные]]&lt;&gt;"-",Таблица6254[[#This Row],[цена наличные]]*Таблица6254[[#This Row],[Заказ наличные]],"")</f>
        <v>0</v>
      </c>
      <c r="J2412" s="213">
        <f>Таблица6254[[#This Row],[Цена б/н]]*Таблица6254[[#This Row],[заказ б/н]]</f>
        <v>0</v>
      </c>
    </row>
    <row r="2413" spans="1:10" x14ac:dyDescent="0.25">
      <c r="A2413" s="335" t="s">
        <v>3855</v>
      </c>
      <c r="B2413" s="336" t="s">
        <v>3869</v>
      </c>
      <c r="C2413" s="336" t="s">
        <v>3887</v>
      </c>
      <c r="D2413" s="479" t="s">
        <v>3906</v>
      </c>
      <c r="E2413" s="480">
        <v>51581</v>
      </c>
      <c r="F2413" s="337">
        <v>59288</v>
      </c>
      <c r="G2413" s="212"/>
      <c r="H2413" s="212"/>
      <c r="I2413" s="213">
        <f>IF(Таблица6254[[#This Row],[цена наличные]]&lt;&gt;"-",Таблица6254[[#This Row],[цена наличные]]*Таблица6254[[#This Row],[Заказ наличные]],"")</f>
        <v>0</v>
      </c>
      <c r="J2413" s="213">
        <f>Таблица6254[[#This Row],[Цена б/н]]*Таблица6254[[#This Row],[заказ б/н]]</f>
        <v>0</v>
      </c>
    </row>
    <row r="2414" spans="1:10" x14ac:dyDescent="0.25">
      <c r="A2414" s="335" t="s">
        <v>3855</v>
      </c>
      <c r="B2414" s="336" t="s">
        <v>3869</v>
      </c>
      <c r="C2414" s="336" t="s">
        <v>3907</v>
      </c>
      <c r="D2414" s="479" t="s">
        <v>3908</v>
      </c>
      <c r="E2414" s="480">
        <v>48301</v>
      </c>
      <c r="F2414" s="337">
        <v>55518</v>
      </c>
      <c r="G2414" s="212"/>
      <c r="H2414" s="212"/>
      <c r="I2414" s="213">
        <f>IF(Таблица6254[[#This Row],[цена наличные]]&lt;&gt;"-",Таблица6254[[#This Row],[цена наличные]]*Таблица6254[[#This Row],[Заказ наличные]],"")</f>
        <v>0</v>
      </c>
      <c r="J2414" s="213">
        <f>Таблица6254[[#This Row],[Цена б/н]]*Таблица6254[[#This Row],[заказ б/н]]</f>
        <v>0</v>
      </c>
    </row>
    <row r="2415" spans="1:10" x14ac:dyDescent="0.25">
      <c r="A2415" s="335" t="s">
        <v>3855</v>
      </c>
      <c r="B2415" s="336" t="s">
        <v>3869</v>
      </c>
      <c r="C2415" s="336" t="s">
        <v>3907</v>
      </c>
      <c r="D2415" s="479" t="s">
        <v>11662</v>
      </c>
      <c r="E2415" s="480">
        <v>51751</v>
      </c>
      <c r="F2415" s="337">
        <v>59483</v>
      </c>
      <c r="G2415" s="212"/>
      <c r="H2415" s="212"/>
      <c r="I2415" s="213">
        <f>IF(Таблица6254[[#This Row],[цена наличные]]&lt;&gt;"-",Таблица6254[[#This Row],[цена наличные]]*Таблица6254[[#This Row],[Заказ наличные]],"")</f>
        <v>0</v>
      </c>
      <c r="J2415" s="213">
        <f>Таблица6254[[#This Row],[Цена б/н]]*Таблица6254[[#This Row],[заказ б/н]]</f>
        <v>0</v>
      </c>
    </row>
    <row r="2416" spans="1:10" x14ac:dyDescent="0.25">
      <c r="A2416" s="335" t="s">
        <v>3855</v>
      </c>
      <c r="B2416" s="336" t="s">
        <v>3869</v>
      </c>
      <c r="C2416" s="336" t="s">
        <v>3907</v>
      </c>
      <c r="D2416" s="479" t="s">
        <v>3909</v>
      </c>
      <c r="E2416" s="480">
        <v>60721</v>
      </c>
      <c r="F2416" s="337">
        <v>69794</v>
      </c>
      <c r="G2416" s="212"/>
      <c r="H2416" s="212"/>
      <c r="I2416" s="213">
        <f>IF(Таблица6254[[#This Row],[цена наличные]]&lt;&gt;"-",Таблица6254[[#This Row],[цена наличные]]*Таблица6254[[#This Row],[Заказ наличные]],"")</f>
        <v>0</v>
      </c>
      <c r="J2416" s="213">
        <f>Таблица6254[[#This Row],[Цена б/н]]*Таблица6254[[#This Row],[заказ б/н]]</f>
        <v>0</v>
      </c>
    </row>
    <row r="2417" spans="1:10" x14ac:dyDescent="0.25">
      <c r="A2417" s="335" t="s">
        <v>3855</v>
      </c>
      <c r="B2417" s="336" t="s">
        <v>3869</v>
      </c>
      <c r="C2417" s="336" t="s">
        <v>3907</v>
      </c>
      <c r="D2417" s="479" t="s">
        <v>10886</v>
      </c>
      <c r="E2417" s="480">
        <v>43471</v>
      </c>
      <c r="F2417" s="337">
        <v>49966</v>
      </c>
      <c r="G2417" s="212"/>
      <c r="H2417" s="212"/>
      <c r="I2417" s="213">
        <f>IF(Таблица6254[[#This Row],[цена наличные]]&lt;&gt;"-",Таблица6254[[#This Row],[цена наличные]]*Таблица6254[[#This Row],[Заказ наличные]],"")</f>
        <v>0</v>
      </c>
      <c r="J2417" s="213">
        <f>Таблица6254[[#This Row],[Цена б/н]]*Таблица6254[[#This Row],[заказ б/н]]</f>
        <v>0</v>
      </c>
    </row>
    <row r="2418" spans="1:10" x14ac:dyDescent="0.25">
      <c r="A2418" s="335" t="s">
        <v>3855</v>
      </c>
      <c r="B2418" s="336" t="s">
        <v>3869</v>
      </c>
      <c r="C2418" s="336" t="s">
        <v>3910</v>
      </c>
      <c r="D2418" s="479" t="s">
        <v>3911</v>
      </c>
      <c r="E2418" s="480">
        <v>42351</v>
      </c>
      <c r="F2418" s="337">
        <v>48679</v>
      </c>
      <c r="G2418" s="212"/>
      <c r="H2418" s="212"/>
      <c r="I2418" s="213">
        <f>IF(Таблица6254[[#This Row],[цена наличные]]&lt;&gt;"-",Таблица6254[[#This Row],[цена наличные]]*Таблица6254[[#This Row],[Заказ наличные]],"")</f>
        <v>0</v>
      </c>
      <c r="J2418" s="213">
        <f>Таблица6254[[#This Row],[Цена б/н]]*Таблица6254[[#This Row],[заказ б/н]]</f>
        <v>0</v>
      </c>
    </row>
    <row r="2419" spans="1:10" x14ac:dyDescent="0.25">
      <c r="A2419" s="335" t="s">
        <v>3855</v>
      </c>
      <c r="B2419" s="336" t="s">
        <v>3869</v>
      </c>
      <c r="C2419" s="336" t="s">
        <v>3910</v>
      </c>
      <c r="D2419" s="479" t="s">
        <v>3912</v>
      </c>
      <c r="E2419" s="480">
        <v>42351</v>
      </c>
      <c r="F2419" s="337">
        <v>48679</v>
      </c>
      <c r="G2419" s="212"/>
      <c r="H2419" s="212"/>
      <c r="I2419" s="213">
        <f>IF(Таблица6254[[#This Row],[цена наличные]]&lt;&gt;"-",Таблица6254[[#This Row],[цена наличные]]*Таблица6254[[#This Row],[Заказ наличные]],"")</f>
        <v>0</v>
      </c>
      <c r="J2419" s="213">
        <f>Таблица6254[[#This Row],[Цена б/н]]*Таблица6254[[#This Row],[заказ б/н]]</f>
        <v>0</v>
      </c>
    </row>
    <row r="2420" spans="1:10" x14ac:dyDescent="0.25">
      <c r="A2420" s="335" t="s">
        <v>3855</v>
      </c>
      <c r="B2420" s="336" t="s">
        <v>3869</v>
      </c>
      <c r="C2420" s="336" t="s">
        <v>3913</v>
      </c>
      <c r="D2420" s="479" t="s">
        <v>3914</v>
      </c>
      <c r="E2420" s="480">
        <v>42765</v>
      </c>
      <c r="F2420" s="337">
        <v>49156</v>
      </c>
      <c r="G2420" s="212"/>
      <c r="H2420" s="212"/>
      <c r="I2420" s="213">
        <f>IF(Таблица6254[[#This Row],[цена наличные]]&lt;&gt;"-",Таблица6254[[#This Row],[цена наличные]]*Таблица6254[[#This Row],[Заказ наличные]],"")</f>
        <v>0</v>
      </c>
      <c r="J2420" s="213">
        <f>Таблица6254[[#This Row],[Цена б/н]]*Таблица6254[[#This Row],[заказ б/н]]</f>
        <v>0</v>
      </c>
    </row>
    <row r="2421" spans="1:10" x14ac:dyDescent="0.25">
      <c r="A2421" s="335" t="s">
        <v>3855</v>
      </c>
      <c r="B2421" s="336" t="s">
        <v>3869</v>
      </c>
      <c r="C2421" s="336" t="s">
        <v>3913</v>
      </c>
      <c r="D2421" s="479" t="s">
        <v>14407</v>
      </c>
      <c r="E2421" s="480">
        <v>51478</v>
      </c>
      <c r="F2421" s="337">
        <v>59171</v>
      </c>
      <c r="G2421" s="212"/>
      <c r="H2421" s="212"/>
      <c r="I2421" s="213">
        <f>IF(Таблица6254[[#This Row],[цена наличные]]&lt;&gt;"-",Таблица6254[[#This Row],[цена наличные]]*Таблица6254[[#This Row],[Заказ наличные]],"")</f>
        <v>0</v>
      </c>
      <c r="J2421" s="213">
        <f>Таблица6254[[#This Row],[Цена б/н]]*Таблица6254[[#This Row],[заказ б/н]]</f>
        <v>0</v>
      </c>
    </row>
    <row r="2422" spans="1:10" x14ac:dyDescent="0.25">
      <c r="A2422" s="335" t="s">
        <v>3855</v>
      </c>
      <c r="B2422" s="336" t="s">
        <v>3869</v>
      </c>
      <c r="C2422" s="336" t="s">
        <v>3915</v>
      </c>
      <c r="D2422" s="479" t="s">
        <v>3916</v>
      </c>
      <c r="E2422" s="480">
        <v>108591</v>
      </c>
      <c r="F2422" s="337">
        <v>124818</v>
      </c>
      <c r="G2422" s="212"/>
      <c r="H2422" s="212"/>
      <c r="I2422" s="213">
        <f>IF(Таблица6254[[#This Row],[цена наличные]]&lt;&gt;"-",Таблица6254[[#This Row],[цена наличные]]*Таблица6254[[#This Row],[Заказ наличные]],"")</f>
        <v>0</v>
      </c>
      <c r="J2422" s="213">
        <f>Таблица6254[[#This Row],[Цена б/н]]*Таблица6254[[#This Row],[заказ б/н]]</f>
        <v>0</v>
      </c>
    </row>
    <row r="2423" spans="1:10" x14ac:dyDescent="0.25">
      <c r="A2423" s="335" t="s">
        <v>3855</v>
      </c>
      <c r="B2423" s="336" t="s">
        <v>3869</v>
      </c>
      <c r="C2423" s="336" t="s">
        <v>3915</v>
      </c>
      <c r="D2423" s="479" t="s">
        <v>3917</v>
      </c>
      <c r="E2423" s="480">
        <v>108591</v>
      </c>
      <c r="F2423" s="337">
        <v>124818</v>
      </c>
      <c r="G2423" s="212"/>
      <c r="H2423" s="212"/>
      <c r="I2423" s="213">
        <f>IF(Таблица6254[[#This Row],[цена наличные]]&lt;&gt;"-",Таблица6254[[#This Row],[цена наличные]]*Таблица6254[[#This Row],[Заказ наличные]],"")</f>
        <v>0</v>
      </c>
      <c r="J2423" s="213">
        <f>Таблица6254[[#This Row],[Цена б/н]]*Таблица6254[[#This Row],[заказ б/н]]</f>
        <v>0</v>
      </c>
    </row>
    <row r="2424" spans="1:10" x14ac:dyDescent="0.25">
      <c r="A2424" s="335" t="s">
        <v>3855</v>
      </c>
      <c r="B2424" s="336" t="s">
        <v>3869</v>
      </c>
      <c r="C2424" s="336" t="s">
        <v>3915</v>
      </c>
      <c r="D2424" s="479" t="s">
        <v>3918</v>
      </c>
      <c r="E2424" s="480">
        <v>108591</v>
      </c>
      <c r="F2424" s="337">
        <v>124818</v>
      </c>
      <c r="G2424" s="212"/>
      <c r="H2424" s="212"/>
      <c r="I2424" s="213">
        <f>IF(Таблица6254[[#This Row],[цена наличные]]&lt;&gt;"-",Таблица6254[[#This Row],[цена наличные]]*Таблица6254[[#This Row],[Заказ наличные]],"")</f>
        <v>0</v>
      </c>
      <c r="J2424" s="213">
        <f>Таблица6254[[#This Row],[Цена б/н]]*Таблица6254[[#This Row],[заказ б/н]]</f>
        <v>0</v>
      </c>
    </row>
    <row r="2425" spans="1:10" x14ac:dyDescent="0.25">
      <c r="A2425" s="335" t="s">
        <v>3855</v>
      </c>
      <c r="B2425" s="336" t="s">
        <v>3869</v>
      </c>
      <c r="C2425" s="336" t="s">
        <v>3915</v>
      </c>
      <c r="D2425" s="479" t="s">
        <v>10222</v>
      </c>
      <c r="E2425" s="480">
        <v>108591</v>
      </c>
      <c r="F2425" s="337">
        <v>124818</v>
      </c>
      <c r="G2425" s="212"/>
      <c r="H2425" s="212"/>
      <c r="I2425" s="213">
        <f>IF(Таблица6254[[#This Row],[цена наличные]]&lt;&gt;"-",Таблица6254[[#This Row],[цена наличные]]*Таблица6254[[#This Row],[Заказ наличные]],"")</f>
        <v>0</v>
      </c>
      <c r="J2425" s="213">
        <f>Таблица6254[[#This Row],[Цена б/н]]*Таблица6254[[#This Row],[заказ б/н]]</f>
        <v>0</v>
      </c>
    </row>
    <row r="2426" spans="1:10" x14ac:dyDescent="0.25">
      <c r="A2426" s="335" t="s">
        <v>3855</v>
      </c>
      <c r="B2426" s="336" t="s">
        <v>3869</v>
      </c>
      <c r="C2426" s="336" t="s">
        <v>3915</v>
      </c>
      <c r="D2426" s="479" t="s">
        <v>3919</v>
      </c>
      <c r="E2426" s="480">
        <v>122165</v>
      </c>
      <c r="F2426" s="337">
        <v>140420</v>
      </c>
      <c r="G2426" s="212"/>
      <c r="H2426" s="212"/>
      <c r="I2426" s="213">
        <f>IF(Таблица6254[[#This Row],[цена наличные]]&lt;&gt;"-",Таблица6254[[#This Row],[цена наличные]]*Таблица6254[[#This Row],[Заказ наличные]],"")</f>
        <v>0</v>
      </c>
      <c r="J2426" s="213">
        <f>Таблица6254[[#This Row],[Цена б/н]]*Таблица6254[[#This Row],[заказ б/н]]</f>
        <v>0</v>
      </c>
    </row>
    <row r="2427" spans="1:10" x14ac:dyDescent="0.25">
      <c r="A2427" s="335" t="s">
        <v>3855</v>
      </c>
      <c r="B2427" s="336" t="s">
        <v>3869</v>
      </c>
      <c r="C2427" s="336" t="s">
        <v>3915</v>
      </c>
      <c r="D2427" s="479" t="s">
        <v>3920</v>
      </c>
      <c r="E2427" s="480">
        <v>122165</v>
      </c>
      <c r="F2427" s="337">
        <v>140420</v>
      </c>
      <c r="G2427" s="212"/>
      <c r="H2427" s="212"/>
      <c r="I2427" s="213">
        <f>IF(Таблица6254[[#This Row],[цена наличные]]&lt;&gt;"-",Таблица6254[[#This Row],[цена наличные]]*Таблица6254[[#This Row],[Заказ наличные]],"")</f>
        <v>0</v>
      </c>
      <c r="J2427" s="213">
        <f>Таблица6254[[#This Row],[Цена б/н]]*Таблица6254[[#This Row],[заказ б/н]]</f>
        <v>0</v>
      </c>
    </row>
    <row r="2428" spans="1:10" x14ac:dyDescent="0.25">
      <c r="A2428" s="335" t="s">
        <v>3855</v>
      </c>
      <c r="B2428" s="336" t="s">
        <v>3869</v>
      </c>
      <c r="C2428" s="336" t="s">
        <v>3915</v>
      </c>
      <c r="D2428" s="479" t="s">
        <v>3921</v>
      </c>
      <c r="E2428" s="480">
        <v>122165</v>
      </c>
      <c r="F2428" s="337">
        <v>140420</v>
      </c>
      <c r="G2428" s="212"/>
      <c r="H2428" s="212"/>
      <c r="I2428" s="213">
        <f>IF(Таблица6254[[#This Row],[цена наличные]]&lt;&gt;"-",Таблица6254[[#This Row],[цена наличные]]*Таблица6254[[#This Row],[Заказ наличные]],"")</f>
        <v>0</v>
      </c>
      <c r="J2428" s="213">
        <f>Таблица6254[[#This Row],[Цена б/н]]*Таблица6254[[#This Row],[заказ б/н]]</f>
        <v>0</v>
      </c>
    </row>
    <row r="2429" spans="1:10" x14ac:dyDescent="0.25">
      <c r="A2429" s="335" t="s">
        <v>3855</v>
      </c>
      <c r="B2429" s="336" t="s">
        <v>3869</v>
      </c>
      <c r="C2429" s="336" t="s">
        <v>3915</v>
      </c>
      <c r="D2429" s="479" t="s">
        <v>3922</v>
      </c>
      <c r="E2429" s="480">
        <v>122165</v>
      </c>
      <c r="F2429" s="337">
        <v>140420</v>
      </c>
      <c r="G2429" s="212"/>
      <c r="H2429" s="212"/>
      <c r="I2429" s="213">
        <f>IF(Таблица6254[[#This Row],[цена наличные]]&lt;&gt;"-",Таблица6254[[#This Row],[цена наличные]]*Таблица6254[[#This Row],[Заказ наличные]],"")</f>
        <v>0</v>
      </c>
      <c r="J2429" s="213">
        <f>Таблица6254[[#This Row],[Цена б/н]]*Таблица6254[[#This Row],[заказ б/н]]</f>
        <v>0</v>
      </c>
    </row>
    <row r="2430" spans="1:10" x14ac:dyDescent="0.25">
      <c r="A2430" s="335" t="s">
        <v>3855</v>
      </c>
      <c r="B2430" s="336" t="s">
        <v>3869</v>
      </c>
      <c r="C2430" s="336" t="s">
        <v>3887</v>
      </c>
      <c r="D2430" s="479" t="s">
        <v>3923</v>
      </c>
      <c r="E2430" s="480">
        <v>57689</v>
      </c>
      <c r="F2430" s="337">
        <v>66309</v>
      </c>
      <c r="G2430" s="212"/>
      <c r="H2430" s="212"/>
      <c r="I2430" s="213">
        <f>IF(Таблица6254[[#This Row],[цена наличные]]&lt;&gt;"-",Таблица6254[[#This Row],[цена наличные]]*Таблица6254[[#This Row],[Заказ наличные]],"")</f>
        <v>0</v>
      </c>
      <c r="J2430" s="213">
        <f>Таблица6254[[#This Row],[Цена б/н]]*Таблица6254[[#This Row],[заказ б/н]]</f>
        <v>0</v>
      </c>
    </row>
    <row r="2431" spans="1:10" x14ac:dyDescent="0.25">
      <c r="A2431" s="335" t="s">
        <v>3855</v>
      </c>
      <c r="B2431" s="336" t="s">
        <v>3869</v>
      </c>
      <c r="C2431" s="336" t="s">
        <v>3887</v>
      </c>
      <c r="D2431" s="479" t="s">
        <v>14408</v>
      </c>
      <c r="E2431" s="480">
        <v>41400</v>
      </c>
      <c r="F2431" s="337">
        <v>47587</v>
      </c>
      <c r="G2431" s="212"/>
      <c r="H2431" s="212"/>
      <c r="I2431" s="213">
        <f>IF(Таблица6254[[#This Row],[цена наличные]]&lt;&gt;"-",Таблица6254[[#This Row],[цена наличные]]*Таблица6254[[#This Row],[Заказ наличные]],"")</f>
        <v>0</v>
      </c>
      <c r="J2431" s="213">
        <f>Таблица6254[[#This Row],[Цена б/н]]*Таблица6254[[#This Row],[заказ б/н]]</f>
        <v>0</v>
      </c>
    </row>
    <row r="2432" spans="1:10" x14ac:dyDescent="0.25">
      <c r="A2432" s="335" t="s">
        <v>3855</v>
      </c>
      <c r="B2432" s="336" t="s">
        <v>3869</v>
      </c>
      <c r="C2432" s="336" t="s">
        <v>3924</v>
      </c>
      <c r="D2432" s="479" t="s">
        <v>3925</v>
      </c>
      <c r="E2432" s="480">
        <v>437420</v>
      </c>
      <c r="F2432" s="337">
        <v>502782</v>
      </c>
      <c r="G2432" s="212"/>
      <c r="H2432" s="212"/>
      <c r="I2432" s="213">
        <f>IF(Таблица6254[[#This Row],[цена наличные]]&lt;&gt;"-",Таблица6254[[#This Row],[цена наличные]]*Таблица6254[[#This Row],[Заказ наличные]],"")</f>
        <v>0</v>
      </c>
      <c r="J2432" s="213">
        <f>Таблица6254[[#This Row],[Цена б/н]]*Таблица6254[[#This Row],[заказ б/н]]</f>
        <v>0</v>
      </c>
    </row>
    <row r="2433" spans="1:10" x14ac:dyDescent="0.25">
      <c r="A2433" s="335" t="s">
        <v>3855</v>
      </c>
      <c r="B2433" s="336" t="s">
        <v>3869</v>
      </c>
      <c r="C2433" s="336" t="s">
        <v>3926</v>
      </c>
      <c r="D2433" s="479" t="s">
        <v>3927</v>
      </c>
      <c r="E2433" s="480">
        <v>105198</v>
      </c>
      <c r="F2433" s="337">
        <v>120917</v>
      </c>
      <c r="G2433" s="212"/>
      <c r="H2433" s="212"/>
      <c r="I2433" s="213">
        <f>IF(Таблица6254[[#This Row],[цена наличные]]&lt;&gt;"-",Таблица6254[[#This Row],[цена наличные]]*Таблица6254[[#This Row],[Заказ наличные]],"")</f>
        <v>0</v>
      </c>
      <c r="J2433" s="213">
        <f>Таблица6254[[#This Row],[Цена б/н]]*Таблица6254[[#This Row],[заказ б/н]]</f>
        <v>0</v>
      </c>
    </row>
    <row r="2434" spans="1:10" x14ac:dyDescent="0.25">
      <c r="A2434" s="335" t="s">
        <v>3855</v>
      </c>
      <c r="B2434" s="336" t="s">
        <v>3869</v>
      </c>
      <c r="C2434" s="336" t="s">
        <v>11663</v>
      </c>
      <c r="D2434" s="479" t="s">
        <v>11664</v>
      </c>
      <c r="E2434" s="480">
        <v>173068</v>
      </c>
      <c r="F2434" s="337">
        <v>198928</v>
      </c>
      <c r="G2434" s="212"/>
      <c r="H2434" s="212"/>
      <c r="I2434" s="213">
        <f>IF(Таблица6254[[#This Row],[цена наличные]]&lt;&gt;"-",Таблица6254[[#This Row],[цена наличные]]*Таблица6254[[#This Row],[Заказ наличные]],"")</f>
        <v>0</v>
      </c>
      <c r="J2434" s="213">
        <f>Таблица6254[[#This Row],[Цена б/н]]*Таблица6254[[#This Row],[заказ б/н]]</f>
        <v>0</v>
      </c>
    </row>
    <row r="2435" spans="1:10" x14ac:dyDescent="0.25">
      <c r="A2435" s="335" t="s">
        <v>3855</v>
      </c>
      <c r="B2435" s="336" t="s">
        <v>3869</v>
      </c>
      <c r="C2435" s="336" t="s">
        <v>12765</v>
      </c>
      <c r="D2435" s="479" t="s">
        <v>12766</v>
      </c>
      <c r="E2435" s="480">
        <v>55721</v>
      </c>
      <c r="F2435" s="337">
        <v>64047</v>
      </c>
      <c r="G2435" s="212"/>
      <c r="H2435" s="212"/>
      <c r="I2435" s="213">
        <f>IF(Таблица6254[[#This Row],[цена наличные]]&lt;&gt;"-",Таблица6254[[#This Row],[цена наличные]]*Таблица6254[[#This Row],[Заказ наличные]],"")</f>
        <v>0</v>
      </c>
      <c r="J2435" s="213">
        <f>Таблица6254[[#This Row],[Цена б/н]]*Таблица6254[[#This Row],[заказ б/н]]</f>
        <v>0</v>
      </c>
    </row>
    <row r="2436" spans="1:10" x14ac:dyDescent="0.25">
      <c r="A2436" s="335" t="s">
        <v>3855</v>
      </c>
      <c r="B2436" s="336" t="s">
        <v>3869</v>
      </c>
      <c r="C2436" s="336" t="s">
        <v>3928</v>
      </c>
      <c r="D2436" s="479" t="s">
        <v>3929</v>
      </c>
      <c r="E2436" s="480">
        <v>99836</v>
      </c>
      <c r="F2436" s="337">
        <v>114754</v>
      </c>
      <c r="G2436" s="212"/>
      <c r="H2436" s="212"/>
      <c r="I2436" s="213">
        <f>IF(Таблица6254[[#This Row],[цена наличные]]&lt;&gt;"-",Таблица6254[[#This Row],[цена наличные]]*Таблица6254[[#This Row],[Заказ наличные]],"")</f>
        <v>0</v>
      </c>
      <c r="J2436" s="213">
        <f>Таблица6254[[#This Row],[Цена б/н]]*Таблица6254[[#This Row],[заказ б/н]]</f>
        <v>0</v>
      </c>
    </row>
    <row r="2437" spans="1:10" x14ac:dyDescent="0.25">
      <c r="A2437" s="335" t="s">
        <v>3855</v>
      </c>
      <c r="B2437" s="336" t="s">
        <v>3869</v>
      </c>
      <c r="C2437" s="336" t="s">
        <v>13735</v>
      </c>
      <c r="D2437" s="479" t="s">
        <v>13736</v>
      </c>
      <c r="E2437" s="480">
        <v>103230</v>
      </c>
      <c r="F2437" s="337">
        <v>118655</v>
      </c>
      <c r="G2437" s="212"/>
      <c r="H2437" s="212"/>
      <c r="I2437" s="213">
        <f>IF(Таблица6254[[#This Row],[цена наличные]]&lt;&gt;"-",Таблица6254[[#This Row],[цена наличные]]*Таблица6254[[#This Row],[Заказ наличные]],"")</f>
        <v>0</v>
      </c>
      <c r="J2437" s="213">
        <f>Таблица6254[[#This Row],[Цена б/н]]*Таблица6254[[#This Row],[заказ б/н]]</f>
        <v>0</v>
      </c>
    </row>
    <row r="2438" spans="1:10" x14ac:dyDescent="0.25">
      <c r="A2438" s="335" t="s">
        <v>3855</v>
      </c>
      <c r="B2438" s="336" t="s">
        <v>3869</v>
      </c>
      <c r="C2438" s="336" t="s">
        <v>3930</v>
      </c>
      <c r="D2438" s="479" t="s">
        <v>9868</v>
      </c>
      <c r="E2438" s="480">
        <v>58752</v>
      </c>
      <c r="F2438" s="337">
        <v>67531</v>
      </c>
      <c r="G2438" s="212"/>
      <c r="H2438" s="212"/>
      <c r="I2438" s="213">
        <f>IF(Таблица6254[[#This Row],[цена наличные]]&lt;&gt;"-",Таблица6254[[#This Row],[цена наличные]]*Таблица6254[[#This Row],[Заказ наличные]],"")</f>
        <v>0</v>
      </c>
      <c r="J2438" s="213">
        <f>Таблица6254[[#This Row],[Цена б/н]]*Таблица6254[[#This Row],[заказ б/н]]</f>
        <v>0</v>
      </c>
    </row>
    <row r="2439" spans="1:10" x14ac:dyDescent="0.25">
      <c r="A2439" s="335" t="s">
        <v>3855</v>
      </c>
      <c r="B2439" s="336" t="s">
        <v>3869</v>
      </c>
      <c r="C2439" s="336" t="s">
        <v>3930</v>
      </c>
      <c r="D2439" s="479" t="s">
        <v>3931</v>
      </c>
      <c r="E2439" s="480">
        <v>53947</v>
      </c>
      <c r="F2439" s="337">
        <v>62008</v>
      </c>
      <c r="G2439" s="212"/>
      <c r="H2439" s="212"/>
      <c r="I2439" s="213">
        <f>IF(Таблица6254[[#This Row],[цена наличные]]&lt;&gt;"-",Таблица6254[[#This Row],[цена наличные]]*Таблица6254[[#This Row],[Заказ наличные]],"")</f>
        <v>0</v>
      </c>
      <c r="J2439" s="213">
        <f>Таблица6254[[#This Row],[Цена б/н]]*Таблица6254[[#This Row],[заказ б/н]]</f>
        <v>0</v>
      </c>
    </row>
    <row r="2440" spans="1:10" x14ac:dyDescent="0.25">
      <c r="A2440" s="335" t="s">
        <v>3855</v>
      </c>
      <c r="B2440" s="336" t="s">
        <v>3869</v>
      </c>
      <c r="C2440" s="336" t="s">
        <v>3932</v>
      </c>
      <c r="D2440" s="479" t="s">
        <v>3933</v>
      </c>
      <c r="E2440" s="480">
        <v>90877</v>
      </c>
      <c r="F2440" s="337">
        <v>104457</v>
      </c>
      <c r="G2440" s="212"/>
      <c r="H2440" s="212"/>
      <c r="I2440" s="213">
        <f>IF(Таблица6254[[#This Row],[цена наличные]]&lt;&gt;"-",Таблица6254[[#This Row],[цена наличные]]*Таблица6254[[#This Row],[Заказ наличные]],"")</f>
        <v>0</v>
      </c>
      <c r="J2440" s="213">
        <f>Таблица6254[[#This Row],[Цена б/н]]*Таблица6254[[#This Row],[заказ б/н]]</f>
        <v>0</v>
      </c>
    </row>
    <row r="2441" spans="1:10" x14ac:dyDescent="0.25">
      <c r="A2441" s="335" t="s">
        <v>3855</v>
      </c>
      <c r="B2441" s="336" t="s">
        <v>3869</v>
      </c>
      <c r="C2441" s="336" t="s">
        <v>3934</v>
      </c>
      <c r="D2441" s="479" t="s">
        <v>3935</v>
      </c>
      <c r="E2441" s="480">
        <v>98615</v>
      </c>
      <c r="F2441" s="337">
        <v>113350</v>
      </c>
      <c r="G2441" s="212"/>
      <c r="H2441" s="212"/>
      <c r="I2441" s="213">
        <f>IF(Таблица6254[[#This Row],[цена наличные]]&lt;&gt;"-",Таблица6254[[#This Row],[цена наличные]]*Таблица6254[[#This Row],[Заказ наличные]],"")</f>
        <v>0</v>
      </c>
      <c r="J2441" s="213">
        <f>Таблица6254[[#This Row],[Цена б/н]]*Таблица6254[[#This Row],[заказ б/н]]</f>
        <v>0</v>
      </c>
    </row>
    <row r="2442" spans="1:10" x14ac:dyDescent="0.25">
      <c r="A2442" s="335" t="s">
        <v>3855</v>
      </c>
      <c r="B2442" s="336" t="s">
        <v>3869</v>
      </c>
      <c r="C2442" s="336" t="s">
        <v>3936</v>
      </c>
      <c r="D2442" s="479" t="s">
        <v>3937</v>
      </c>
      <c r="E2442" s="480">
        <v>40443</v>
      </c>
      <c r="F2442" s="337">
        <v>46486</v>
      </c>
      <c r="G2442" s="212"/>
      <c r="H2442" s="212"/>
      <c r="I2442" s="213">
        <f>IF(Таблица6254[[#This Row],[цена наличные]]&lt;&gt;"-",Таблица6254[[#This Row],[цена наличные]]*Таблица6254[[#This Row],[Заказ наличные]],"")</f>
        <v>0</v>
      </c>
      <c r="J2442" s="213">
        <f>Таблица6254[[#This Row],[Цена б/н]]*Таблица6254[[#This Row],[заказ б/н]]</f>
        <v>0</v>
      </c>
    </row>
    <row r="2443" spans="1:10" x14ac:dyDescent="0.25">
      <c r="A2443" s="335" t="s">
        <v>3855</v>
      </c>
      <c r="B2443" s="336" t="s">
        <v>3869</v>
      </c>
      <c r="C2443" s="336" t="s">
        <v>3938</v>
      </c>
      <c r="D2443" s="479" t="s">
        <v>3939</v>
      </c>
      <c r="E2443" s="480">
        <v>103569</v>
      </c>
      <c r="F2443" s="337">
        <v>119045</v>
      </c>
      <c r="G2443" s="212"/>
      <c r="H2443" s="212"/>
      <c r="I2443" s="213">
        <f>IF(Таблица6254[[#This Row],[цена наличные]]&lt;&gt;"-",Таблица6254[[#This Row],[цена наличные]]*Таблица6254[[#This Row],[Заказ наличные]],"")</f>
        <v>0</v>
      </c>
      <c r="J2443" s="213">
        <f>Таблица6254[[#This Row],[Цена б/н]]*Таблица6254[[#This Row],[заказ б/н]]</f>
        <v>0</v>
      </c>
    </row>
    <row r="2444" spans="1:10" x14ac:dyDescent="0.25">
      <c r="A2444" s="335" t="s">
        <v>3855</v>
      </c>
      <c r="B2444" s="336" t="s">
        <v>3869</v>
      </c>
      <c r="C2444" s="336" t="s">
        <v>3940</v>
      </c>
      <c r="D2444" s="479" t="s">
        <v>3941</v>
      </c>
      <c r="E2444" s="480">
        <v>114089</v>
      </c>
      <c r="F2444" s="337">
        <v>131137</v>
      </c>
      <c r="G2444" s="212"/>
      <c r="H2444" s="212"/>
      <c r="I2444" s="213">
        <f>IF(Таблица6254[[#This Row],[цена наличные]]&lt;&gt;"-",Таблица6254[[#This Row],[цена наличные]]*Таблица6254[[#This Row],[Заказ наличные]],"")</f>
        <v>0</v>
      </c>
      <c r="J2444" s="213">
        <f>Таблица6254[[#This Row],[Цена б/н]]*Таблица6254[[#This Row],[заказ б/н]]</f>
        <v>0</v>
      </c>
    </row>
    <row r="2445" spans="1:10" x14ac:dyDescent="0.25">
      <c r="A2445" s="335" t="s">
        <v>3942</v>
      </c>
      <c r="B2445" s="336" t="s">
        <v>14409</v>
      </c>
      <c r="C2445" s="336">
        <v>409189</v>
      </c>
      <c r="D2445" s="479" t="s">
        <v>14410</v>
      </c>
      <c r="E2445" s="480">
        <v>232983</v>
      </c>
      <c r="F2445" s="337">
        <v>267797</v>
      </c>
      <c r="G2445" s="212"/>
      <c r="H2445" s="212"/>
      <c r="I2445" s="213">
        <f>IF(Таблица6254[[#This Row],[цена наличные]]&lt;&gt;"-",Таблица6254[[#This Row],[цена наличные]]*Таблица6254[[#This Row],[Заказ наличные]],"")</f>
        <v>0</v>
      </c>
      <c r="J2445" s="213">
        <f>Таблица6254[[#This Row],[Цена б/н]]*Таблица6254[[#This Row],[заказ б/н]]</f>
        <v>0</v>
      </c>
    </row>
    <row r="2446" spans="1:10" x14ac:dyDescent="0.25">
      <c r="A2446" s="335" t="s">
        <v>3942</v>
      </c>
      <c r="B2446" s="336" t="s">
        <v>14409</v>
      </c>
      <c r="C2446" s="336">
        <v>409193</v>
      </c>
      <c r="D2446" s="479" t="s">
        <v>14411</v>
      </c>
      <c r="E2446" s="480">
        <v>364033</v>
      </c>
      <c r="F2446" s="337">
        <v>418428</v>
      </c>
      <c r="G2446" s="212"/>
      <c r="H2446" s="212"/>
      <c r="I2446" s="213">
        <f>IF(Таблица6254[[#This Row],[цена наличные]]&lt;&gt;"-",Таблица6254[[#This Row],[цена наличные]]*Таблица6254[[#This Row],[Заказ наличные]],"")</f>
        <v>0</v>
      </c>
      <c r="J2446" s="213">
        <f>Таблица6254[[#This Row],[Цена б/н]]*Таблица6254[[#This Row],[заказ б/н]]</f>
        <v>0</v>
      </c>
    </row>
    <row r="2447" spans="1:10" x14ac:dyDescent="0.25">
      <c r="A2447" s="335" t="s">
        <v>3942</v>
      </c>
      <c r="B2447" s="336" t="s">
        <v>14409</v>
      </c>
      <c r="C2447" s="336" t="s">
        <v>14412</v>
      </c>
      <c r="D2447" s="479" t="s">
        <v>14413</v>
      </c>
      <c r="E2447" s="480">
        <v>618856</v>
      </c>
      <c r="F2447" s="337">
        <v>711329</v>
      </c>
      <c r="G2447" s="212"/>
      <c r="H2447" s="212"/>
      <c r="I2447" s="213">
        <f>IF(Таблица6254[[#This Row],[цена наличные]]&lt;&gt;"-",Таблица6254[[#This Row],[цена наличные]]*Таблица6254[[#This Row],[Заказ наличные]],"")</f>
        <v>0</v>
      </c>
      <c r="J2447" s="213">
        <f>Таблица6254[[#This Row],[Цена б/н]]*Таблица6254[[#This Row],[заказ б/н]]</f>
        <v>0</v>
      </c>
    </row>
    <row r="2448" spans="1:10" x14ac:dyDescent="0.25">
      <c r="A2448" s="335" t="s">
        <v>3942</v>
      </c>
      <c r="B2448" s="336" t="s">
        <v>14409</v>
      </c>
      <c r="C2448" s="336">
        <v>409349</v>
      </c>
      <c r="D2448" s="479" t="s">
        <v>14414</v>
      </c>
      <c r="E2448" s="480">
        <v>2024450</v>
      </c>
      <c r="F2448" s="337">
        <v>2326955</v>
      </c>
      <c r="G2448" s="212"/>
      <c r="H2448" s="212"/>
      <c r="I2448" s="213">
        <f>IF(Таблица6254[[#This Row],[цена наличные]]&lt;&gt;"-",Таблица6254[[#This Row],[цена наличные]]*Таблица6254[[#This Row],[Заказ наличные]],"")</f>
        <v>0</v>
      </c>
      <c r="J2448" s="213">
        <f>Таблица6254[[#This Row],[Цена б/н]]*Таблица6254[[#This Row],[заказ б/н]]</f>
        <v>0</v>
      </c>
    </row>
    <row r="2449" spans="1:10" x14ac:dyDescent="0.25">
      <c r="A2449" s="335" t="s">
        <v>3942</v>
      </c>
      <c r="B2449" s="336" t="s">
        <v>14409</v>
      </c>
      <c r="C2449" s="336">
        <v>419404</v>
      </c>
      <c r="D2449" s="479" t="s">
        <v>14415</v>
      </c>
      <c r="E2449" s="480">
        <v>1819</v>
      </c>
      <c r="F2449" s="337">
        <v>2091</v>
      </c>
      <c r="G2449" s="212"/>
      <c r="H2449" s="212"/>
      <c r="I2449" s="213">
        <f>IF(Таблица6254[[#This Row],[цена наличные]]&lt;&gt;"-",Таблица6254[[#This Row],[цена наличные]]*Таблица6254[[#This Row],[Заказ наличные]],"")</f>
        <v>0</v>
      </c>
      <c r="J2449" s="213">
        <f>Таблица6254[[#This Row],[Цена б/н]]*Таблица6254[[#This Row],[заказ б/н]]</f>
        <v>0</v>
      </c>
    </row>
    <row r="2450" spans="1:10" x14ac:dyDescent="0.25">
      <c r="A2450" s="335" t="s">
        <v>3942</v>
      </c>
      <c r="B2450" s="336" t="s">
        <v>14409</v>
      </c>
      <c r="C2450" s="336">
        <v>418184</v>
      </c>
      <c r="D2450" s="479" t="s">
        <v>14416</v>
      </c>
      <c r="E2450" s="480">
        <v>14436</v>
      </c>
      <c r="F2450" s="337">
        <v>16593</v>
      </c>
      <c r="G2450" s="212"/>
      <c r="H2450" s="212"/>
      <c r="I2450" s="213">
        <f>IF(Таблица6254[[#This Row],[цена наличные]]&lt;&gt;"-",Таблица6254[[#This Row],[цена наличные]]*Таблица6254[[#This Row],[Заказ наличные]],"")</f>
        <v>0</v>
      </c>
      <c r="J2450" s="213">
        <f>Таблица6254[[#This Row],[Цена б/н]]*Таблица6254[[#This Row],[заказ б/н]]</f>
        <v>0</v>
      </c>
    </row>
    <row r="2451" spans="1:10" x14ac:dyDescent="0.25">
      <c r="A2451" s="335" t="s">
        <v>3942</v>
      </c>
      <c r="B2451" s="336" t="s">
        <v>14409</v>
      </c>
      <c r="C2451" s="336" t="s">
        <v>14417</v>
      </c>
      <c r="D2451" s="479" t="s">
        <v>14418</v>
      </c>
      <c r="E2451" s="480">
        <v>73978</v>
      </c>
      <c r="F2451" s="337">
        <v>85032</v>
      </c>
      <c r="G2451" s="212"/>
      <c r="H2451" s="212"/>
      <c r="I2451" s="213">
        <f>IF(Таблица6254[[#This Row],[цена наличные]]&lt;&gt;"-",Таблица6254[[#This Row],[цена наличные]]*Таблица6254[[#This Row],[Заказ наличные]],"")</f>
        <v>0</v>
      </c>
      <c r="J2451" s="213">
        <f>Таблица6254[[#This Row],[Цена б/н]]*Таблица6254[[#This Row],[заказ б/н]]</f>
        <v>0</v>
      </c>
    </row>
    <row r="2452" spans="1:10" x14ac:dyDescent="0.25">
      <c r="A2452" s="335" t="s">
        <v>3942</v>
      </c>
      <c r="B2452" s="336" t="s">
        <v>14409</v>
      </c>
      <c r="C2452" s="336" t="s">
        <v>14419</v>
      </c>
      <c r="D2452" s="479" t="s">
        <v>14420</v>
      </c>
      <c r="E2452" s="480">
        <v>3638</v>
      </c>
      <c r="F2452" s="337">
        <v>4181</v>
      </c>
      <c r="G2452" s="212"/>
      <c r="H2452" s="212"/>
      <c r="I2452" s="213">
        <f>IF(Таблица6254[[#This Row],[цена наличные]]&lt;&gt;"-",Таблица6254[[#This Row],[цена наличные]]*Таблица6254[[#This Row],[Заказ наличные]],"")</f>
        <v>0</v>
      </c>
      <c r="J2452" s="213">
        <f>Таблица6254[[#This Row],[Цена б/н]]*Таблица6254[[#This Row],[заказ б/н]]</f>
        <v>0</v>
      </c>
    </row>
    <row r="2453" spans="1:10" x14ac:dyDescent="0.25">
      <c r="A2453" s="335" t="s">
        <v>3942</v>
      </c>
      <c r="B2453" s="336" t="s">
        <v>14409</v>
      </c>
      <c r="C2453" s="336" t="s">
        <v>14421</v>
      </c>
      <c r="D2453" s="479" t="s">
        <v>14422</v>
      </c>
      <c r="E2453" s="480">
        <v>17144</v>
      </c>
      <c r="F2453" s="337">
        <v>19706</v>
      </c>
      <c r="G2453" s="212"/>
      <c r="H2453" s="212"/>
      <c r="I2453" s="213">
        <f>IF(Таблица6254[[#This Row],[цена наличные]]&lt;&gt;"-",Таблица6254[[#This Row],[цена наличные]]*Таблица6254[[#This Row],[Заказ наличные]],"")</f>
        <v>0</v>
      </c>
      <c r="J2453" s="213">
        <f>Таблица6254[[#This Row],[Цена б/н]]*Таблица6254[[#This Row],[заказ б/н]]</f>
        <v>0</v>
      </c>
    </row>
    <row r="2454" spans="1:10" x14ac:dyDescent="0.25">
      <c r="A2454" s="335" t="s">
        <v>3942</v>
      </c>
      <c r="B2454" s="336" t="s">
        <v>14409</v>
      </c>
      <c r="C2454" s="336">
        <v>944191</v>
      </c>
      <c r="D2454" s="479" t="s">
        <v>14423</v>
      </c>
      <c r="E2454" s="480">
        <v>876</v>
      </c>
      <c r="F2454" s="337">
        <v>1006</v>
      </c>
      <c r="G2454" s="212"/>
      <c r="H2454" s="212"/>
      <c r="I2454" s="213">
        <f>IF(Таблица6254[[#This Row],[цена наличные]]&lt;&gt;"-",Таблица6254[[#This Row],[цена наличные]]*Таблица6254[[#This Row],[Заказ наличные]],"")</f>
        <v>0</v>
      </c>
      <c r="J2454" s="213">
        <f>Таблица6254[[#This Row],[Цена б/н]]*Таблица6254[[#This Row],[заказ б/н]]</f>
        <v>0</v>
      </c>
    </row>
    <row r="2455" spans="1:10" x14ac:dyDescent="0.25">
      <c r="A2455" s="335" t="s">
        <v>3942</v>
      </c>
      <c r="B2455" s="336" t="s">
        <v>14409</v>
      </c>
      <c r="C2455" s="336">
        <v>96750</v>
      </c>
      <c r="D2455" s="479" t="s">
        <v>14424</v>
      </c>
      <c r="E2455" s="480">
        <v>366</v>
      </c>
      <c r="F2455" s="337">
        <v>421</v>
      </c>
      <c r="G2455" s="212"/>
      <c r="H2455" s="212"/>
      <c r="I2455" s="213">
        <f>IF(Таблица6254[[#This Row],[цена наличные]]&lt;&gt;"-",Таблица6254[[#This Row],[цена наличные]]*Таблица6254[[#This Row],[Заказ наличные]],"")</f>
        <v>0</v>
      </c>
      <c r="J2455" s="213">
        <f>Таблица6254[[#This Row],[Цена б/н]]*Таблица6254[[#This Row],[заказ б/н]]</f>
        <v>0</v>
      </c>
    </row>
    <row r="2456" spans="1:10" x14ac:dyDescent="0.25">
      <c r="A2456" s="335" t="s">
        <v>3942</v>
      </c>
      <c r="B2456" s="336" t="s">
        <v>14409</v>
      </c>
      <c r="C2456" s="336">
        <v>956559</v>
      </c>
      <c r="D2456" s="479" t="s">
        <v>14425</v>
      </c>
      <c r="E2456" s="480">
        <v>876</v>
      </c>
      <c r="F2456" s="337">
        <v>1006</v>
      </c>
      <c r="G2456" s="212"/>
      <c r="H2456" s="212"/>
      <c r="I2456" s="213">
        <f>IF(Таблица6254[[#This Row],[цена наличные]]&lt;&gt;"-",Таблица6254[[#This Row],[цена наличные]]*Таблица6254[[#This Row],[Заказ наличные]],"")</f>
        <v>0</v>
      </c>
      <c r="J2456" s="213">
        <f>Таблица6254[[#This Row],[Цена б/н]]*Таблица6254[[#This Row],[заказ б/н]]</f>
        <v>0</v>
      </c>
    </row>
    <row r="2457" spans="1:10" x14ac:dyDescent="0.25">
      <c r="A2457" s="335" t="s">
        <v>3942</v>
      </c>
      <c r="B2457" s="336" t="s">
        <v>14409</v>
      </c>
      <c r="C2457" s="336" t="s">
        <v>14426</v>
      </c>
      <c r="D2457" s="335" t="s">
        <v>14427</v>
      </c>
      <c r="E2457" s="337">
        <v>876</v>
      </c>
      <c r="F2457" s="337">
        <v>1006</v>
      </c>
      <c r="G2457" s="212"/>
      <c r="H2457" s="212"/>
      <c r="I2457" s="213">
        <f>IF(Таблица6254[[#This Row],[цена наличные]]&lt;&gt;"-",Таблица6254[[#This Row],[цена наличные]]*Таблица6254[[#This Row],[Заказ наличные]],"")</f>
        <v>0</v>
      </c>
      <c r="J2457" s="213">
        <f>Таблица6254[[#This Row],[Цена б/н]]*Таблица6254[[#This Row],[заказ б/н]]</f>
        <v>0</v>
      </c>
    </row>
    <row r="2458" spans="1:10" x14ac:dyDescent="0.25">
      <c r="A2458" s="335" t="s">
        <v>3942</v>
      </c>
      <c r="B2458" s="336" t="s">
        <v>14409</v>
      </c>
      <c r="C2458" s="336" t="s">
        <v>14428</v>
      </c>
      <c r="D2458" s="479" t="s">
        <v>14429</v>
      </c>
      <c r="E2458" s="480">
        <v>12176</v>
      </c>
      <c r="F2458" s="337">
        <v>13995</v>
      </c>
      <c r="G2458" s="212"/>
      <c r="H2458" s="212"/>
      <c r="I2458" s="213">
        <f>IF(Таблица6254[[#This Row],[цена наличные]]&lt;&gt;"-",Таблица6254[[#This Row],[цена наличные]]*Таблица6254[[#This Row],[Заказ наличные]],"")</f>
        <v>0</v>
      </c>
      <c r="J2458" s="213">
        <f>Таблица6254[[#This Row],[Цена б/н]]*Таблица6254[[#This Row],[заказ б/н]]</f>
        <v>0</v>
      </c>
    </row>
    <row r="2459" spans="1:10" x14ac:dyDescent="0.25">
      <c r="A2459" s="335" t="s">
        <v>3942</v>
      </c>
      <c r="B2459" s="336" t="s">
        <v>14409</v>
      </c>
      <c r="C2459" s="336" t="s">
        <v>14430</v>
      </c>
      <c r="D2459" s="479" t="s">
        <v>14431</v>
      </c>
      <c r="E2459" s="480">
        <v>3638</v>
      </c>
      <c r="F2459" s="337">
        <v>4181</v>
      </c>
      <c r="G2459" s="212"/>
      <c r="H2459" s="212"/>
      <c r="I2459" s="213">
        <f>IF(Таблица6254[[#This Row],[цена наличные]]&lt;&gt;"-",Таблица6254[[#This Row],[цена наличные]]*Таблица6254[[#This Row],[Заказ наличные]],"")</f>
        <v>0</v>
      </c>
      <c r="J2459" s="213">
        <f>Таблица6254[[#This Row],[Цена б/н]]*Таблица6254[[#This Row],[заказ б/н]]</f>
        <v>0</v>
      </c>
    </row>
    <row r="2460" spans="1:10" x14ac:dyDescent="0.25">
      <c r="A2460" s="335" t="s">
        <v>3942</v>
      </c>
      <c r="B2460" s="336" t="s">
        <v>14409</v>
      </c>
      <c r="C2460" s="336" t="s">
        <v>14432</v>
      </c>
      <c r="D2460" s="479" t="s">
        <v>14433</v>
      </c>
      <c r="E2460" s="480">
        <v>4513</v>
      </c>
      <c r="F2460" s="337">
        <v>5188</v>
      </c>
      <c r="G2460" s="212"/>
      <c r="H2460" s="212"/>
      <c r="I2460" s="213">
        <f>IF(Таблица6254[[#This Row],[цена наличные]]&lt;&gt;"-",Таблица6254[[#This Row],[цена наличные]]*Таблица6254[[#This Row],[Заказ наличные]],"")</f>
        <v>0</v>
      </c>
      <c r="J2460" s="213">
        <f>Таблица6254[[#This Row],[Цена б/н]]*Таблица6254[[#This Row],[заказ б/н]]</f>
        <v>0</v>
      </c>
    </row>
    <row r="2461" spans="1:10" x14ac:dyDescent="0.25">
      <c r="A2461" s="335" t="s">
        <v>3942</v>
      </c>
      <c r="B2461" s="336" t="s">
        <v>14409</v>
      </c>
      <c r="C2461" s="336" t="s">
        <v>14434</v>
      </c>
      <c r="D2461" s="335" t="s">
        <v>14435</v>
      </c>
      <c r="E2461" s="337">
        <v>6767</v>
      </c>
      <c r="F2461" s="337">
        <v>7778</v>
      </c>
      <c r="G2461" s="212"/>
      <c r="H2461" s="212"/>
      <c r="I2461" s="213">
        <f>IF(Таблица6254[[#This Row],[цена наличные]]&lt;&gt;"-",Таблица6254[[#This Row],[цена наличные]]*Таблица6254[[#This Row],[Заказ наличные]],"")</f>
        <v>0</v>
      </c>
      <c r="J2461" s="213">
        <f>Таблица6254[[#This Row],[Цена б/н]]*Таблица6254[[#This Row],[заказ б/н]]</f>
        <v>0</v>
      </c>
    </row>
    <row r="2462" spans="1:10" x14ac:dyDescent="0.25">
      <c r="A2462" s="335" t="s">
        <v>3942</v>
      </c>
      <c r="B2462" s="336" t="s">
        <v>14409</v>
      </c>
      <c r="C2462" s="336" t="s">
        <v>14436</v>
      </c>
      <c r="D2462" s="335" t="s">
        <v>14437</v>
      </c>
      <c r="E2462" s="337">
        <v>364</v>
      </c>
      <c r="F2462" s="337">
        <v>419</v>
      </c>
      <c r="G2462" s="212"/>
      <c r="H2462" s="212"/>
      <c r="I2462" s="213">
        <f>IF(Таблица6254[[#This Row],[цена наличные]]&lt;&gt;"-",Таблица6254[[#This Row],[цена наличные]]*Таблица6254[[#This Row],[Заказ наличные]],"")</f>
        <v>0</v>
      </c>
      <c r="J2462" s="213">
        <f>Таблица6254[[#This Row],[Цена б/н]]*Таблица6254[[#This Row],[заказ б/н]]</f>
        <v>0</v>
      </c>
    </row>
    <row r="2463" spans="1:10" x14ac:dyDescent="0.25">
      <c r="A2463" s="335" t="s">
        <v>3942</v>
      </c>
      <c r="B2463" s="336" t="s">
        <v>14409</v>
      </c>
      <c r="C2463" s="336" t="s">
        <v>14438</v>
      </c>
      <c r="D2463" s="335" t="s">
        <v>14439</v>
      </c>
      <c r="E2463" s="337">
        <v>544</v>
      </c>
      <c r="F2463" s="337">
        <v>626</v>
      </c>
      <c r="G2463" s="212"/>
      <c r="H2463" s="212"/>
      <c r="I2463" s="213">
        <f>IF(Таблица6254[[#This Row],[цена наличные]]&lt;&gt;"-",Таблица6254[[#This Row],[цена наличные]]*Таблица6254[[#This Row],[Заказ наличные]],"")</f>
        <v>0</v>
      </c>
      <c r="J2463" s="213">
        <f>Таблица6254[[#This Row],[Цена б/н]]*Таблица6254[[#This Row],[заказ б/н]]</f>
        <v>0</v>
      </c>
    </row>
    <row r="2464" spans="1:10" x14ac:dyDescent="0.25">
      <c r="A2464" s="335" t="s">
        <v>3942</v>
      </c>
      <c r="B2464" s="336" t="s">
        <v>14409</v>
      </c>
      <c r="C2464" s="336" t="s">
        <v>14440</v>
      </c>
      <c r="D2464" s="335" t="s">
        <v>14441</v>
      </c>
      <c r="E2464" s="337">
        <v>7215</v>
      </c>
      <c r="F2464" s="337">
        <v>8293</v>
      </c>
      <c r="G2464" s="212"/>
      <c r="H2464" s="212"/>
      <c r="I2464" s="213">
        <f>IF(Таблица6254[[#This Row],[цена наличные]]&lt;&gt;"-",Таблица6254[[#This Row],[цена наличные]]*Таблица6254[[#This Row],[Заказ наличные]],"")</f>
        <v>0</v>
      </c>
      <c r="J2464" s="213">
        <f>Таблица6254[[#This Row],[Цена б/н]]*Таблица6254[[#This Row],[заказ б/н]]</f>
        <v>0</v>
      </c>
    </row>
    <row r="2465" spans="1:10" x14ac:dyDescent="0.25">
      <c r="A2465" s="335" t="s">
        <v>3942</v>
      </c>
      <c r="B2465" s="336" t="s">
        <v>14409</v>
      </c>
      <c r="C2465" s="336" t="s">
        <v>14442</v>
      </c>
      <c r="D2465" s="335" t="s">
        <v>14443</v>
      </c>
      <c r="E2465" s="337">
        <v>7208</v>
      </c>
      <c r="F2465" s="337">
        <v>8285</v>
      </c>
      <c r="G2465" s="212"/>
      <c r="H2465" s="212"/>
      <c r="I2465" s="213">
        <f>IF(Таблица6254[[#This Row],[цена наличные]]&lt;&gt;"-",Таблица6254[[#This Row],[цена наличные]]*Таблица6254[[#This Row],[Заказ наличные]],"")</f>
        <v>0</v>
      </c>
      <c r="J2465" s="213">
        <f>Таблица6254[[#This Row],[Цена б/н]]*Таблица6254[[#This Row],[заказ б/н]]</f>
        <v>0</v>
      </c>
    </row>
    <row r="2466" spans="1:10" x14ac:dyDescent="0.25">
      <c r="A2466" s="335" t="s">
        <v>3942</v>
      </c>
      <c r="B2466" s="336" t="s">
        <v>14409</v>
      </c>
      <c r="C2466" s="336" t="s">
        <v>14444</v>
      </c>
      <c r="D2466" s="335" t="s">
        <v>14445</v>
      </c>
      <c r="E2466" s="337">
        <v>72078</v>
      </c>
      <c r="F2466" s="337">
        <v>82848</v>
      </c>
      <c r="G2466" s="212"/>
      <c r="H2466" s="212"/>
      <c r="I2466" s="213">
        <f>IF(Таблица6254[[#This Row],[цена наличные]]&lt;&gt;"-",Таблица6254[[#This Row],[цена наличные]]*Таблица6254[[#This Row],[Заказ наличные]],"")</f>
        <v>0</v>
      </c>
      <c r="J2466" s="213">
        <f>Таблица6254[[#This Row],[Цена б/н]]*Таблица6254[[#This Row],[заказ б/н]]</f>
        <v>0</v>
      </c>
    </row>
    <row r="2467" spans="1:10" x14ac:dyDescent="0.25">
      <c r="A2467" s="335" t="s">
        <v>3942</v>
      </c>
      <c r="B2467" s="336" t="s">
        <v>14409</v>
      </c>
      <c r="C2467" s="336" t="s">
        <v>14446</v>
      </c>
      <c r="D2467" s="335" t="s">
        <v>14447</v>
      </c>
      <c r="E2467" s="337">
        <v>4296</v>
      </c>
      <c r="F2467" s="337">
        <v>4938</v>
      </c>
      <c r="G2467" s="212"/>
      <c r="H2467" s="212"/>
      <c r="I2467" s="213">
        <f>IF(Таблица6254[[#This Row],[цена наличные]]&lt;&gt;"-",Таблица6254[[#This Row],[цена наличные]]*Таблица6254[[#This Row],[Заказ наличные]],"")</f>
        <v>0</v>
      </c>
      <c r="J2467" s="213">
        <f>Таблица6254[[#This Row],[Цена б/н]]*Таблица6254[[#This Row],[заказ б/н]]</f>
        <v>0</v>
      </c>
    </row>
    <row r="2468" spans="1:10" x14ac:dyDescent="0.25">
      <c r="A2468" s="335" t="s">
        <v>3942</v>
      </c>
      <c r="B2468" s="336" t="s">
        <v>14409</v>
      </c>
      <c r="C2468" s="336" t="s">
        <v>14448</v>
      </c>
      <c r="D2468" s="335" t="s">
        <v>14449</v>
      </c>
      <c r="E2468" s="337">
        <v>152897</v>
      </c>
      <c r="F2468" s="337">
        <v>175743</v>
      </c>
      <c r="G2468" s="212"/>
      <c r="H2468" s="212"/>
      <c r="I2468" s="213">
        <f>IF(Таблица6254[[#This Row],[цена наличные]]&lt;&gt;"-",Таблица6254[[#This Row],[цена наличные]]*Таблица6254[[#This Row],[Заказ наличные]],"")</f>
        <v>0</v>
      </c>
      <c r="J2468" s="213">
        <f>Таблица6254[[#This Row],[Цена б/н]]*Таблица6254[[#This Row],[заказ б/н]]</f>
        <v>0</v>
      </c>
    </row>
    <row r="2469" spans="1:10" x14ac:dyDescent="0.25">
      <c r="A2469" s="335" t="s">
        <v>3942</v>
      </c>
      <c r="B2469" s="336" t="s">
        <v>14409</v>
      </c>
      <c r="C2469" s="336" t="s">
        <v>14450</v>
      </c>
      <c r="D2469" s="335" t="s">
        <v>14451</v>
      </c>
      <c r="E2469" s="337">
        <v>2111</v>
      </c>
      <c r="F2469" s="337">
        <v>2426</v>
      </c>
      <c r="G2469" s="212"/>
      <c r="H2469" s="212"/>
      <c r="I2469" s="213">
        <f>IF(Таблица6254[[#This Row],[цена наличные]]&lt;&gt;"-",Таблица6254[[#This Row],[цена наличные]]*Таблица6254[[#This Row],[Заказ наличные]],"")</f>
        <v>0</v>
      </c>
      <c r="J2469" s="213">
        <f>Таблица6254[[#This Row],[Цена б/н]]*Таблица6254[[#This Row],[заказ б/н]]</f>
        <v>0</v>
      </c>
    </row>
    <row r="2470" spans="1:10" x14ac:dyDescent="0.25">
      <c r="A2470" s="335" t="s">
        <v>3942</v>
      </c>
      <c r="B2470" s="336" t="s">
        <v>3943</v>
      </c>
      <c r="C2470" s="336" t="s">
        <v>3944</v>
      </c>
      <c r="D2470" s="335" t="s">
        <v>3945</v>
      </c>
      <c r="E2470" s="337">
        <v>37708</v>
      </c>
      <c r="F2470" s="337">
        <v>43343</v>
      </c>
      <c r="G2470" s="212"/>
      <c r="H2470" s="212"/>
      <c r="I2470" s="213">
        <f>IF(Таблица6254[[#This Row],[цена наличные]]&lt;&gt;"-",Таблица6254[[#This Row],[цена наличные]]*Таблица6254[[#This Row],[Заказ наличные]],"")</f>
        <v>0</v>
      </c>
      <c r="J2470" s="213">
        <f>Таблица6254[[#This Row],[Цена б/н]]*Таблица6254[[#This Row],[заказ б/н]]</f>
        <v>0</v>
      </c>
    </row>
    <row r="2471" spans="1:10" x14ac:dyDescent="0.25">
      <c r="A2471" s="335" t="s">
        <v>3942</v>
      </c>
      <c r="B2471" s="336" t="s">
        <v>3943</v>
      </c>
      <c r="C2471" s="336" t="s">
        <v>3946</v>
      </c>
      <c r="D2471" s="335" t="s">
        <v>3947</v>
      </c>
      <c r="E2471" s="337">
        <v>43253</v>
      </c>
      <c r="F2471" s="337">
        <v>49716</v>
      </c>
      <c r="G2471" s="212"/>
      <c r="H2471" s="212"/>
      <c r="I2471" s="213">
        <f>IF(Таблица6254[[#This Row],[цена наличные]]&lt;&gt;"-",Таблица6254[[#This Row],[цена наличные]]*Таблица6254[[#This Row],[Заказ наличные]],"")</f>
        <v>0</v>
      </c>
      <c r="J2471" s="213">
        <f>Таблица6254[[#This Row],[Цена б/н]]*Таблица6254[[#This Row],[заказ б/н]]</f>
        <v>0</v>
      </c>
    </row>
    <row r="2472" spans="1:10" x14ac:dyDescent="0.25">
      <c r="A2472" s="335" t="s">
        <v>3942</v>
      </c>
      <c r="B2472" s="336" t="s">
        <v>3943</v>
      </c>
      <c r="C2472" s="336" t="s">
        <v>11665</v>
      </c>
      <c r="D2472" s="335" t="s">
        <v>11666</v>
      </c>
      <c r="E2472" s="337">
        <v>44523</v>
      </c>
      <c r="F2472" s="337">
        <v>51175</v>
      </c>
      <c r="G2472" s="212"/>
      <c r="H2472" s="212"/>
      <c r="I2472" s="213">
        <f>IF(Таблица6254[[#This Row],[цена наличные]]&lt;&gt;"-",Таблица6254[[#This Row],[цена наличные]]*Таблица6254[[#This Row],[Заказ наличные]],"")</f>
        <v>0</v>
      </c>
      <c r="J2472" s="213">
        <f>Таблица6254[[#This Row],[Цена б/н]]*Таблица6254[[#This Row],[заказ б/н]]</f>
        <v>0</v>
      </c>
    </row>
    <row r="2473" spans="1:10" x14ac:dyDescent="0.25">
      <c r="A2473" s="335" t="s">
        <v>3942</v>
      </c>
      <c r="B2473" s="336" t="s">
        <v>3943</v>
      </c>
      <c r="C2473" s="336" t="s">
        <v>3948</v>
      </c>
      <c r="D2473" s="335" t="s">
        <v>3949</v>
      </c>
      <c r="E2473" s="337">
        <v>39982</v>
      </c>
      <c r="F2473" s="337">
        <v>45956</v>
      </c>
      <c r="G2473" s="212"/>
      <c r="H2473" s="212"/>
      <c r="I2473" s="213">
        <f>IF(Таблица6254[[#This Row],[цена наличные]]&lt;&gt;"-",Таблица6254[[#This Row],[цена наличные]]*Таблица6254[[#This Row],[Заказ наличные]],"")</f>
        <v>0</v>
      </c>
      <c r="J2473" s="213">
        <f>Таблица6254[[#This Row],[Цена б/н]]*Таблица6254[[#This Row],[заказ б/н]]</f>
        <v>0</v>
      </c>
    </row>
    <row r="2474" spans="1:10" x14ac:dyDescent="0.25">
      <c r="A2474" s="335" t="s">
        <v>3942</v>
      </c>
      <c r="B2474" s="336" t="s">
        <v>3943</v>
      </c>
      <c r="C2474" s="336" t="s">
        <v>10887</v>
      </c>
      <c r="D2474" s="335" t="s">
        <v>10888</v>
      </c>
      <c r="E2474" s="337">
        <v>50434</v>
      </c>
      <c r="F2474" s="337">
        <v>57970</v>
      </c>
      <c r="G2474" s="212"/>
      <c r="H2474" s="212"/>
      <c r="I2474" s="213">
        <f>IF(Таблица6254[[#This Row],[цена наличные]]&lt;&gt;"-",Таблица6254[[#This Row],[цена наличные]]*Таблица6254[[#This Row],[Заказ наличные]],"")</f>
        <v>0</v>
      </c>
      <c r="J2474" s="213">
        <f>Таблица6254[[#This Row],[Цена б/н]]*Таблица6254[[#This Row],[заказ б/н]]</f>
        <v>0</v>
      </c>
    </row>
    <row r="2475" spans="1:10" x14ac:dyDescent="0.25">
      <c r="A2475" s="335" t="s">
        <v>3942</v>
      </c>
      <c r="B2475" s="336" t="s">
        <v>3943</v>
      </c>
      <c r="C2475" s="336" t="s">
        <v>11667</v>
      </c>
      <c r="D2475" s="335" t="s">
        <v>11668</v>
      </c>
      <c r="E2475" s="337">
        <v>39073</v>
      </c>
      <c r="F2475" s="337">
        <v>44911</v>
      </c>
      <c r="G2475" s="212"/>
      <c r="H2475" s="212"/>
      <c r="I2475" s="213">
        <f>IF(Таблица6254[[#This Row],[цена наличные]]&lt;&gt;"-",Таблица6254[[#This Row],[цена наличные]]*Таблица6254[[#This Row],[Заказ наличные]],"")</f>
        <v>0</v>
      </c>
      <c r="J2475" s="213">
        <f>Таблица6254[[#This Row],[Цена б/н]]*Таблица6254[[#This Row],[заказ б/н]]</f>
        <v>0</v>
      </c>
    </row>
    <row r="2476" spans="1:10" x14ac:dyDescent="0.25">
      <c r="A2476" s="335" t="s">
        <v>3942</v>
      </c>
      <c r="B2476" s="336" t="s">
        <v>3943</v>
      </c>
      <c r="C2476" s="336" t="s">
        <v>3950</v>
      </c>
      <c r="D2476" s="335" t="s">
        <v>3951</v>
      </c>
      <c r="E2476" s="337">
        <v>4816032</v>
      </c>
      <c r="F2476" s="337">
        <v>5535669</v>
      </c>
      <c r="G2476" s="212"/>
      <c r="H2476" s="212"/>
      <c r="I2476" s="213">
        <f>IF(Таблица6254[[#This Row],[цена наличные]]&lt;&gt;"-",Таблица6254[[#This Row],[цена наличные]]*Таблица6254[[#This Row],[Заказ наличные]],"")</f>
        <v>0</v>
      </c>
      <c r="J2476" s="213">
        <f>Таблица6254[[#This Row],[Цена б/н]]*Таблица6254[[#This Row],[заказ б/н]]</f>
        <v>0</v>
      </c>
    </row>
    <row r="2477" spans="1:10" x14ac:dyDescent="0.25">
      <c r="A2477" s="335" t="s">
        <v>3942</v>
      </c>
      <c r="B2477" s="336" t="s">
        <v>3943</v>
      </c>
      <c r="C2477" s="336" t="s">
        <v>14452</v>
      </c>
      <c r="D2477" s="335" t="s">
        <v>14453</v>
      </c>
      <c r="E2477" s="337">
        <v>1204917</v>
      </c>
      <c r="F2477" s="337">
        <v>1384963</v>
      </c>
      <c r="G2477" s="212"/>
      <c r="H2477" s="212"/>
      <c r="I2477" s="213">
        <f>IF(Таблица6254[[#This Row],[цена наличные]]&lt;&gt;"-",Таблица6254[[#This Row],[цена наличные]]*Таблица6254[[#This Row],[Заказ наличные]],"")</f>
        <v>0</v>
      </c>
      <c r="J2477" s="213">
        <f>Таблица6254[[#This Row],[Цена б/н]]*Таблица6254[[#This Row],[заказ б/н]]</f>
        <v>0</v>
      </c>
    </row>
    <row r="2478" spans="1:10" x14ac:dyDescent="0.25">
      <c r="A2478" s="335" t="s">
        <v>3942</v>
      </c>
      <c r="B2478" s="336" t="s">
        <v>3943</v>
      </c>
      <c r="C2478" s="336" t="s">
        <v>3952</v>
      </c>
      <c r="D2478" s="335" t="s">
        <v>3953</v>
      </c>
      <c r="E2478" s="337">
        <v>140843</v>
      </c>
      <c r="F2478" s="337">
        <v>161889</v>
      </c>
      <c r="G2478" s="212"/>
      <c r="H2478" s="212"/>
      <c r="I2478" s="213">
        <f>IF(Таблица6254[[#This Row],[цена наличные]]&lt;&gt;"-",Таблица6254[[#This Row],[цена наличные]]*Таблица6254[[#This Row],[Заказ наличные]],"")</f>
        <v>0</v>
      </c>
      <c r="J2478" s="213">
        <f>Таблица6254[[#This Row],[Цена б/н]]*Таблица6254[[#This Row],[заказ б/н]]</f>
        <v>0</v>
      </c>
    </row>
    <row r="2479" spans="1:10" x14ac:dyDescent="0.25">
      <c r="A2479" s="335" t="s">
        <v>3942</v>
      </c>
      <c r="B2479" s="336" t="s">
        <v>3943</v>
      </c>
      <c r="C2479" s="336" t="s">
        <v>3954</v>
      </c>
      <c r="D2479" s="335" t="s">
        <v>3955</v>
      </c>
      <c r="E2479" s="337">
        <v>399820</v>
      </c>
      <c r="F2479" s="337">
        <v>459563</v>
      </c>
      <c r="G2479" s="212"/>
      <c r="H2479" s="212"/>
      <c r="I2479" s="213">
        <f>IF(Таблица6254[[#This Row],[цена наличные]]&lt;&gt;"-",Таблица6254[[#This Row],[цена наличные]]*Таблица6254[[#This Row],[Заказ наличные]],"")</f>
        <v>0</v>
      </c>
      <c r="J2479" s="213">
        <f>Таблица6254[[#This Row],[Цена б/н]]*Таблица6254[[#This Row],[заказ б/н]]</f>
        <v>0</v>
      </c>
    </row>
    <row r="2480" spans="1:10" x14ac:dyDescent="0.25">
      <c r="A2480" s="335" t="s">
        <v>3942</v>
      </c>
      <c r="B2480" s="336" t="s">
        <v>3943</v>
      </c>
      <c r="C2480" s="336" t="s">
        <v>12767</v>
      </c>
      <c r="D2480" s="335" t="s">
        <v>12768</v>
      </c>
      <c r="E2480" s="337">
        <v>24596</v>
      </c>
      <c r="F2480" s="337">
        <v>28271</v>
      </c>
      <c r="G2480" s="212"/>
      <c r="H2480" s="212"/>
      <c r="I2480" s="213">
        <f>IF(Таблица6254[[#This Row],[цена наличные]]&lt;&gt;"-",Таблица6254[[#This Row],[цена наличные]]*Таблица6254[[#This Row],[Заказ наличные]],"")</f>
        <v>0</v>
      </c>
      <c r="J2480" s="213">
        <f>Таблица6254[[#This Row],[Цена б/н]]*Таблица6254[[#This Row],[заказ б/н]]</f>
        <v>0</v>
      </c>
    </row>
    <row r="2481" spans="1:10" x14ac:dyDescent="0.25">
      <c r="A2481" s="335" t="s">
        <v>3942</v>
      </c>
      <c r="B2481" s="336" t="s">
        <v>3943</v>
      </c>
      <c r="C2481" s="336" t="s">
        <v>14454</v>
      </c>
      <c r="D2481" s="335" t="s">
        <v>14455</v>
      </c>
      <c r="E2481" s="337">
        <v>47251</v>
      </c>
      <c r="F2481" s="337">
        <v>54311</v>
      </c>
      <c r="G2481" s="212"/>
      <c r="H2481" s="212"/>
      <c r="I2481" s="213">
        <f>IF(Таблица6254[[#This Row],[цена наличные]]&lt;&gt;"-",Таблица6254[[#This Row],[цена наличные]]*Таблица6254[[#This Row],[Заказ наличные]],"")</f>
        <v>0</v>
      </c>
      <c r="J2481" s="213">
        <f>Таблица6254[[#This Row],[Цена б/н]]*Таблица6254[[#This Row],[заказ б/н]]</f>
        <v>0</v>
      </c>
    </row>
    <row r="2482" spans="1:10" x14ac:dyDescent="0.25">
      <c r="A2482" s="335" t="s">
        <v>3942</v>
      </c>
      <c r="B2482" s="336" t="s">
        <v>3943</v>
      </c>
      <c r="C2482" s="336" t="s">
        <v>14456</v>
      </c>
      <c r="D2482" s="335" t="s">
        <v>14457</v>
      </c>
      <c r="E2482" s="337">
        <v>38163</v>
      </c>
      <c r="F2482" s="337">
        <v>43866</v>
      </c>
      <c r="G2482" s="212"/>
      <c r="H2482" s="212"/>
      <c r="I2482" s="213">
        <f>IF(Таблица6254[[#This Row],[цена наличные]]&lt;&gt;"-",Таблица6254[[#This Row],[цена наличные]]*Таблица6254[[#This Row],[Заказ наличные]],"")</f>
        <v>0</v>
      </c>
      <c r="J2482" s="213">
        <f>Таблица6254[[#This Row],[Цена б/н]]*Таблица6254[[#This Row],[заказ б/н]]</f>
        <v>0</v>
      </c>
    </row>
    <row r="2483" spans="1:10" x14ac:dyDescent="0.25">
      <c r="A2483" s="335" t="s">
        <v>3942</v>
      </c>
      <c r="B2483" s="336" t="s">
        <v>3943</v>
      </c>
      <c r="C2483" s="336" t="s">
        <v>3956</v>
      </c>
      <c r="D2483" s="335" t="s">
        <v>3957</v>
      </c>
      <c r="E2483" s="337">
        <v>39073</v>
      </c>
      <c r="F2483" s="337">
        <v>44911</v>
      </c>
      <c r="G2483" s="212"/>
      <c r="H2483" s="212"/>
      <c r="I2483" s="213">
        <f>IF(Таблица6254[[#This Row],[цена наличные]]&lt;&gt;"-",Таблица6254[[#This Row],[цена наличные]]*Таблица6254[[#This Row],[Заказ наличные]],"")</f>
        <v>0</v>
      </c>
      <c r="J2483" s="213">
        <f>Таблица6254[[#This Row],[Цена б/н]]*Таблица6254[[#This Row],[заказ б/н]]</f>
        <v>0</v>
      </c>
    </row>
    <row r="2484" spans="1:10" x14ac:dyDescent="0.25">
      <c r="A2484" s="335" t="s">
        <v>3942</v>
      </c>
      <c r="B2484" s="336" t="s">
        <v>3943</v>
      </c>
      <c r="C2484" s="336" t="s">
        <v>11669</v>
      </c>
      <c r="D2484" s="335" t="s">
        <v>11670</v>
      </c>
      <c r="E2484" s="337">
        <v>36073</v>
      </c>
      <c r="F2484" s="337">
        <v>41463</v>
      </c>
      <c r="G2484" s="212"/>
      <c r="H2484" s="212"/>
      <c r="I2484" s="213">
        <f>IF(Таблица6254[[#This Row],[цена наличные]]&lt;&gt;"-",Таблица6254[[#This Row],[цена наличные]]*Таблица6254[[#This Row],[Заказ наличные]],"")</f>
        <v>0</v>
      </c>
      <c r="J2484" s="213">
        <f>Таблица6254[[#This Row],[Цена б/н]]*Таблица6254[[#This Row],[заказ б/н]]</f>
        <v>0</v>
      </c>
    </row>
    <row r="2485" spans="1:10" x14ac:dyDescent="0.25">
      <c r="A2485" s="335" t="s">
        <v>3942</v>
      </c>
      <c r="B2485" s="336" t="s">
        <v>3943</v>
      </c>
      <c r="C2485" s="336" t="s">
        <v>10889</v>
      </c>
      <c r="D2485" s="335" t="s">
        <v>10890</v>
      </c>
      <c r="E2485" s="337">
        <v>33168</v>
      </c>
      <c r="F2485" s="337">
        <v>38124</v>
      </c>
      <c r="G2485" s="212"/>
      <c r="H2485" s="212"/>
      <c r="I2485" s="213">
        <f>IF(Таблица6254[[#This Row],[цена наличные]]&lt;&gt;"-",Таблица6254[[#This Row],[цена наличные]]*Таблица6254[[#This Row],[Заказ наличные]],"")</f>
        <v>0</v>
      </c>
      <c r="J2485" s="213">
        <f>Таблица6254[[#This Row],[Цена б/н]]*Таблица6254[[#This Row],[заказ б/н]]</f>
        <v>0</v>
      </c>
    </row>
    <row r="2486" spans="1:10" x14ac:dyDescent="0.25">
      <c r="A2486" s="335" t="s">
        <v>3942</v>
      </c>
      <c r="B2486" s="336" t="s">
        <v>3943</v>
      </c>
      <c r="C2486" s="336" t="s">
        <v>13737</v>
      </c>
      <c r="D2486" s="335" t="s">
        <v>13738</v>
      </c>
      <c r="E2486" s="337">
        <v>10540</v>
      </c>
      <c r="F2486" s="337">
        <v>12115</v>
      </c>
      <c r="G2486" s="212"/>
      <c r="H2486" s="212"/>
      <c r="I2486" s="213">
        <f>IF(Таблица6254[[#This Row],[цена наличные]]&lt;&gt;"-",Таблица6254[[#This Row],[цена наличные]]*Таблица6254[[#This Row],[Заказ наличные]],"")</f>
        <v>0</v>
      </c>
      <c r="J2486" s="213">
        <f>Таблица6254[[#This Row],[Цена б/н]]*Таблица6254[[#This Row],[заказ б/н]]</f>
        <v>0</v>
      </c>
    </row>
    <row r="2487" spans="1:10" x14ac:dyDescent="0.25">
      <c r="A2487" s="335" t="s">
        <v>3942</v>
      </c>
      <c r="B2487" s="336" t="s">
        <v>3943</v>
      </c>
      <c r="C2487" s="336" t="s">
        <v>10891</v>
      </c>
      <c r="D2487" s="335" t="s">
        <v>10892</v>
      </c>
      <c r="E2487" s="337">
        <v>11131</v>
      </c>
      <c r="F2487" s="337">
        <v>12794</v>
      </c>
      <c r="G2487" s="212"/>
      <c r="H2487" s="212"/>
      <c r="I2487" s="213">
        <f>IF(Таблица6254[[#This Row],[цена наличные]]&lt;&gt;"-",Таблица6254[[#This Row],[цена наличные]]*Таблица6254[[#This Row],[Заказ наличные]],"")</f>
        <v>0</v>
      </c>
      <c r="J2487" s="213">
        <f>Таблица6254[[#This Row],[Цена б/н]]*Таблица6254[[#This Row],[заказ б/н]]</f>
        <v>0</v>
      </c>
    </row>
    <row r="2488" spans="1:10" x14ac:dyDescent="0.25">
      <c r="A2488" s="335" t="s">
        <v>3942</v>
      </c>
      <c r="B2488" s="336" t="s">
        <v>3943</v>
      </c>
      <c r="C2488" s="336" t="s">
        <v>3958</v>
      </c>
      <c r="D2488" s="335" t="s">
        <v>3959</v>
      </c>
      <c r="E2488" s="337">
        <v>12719</v>
      </c>
      <c r="F2488" s="337">
        <v>14619</v>
      </c>
      <c r="G2488" s="212"/>
      <c r="H2488" s="212"/>
      <c r="I2488" s="213">
        <f>IF(Таблица6254[[#This Row],[цена наличные]]&lt;&gt;"-",Таблица6254[[#This Row],[цена наличные]]*Таблица6254[[#This Row],[Заказ наличные]],"")</f>
        <v>0</v>
      </c>
      <c r="J2488" s="213">
        <f>Таблица6254[[#This Row],[Цена б/н]]*Таблица6254[[#This Row],[заказ б/н]]</f>
        <v>0</v>
      </c>
    </row>
    <row r="2489" spans="1:10" x14ac:dyDescent="0.25">
      <c r="A2489" s="335" t="s">
        <v>3942</v>
      </c>
      <c r="B2489" s="336" t="s">
        <v>3943</v>
      </c>
      <c r="C2489" s="336" t="s">
        <v>3960</v>
      </c>
      <c r="D2489" s="335" t="s">
        <v>3961</v>
      </c>
      <c r="E2489" s="337">
        <v>10907</v>
      </c>
      <c r="F2489" s="337">
        <v>12536</v>
      </c>
      <c r="G2489" s="212"/>
      <c r="H2489" s="212"/>
      <c r="I2489" s="213">
        <f>IF(Таблица6254[[#This Row],[цена наличные]]&lt;&gt;"-",Таблица6254[[#This Row],[цена наличные]]*Таблица6254[[#This Row],[Заказ наличные]],"")</f>
        <v>0</v>
      </c>
      <c r="J2489" s="213">
        <f>Таблица6254[[#This Row],[Цена б/н]]*Таблица6254[[#This Row],[заказ б/н]]</f>
        <v>0</v>
      </c>
    </row>
    <row r="2490" spans="1:10" x14ac:dyDescent="0.25">
      <c r="A2490" s="335" t="s">
        <v>3942</v>
      </c>
      <c r="B2490" s="336" t="s">
        <v>3943</v>
      </c>
      <c r="C2490" s="336" t="s">
        <v>10893</v>
      </c>
      <c r="D2490" s="335" t="s">
        <v>10894</v>
      </c>
      <c r="E2490" s="337">
        <v>45276</v>
      </c>
      <c r="F2490" s="337">
        <v>52041</v>
      </c>
      <c r="G2490" s="212"/>
      <c r="H2490" s="212"/>
      <c r="I2490" s="213">
        <f>IF(Таблица6254[[#This Row],[цена наличные]]&lt;&gt;"-",Таблица6254[[#This Row],[цена наличные]]*Таблица6254[[#This Row],[Заказ наличные]],"")</f>
        <v>0</v>
      </c>
      <c r="J2490" s="213">
        <f>Таблица6254[[#This Row],[Цена б/н]]*Таблица6254[[#This Row],[заказ б/н]]</f>
        <v>0</v>
      </c>
    </row>
    <row r="2491" spans="1:10" x14ac:dyDescent="0.25">
      <c r="A2491" s="335" t="s">
        <v>3942</v>
      </c>
      <c r="B2491" s="336" t="s">
        <v>3943</v>
      </c>
      <c r="C2491" s="336" t="s">
        <v>3962</v>
      </c>
      <c r="D2491" s="335" t="s">
        <v>3963</v>
      </c>
      <c r="E2491" s="337">
        <v>999551</v>
      </c>
      <c r="F2491" s="337">
        <v>1148909</v>
      </c>
      <c r="G2491" s="212"/>
      <c r="H2491" s="212"/>
      <c r="I2491" s="213">
        <f>IF(Таблица6254[[#This Row],[цена наличные]]&lt;&gt;"-",Таблица6254[[#This Row],[цена наличные]]*Таблица6254[[#This Row],[Заказ наличные]],"")</f>
        <v>0</v>
      </c>
      <c r="J2491" s="213">
        <f>Таблица6254[[#This Row],[Цена б/н]]*Таблица6254[[#This Row],[заказ б/н]]</f>
        <v>0</v>
      </c>
    </row>
    <row r="2492" spans="1:10" x14ac:dyDescent="0.25">
      <c r="A2492" s="335" t="s">
        <v>3942</v>
      </c>
      <c r="B2492" s="336" t="s">
        <v>3943</v>
      </c>
      <c r="C2492" s="336" t="s">
        <v>10895</v>
      </c>
      <c r="D2492" s="335" t="s">
        <v>10896</v>
      </c>
      <c r="E2492" s="337">
        <v>11904</v>
      </c>
      <c r="F2492" s="337">
        <v>13683</v>
      </c>
      <c r="G2492" s="212"/>
      <c r="H2492" s="212"/>
      <c r="I2492" s="213">
        <f>IF(Таблица6254[[#This Row],[цена наличные]]&lt;&gt;"-",Таблица6254[[#This Row],[цена наличные]]*Таблица6254[[#This Row],[Заказ наличные]],"")</f>
        <v>0</v>
      </c>
      <c r="J2492" s="213">
        <f>Таблица6254[[#This Row],[Цена б/н]]*Таблица6254[[#This Row],[заказ б/н]]</f>
        <v>0</v>
      </c>
    </row>
    <row r="2493" spans="1:10" x14ac:dyDescent="0.25">
      <c r="A2493" s="335" t="s">
        <v>3942</v>
      </c>
      <c r="B2493" s="336" t="s">
        <v>3943</v>
      </c>
      <c r="C2493" s="336" t="s">
        <v>3964</v>
      </c>
      <c r="D2493" s="335" t="s">
        <v>3965</v>
      </c>
      <c r="E2493" s="337">
        <v>12176</v>
      </c>
      <c r="F2493" s="337">
        <v>13995</v>
      </c>
      <c r="G2493" s="212"/>
      <c r="H2493" s="212"/>
      <c r="I2493" s="213">
        <f>IF(Таблица6254[[#This Row],[цена наличные]]&lt;&gt;"-",Таблица6254[[#This Row],[цена наличные]]*Таблица6254[[#This Row],[Заказ наличные]],"")</f>
        <v>0</v>
      </c>
      <c r="J2493" s="213">
        <f>Таблица6254[[#This Row],[Цена б/н]]*Таблица6254[[#This Row],[заказ б/н]]</f>
        <v>0</v>
      </c>
    </row>
    <row r="2494" spans="1:10" x14ac:dyDescent="0.25">
      <c r="A2494" s="335" t="s">
        <v>3942</v>
      </c>
      <c r="B2494" s="336" t="s">
        <v>3943</v>
      </c>
      <c r="C2494" s="336" t="s">
        <v>11671</v>
      </c>
      <c r="D2494" s="335" t="s">
        <v>11672</v>
      </c>
      <c r="E2494" s="337">
        <v>24643</v>
      </c>
      <c r="F2494" s="337">
        <v>28326</v>
      </c>
      <c r="G2494" s="212"/>
      <c r="H2494" s="212"/>
      <c r="I2494" s="213">
        <f>IF(Таблица6254[[#This Row],[цена наличные]]&lt;&gt;"-",Таблица6254[[#This Row],[цена наличные]]*Таблица6254[[#This Row],[Заказ наличные]],"")</f>
        <v>0</v>
      </c>
      <c r="J2494" s="213">
        <f>Таблица6254[[#This Row],[Цена б/н]]*Таблица6254[[#This Row],[заказ б/н]]</f>
        <v>0</v>
      </c>
    </row>
    <row r="2495" spans="1:10" x14ac:dyDescent="0.25">
      <c r="A2495" s="335" t="s">
        <v>3942</v>
      </c>
      <c r="B2495" s="336" t="s">
        <v>3943</v>
      </c>
      <c r="C2495" s="336" t="s">
        <v>3966</v>
      </c>
      <c r="D2495" s="335" t="s">
        <v>3967</v>
      </c>
      <c r="E2495" s="337">
        <v>14992</v>
      </c>
      <c r="F2495" s="337">
        <v>17233</v>
      </c>
      <c r="G2495" s="212"/>
      <c r="H2495" s="212"/>
      <c r="I2495" s="213">
        <f>IF(Таблица6254[[#This Row],[цена наличные]]&lt;&gt;"-",Таблица6254[[#This Row],[цена наличные]]*Таблица6254[[#This Row],[Заказ наличные]],"")</f>
        <v>0</v>
      </c>
      <c r="J2495" s="213">
        <f>Таблица6254[[#This Row],[Цена б/н]]*Таблица6254[[#This Row],[заказ б/н]]</f>
        <v>0</v>
      </c>
    </row>
    <row r="2496" spans="1:10" x14ac:dyDescent="0.25">
      <c r="A2496" s="335" t="s">
        <v>3942</v>
      </c>
      <c r="B2496" s="336" t="s">
        <v>3943</v>
      </c>
      <c r="C2496" s="336" t="s">
        <v>10897</v>
      </c>
      <c r="D2496" s="335" t="s">
        <v>10898</v>
      </c>
      <c r="E2496" s="337">
        <v>186282</v>
      </c>
      <c r="F2496" s="337">
        <v>214117</v>
      </c>
      <c r="G2496" s="212"/>
      <c r="H2496" s="212"/>
      <c r="I2496" s="213">
        <f>IF(Таблица6254[[#This Row],[цена наличные]]&lt;&gt;"-",Таблица6254[[#This Row],[цена наличные]]*Таблица6254[[#This Row],[Заказ наличные]],"")</f>
        <v>0</v>
      </c>
      <c r="J2496" s="213">
        <f>Таблица6254[[#This Row],[Цена б/н]]*Таблица6254[[#This Row],[заказ б/н]]</f>
        <v>0</v>
      </c>
    </row>
    <row r="2497" spans="1:10" x14ac:dyDescent="0.25">
      <c r="A2497" s="335" t="s">
        <v>3942</v>
      </c>
      <c r="B2497" s="336" t="s">
        <v>3943</v>
      </c>
      <c r="C2497" s="336" t="s">
        <v>13739</v>
      </c>
      <c r="D2497" s="335" t="s">
        <v>13740</v>
      </c>
      <c r="E2497" s="337">
        <v>10934</v>
      </c>
      <c r="F2497" s="337">
        <v>12568</v>
      </c>
      <c r="G2497" s="212"/>
      <c r="H2497" s="212"/>
      <c r="I2497" s="213">
        <f>IF(Таблица6254[[#This Row],[цена наличные]]&lt;&gt;"-",Таблица6254[[#This Row],[цена наличные]]*Таблица6254[[#This Row],[Заказ наличные]],"")</f>
        <v>0</v>
      </c>
      <c r="J2497" s="213">
        <f>Таблица6254[[#This Row],[Цена б/н]]*Таблица6254[[#This Row],[заказ б/н]]</f>
        <v>0</v>
      </c>
    </row>
    <row r="2498" spans="1:10" x14ac:dyDescent="0.25">
      <c r="A2498" s="335" t="s">
        <v>3942</v>
      </c>
      <c r="B2498" s="336" t="s">
        <v>3943</v>
      </c>
      <c r="C2498" s="336" t="s">
        <v>13741</v>
      </c>
      <c r="D2498" s="335" t="s">
        <v>13742</v>
      </c>
      <c r="E2498" s="337">
        <v>11083</v>
      </c>
      <c r="F2498" s="337">
        <v>12739</v>
      </c>
      <c r="G2498" s="212"/>
      <c r="H2498" s="212"/>
      <c r="I2498" s="213">
        <f>IF(Таблица6254[[#This Row],[цена наличные]]&lt;&gt;"-",Таблица6254[[#This Row],[цена наличные]]*Таблица6254[[#This Row],[Заказ наличные]],"")</f>
        <v>0</v>
      </c>
      <c r="J2498" s="213">
        <f>Таблица6254[[#This Row],[Цена б/н]]*Таблица6254[[#This Row],[заказ б/н]]</f>
        <v>0</v>
      </c>
    </row>
    <row r="2499" spans="1:10" x14ac:dyDescent="0.25">
      <c r="A2499" s="335" t="s">
        <v>3942</v>
      </c>
      <c r="B2499" s="336" t="s">
        <v>3943</v>
      </c>
      <c r="C2499" s="336" t="s">
        <v>13743</v>
      </c>
      <c r="D2499" s="335" t="s">
        <v>13744</v>
      </c>
      <c r="E2499" s="337">
        <v>6543</v>
      </c>
      <c r="F2499" s="337">
        <v>7520</v>
      </c>
      <c r="G2499" s="212"/>
      <c r="H2499" s="212"/>
      <c r="I2499" s="213">
        <f>IF(Таблица6254[[#This Row],[цена наличные]]&lt;&gt;"-",Таблица6254[[#This Row],[цена наличные]]*Таблица6254[[#This Row],[Заказ наличные]],"")</f>
        <v>0</v>
      </c>
      <c r="J2499" s="213">
        <f>Таблица6254[[#This Row],[Цена б/н]]*Таблица6254[[#This Row],[заказ б/н]]</f>
        <v>0</v>
      </c>
    </row>
    <row r="2500" spans="1:10" x14ac:dyDescent="0.25">
      <c r="A2500" s="335" t="s">
        <v>3942</v>
      </c>
      <c r="B2500" s="336" t="s">
        <v>3943</v>
      </c>
      <c r="C2500" s="336" t="s">
        <v>11338</v>
      </c>
      <c r="D2500" s="335" t="s">
        <v>13745</v>
      </c>
      <c r="E2500" s="337">
        <v>14809</v>
      </c>
      <c r="F2500" s="337">
        <v>17022</v>
      </c>
      <c r="G2500" s="212"/>
      <c r="H2500" s="212"/>
      <c r="I2500" s="213">
        <f>IF(Таблица6254[[#This Row],[цена наличные]]&lt;&gt;"-",Таблица6254[[#This Row],[цена наличные]]*Таблица6254[[#This Row],[Заказ наличные]],"")</f>
        <v>0</v>
      </c>
      <c r="J2500" s="213">
        <f>Таблица6254[[#This Row],[Цена б/н]]*Таблица6254[[#This Row],[заказ б/н]]</f>
        <v>0</v>
      </c>
    </row>
    <row r="2501" spans="1:10" x14ac:dyDescent="0.25">
      <c r="A2501" s="335" t="s">
        <v>3942</v>
      </c>
      <c r="B2501" s="336" t="s">
        <v>3943</v>
      </c>
      <c r="C2501" s="336" t="s">
        <v>11338</v>
      </c>
      <c r="D2501" s="335" t="s">
        <v>11339</v>
      </c>
      <c r="E2501" s="337">
        <v>14809</v>
      </c>
      <c r="F2501" s="337">
        <v>17022</v>
      </c>
      <c r="G2501" s="212"/>
      <c r="H2501" s="212"/>
      <c r="I2501" s="213">
        <f>IF(Таблица6254[[#This Row],[цена наличные]]&lt;&gt;"-",Таблица6254[[#This Row],[цена наличные]]*Таблица6254[[#This Row],[Заказ наличные]],"")</f>
        <v>0</v>
      </c>
      <c r="J2501" s="213">
        <f>Таблица6254[[#This Row],[Цена б/н]]*Таблица6254[[#This Row],[заказ б/н]]</f>
        <v>0</v>
      </c>
    </row>
    <row r="2502" spans="1:10" x14ac:dyDescent="0.25">
      <c r="A2502" s="335" t="s">
        <v>3942</v>
      </c>
      <c r="B2502" s="336" t="s">
        <v>3943</v>
      </c>
      <c r="C2502" s="336" t="s">
        <v>13746</v>
      </c>
      <c r="D2502" s="335" t="s">
        <v>13747</v>
      </c>
      <c r="E2502" s="337">
        <v>13357</v>
      </c>
      <c r="F2502" s="337">
        <v>15353</v>
      </c>
      <c r="G2502" s="212"/>
      <c r="H2502" s="212"/>
      <c r="I2502" s="213">
        <f>IF(Таблица6254[[#This Row],[цена наличные]]&lt;&gt;"-",Таблица6254[[#This Row],[цена наличные]]*Таблица6254[[#This Row],[Заказ наличные]],"")</f>
        <v>0</v>
      </c>
      <c r="J2502" s="213">
        <f>Таблица6254[[#This Row],[Цена б/н]]*Таблица6254[[#This Row],[заказ б/н]]</f>
        <v>0</v>
      </c>
    </row>
    <row r="2503" spans="1:10" x14ac:dyDescent="0.25">
      <c r="A2503" s="335" t="s">
        <v>3942</v>
      </c>
      <c r="B2503" s="336" t="s">
        <v>3943</v>
      </c>
      <c r="C2503" s="336" t="s">
        <v>11340</v>
      </c>
      <c r="D2503" s="335" t="s">
        <v>11341</v>
      </c>
      <c r="E2503" s="337">
        <v>14538</v>
      </c>
      <c r="F2503" s="337">
        <v>16710</v>
      </c>
      <c r="G2503" s="212"/>
      <c r="H2503" s="212"/>
      <c r="I2503" s="213">
        <f>IF(Таблица6254[[#This Row],[цена наличные]]&lt;&gt;"-",Таблица6254[[#This Row],[цена наличные]]*Таблица6254[[#This Row],[Заказ наличные]],"")</f>
        <v>0</v>
      </c>
      <c r="J2503" s="213">
        <f>Таблица6254[[#This Row],[Цена б/н]]*Таблица6254[[#This Row],[заказ б/н]]</f>
        <v>0</v>
      </c>
    </row>
    <row r="2504" spans="1:10" x14ac:dyDescent="0.25">
      <c r="A2504" s="335" t="s">
        <v>3942</v>
      </c>
      <c r="B2504" s="336" t="s">
        <v>3968</v>
      </c>
      <c r="C2504" s="336" t="s">
        <v>3969</v>
      </c>
      <c r="D2504" s="335" t="s">
        <v>3970</v>
      </c>
      <c r="E2504" s="337">
        <v>39073</v>
      </c>
      <c r="F2504" s="337">
        <v>44911</v>
      </c>
      <c r="G2504" s="212"/>
      <c r="H2504" s="212"/>
      <c r="I2504" s="213">
        <f>IF(Таблица6254[[#This Row],[цена наличные]]&lt;&gt;"-",Таблица6254[[#This Row],[цена наличные]]*Таблица6254[[#This Row],[Заказ наличные]],"")</f>
        <v>0</v>
      </c>
      <c r="J2504" s="213">
        <f>Таблица6254[[#This Row],[Цена б/н]]*Таблица6254[[#This Row],[заказ б/н]]</f>
        <v>0</v>
      </c>
    </row>
    <row r="2505" spans="1:10" x14ac:dyDescent="0.25">
      <c r="A2505" s="335" t="s">
        <v>3942</v>
      </c>
      <c r="B2505" s="336" t="s">
        <v>3968</v>
      </c>
      <c r="C2505" s="336" t="s">
        <v>3971</v>
      </c>
      <c r="D2505" s="335" t="s">
        <v>3972</v>
      </c>
      <c r="E2505" s="337">
        <v>35442</v>
      </c>
      <c r="F2505" s="337">
        <v>40737</v>
      </c>
      <c r="G2505" s="212"/>
      <c r="H2505" s="212"/>
      <c r="I2505" s="213">
        <f>IF(Таблица6254[[#This Row],[цена наличные]]&lt;&gt;"-",Таблица6254[[#This Row],[цена наличные]]*Таблица6254[[#This Row],[Заказ наличные]],"")</f>
        <v>0</v>
      </c>
      <c r="J2505" s="213">
        <f>Таблица6254[[#This Row],[Цена б/н]]*Таблица6254[[#This Row],[заказ б/н]]</f>
        <v>0</v>
      </c>
    </row>
    <row r="2506" spans="1:10" x14ac:dyDescent="0.25">
      <c r="A2506" s="335" t="s">
        <v>3942</v>
      </c>
      <c r="B2506" s="336" t="s">
        <v>3968</v>
      </c>
      <c r="C2506" s="336" t="s">
        <v>14458</v>
      </c>
      <c r="D2506" s="335" t="s">
        <v>14459</v>
      </c>
      <c r="E2506" s="337">
        <v>23625</v>
      </c>
      <c r="F2506" s="337">
        <v>27156</v>
      </c>
      <c r="G2506" s="212"/>
      <c r="H2506" s="212"/>
      <c r="I2506" s="213">
        <f>IF(Таблица6254[[#This Row],[цена наличные]]&lt;&gt;"-",Таблица6254[[#This Row],[цена наличные]]*Таблица6254[[#This Row],[Заказ наличные]],"")</f>
        <v>0</v>
      </c>
      <c r="J2506" s="213">
        <f>Таблица6254[[#This Row],[Цена б/н]]*Таблица6254[[#This Row],[заказ б/н]]</f>
        <v>0</v>
      </c>
    </row>
    <row r="2507" spans="1:10" x14ac:dyDescent="0.25">
      <c r="A2507" s="335" t="s">
        <v>3942</v>
      </c>
      <c r="B2507" s="336" t="s">
        <v>3968</v>
      </c>
      <c r="C2507" s="336" t="s">
        <v>10899</v>
      </c>
      <c r="D2507" s="335" t="s">
        <v>10900</v>
      </c>
      <c r="E2507" s="337">
        <v>12176</v>
      </c>
      <c r="F2507" s="337">
        <v>13995</v>
      </c>
      <c r="G2507" s="212"/>
      <c r="H2507" s="212"/>
      <c r="I2507" s="213">
        <f>IF(Таблица6254[[#This Row],[цена наличные]]&lt;&gt;"-",Таблица6254[[#This Row],[цена наличные]]*Таблица6254[[#This Row],[Заказ наличные]],"")</f>
        <v>0</v>
      </c>
      <c r="J2507" s="213">
        <f>Таблица6254[[#This Row],[Цена б/н]]*Таблица6254[[#This Row],[заказ б/н]]</f>
        <v>0</v>
      </c>
    </row>
    <row r="2508" spans="1:10" x14ac:dyDescent="0.25">
      <c r="A2508" s="335" t="s">
        <v>3942</v>
      </c>
      <c r="B2508" s="336" t="s">
        <v>3968</v>
      </c>
      <c r="C2508" s="336" t="s">
        <v>3973</v>
      </c>
      <c r="D2508" s="335" t="s">
        <v>11673</v>
      </c>
      <c r="E2508" s="337">
        <v>12040</v>
      </c>
      <c r="F2508" s="337">
        <v>13839</v>
      </c>
      <c r="G2508" s="212"/>
      <c r="H2508" s="212"/>
      <c r="I2508" s="213">
        <f>IF(Таблица6254[[#This Row],[цена наличные]]&lt;&gt;"-",Таблица6254[[#This Row],[цена наличные]]*Таблица6254[[#This Row],[Заказ наличные]],"")</f>
        <v>0</v>
      </c>
      <c r="J2508" s="213">
        <f>Таблица6254[[#This Row],[Цена б/н]]*Таблица6254[[#This Row],[заказ б/н]]</f>
        <v>0</v>
      </c>
    </row>
    <row r="2509" spans="1:10" x14ac:dyDescent="0.25">
      <c r="A2509" s="335" t="s">
        <v>3942</v>
      </c>
      <c r="B2509" s="336" t="s">
        <v>3968</v>
      </c>
      <c r="C2509" s="336" t="s">
        <v>13748</v>
      </c>
      <c r="D2509" s="335" t="s">
        <v>13749</v>
      </c>
      <c r="E2509" s="337">
        <v>6909</v>
      </c>
      <c r="F2509" s="337">
        <v>7942</v>
      </c>
      <c r="G2509" s="212"/>
      <c r="H2509" s="212"/>
      <c r="I2509" s="213">
        <f>IF(Таблица6254[[#This Row],[цена наличные]]&lt;&gt;"-",Таблица6254[[#This Row],[цена наличные]]*Таблица6254[[#This Row],[Заказ наличные]],"")</f>
        <v>0</v>
      </c>
      <c r="J2509" s="213">
        <f>Таблица6254[[#This Row],[Цена б/н]]*Таблица6254[[#This Row],[заказ б/н]]</f>
        <v>0</v>
      </c>
    </row>
    <row r="2510" spans="1:10" x14ac:dyDescent="0.25">
      <c r="A2510" s="335" t="s">
        <v>3942</v>
      </c>
      <c r="B2510" s="336" t="s">
        <v>3968</v>
      </c>
      <c r="C2510" s="336" t="s">
        <v>10901</v>
      </c>
      <c r="D2510" s="335" t="s">
        <v>10902</v>
      </c>
      <c r="E2510" s="337">
        <v>7500</v>
      </c>
      <c r="F2510" s="337">
        <v>8620</v>
      </c>
      <c r="G2510" s="212"/>
      <c r="H2510" s="212"/>
      <c r="I2510" s="213">
        <f>IF(Таблица6254[[#This Row],[цена наличные]]&lt;&gt;"-",Таблица6254[[#This Row],[цена наличные]]*Таблица6254[[#This Row],[Заказ наличные]],"")</f>
        <v>0</v>
      </c>
      <c r="J2510" s="213">
        <f>Таблица6254[[#This Row],[Цена б/н]]*Таблица6254[[#This Row],[заказ б/н]]</f>
        <v>0</v>
      </c>
    </row>
    <row r="2511" spans="1:10" x14ac:dyDescent="0.25">
      <c r="A2511" s="335" t="s">
        <v>3942</v>
      </c>
      <c r="B2511" s="336" t="s">
        <v>3968</v>
      </c>
      <c r="C2511" s="336" t="s">
        <v>3974</v>
      </c>
      <c r="D2511" s="335" t="s">
        <v>3975</v>
      </c>
      <c r="E2511" s="337">
        <v>7635</v>
      </c>
      <c r="F2511" s="337">
        <v>8776</v>
      </c>
      <c r="G2511" s="212"/>
      <c r="H2511" s="212"/>
      <c r="I2511" s="213">
        <f>IF(Таблица6254[[#This Row],[цена наличные]]&lt;&gt;"-",Таблица6254[[#This Row],[цена наличные]]*Таблица6254[[#This Row],[Заказ наличные]],"")</f>
        <v>0</v>
      </c>
      <c r="J2511" s="213">
        <f>Таблица6254[[#This Row],[Цена б/н]]*Таблица6254[[#This Row],[заказ б/н]]</f>
        <v>0</v>
      </c>
    </row>
    <row r="2512" spans="1:10" x14ac:dyDescent="0.25">
      <c r="A2512" s="335" t="s">
        <v>3942</v>
      </c>
      <c r="B2512" s="336" t="s">
        <v>3968</v>
      </c>
      <c r="C2512" s="336" t="s">
        <v>9533</v>
      </c>
      <c r="D2512" s="335" t="s">
        <v>9534</v>
      </c>
      <c r="E2512" s="337">
        <v>8267</v>
      </c>
      <c r="F2512" s="337">
        <v>9502</v>
      </c>
      <c r="G2512" s="212"/>
      <c r="H2512" s="212"/>
      <c r="I2512" s="213">
        <f>IF(Таблица6254[[#This Row],[цена наличные]]&lt;&gt;"-",Таблица6254[[#This Row],[цена наличные]]*Таблица6254[[#This Row],[Заказ наличные]],"")</f>
        <v>0</v>
      </c>
      <c r="J2512" s="213">
        <f>Таблица6254[[#This Row],[Цена б/н]]*Таблица6254[[#This Row],[заказ б/н]]</f>
        <v>0</v>
      </c>
    </row>
    <row r="2513" spans="1:10" x14ac:dyDescent="0.25">
      <c r="A2513" s="335" t="s">
        <v>3942</v>
      </c>
      <c r="B2513" s="336" t="s">
        <v>3968</v>
      </c>
      <c r="C2513" s="336" t="s">
        <v>10903</v>
      </c>
      <c r="D2513" s="335" t="s">
        <v>10904</v>
      </c>
      <c r="E2513" s="337">
        <v>7635</v>
      </c>
      <c r="F2513" s="337">
        <v>8776</v>
      </c>
      <c r="G2513" s="212"/>
      <c r="H2513" s="212"/>
      <c r="I2513" s="213">
        <f>IF(Таблица6254[[#This Row],[цена наличные]]&lt;&gt;"-",Таблица6254[[#This Row],[цена наличные]]*Таблица6254[[#This Row],[Заказ наличные]],"")</f>
        <v>0</v>
      </c>
      <c r="J2513" s="213">
        <f>Таблица6254[[#This Row],[Цена б/н]]*Таблица6254[[#This Row],[заказ б/н]]</f>
        <v>0</v>
      </c>
    </row>
    <row r="2514" spans="1:10" x14ac:dyDescent="0.25">
      <c r="A2514" s="335" t="s">
        <v>3942</v>
      </c>
      <c r="B2514" s="336" t="s">
        <v>3968</v>
      </c>
      <c r="C2514" s="336" t="s">
        <v>13750</v>
      </c>
      <c r="D2514" s="335" t="s">
        <v>13751</v>
      </c>
      <c r="E2514" s="337">
        <v>7724</v>
      </c>
      <c r="F2514" s="337">
        <v>8878</v>
      </c>
      <c r="G2514" s="212"/>
      <c r="H2514" s="212"/>
      <c r="I2514" s="213">
        <f>IF(Таблица6254[[#This Row],[цена наличные]]&lt;&gt;"-",Таблица6254[[#This Row],[цена наличные]]*Таблица6254[[#This Row],[Заказ наличные]],"")</f>
        <v>0</v>
      </c>
      <c r="J2514" s="213">
        <f>Таблица6254[[#This Row],[Цена б/н]]*Таблица6254[[#This Row],[заказ б/н]]</f>
        <v>0</v>
      </c>
    </row>
    <row r="2515" spans="1:10" x14ac:dyDescent="0.25">
      <c r="A2515" s="335" t="s">
        <v>3942</v>
      </c>
      <c r="B2515" s="336" t="s">
        <v>3968</v>
      </c>
      <c r="C2515" s="336" t="s">
        <v>3976</v>
      </c>
      <c r="D2515" s="335" t="s">
        <v>3977</v>
      </c>
      <c r="E2515" s="337">
        <v>8816</v>
      </c>
      <c r="F2515" s="337">
        <v>10134</v>
      </c>
      <c r="G2515" s="212"/>
      <c r="H2515" s="212"/>
      <c r="I2515" s="213">
        <f>IF(Таблица6254[[#This Row],[цена наличные]]&lt;&gt;"-",Таблица6254[[#This Row],[цена наличные]]*Таблица6254[[#This Row],[Заказ наличные]],"")</f>
        <v>0</v>
      </c>
      <c r="J2515" s="213">
        <f>Таблица6254[[#This Row],[Цена б/н]]*Таблица6254[[#This Row],[заказ б/н]]</f>
        <v>0</v>
      </c>
    </row>
    <row r="2516" spans="1:10" x14ac:dyDescent="0.25">
      <c r="A2516" s="335" t="s">
        <v>3942</v>
      </c>
      <c r="B2516" s="336" t="s">
        <v>3968</v>
      </c>
      <c r="C2516" s="336" t="s">
        <v>10905</v>
      </c>
      <c r="D2516" s="335" t="s">
        <v>10906</v>
      </c>
      <c r="E2516" s="337">
        <v>9088</v>
      </c>
      <c r="F2516" s="337">
        <v>10446</v>
      </c>
      <c r="G2516" s="212"/>
      <c r="H2516" s="212"/>
      <c r="I2516" s="213">
        <f>IF(Таблица6254[[#This Row],[цена наличные]]&lt;&gt;"-",Таблица6254[[#This Row],[цена наличные]]*Таблица6254[[#This Row],[Заказ наличные]],"")</f>
        <v>0</v>
      </c>
      <c r="J2516" s="213">
        <f>Таблица6254[[#This Row],[Цена б/н]]*Таблица6254[[#This Row],[заказ б/н]]</f>
        <v>0</v>
      </c>
    </row>
    <row r="2517" spans="1:10" x14ac:dyDescent="0.25">
      <c r="A2517" s="335" t="s">
        <v>3942</v>
      </c>
      <c r="B2517" s="336" t="s">
        <v>3968</v>
      </c>
      <c r="C2517" s="336" t="s">
        <v>9535</v>
      </c>
      <c r="D2517" s="335" t="s">
        <v>9536</v>
      </c>
      <c r="E2517" s="337">
        <v>7635</v>
      </c>
      <c r="F2517" s="337">
        <v>8776</v>
      </c>
      <c r="G2517" s="212"/>
      <c r="H2517" s="212"/>
      <c r="I2517" s="213">
        <f>IF(Таблица6254[[#This Row],[цена наличные]]&lt;&gt;"-",Таблица6254[[#This Row],[цена наличные]]*Таблица6254[[#This Row],[Заказ наличные]],"")</f>
        <v>0</v>
      </c>
      <c r="J2517" s="213">
        <f>Таблица6254[[#This Row],[Цена б/н]]*Таблица6254[[#This Row],[заказ б/н]]</f>
        <v>0</v>
      </c>
    </row>
    <row r="2518" spans="1:10" x14ac:dyDescent="0.25">
      <c r="A2518" s="335" t="s">
        <v>3942</v>
      </c>
      <c r="B2518" s="336" t="s">
        <v>3968</v>
      </c>
      <c r="C2518" s="336" t="s">
        <v>3978</v>
      </c>
      <c r="D2518" s="335" t="s">
        <v>3979</v>
      </c>
      <c r="E2518" s="337">
        <v>7635</v>
      </c>
      <c r="F2518" s="337">
        <v>8776</v>
      </c>
      <c r="G2518" s="212"/>
      <c r="H2518" s="212"/>
      <c r="I2518" s="213">
        <f>IF(Таблица6254[[#This Row],[цена наличные]]&lt;&gt;"-",Таблица6254[[#This Row],[цена наличные]]*Таблица6254[[#This Row],[Заказ наличные]],"")</f>
        <v>0</v>
      </c>
      <c r="J2518" s="213">
        <f>Таблица6254[[#This Row],[Цена б/н]]*Таблица6254[[#This Row],[заказ б/н]]</f>
        <v>0</v>
      </c>
    </row>
    <row r="2519" spans="1:10" x14ac:dyDescent="0.25">
      <c r="A2519" s="335" t="s">
        <v>3942</v>
      </c>
      <c r="B2519" s="336" t="s">
        <v>3968</v>
      </c>
      <c r="C2519" s="336" t="s">
        <v>63</v>
      </c>
      <c r="D2519" s="335" t="s">
        <v>3980</v>
      </c>
      <c r="E2519" s="337">
        <v>39975</v>
      </c>
      <c r="F2519" s="337">
        <v>45949</v>
      </c>
      <c r="G2519" s="212"/>
      <c r="H2519" s="212"/>
      <c r="I2519" s="213">
        <f>IF(Таблица6254[[#This Row],[цена наличные]]&lt;&gt;"-",Таблица6254[[#This Row],[цена наличные]]*Таблица6254[[#This Row],[Заказ наличные]],"")</f>
        <v>0</v>
      </c>
      <c r="J2519" s="213">
        <f>Таблица6254[[#This Row],[Цена б/н]]*Таблица6254[[#This Row],[заказ б/н]]</f>
        <v>0</v>
      </c>
    </row>
    <row r="2520" spans="1:10" x14ac:dyDescent="0.25">
      <c r="A2520" s="335" t="s">
        <v>3942</v>
      </c>
      <c r="B2520" s="336" t="s">
        <v>14460</v>
      </c>
      <c r="C2520" s="336" t="s">
        <v>14461</v>
      </c>
      <c r="D2520" s="335" t="s">
        <v>14462</v>
      </c>
      <c r="E2520" s="337">
        <v>16743</v>
      </c>
      <c r="F2520" s="337">
        <v>19245</v>
      </c>
      <c r="G2520" s="212"/>
      <c r="H2520" s="212"/>
      <c r="I2520" s="213">
        <f>IF(Таблица6254[[#This Row],[цена наличные]]&lt;&gt;"-",Таблица6254[[#This Row],[цена наличные]]*Таблица6254[[#This Row],[Заказ наличные]],"")</f>
        <v>0</v>
      </c>
      <c r="J2520" s="213">
        <f>Таблица6254[[#This Row],[Цена б/н]]*Таблица6254[[#This Row],[заказ б/н]]</f>
        <v>0</v>
      </c>
    </row>
    <row r="2521" spans="1:10" x14ac:dyDescent="0.25">
      <c r="A2521" s="335" t="s">
        <v>3942</v>
      </c>
      <c r="B2521" s="336" t="s">
        <v>14460</v>
      </c>
      <c r="C2521" s="336" t="s">
        <v>14463</v>
      </c>
      <c r="D2521" s="335" t="s">
        <v>14464</v>
      </c>
      <c r="E2521" s="337">
        <v>3638</v>
      </c>
      <c r="F2521" s="337">
        <v>4181</v>
      </c>
      <c r="G2521" s="212"/>
      <c r="H2521" s="212"/>
      <c r="I2521" s="213">
        <f>IF(Таблица6254[[#This Row],[цена наличные]]&lt;&gt;"-",Таблица6254[[#This Row],[цена наличные]]*Таблица6254[[#This Row],[Заказ наличные]],"")</f>
        <v>0</v>
      </c>
      <c r="J2521" s="213">
        <f>Таблица6254[[#This Row],[Цена б/н]]*Таблица6254[[#This Row],[заказ б/н]]</f>
        <v>0</v>
      </c>
    </row>
    <row r="2522" spans="1:10" x14ac:dyDescent="0.25">
      <c r="A2522" s="335" t="s">
        <v>3942</v>
      </c>
      <c r="B2522" s="336" t="s">
        <v>14460</v>
      </c>
      <c r="C2522" s="336" t="s">
        <v>14465</v>
      </c>
      <c r="D2522" s="335" t="s">
        <v>14466</v>
      </c>
      <c r="E2522" s="337">
        <v>543</v>
      </c>
      <c r="F2522" s="337">
        <v>624</v>
      </c>
      <c r="G2522" s="212"/>
      <c r="H2522" s="212"/>
      <c r="I2522" s="213">
        <f>IF(Таблица6254[[#This Row],[цена наличные]]&lt;&gt;"-",Таблица6254[[#This Row],[цена наличные]]*Таблица6254[[#This Row],[Заказ наличные]],"")</f>
        <v>0</v>
      </c>
      <c r="J2522" s="213">
        <f>Таблица6254[[#This Row],[Цена б/н]]*Таблица6254[[#This Row],[заказ б/н]]</f>
        <v>0</v>
      </c>
    </row>
    <row r="2523" spans="1:10" x14ac:dyDescent="0.25">
      <c r="A2523" s="335" t="s">
        <v>3942</v>
      </c>
      <c r="B2523" s="336" t="s">
        <v>14460</v>
      </c>
      <c r="C2523" s="336" t="s">
        <v>14467</v>
      </c>
      <c r="D2523" s="335" t="s">
        <v>14468</v>
      </c>
      <c r="E2523" s="337">
        <v>48</v>
      </c>
      <c r="F2523" s="337">
        <v>55</v>
      </c>
      <c r="G2523" s="212"/>
      <c r="H2523" s="212"/>
      <c r="I2523" s="213">
        <f>IF(Таблица6254[[#This Row],[цена наличные]]&lt;&gt;"-",Таблица6254[[#This Row],[цена наличные]]*Таблица6254[[#This Row],[Заказ наличные]],"")</f>
        <v>0</v>
      </c>
      <c r="J2523" s="213">
        <f>Таблица6254[[#This Row],[Цена б/н]]*Таблица6254[[#This Row],[заказ б/н]]</f>
        <v>0</v>
      </c>
    </row>
    <row r="2524" spans="1:10" x14ac:dyDescent="0.25">
      <c r="A2524" s="335" t="s">
        <v>3942</v>
      </c>
      <c r="B2524" s="336" t="s">
        <v>14460</v>
      </c>
      <c r="C2524" s="336" t="s">
        <v>14469</v>
      </c>
      <c r="D2524" s="335" t="s">
        <v>14470</v>
      </c>
      <c r="E2524" s="337">
        <v>7</v>
      </c>
      <c r="F2524" s="337">
        <v>8</v>
      </c>
      <c r="G2524" s="212"/>
      <c r="H2524" s="212"/>
      <c r="I2524" s="213">
        <f>IF(Таблица6254[[#This Row],[цена наличные]]&lt;&gt;"-",Таблица6254[[#This Row],[цена наличные]]*Таблица6254[[#This Row],[Заказ наличные]],"")</f>
        <v>0</v>
      </c>
      <c r="J2524" s="213">
        <f>Таблица6254[[#This Row],[Цена б/н]]*Таблица6254[[#This Row],[заказ б/н]]</f>
        <v>0</v>
      </c>
    </row>
    <row r="2525" spans="1:10" x14ac:dyDescent="0.25">
      <c r="A2525" s="335" t="s">
        <v>3942</v>
      </c>
      <c r="B2525" s="336" t="s">
        <v>14460</v>
      </c>
      <c r="C2525" s="336" t="s">
        <v>14471</v>
      </c>
      <c r="D2525" s="335" t="s">
        <v>14472</v>
      </c>
      <c r="E2525" s="337">
        <v>48</v>
      </c>
      <c r="F2525" s="337">
        <v>55</v>
      </c>
      <c r="G2525" s="212"/>
      <c r="H2525" s="212"/>
      <c r="I2525" s="213">
        <f>IF(Таблица6254[[#This Row],[цена наличные]]&lt;&gt;"-",Таблица6254[[#This Row],[цена наличные]]*Таблица6254[[#This Row],[Заказ наличные]],"")</f>
        <v>0</v>
      </c>
      <c r="J2525" s="213">
        <f>Таблица6254[[#This Row],[Цена б/н]]*Таблица6254[[#This Row],[заказ б/н]]</f>
        <v>0</v>
      </c>
    </row>
    <row r="2526" spans="1:10" x14ac:dyDescent="0.25">
      <c r="A2526" s="335" t="s">
        <v>3942</v>
      </c>
      <c r="B2526" s="336" t="s">
        <v>14460</v>
      </c>
      <c r="C2526" s="336" t="s">
        <v>14473</v>
      </c>
      <c r="D2526" s="335" t="s">
        <v>14474</v>
      </c>
      <c r="E2526" s="337">
        <v>13106</v>
      </c>
      <c r="F2526" s="337">
        <v>15064</v>
      </c>
      <c r="G2526" s="212"/>
      <c r="H2526" s="212"/>
      <c r="I2526" s="213">
        <f>IF(Таблица6254[[#This Row],[цена наличные]]&lt;&gt;"-",Таблица6254[[#This Row],[цена наличные]]*Таблица6254[[#This Row],[Заказ наличные]],"")</f>
        <v>0</v>
      </c>
      <c r="J2526" s="213">
        <f>Таблица6254[[#This Row],[Цена б/н]]*Таблица6254[[#This Row],[заказ б/н]]</f>
        <v>0</v>
      </c>
    </row>
    <row r="2527" spans="1:10" x14ac:dyDescent="0.25">
      <c r="A2527" s="335" t="s">
        <v>3942</v>
      </c>
      <c r="B2527" s="336" t="s">
        <v>14460</v>
      </c>
      <c r="C2527" s="336" t="s">
        <v>14475</v>
      </c>
      <c r="D2527" s="335" t="s">
        <v>14476</v>
      </c>
      <c r="E2527" s="337">
        <v>4731</v>
      </c>
      <c r="F2527" s="337">
        <v>5437</v>
      </c>
      <c r="G2527" s="212"/>
      <c r="H2527" s="212"/>
      <c r="I2527" s="213">
        <f>IF(Таблица6254[[#This Row],[цена наличные]]&lt;&gt;"-",Таблица6254[[#This Row],[цена наличные]]*Таблица6254[[#This Row],[Заказ наличные]],"")</f>
        <v>0</v>
      </c>
      <c r="J2527" s="213">
        <f>Таблица6254[[#This Row],[Цена б/н]]*Таблица6254[[#This Row],[заказ б/н]]</f>
        <v>0</v>
      </c>
    </row>
    <row r="2528" spans="1:10" x14ac:dyDescent="0.25">
      <c r="A2528" s="335" t="s">
        <v>3942</v>
      </c>
      <c r="B2528" s="336" t="s">
        <v>14460</v>
      </c>
      <c r="C2528" s="336" t="s">
        <v>14477</v>
      </c>
      <c r="D2528" s="335" t="s">
        <v>14478</v>
      </c>
      <c r="E2528" s="337">
        <v>11036</v>
      </c>
      <c r="F2528" s="337">
        <v>12685</v>
      </c>
      <c r="G2528" s="212"/>
      <c r="H2528" s="212"/>
      <c r="I2528" s="213">
        <f>IF(Таблица6254[[#This Row],[цена наличные]]&lt;&gt;"-",Таблица6254[[#This Row],[цена наличные]]*Таблица6254[[#This Row],[Заказ наличные]],"")</f>
        <v>0</v>
      </c>
      <c r="J2528" s="213">
        <f>Таблица6254[[#This Row],[Цена б/н]]*Таблица6254[[#This Row],[заказ б/н]]</f>
        <v>0</v>
      </c>
    </row>
    <row r="2529" spans="1:10" x14ac:dyDescent="0.25">
      <c r="A2529" s="335" t="s">
        <v>3942</v>
      </c>
      <c r="B2529" s="336" t="s">
        <v>14460</v>
      </c>
      <c r="C2529" s="336" t="s">
        <v>14479</v>
      </c>
      <c r="D2529" s="335" t="s">
        <v>14480</v>
      </c>
      <c r="E2529" s="337">
        <v>1459</v>
      </c>
      <c r="F2529" s="337">
        <v>1677</v>
      </c>
      <c r="G2529" s="212"/>
      <c r="H2529" s="212"/>
      <c r="I2529" s="213">
        <f>IF(Таблица6254[[#This Row],[цена наличные]]&lt;&gt;"-",Таблица6254[[#This Row],[цена наличные]]*Таблица6254[[#This Row],[Заказ наличные]],"")</f>
        <v>0</v>
      </c>
      <c r="J2529" s="213">
        <f>Таблица6254[[#This Row],[Цена б/н]]*Таблица6254[[#This Row],[заказ б/н]]</f>
        <v>0</v>
      </c>
    </row>
    <row r="2530" spans="1:10" x14ac:dyDescent="0.25">
      <c r="A2530" s="335" t="s">
        <v>3942</v>
      </c>
      <c r="B2530" s="336" t="s">
        <v>14460</v>
      </c>
      <c r="C2530" s="336" t="s">
        <v>14481</v>
      </c>
      <c r="D2530" s="335" t="s">
        <v>14482</v>
      </c>
      <c r="E2530" s="337">
        <v>305</v>
      </c>
      <c r="F2530" s="337">
        <v>351</v>
      </c>
      <c r="G2530" s="212"/>
      <c r="H2530" s="212"/>
      <c r="I2530" s="213">
        <f>IF(Таблица6254[[#This Row],[цена наличные]]&lt;&gt;"-",Таблица6254[[#This Row],[цена наличные]]*Таблица6254[[#This Row],[Заказ наличные]],"")</f>
        <v>0</v>
      </c>
      <c r="J2530" s="213">
        <f>Таблица6254[[#This Row],[Цена б/н]]*Таблица6254[[#This Row],[заказ б/н]]</f>
        <v>0</v>
      </c>
    </row>
    <row r="2531" spans="1:10" x14ac:dyDescent="0.25">
      <c r="A2531" s="335" t="s">
        <v>3942</v>
      </c>
      <c r="B2531" s="336" t="s">
        <v>14460</v>
      </c>
      <c r="C2531" s="336" t="s">
        <v>14483</v>
      </c>
      <c r="D2531" s="335" t="s">
        <v>14484</v>
      </c>
      <c r="E2531" s="337">
        <v>1093</v>
      </c>
      <c r="F2531" s="337">
        <v>1256</v>
      </c>
      <c r="G2531" s="212"/>
      <c r="H2531" s="212"/>
      <c r="I2531" s="213">
        <f>IF(Таблица6254[[#This Row],[цена наличные]]&lt;&gt;"-",Таблица6254[[#This Row],[цена наличные]]*Таблица6254[[#This Row],[Заказ наличные]],"")</f>
        <v>0</v>
      </c>
      <c r="J2531" s="213">
        <f>Таблица6254[[#This Row],[Цена б/н]]*Таблица6254[[#This Row],[заказ б/н]]</f>
        <v>0</v>
      </c>
    </row>
    <row r="2532" spans="1:10" x14ac:dyDescent="0.25">
      <c r="A2532" s="335" t="s">
        <v>3942</v>
      </c>
      <c r="B2532" s="336" t="s">
        <v>14460</v>
      </c>
      <c r="C2532" s="336" t="s">
        <v>14485</v>
      </c>
      <c r="D2532" s="335" t="s">
        <v>14486</v>
      </c>
      <c r="E2532" s="337">
        <v>5402</v>
      </c>
      <c r="F2532" s="337">
        <v>6210</v>
      </c>
      <c r="G2532" s="212"/>
      <c r="H2532" s="212"/>
      <c r="I2532" s="213">
        <f>IF(Таблица6254[[#This Row],[цена наличные]]&lt;&gt;"-",Таблица6254[[#This Row],[цена наличные]]*Таблица6254[[#This Row],[Заказ наличные]],"")</f>
        <v>0</v>
      </c>
      <c r="J2532" s="213">
        <f>Таблица6254[[#This Row],[Цена б/н]]*Таблица6254[[#This Row],[заказ б/н]]</f>
        <v>0</v>
      </c>
    </row>
    <row r="2533" spans="1:10" x14ac:dyDescent="0.25">
      <c r="A2533" s="335" t="s">
        <v>3942</v>
      </c>
      <c r="B2533" s="336" t="s">
        <v>14460</v>
      </c>
      <c r="C2533" s="336" t="s">
        <v>14487</v>
      </c>
      <c r="D2533" s="335" t="s">
        <v>14488</v>
      </c>
      <c r="E2533" s="337">
        <v>136730</v>
      </c>
      <c r="F2533" s="337">
        <v>157161</v>
      </c>
      <c r="G2533" s="212"/>
      <c r="H2533" s="212"/>
      <c r="I2533" s="213">
        <f>IF(Таблица6254[[#This Row],[цена наличные]]&lt;&gt;"-",Таблица6254[[#This Row],[цена наличные]]*Таблица6254[[#This Row],[Заказ наличные]],"")</f>
        <v>0</v>
      </c>
      <c r="J2533" s="213">
        <f>Таблица6254[[#This Row],[Цена б/н]]*Таблица6254[[#This Row],[заказ б/н]]</f>
        <v>0</v>
      </c>
    </row>
    <row r="2534" spans="1:10" x14ac:dyDescent="0.25">
      <c r="A2534" s="335" t="s">
        <v>3942</v>
      </c>
      <c r="B2534" s="336" t="s">
        <v>14460</v>
      </c>
      <c r="C2534" s="336" t="s">
        <v>14489</v>
      </c>
      <c r="D2534" s="335" t="s">
        <v>14490</v>
      </c>
      <c r="E2534" s="337">
        <v>495</v>
      </c>
      <c r="F2534" s="337">
        <v>569</v>
      </c>
      <c r="G2534" s="212"/>
      <c r="H2534" s="212"/>
      <c r="I2534" s="213">
        <f>IF(Таблица6254[[#This Row],[цена наличные]]&lt;&gt;"-",Таблица6254[[#This Row],[цена наличные]]*Таблица6254[[#This Row],[Заказ наличные]],"")</f>
        <v>0</v>
      </c>
      <c r="J2534" s="213">
        <f>Таблица6254[[#This Row],[Цена б/н]]*Таблица6254[[#This Row],[заказ б/н]]</f>
        <v>0</v>
      </c>
    </row>
    <row r="2535" spans="1:10" x14ac:dyDescent="0.25">
      <c r="A2535" s="335" t="s">
        <v>3942</v>
      </c>
      <c r="B2535" s="336" t="s">
        <v>14460</v>
      </c>
      <c r="C2535" s="336" t="s">
        <v>14487</v>
      </c>
      <c r="D2535" s="335" t="s">
        <v>14491</v>
      </c>
      <c r="E2535" s="337">
        <v>8009</v>
      </c>
      <c r="F2535" s="337">
        <v>9205</v>
      </c>
      <c r="G2535" s="212"/>
      <c r="H2535" s="212"/>
      <c r="I2535" s="213">
        <f>IF(Таблица6254[[#This Row],[цена наличные]]&lt;&gt;"-",Таблица6254[[#This Row],[цена наличные]]*Таблица6254[[#This Row],[Заказ наличные]],"")</f>
        <v>0</v>
      </c>
      <c r="J2535" s="213">
        <f>Таблица6254[[#This Row],[Цена б/н]]*Таблица6254[[#This Row],[заказ б/н]]</f>
        <v>0</v>
      </c>
    </row>
    <row r="2536" spans="1:10" x14ac:dyDescent="0.25">
      <c r="A2536" s="335" t="s">
        <v>3942</v>
      </c>
      <c r="B2536" s="336" t="s">
        <v>14460</v>
      </c>
      <c r="C2536" s="336" t="s">
        <v>14492</v>
      </c>
      <c r="D2536" s="335" t="s">
        <v>14493</v>
      </c>
      <c r="E2536" s="337">
        <v>211143</v>
      </c>
      <c r="F2536" s="337">
        <v>242693</v>
      </c>
      <c r="G2536" s="212"/>
      <c r="H2536" s="212"/>
      <c r="I2536" s="213">
        <f>IF(Таблица6254[[#This Row],[цена наличные]]&lt;&gt;"-",Таблица6254[[#This Row],[цена наличные]]*Таблица6254[[#This Row],[Заказ наличные]],"")</f>
        <v>0</v>
      </c>
      <c r="J2536" s="213">
        <f>Таблица6254[[#This Row],[Цена б/н]]*Таблица6254[[#This Row],[заказ б/н]]</f>
        <v>0</v>
      </c>
    </row>
    <row r="2537" spans="1:10" x14ac:dyDescent="0.25">
      <c r="A2537" s="335" t="s">
        <v>3942</v>
      </c>
      <c r="B2537" s="336" t="s">
        <v>14460</v>
      </c>
      <c r="C2537" s="336" t="s">
        <v>14494</v>
      </c>
      <c r="D2537" s="335" t="s">
        <v>14495</v>
      </c>
      <c r="E2537" s="337">
        <v>4079</v>
      </c>
      <c r="F2537" s="337">
        <v>4688</v>
      </c>
      <c r="G2537" s="212"/>
      <c r="H2537" s="212"/>
      <c r="I2537" s="213">
        <f>IF(Таблица6254[[#This Row],[цена наличные]]&lt;&gt;"-",Таблица6254[[#This Row],[цена наличные]]*Таблица6254[[#This Row],[Заказ наличные]],"")</f>
        <v>0</v>
      </c>
      <c r="J2537" s="213">
        <f>Таблица6254[[#This Row],[Цена б/н]]*Таблица6254[[#This Row],[заказ б/н]]</f>
        <v>0</v>
      </c>
    </row>
    <row r="2538" spans="1:10" x14ac:dyDescent="0.25">
      <c r="A2538" s="335" t="s">
        <v>3942</v>
      </c>
      <c r="B2538" s="336" t="s">
        <v>14460</v>
      </c>
      <c r="C2538" s="336" t="s">
        <v>14496</v>
      </c>
      <c r="D2538" s="335" t="s">
        <v>14497</v>
      </c>
      <c r="E2538" s="337">
        <v>6224</v>
      </c>
      <c r="F2538" s="337">
        <v>7154</v>
      </c>
      <c r="G2538" s="212"/>
      <c r="H2538" s="212"/>
      <c r="I2538" s="213">
        <f>IF(Таблица6254[[#This Row],[цена наличные]]&lt;&gt;"-",Таблица6254[[#This Row],[цена наличные]]*Таблица6254[[#This Row],[Заказ наличные]],"")</f>
        <v>0</v>
      </c>
      <c r="J2538" s="213">
        <f>Таблица6254[[#This Row],[Цена б/н]]*Таблица6254[[#This Row],[заказ б/н]]</f>
        <v>0</v>
      </c>
    </row>
    <row r="2539" spans="1:10" x14ac:dyDescent="0.25">
      <c r="A2539" s="335" t="s">
        <v>3942</v>
      </c>
      <c r="B2539" s="336" t="s">
        <v>14460</v>
      </c>
      <c r="C2539" s="336" t="s">
        <v>14498</v>
      </c>
      <c r="D2539" s="335" t="s">
        <v>14499</v>
      </c>
      <c r="E2539" s="337">
        <v>9468</v>
      </c>
      <c r="F2539" s="337">
        <v>10883</v>
      </c>
      <c r="G2539" s="212"/>
      <c r="H2539" s="212"/>
      <c r="I2539" s="213">
        <f>IF(Таблица6254[[#This Row],[цена наличные]]&lt;&gt;"-",Таблица6254[[#This Row],[цена наличные]]*Таблица6254[[#This Row],[Заказ наличные]],"")</f>
        <v>0</v>
      </c>
      <c r="J2539" s="213">
        <f>Таблица6254[[#This Row],[Цена б/н]]*Таблица6254[[#This Row],[заказ б/н]]</f>
        <v>0</v>
      </c>
    </row>
    <row r="2540" spans="1:10" x14ac:dyDescent="0.25">
      <c r="A2540" s="335" t="s">
        <v>3942</v>
      </c>
      <c r="B2540" s="336" t="s">
        <v>14460</v>
      </c>
      <c r="C2540" s="336" t="s">
        <v>14500</v>
      </c>
      <c r="D2540" s="335" t="s">
        <v>14501</v>
      </c>
      <c r="E2540" s="337">
        <v>9027</v>
      </c>
      <c r="F2540" s="337">
        <v>10375</v>
      </c>
      <c r="G2540" s="212"/>
      <c r="H2540" s="212"/>
      <c r="I2540" s="213">
        <f>IF(Таблица6254[[#This Row],[цена наличные]]&lt;&gt;"-",Таблица6254[[#This Row],[цена наличные]]*Таблица6254[[#This Row],[Заказ наличные]],"")</f>
        <v>0</v>
      </c>
      <c r="J2540" s="213">
        <f>Таблица6254[[#This Row],[Цена б/н]]*Таблица6254[[#This Row],[заказ б/н]]</f>
        <v>0</v>
      </c>
    </row>
    <row r="2541" spans="1:10" x14ac:dyDescent="0.25">
      <c r="A2541" s="335" t="s">
        <v>3942</v>
      </c>
      <c r="B2541" s="336" t="s">
        <v>14460</v>
      </c>
      <c r="C2541" s="336" t="s">
        <v>14502</v>
      </c>
      <c r="D2541" s="335" t="s">
        <v>14503</v>
      </c>
      <c r="E2541" s="337">
        <v>1378</v>
      </c>
      <c r="F2541" s="337">
        <v>1584</v>
      </c>
      <c r="G2541" s="212"/>
      <c r="H2541" s="212"/>
      <c r="I2541" s="213">
        <f>IF(Таблица6254[[#This Row],[цена наличные]]&lt;&gt;"-",Таблица6254[[#This Row],[цена наличные]]*Таблица6254[[#This Row],[Заказ наличные]],"")</f>
        <v>0</v>
      </c>
      <c r="J2541" s="213">
        <f>Таблица6254[[#This Row],[Цена б/н]]*Таблица6254[[#This Row],[заказ б/н]]</f>
        <v>0</v>
      </c>
    </row>
    <row r="2542" spans="1:10" x14ac:dyDescent="0.25">
      <c r="A2542" s="335" t="s">
        <v>3942</v>
      </c>
      <c r="B2542" s="336" t="s">
        <v>14460</v>
      </c>
      <c r="C2542" s="336" t="s">
        <v>14504</v>
      </c>
      <c r="D2542" s="335" t="s">
        <v>14505</v>
      </c>
      <c r="E2542" s="337">
        <v>2118</v>
      </c>
      <c r="F2542" s="337">
        <v>2434</v>
      </c>
      <c r="G2542" s="212"/>
      <c r="H2542" s="212"/>
      <c r="I2542" s="213">
        <f>IF(Таблица6254[[#This Row],[цена наличные]]&lt;&gt;"-",Таблица6254[[#This Row],[цена наличные]]*Таблица6254[[#This Row],[Заказ наличные]],"")</f>
        <v>0</v>
      </c>
      <c r="J2542" s="213">
        <f>Таблица6254[[#This Row],[Цена б/н]]*Таблица6254[[#This Row],[заказ б/н]]</f>
        <v>0</v>
      </c>
    </row>
    <row r="2543" spans="1:10" x14ac:dyDescent="0.25">
      <c r="A2543" s="335" t="s">
        <v>3942</v>
      </c>
      <c r="B2543" s="336" t="s">
        <v>14460</v>
      </c>
      <c r="C2543" s="336" t="s">
        <v>14506</v>
      </c>
      <c r="D2543" s="335" t="s">
        <v>14507</v>
      </c>
      <c r="E2543" s="337">
        <v>2023</v>
      </c>
      <c r="F2543" s="337">
        <v>2325</v>
      </c>
      <c r="G2543" s="212"/>
      <c r="H2543" s="212"/>
      <c r="I2543" s="213">
        <f>IF(Таблица6254[[#This Row],[цена наличные]]&lt;&gt;"-",Таблица6254[[#This Row],[цена наличные]]*Таблица6254[[#This Row],[Заказ наличные]],"")</f>
        <v>0</v>
      </c>
      <c r="J2543" s="213">
        <f>Таблица6254[[#This Row],[Цена б/н]]*Таблица6254[[#This Row],[заказ б/н]]</f>
        <v>0</v>
      </c>
    </row>
    <row r="2544" spans="1:10" x14ac:dyDescent="0.25">
      <c r="A2544" s="335" t="s">
        <v>3942</v>
      </c>
      <c r="B2544" s="336" t="s">
        <v>14460</v>
      </c>
      <c r="C2544" s="336" t="s">
        <v>14508</v>
      </c>
      <c r="D2544" s="335" t="s">
        <v>14509</v>
      </c>
      <c r="E2544" s="337">
        <v>6767</v>
      </c>
      <c r="F2544" s="337">
        <v>7778</v>
      </c>
      <c r="G2544" s="212"/>
      <c r="H2544" s="212"/>
      <c r="I2544" s="213">
        <f>IF(Таблица6254[[#This Row],[цена наличные]]&lt;&gt;"-",Таблица6254[[#This Row],[цена наличные]]*Таблица6254[[#This Row],[Заказ наличные]],"")</f>
        <v>0</v>
      </c>
      <c r="J2544" s="213">
        <f>Таблица6254[[#This Row],[Цена б/н]]*Таблица6254[[#This Row],[заказ б/н]]</f>
        <v>0</v>
      </c>
    </row>
    <row r="2545" spans="1:10" x14ac:dyDescent="0.25">
      <c r="A2545" s="335" t="s">
        <v>3942</v>
      </c>
      <c r="B2545" s="336" t="s">
        <v>14460</v>
      </c>
      <c r="C2545" s="336" t="s">
        <v>14510</v>
      </c>
      <c r="D2545" s="335" t="s">
        <v>14511</v>
      </c>
      <c r="E2545" s="337">
        <v>7398</v>
      </c>
      <c r="F2545" s="337">
        <v>8503</v>
      </c>
      <c r="G2545" s="212"/>
      <c r="H2545" s="212"/>
      <c r="I2545" s="213">
        <f>IF(Таблица6254[[#This Row],[цена наличные]]&lt;&gt;"-",Таблица6254[[#This Row],[цена наличные]]*Таблица6254[[#This Row],[Заказ наличные]],"")</f>
        <v>0</v>
      </c>
      <c r="J2545" s="213">
        <f>Таблица6254[[#This Row],[Цена б/н]]*Таблица6254[[#This Row],[заказ б/н]]</f>
        <v>0</v>
      </c>
    </row>
    <row r="2546" spans="1:10" x14ac:dyDescent="0.25">
      <c r="A2546" s="335" t="s">
        <v>3942</v>
      </c>
      <c r="B2546" s="336" t="s">
        <v>14460</v>
      </c>
      <c r="C2546" s="336" t="s">
        <v>14512</v>
      </c>
      <c r="D2546" s="335" t="s">
        <v>14513</v>
      </c>
      <c r="E2546" s="337">
        <v>9434</v>
      </c>
      <c r="F2546" s="337">
        <v>10844</v>
      </c>
      <c r="G2546" s="212"/>
      <c r="H2546" s="212"/>
      <c r="I2546" s="213">
        <f>IF(Таблица6254[[#This Row],[цена наличные]]&lt;&gt;"-",Таблица6254[[#This Row],[цена наличные]]*Таблица6254[[#This Row],[Заказ наличные]],"")</f>
        <v>0</v>
      </c>
      <c r="J2546" s="213">
        <f>Таблица6254[[#This Row],[Цена б/н]]*Таблица6254[[#This Row],[заказ б/н]]</f>
        <v>0</v>
      </c>
    </row>
    <row r="2547" spans="1:10" x14ac:dyDescent="0.25">
      <c r="A2547" s="335" t="s">
        <v>3942</v>
      </c>
      <c r="B2547" s="336" t="s">
        <v>14460</v>
      </c>
      <c r="C2547" s="336" t="s">
        <v>14514</v>
      </c>
      <c r="D2547" s="335" t="s">
        <v>14515</v>
      </c>
      <c r="E2547" s="337">
        <v>11470</v>
      </c>
      <c r="F2547" s="337">
        <v>13184</v>
      </c>
      <c r="G2547" s="212"/>
      <c r="H2547" s="212"/>
      <c r="I2547" s="213">
        <f>IF(Таблица6254[[#This Row],[цена наличные]]&lt;&gt;"-",Таблица6254[[#This Row],[цена наличные]]*Таблица6254[[#This Row],[Заказ наличные]],"")</f>
        <v>0</v>
      </c>
      <c r="J2547" s="213">
        <f>Таблица6254[[#This Row],[Цена б/н]]*Таблица6254[[#This Row],[заказ б/н]]</f>
        <v>0</v>
      </c>
    </row>
    <row r="2548" spans="1:10" x14ac:dyDescent="0.25">
      <c r="A2548" s="335" t="s">
        <v>3942</v>
      </c>
      <c r="B2548" s="336" t="s">
        <v>14460</v>
      </c>
      <c r="C2548" s="336" t="s">
        <v>14516</v>
      </c>
      <c r="D2548" s="335" t="s">
        <v>14517</v>
      </c>
      <c r="E2548" s="337">
        <v>6040</v>
      </c>
      <c r="F2548" s="337">
        <v>6943</v>
      </c>
      <c r="G2548" s="212"/>
      <c r="H2548" s="212"/>
      <c r="I2548" s="213">
        <f>IF(Таблица6254[[#This Row],[цена наличные]]&lt;&gt;"-",Таблица6254[[#This Row],[цена наличные]]*Таблица6254[[#This Row],[Заказ наличные]],"")</f>
        <v>0</v>
      </c>
      <c r="J2548" s="213">
        <f>Таблица6254[[#This Row],[Цена б/н]]*Таблица6254[[#This Row],[заказ б/н]]</f>
        <v>0</v>
      </c>
    </row>
    <row r="2549" spans="1:10" x14ac:dyDescent="0.25">
      <c r="A2549" s="335" t="s">
        <v>3942</v>
      </c>
      <c r="B2549" s="336" t="s">
        <v>14460</v>
      </c>
      <c r="C2549" s="336" t="s">
        <v>14518</v>
      </c>
      <c r="D2549" s="335" t="s">
        <v>14519</v>
      </c>
      <c r="E2549" s="337">
        <v>16743</v>
      </c>
      <c r="F2549" s="337">
        <v>19245</v>
      </c>
      <c r="G2549" s="212"/>
      <c r="H2549" s="212"/>
      <c r="I2549" s="213">
        <f>IF(Таблица6254[[#This Row],[цена наличные]]&lt;&gt;"-",Таблица6254[[#This Row],[цена наличные]]*Таблица6254[[#This Row],[Заказ наличные]],"")</f>
        <v>0</v>
      </c>
      <c r="J2549" s="213">
        <f>Таблица6254[[#This Row],[Цена б/н]]*Таблица6254[[#This Row],[заказ б/н]]</f>
        <v>0</v>
      </c>
    </row>
    <row r="2550" spans="1:10" x14ac:dyDescent="0.25">
      <c r="A2550" s="335" t="s">
        <v>3942</v>
      </c>
      <c r="B2550" s="336" t="s">
        <v>14460</v>
      </c>
      <c r="C2550" s="336" t="s">
        <v>14520</v>
      </c>
      <c r="D2550" s="335" t="s">
        <v>14521</v>
      </c>
      <c r="E2550" s="337">
        <v>16743</v>
      </c>
      <c r="F2550" s="337">
        <v>19245</v>
      </c>
      <c r="G2550" s="212"/>
      <c r="H2550" s="212"/>
      <c r="I2550" s="213">
        <f>IF(Таблица6254[[#This Row],[цена наличные]]&lt;&gt;"-",Таблица6254[[#This Row],[цена наличные]]*Таблица6254[[#This Row],[Заказ наличные]],"")</f>
        <v>0</v>
      </c>
      <c r="J2550" s="213">
        <f>Таблица6254[[#This Row],[Цена б/н]]*Таблица6254[[#This Row],[заказ б/н]]</f>
        <v>0</v>
      </c>
    </row>
    <row r="2551" spans="1:10" x14ac:dyDescent="0.25">
      <c r="A2551" s="335" t="s">
        <v>3942</v>
      </c>
      <c r="B2551" s="336" t="s">
        <v>14460</v>
      </c>
      <c r="C2551" s="336" t="s">
        <v>14522</v>
      </c>
      <c r="D2551" s="335" t="s">
        <v>14523</v>
      </c>
      <c r="E2551" s="337">
        <v>16743</v>
      </c>
      <c r="F2551" s="337">
        <v>19245</v>
      </c>
      <c r="G2551" s="212"/>
      <c r="H2551" s="212"/>
      <c r="I2551" s="213">
        <f>IF(Таблица6254[[#This Row],[цена наличные]]&lt;&gt;"-",Таблица6254[[#This Row],[цена наличные]]*Таблица6254[[#This Row],[Заказ наличные]],"")</f>
        <v>0</v>
      </c>
      <c r="J2551" s="213">
        <f>Таблица6254[[#This Row],[Цена б/н]]*Таблица6254[[#This Row],[заказ б/н]]</f>
        <v>0</v>
      </c>
    </row>
    <row r="2552" spans="1:10" x14ac:dyDescent="0.25">
      <c r="A2552" s="335" t="s">
        <v>3942</v>
      </c>
      <c r="B2552" s="336" t="s">
        <v>14460</v>
      </c>
      <c r="C2552" s="336" t="s">
        <v>14524</v>
      </c>
      <c r="D2552" s="335" t="s">
        <v>14525</v>
      </c>
      <c r="E2552" s="337">
        <v>25485</v>
      </c>
      <c r="F2552" s="337">
        <v>29293</v>
      </c>
      <c r="G2552" s="212"/>
      <c r="H2552" s="212"/>
      <c r="I2552" s="213">
        <f>IF(Таблица6254[[#This Row],[цена наличные]]&lt;&gt;"-",Таблица6254[[#This Row],[цена наличные]]*Таблица6254[[#This Row],[Заказ наличные]],"")</f>
        <v>0</v>
      </c>
      <c r="J2552" s="213">
        <f>Таблица6254[[#This Row],[Цена б/н]]*Таблица6254[[#This Row],[заказ б/н]]</f>
        <v>0</v>
      </c>
    </row>
    <row r="2553" spans="1:10" x14ac:dyDescent="0.25">
      <c r="A2553" s="335" t="s">
        <v>3942</v>
      </c>
      <c r="B2553" s="336" t="s">
        <v>14460</v>
      </c>
      <c r="C2553" s="336" t="s">
        <v>14526</v>
      </c>
      <c r="D2553" s="335" t="s">
        <v>14527</v>
      </c>
      <c r="E2553" s="337">
        <v>32761</v>
      </c>
      <c r="F2553" s="337">
        <v>37656</v>
      </c>
      <c r="G2553" s="212"/>
      <c r="H2553" s="212"/>
      <c r="I2553" s="213">
        <f>IF(Таблица6254[[#This Row],[цена наличные]]&lt;&gt;"-",Таблица6254[[#This Row],[цена наличные]]*Таблица6254[[#This Row],[Заказ наличные]],"")</f>
        <v>0</v>
      </c>
      <c r="J2553" s="213">
        <f>Таблица6254[[#This Row],[Цена б/н]]*Таблица6254[[#This Row],[заказ б/н]]</f>
        <v>0</v>
      </c>
    </row>
    <row r="2554" spans="1:10" x14ac:dyDescent="0.25">
      <c r="A2554" s="335" t="s">
        <v>3942</v>
      </c>
      <c r="B2554" s="336" t="s">
        <v>14460</v>
      </c>
      <c r="C2554" s="336" t="s">
        <v>14528</v>
      </c>
      <c r="D2554" s="335" t="s">
        <v>14529</v>
      </c>
      <c r="E2554" s="337">
        <v>32761</v>
      </c>
      <c r="F2554" s="337">
        <v>37656</v>
      </c>
      <c r="G2554" s="212"/>
      <c r="H2554" s="212"/>
      <c r="I2554" s="213">
        <f>IF(Таблица6254[[#This Row],[цена наличные]]&lt;&gt;"-",Таблица6254[[#This Row],[цена наличные]]*Таблица6254[[#This Row],[Заказ наличные]],"")</f>
        <v>0</v>
      </c>
      <c r="J2554" s="213">
        <f>Таблица6254[[#This Row],[Цена б/н]]*Таблица6254[[#This Row],[заказ б/н]]</f>
        <v>0</v>
      </c>
    </row>
    <row r="2555" spans="1:10" x14ac:dyDescent="0.25">
      <c r="A2555" s="335" t="s">
        <v>3942</v>
      </c>
      <c r="B2555" s="336" t="s">
        <v>14460</v>
      </c>
      <c r="C2555" s="336" t="s">
        <v>14530</v>
      </c>
      <c r="D2555" s="335" t="s">
        <v>14531</v>
      </c>
      <c r="E2555" s="337">
        <v>32761</v>
      </c>
      <c r="F2555" s="337">
        <v>37656</v>
      </c>
      <c r="G2555" s="212"/>
      <c r="H2555" s="212"/>
      <c r="I2555" s="213">
        <f>IF(Таблица6254[[#This Row],[цена наличные]]&lt;&gt;"-",Таблица6254[[#This Row],[цена наличные]]*Таблица6254[[#This Row],[Заказ наличные]],"")</f>
        <v>0</v>
      </c>
      <c r="J2555" s="213">
        <f>Таблица6254[[#This Row],[Цена б/н]]*Таблица6254[[#This Row],[заказ б/н]]</f>
        <v>0</v>
      </c>
    </row>
    <row r="2556" spans="1:10" x14ac:dyDescent="0.25">
      <c r="A2556" s="335" t="s">
        <v>3942</v>
      </c>
      <c r="B2556" s="336" t="s">
        <v>14460</v>
      </c>
      <c r="C2556" s="336" t="s">
        <v>14532</v>
      </c>
      <c r="D2556" s="335" t="s">
        <v>14533</v>
      </c>
      <c r="E2556" s="337">
        <v>21840</v>
      </c>
      <c r="F2556" s="337">
        <v>25104</v>
      </c>
      <c r="G2556" s="212"/>
      <c r="H2556" s="212"/>
      <c r="I2556" s="213">
        <f>IF(Таблица6254[[#This Row],[цена наличные]]&lt;&gt;"-",Таблица6254[[#This Row],[цена наличные]]*Таблица6254[[#This Row],[Заказ наличные]],"")</f>
        <v>0</v>
      </c>
      <c r="J2556" s="213">
        <f>Таблица6254[[#This Row],[Цена б/н]]*Таблица6254[[#This Row],[заказ б/н]]</f>
        <v>0</v>
      </c>
    </row>
    <row r="2557" spans="1:10" x14ac:dyDescent="0.25">
      <c r="A2557" s="335" t="s">
        <v>3942</v>
      </c>
      <c r="B2557" s="336" t="s">
        <v>14460</v>
      </c>
      <c r="C2557" s="336" t="s">
        <v>14534</v>
      </c>
      <c r="D2557" s="335" t="s">
        <v>14535</v>
      </c>
      <c r="E2557" s="337">
        <v>8463</v>
      </c>
      <c r="F2557" s="337">
        <v>9728</v>
      </c>
      <c r="G2557" s="212"/>
      <c r="H2557" s="212"/>
      <c r="I2557" s="213">
        <f>IF(Таблица6254[[#This Row],[цена наличные]]&lt;&gt;"-",Таблица6254[[#This Row],[цена наличные]]*Таблица6254[[#This Row],[Заказ наличные]],"")</f>
        <v>0</v>
      </c>
      <c r="J2557" s="213">
        <f>Таблица6254[[#This Row],[Цена б/н]]*Таблица6254[[#This Row],[заказ б/н]]</f>
        <v>0</v>
      </c>
    </row>
    <row r="2558" spans="1:10" x14ac:dyDescent="0.25">
      <c r="A2558" s="335" t="s">
        <v>3942</v>
      </c>
      <c r="B2558" s="336" t="s">
        <v>14460</v>
      </c>
      <c r="C2558" s="336" t="s">
        <v>14536</v>
      </c>
      <c r="D2558" s="335" t="s">
        <v>14537</v>
      </c>
      <c r="E2558" s="337">
        <v>16988</v>
      </c>
      <c r="F2558" s="337">
        <v>19526</v>
      </c>
      <c r="G2558" s="212"/>
      <c r="H2558" s="212"/>
      <c r="I2558" s="213">
        <f>IF(Таблица6254[[#This Row],[цена наличные]]&lt;&gt;"-",Таблица6254[[#This Row],[цена наличные]]*Таблица6254[[#This Row],[Заказ наличные]],"")</f>
        <v>0</v>
      </c>
      <c r="J2558" s="213">
        <f>Таблица6254[[#This Row],[Цена б/н]]*Таблица6254[[#This Row],[заказ б/н]]</f>
        <v>0</v>
      </c>
    </row>
    <row r="2559" spans="1:10" x14ac:dyDescent="0.25">
      <c r="A2559" s="335" t="s">
        <v>3942</v>
      </c>
      <c r="B2559" s="336" t="s">
        <v>14460</v>
      </c>
      <c r="C2559" s="336" t="s">
        <v>14538</v>
      </c>
      <c r="D2559" s="335" t="s">
        <v>14539</v>
      </c>
      <c r="E2559" s="337">
        <v>16988</v>
      </c>
      <c r="F2559" s="337">
        <v>19526</v>
      </c>
      <c r="G2559" s="212"/>
      <c r="H2559" s="212"/>
      <c r="I2559" s="213">
        <f>IF(Таблица6254[[#This Row],[цена наличные]]&lt;&gt;"-",Таблица6254[[#This Row],[цена наличные]]*Таблица6254[[#This Row],[Заказ наличные]],"")</f>
        <v>0</v>
      </c>
      <c r="J2559" s="213">
        <f>Таблица6254[[#This Row],[Цена б/н]]*Таблица6254[[#This Row],[заказ б/н]]</f>
        <v>0</v>
      </c>
    </row>
    <row r="2560" spans="1:10" x14ac:dyDescent="0.25">
      <c r="A2560" s="335" t="s">
        <v>3942</v>
      </c>
      <c r="B2560" s="336" t="s">
        <v>14460</v>
      </c>
      <c r="C2560" s="336" t="s">
        <v>14540</v>
      </c>
      <c r="D2560" s="335" t="s">
        <v>14541</v>
      </c>
      <c r="E2560" s="337">
        <v>16988</v>
      </c>
      <c r="F2560" s="337">
        <v>19526</v>
      </c>
      <c r="G2560" s="212"/>
      <c r="H2560" s="212"/>
      <c r="I2560" s="213">
        <f>IF(Таблица6254[[#This Row],[цена наличные]]&lt;&gt;"-",Таблица6254[[#This Row],[цена наличные]]*Таблица6254[[#This Row],[Заказ наличные]],"")</f>
        <v>0</v>
      </c>
      <c r="J2560" s="213">
        <f>Таблица6254[[#This Row],[Цена б/н]]*Таблица6254[[#This Row],[заказ б/н]]</f>
        <v>0</v>
      </c>
    </row>
    <row r="2561" spans="1:10" x14ac:dyDescent="0.25">
      <c r="A2561" s="335" t="s">
        <v>3942</v>
      </c>
      <c r="B2561" s="336" t="s">
        <v>14460</v>
      </c>
      <c r="C2561" s="336">
        <v>842312</v>
      </c>
      <c r="D2561" s="335" t="s">
        <v>14542</v>
      </c>
      <c r="E2561" s="337">
        <v>7398</v>
      </c>
      <c r="F2561" s="337">
        <v>8503</v>
      </c>
      <c r="G2561" s="212"/>
      <c r="H2561" s="212"/>
      <c r="I2561" s="213">
        <f>IF(Таблица6254[[#This Row],[цена наличные]]&lt;&gt;"-",Таблица6254[[#This Row],[цена наличные]]*Таблица6254[[#This Row],[Заказ наличные]],"")</f>
        <v>0</v>
      </c>
      <c r="J2561" s="213">
        <f>Таблица6254[[#This Row],[Цена б/н]]*Таблица6254[[#This Row],[заказ б/н]]</f>
        <v>0</v>
      </c>
    </row>
    <row r="2562" spans="1:10" x14ac:dyDescent="0.25">
      <c r="A2562" s="335" t="s">
        <v>3942</v>
      </c>
      <c r="B2562" s="336" t="s">
        <v>14460</v>
      </c>
      <c r="C2562" s="336">
        <v>842313</v>
      </c>
      <c r="D2562" s="335" t="s">
        <v>14543</v>
      </c>
      <c r="E2562" s="337">
        <v>7398</v>
      </c>
      <c r="F2562" s="337">
        <v>8503</v>
      </c>
      <c r="G2562" s="212"/>
      <c r="H2562" s="212"/>
      <c r="I2562" s="213">
        <f>IF(Таблица6254[[#This Row],[цена наличные]]&lt;&gt;"-",Таблица6254[[#This Row],[цена наличные]]*Таблица6254[[#This Row],[Заказ наличные]],"")</f>
        <v>0</v>
      </c>
      <c r="J2562" s="213">
        <f>Таблица6254[[#This Row],[Цена б/н]]*Таблица6254[[#This Row],[заказ б/н]]</f>
        <v>0</v>
      </c>
    </row>
    <row r="2563" spans="1:10" x14ac:dyDescent="0.25">
      <c r="A2563" s="335" t="s">
        <v>3942</v>
      </c>
      <c r="B2563" s="336" t="s">
        <v>14460</v>
      </c>
      <c r="C2563" s="336">
        <v>842314</v>
      </c>
      <c r="D2563" s="335" t="s">
        <v>14544</v>
      </c>
      <c r="E2563" s="337">
        <v>7398</v>
      </c>
      <c r="F2563" s="337">
        <v>8503</v>
      </c>
      <c r="G2563" s="212"/>
      <c r="H2563" s="212"/>
      <c r="I2563" s="213">
        <f>IF(Таблица6254[[#This Row],[цена наличные]]&lt;&gt;"-",Таблица6254[[#This Row],[цена наличные]]*Таблица6254[[#This Row],[Заказ наличные]],"")</f>
        <v>0</v>
      </c>
      <c r="J2563" s="213">
        <f>Таблица6254[[#This Row],[Цена б/н]]*Таблица6254[[#This Row],[заказ б/н]]</f>
        <v>0</v>
      </c>
    </row>
    <row r="2564" spans="1:10" x14ac:dyDescent="0.25">
      <c r="A2564" s="335" t="s">
        <v>3942</v>
      </c>
      <c r="B2564" s="336" t="s">
        <v>14460</v>
      </c>
      <c r="C2564" s="336" t="s">
        <v>14545</v>
      </c>
      <c r="D2564" s="335" t="s">
        <v>14546</v>
      </c>
      <c r="E2564" s="337">
        <v>13106</v>
      </c>
      <c r="F2564" s="337">
        <v>15064</v>
      </c>
      <c r="G2564" s="212"/>
      <c r="H2564" s="212"/>
      <c r="I2564" s="213">
        <f>IF(Таблица6254[[#This Row],[цена наличные]]&lt;&gt;"-",Таблица6254[[#This Row],[цена наличные]]*Таблица6254[[#This Row],[Заказ наличные]],"")</f>
        <v>0</v>
      </c>
      <c r="J2564" s="213">
        <f>Таблица6254[[#This Row],[Цена б/н]]*Таблица6254[[#This Row],[заказ б/н]]</f>
        <v>0</v>
      </c>
    </row>
    <row r="2565" spans="1:10" x14ac:dyDescent="0.25">
      <c r="A2565" s="335" t="s">
        <v>3942</v>
      </c>
      <c r="B2565" s="336" t="s">
        <v>14460</v>
      </c>
      <c r="C2565" s="336" t="s">
        <v>14547</v>
      </c>
      <c r="D2565" s="335" t="s">
        <v>14548</v>
      </c>
      <c r="E2565" s="337">
        <v>903</v>
      </c>
      <c r="F2565" s="337">
        <v>1038</v>
      </c>
      <c r="G2565" s="212"/>
      <c r="H2565" s="212"/>
      <c r="I2565" s="213">
        <f>IF(Таблица6254[[#This Row],[цена наличные]]&lt;&gt;"-",Таблица6254[[#This Row],[цена наличные]]*Таблица6254[[#This Row],[Заказ наличные]],"")</f>
        <v>0</v>
      </c>
      <c r="J2565" s="213">
        <f>Таблица6254[[#This Row],[Цена б/н]]*Таблица6254[[#This Row],[заказ б/н]]</f>
        <v>0</v>
      </c>
    </row>
    <row r="2566" spans="1:10" x14ac:dyDescent="0.25">
      <c r="A2566" s="335" t="s">
        <v>3942</v>
      </c>
      <c r="B2566" s="336" t="s">
        <v>14460</v>
      </c>
      <c r="C2566" s="336" t="s">
        <v>14549</v>
      </c>
      <c r="D2566" s="335" t="s">
        <v>14550</v>
      </c>
      <c r="E2566" s="337">
        <v>1446</v>
      </c>
      <c r="F2566" s="337">
        <v>1662</v>
      </c>
      <c r="G2566" s="212"/>
      <c r="H2566" s="212"/>
      <c r="I2566" s="213">
        <f>IF(Таблица6254[[#This Row],[цена наличные]]&lt;&gt;"-",Таблица6254[[#This Row],[цена наличные]]*Таблица6254[[#This Row],[Заказ наличные]],"")</f>
        <v>0</v>
      </c>
      <c r="J2566" s="213">
        <f>Таблица6254[[#This Row],[Цена б/н]]*Таблица6254[[#This Row],[заказ б/н]]</f>
        <v>0</v>
      </c>
    </row>
    <row r="2567" spans="1:10" x14ac:dyDescent="0.25">
      <c r="A2567" s="335" t="s">
        <v>3942</v>
      </c>
      <c r="B2567" s="336" t="s">
        <v>14460</v>
      </c>
      <c r="C2567" s="336" t="s">
        <v>14551</v>
      </c>
      <c r="D2567" s="335" t="s">
        <v>14552</v>
      </c>
      <c r="E2567" s="337">
        <v>4961</v>
      </c>
      <c r="F2567" s="337">
        <v>5703</v>
      </c>
      <c r="G2567" s="212"/>
      <c r="H2567" s="212"/>
      <c r="I2567" s="213">
        <f>IF(Таблица6254[[#This Row],[цена наличные]]&lt;&gt;"-",Таблица6254[[#This Row],[цена наличные]]*Таблица6254[[#This Row],[Заказ наличные]],"")</f>
        <v>0</v>
      </c>
      <c r="J2567" s="213">
        <f>Таблица6254[[#This Row],[Цена б/н]]*Таблица6254[[#This Row],[заказ б/н]]</f>
        <v>0</v>
      </c>
    </row>
    <row r="2568" spans="1:10" x14ac:dyDescent="0.25">
      <c r="A2568" s="335" t="s">
        <v>3942</v>
      </c>
      <c r="B2568" s="336" t="s">
        <v>14460</v>
      </c>
      <c r="C2568" s="336" t="s">
        <v>14553</v>
      </c>
      <c r="D2568" s="335" t="s">
        <v>14554</v>
      </c>
      <c r="E2568" s="337">
        <v>4961</v>
      </c>
      <c r="F2568" s="337">
        <v>5703</v>
      </c>
      <c r="G2568" s="212"/>
      <c r="H2568" s="212"/>
      <c r="I2568" s="213">
        <f>IF(Таблица6254[[#This Row],[цена наличные]]&lt;&gt;"-",Таблица6254[[#This Row],[цена наличные]]*Таблица6254[[#This Row],[Заказ наличные]],"")</f>
        <v>0</v>
      </c>
      <c r="J2568" s="213">
        <f>Таблица6254[[#This Row],[Цена б/н]]*Таблица6254[[#This Row],[заказ б/н]]</f>
        <v>0</v>
      </c>
    </row>
    <row r="2569" spans="1:10" x14ac:dyDescent="0.25">
      <c r="A2569" s="335" t="s">
        <v>3942</v>
      </c>
      <c r="B2569" s="336" t="s">
        <v>14460</v>
      </c>
      <c r="C2569" s="336" t="s">
        <v>14555</v>
      </c>
      <c r="D2569" s="335" t="s">
        <v>14556</v>
      </c>
      <c r="E2569" s="337">
        <v>1351</v>
      </c>
      <c r="F2569" s="337">
        <v>1552</v>
      </c>
      <c r="G2569" s="212"/>
      <c r="H2569" s="212"/>
      <c r="I2569" s="213">
        <f>IF(Таблица6254[[#This Row],[цена наличные]]&lt;&gt;"-",Таблица6254[[#This Row],[цена наличные]]*Таблица6254[[#This Row],[Заказ наличные]],"")</f>
        <v>0</v>
      </c>
      <c r="J2569" s="213">
        <f>Таблица6254[[#This Row],[Цена б/н]]*Таблица6254[[#This Row],[заказ б/н]]</f>
        <v>0</v>
      </c>
    </row>
    <row r="2570" spans="1:10" x14ac:dyDescent="0.25">
      <c r="A2570" s="335" t="s">
        <v>3942</v>
      </c>
      <c r="B2570" s="336" t="s">
        <v>14460</v>
      </c>
      <c r="C2570" s="336" t="s">
        <v>14557</v>
      </c>
      <c r="D2570" s="335" t="s">
        <v>14558</v>
      </c>
      <c r="E2570" s="337">
        <v>814</v>
      </c>
      <c r="F2570" s="337">
        <v>936</v>
      </c>
      <c r="G2570" s="212"/>
      <c r="H2570" s="212"/>
      <c r="I2570" s="213">
        <f>IF(Таблица6254[[#This Row],[цена наличные]]&lt;&gt;"-",Таблица6254[[#This Row],[цена наличные]]*Таблица6254[[#This Row],[Заказ наличные]],"")</f>
        <v>0</v>
      </c>
      <c r="J2570" s="213">
        <f>Таблица6254[[#This Row],[Цена б/н]]*Таблица6254[[#This Row],[заказ б/н]]</f>
        <v>0</v>
      </c>
    </row>
    <row r="2571" spans="1:10" x14ac:dyDescent="0.25">
      <c r="A2571" s="335" t="s">
        <v>3942</v>
      </c>
      <c r="B2571" s="336" t="s">
        <v>14460</v>
      </c>
      <c r="C2571" s="336" t="s">
        <v>14559</v>
      </c>
      <c r="D2571" s="335" t="s">
        <v>14560</v>
      </c>
      <c r="E2571" s="337">
        <v>495</v>
      </c>
      <c r="F2571" s="337">
        <v>569</v>
      </c>
      <c r="G2571" s="212"/>
      <c r="H2571" s="212"/>
      <c r="I2571" s="213">
        <f>IF(Таблица6254[[#This Row],[цена наличные]]&lt;&gt;"-",Таблица6254[[#This Row],[цена наличные]]*Таблица6254[[#This Row],[Заказ наличные]],"")</f>
        <v>0</v>
      </c>
      <c r="J2571" s="213">
        <f>Таблица6254[[#This Row],[Цена б/н]]*Таблица6254[[#This Row],[заказ б/н]]</f>
        <v>0</v>
      </c>
    </row>
    <row r="2572" spans="1:10" x14ac:dyDescent="0.25">
      <c r="A2572" s="335" t="s">
        <v>3942</v>
      </c>
      <c r="B2572" s="336" t="s">
        <v>14460</v>
      </c>
      <c r="C2572" s="336" t="s">
        <v>14561</v>
      </c>
      <c r="D2572" s="335" t="s">
        <v>14562</v>
      </c>
      <c r="E2572" s="337">
        <v>814</v>
      </c>
      <c r="F2572" s="337">
        <v>936</v>
      </c>
      <c r="G2572" s="212"/>
      <c r="H2572" s="212"/>
      <c r="I2572" s="213">
        <f>IF(Таблица6254[[#This Row],[цена наличные]]&lt;&gt;"-",Таблица6254[[#This Row],[цена наличные]]*Таблица6254[[#This Row],[Заказ наличные]],"")</f>
        <v>0</v>
      </c>
      <c r="J2572" s="213">
        <f>Таблица6254[[#This Row],[Цена б/н]]*Таблица6254[[#This Row],[заказ б/н]]</f>
        <v>0</v>
      </c>
    </row>
    <row r="2573" spans="1:10" x14ac:dyDescent="0.25">
      <c r="A2573" s="335" t="s">
        <v>3942</v>
      </c>
      <c r="B2573" s="336" t="s">
        <v>14460</v>
      </c>
      <c r="C2573" s="336" t="s">
        <v>14563</v>
      </c>
      <c r="D2573" s="335" t="s">
        <v>14564</v>
      </c>
      <c r="E2573" s="337">
        <v>814</v>
      </c>
      <c r="F2573" s="337">
        <v>936</v>
      </c>
      <c r="G2573" s="212"/>
      <c r="H2573" s="212"/>
      <c r="I2573" s="213">
        <f>IF(Таблица6254[[#This Row],[цена наличные]]&lt;&gt;"-",Таблица6254[[#This Row],[цена наличные]]*Таблица6254[[#This Row],[Заказ наличные]],"")</f>
        <v>0</v>
      </c>
      <c r="J2573" s="213">
        <f>Таблица6254[[#This Row],[Цена б/н]]*Таблица6254[[#This Row],[заказ б/н]]</f>
        <v>0</v>
      </c>
    </row>
    <row r="2574" spans="1:10" x14ac:dyDescent="0.25">
      <c r="A2574" s="335" t="s">
        <v>3942</v>
      </c>
      <c r="B2574" s="336" t="s">
        <v>14460</v>
      </c>
      <c r="C2574" s="336" t="s">
        <v>14565</v>
      </c>
      <c r="D2574" s="335" t="s">
        <v>14566</v>
      </c>
      <c r="E2574" s="337">
        <v>814</v>
      </c>
      <c r="F2574" s="337">
        <v>936</v>
      </c>
      <c r="G2574" s="212"/>
      <c r="H2574" s="212"/>
      <c r="I2574" s="213">
        <f>IF(Таблица6254[[#This Row],[цена наличные]]&lt;&gt;"-",Таблица6254[[#This Row],[цена наличные]]*Таблица6254[[#This Row],[Заказ наличные]],"")</f>
        <v>0</v>
      </c>
      <c r="J2574" s="213">
        <f>Таблица6254[[#This Row],[Цена б/н]]*Таблица6254[[#This Row],[заказ б/н]]</f>
        <v>0</v>
      </c>
    </row>
    <row r="2575" spans="1:10" x14ac:dyDescent="0.25">
      <c r="A2575" s="335" t="s">
        <v>3942</v>
      </c>
      <c r="B2575" s="336" t="s">
        <v>14460</v>
      </c>
      <c r="C2575" s="336" t="s">
        <v>14567</v>
      </c>
      <c r="D2575" s="335" t="s">
        <v>14568</v>
      </c>
      <c r="E2575" s="337">
        <v>6441</v>
      </c>
      <c r="F2575" s="337">
        <v>7403</v>
      </c>
      <c r="G2575" s="212"/>
      <c r="H2575" s="212"/>
      <c r="I2575" s="213">
        <f>IF(Таблица6254[[#This Row],[цена наличные]]&lt;&gt;"-",Таблица6254[[#This Row],[цена наличные]]*Таблица6254[[#This Row],[Заказ наличные]],"")</f>
        <v>0</v>
      </c>
      <c r="J2575" s="213">
        <f>Таблица6254[[#This Row],[Цена б/н]]*Таблица6254[[#This Row],[заказ б/н]]</f>
        <v>0</v>
      </c>
    </row>
    <row r="2576" spans="1:10" x14ac:dyDescent="0.25">
      <c r="A2576" s="335" t="s">
        <v>3942</v>
      </c>
      <c r="B2576" s="336" t="s">
        <v>14460</v>
      </c>
      <c r="C2576" s="336" t="s">
        <v>14569</v>
      </c>
      <c r="D2576" s="335" t="s">
        <v>14570</v>
      </c>
      <c r="E2576" s="337">
        <v>3034</v>
      </c>
      <c r="F2576" s="337">
        <v>3487</v>
      </c>
      <c r="G2576" s="212"/>
      <c r="H2576" s="212"/>
      <c r="I2576" s="213">
        <f>IF(Таблица6254[[#This Row],[цена наличные]]&lt;&gt;"-",Таблица6254[[#This Row],[цена наличные]]*Таблица6254[[#This Row],[Заказ наличные]],"")</f>
        <v>0</v>
      </c>
      <c r="J2576" s="213">
        <f>Таблица6254[[#This Row],[Цена б/н]]*Таблица6254[[#This Row],[заказ б/н]]</f>
        <v>0</v>
      </c>
    </row>
    <row r="2577" spans="1:10" x14ac:dyDescent="0.25">
      <c r="A2577" s="335" t="s">
        <v>3942</v>
      </c>
      <c r="B2577" s="336" t="s">
        <v>14460</v>
      </c>
      <c r="C2577" s="336" t="s">
        <v>14571</v>
      </c>
      <c r="D2577" s="335" t="s">
        <v>14572</v>
      </c>
      <c r="E2577" s="337">
        <v>814</v>
      </c>
      <c r="F2577" s="337">
        <v>936</v>
      </c>
      <c r="G2577" s="212"/>
      <c r="H2577" s="212"/>
      <c r="I2577" s="213">
        <f>IF(Таблица6254[[#This Row],[цена наличные]]&lt;&gt;"-",Таблица6254[[#This Row],[цена наличные]]*Таблица6254[[#This Row],[Заказ наличные]],"")</f>
        <v>0</v>
      </c>
      <c r="J2577" s="213">
        <f>Таблица6254[[#This Row],[Цена б/н]]*Таблица6254[[#This Row],[заказ б/н]]</f>
        <v>0</v>
      </c>
    </row>
    <row r="2578" spans="1:10" x14ac:dyDescent="0.25">
      <c r="A2578" s="335" t="s">
        <v>3942</v>
      </c>
      <c r="B2578" s="336" t="s">
        <v>14460</v>
      </c>
      <c r="C2578" s="336" t="s">
        <v>14573</v>
      </c>
      <c r="D2578" s="335" t="s">
        <v>14574</v>
      </c>
      <c r="E2578" s="337">
        <v>814</v>
      </c>
      <c r="F2578" s="337">
        <v>936</v>
      </c>
      <c r="G2578" s="212"/>
      <c r="H2578" s="212"/>
      <c r="I2578" s="213">
        <f>IF(Таблица6254[[#This Row],[цена наличные]]&lt;&gt;"-",Таблица6254[[#This Row],[цена наличные]]*Таблица6254[[#This Row],[Заказ наличные]],"")</f>
        <v>0</v>
      </c>
      <c r="J2578" s="213">
        <f>Таблица6254[[#This Row],[Цена б/н]]*Таблица6254[[#This Row],[заказ б/н]]</f>
        <v>0</v>
      </c>
    </row>
    <row r="2579" spans="1:10" x14ac:dyDescent="0.25">
      <c r="A2579" s="335" t="s">
        <v>3942</v>
      </c>
      <c r="B2579" s="336" t="s">
        <v>14460</v>
      </c>
      <c r="C2579" s="336" t="s">
        <v>14575</v>
      </c>
      <c r="D2579" s="335" t="s">
        <v>14576</v>
      </c>
      <c r="E2579" s="337">
        <v>448</v>
      </c>
      <c r="F2579" s="337">
        <v>515</v>
      </c>
      <c r="G2579" s="212"/>
      <c r="H2579" s="212"/>
      <c r="I2579" s="213">
        <f>IF(Таблица6254[[#This Row],[цена наличные]]&lt;&gt;"-",Таблица6254[[#This Row],[цена наличные]]*Таблица6254[[#This Row],[Заказ наличные]],"")</f>
        <v>0</v>
      </c>
      <c r="J2579" s="213">
        <f>Таблица6254[[#This Row],[Цена б/н]]*Таблица6254[[#This Row],[заказ б/н]]</f>
        <v>0</v>
      </c>
    </row>
    <row r="2580" spans="1:10" x14ac:dyDescent="0.25">
      <c r="A2580" s="335" t="s">
        <v>3942</v>
      </c>
      <c r="B2580" s="336" t="s">
        <v>14460</v>
      </c>
      <c r="C2580" s="336" t="s">
        <v>14577</v>
      </c>
      <c r="D2580" s="335" t="s">
        <v>14578</v>
      </c>
      <c r="E2580" s="337">
        <v>448</v>
      </c>
      <c r="F2580" s="337">
        <v>515</v>
      </c>
      <c r="G2580" s="212"/>
      <c r="H2580" s="212"/>
      <c r="I2580" s="213">
        <f>IF(Таблица6254[[#This Row],[цена наличные]]&lt;&gt;"-",Таблица6254[[#This Row],[цена наличные]]*Таблица6254[[#This Row],[Заказ наличные]],"")</f>
        <v>0</v>
      </c>
      <c r="J2580" s="213">
        <f>Таблица6254[[#This Row],[Цена б/н]]*Таблица6254[[#This Row],[заказ б/н]]</f>
        <v>0</v>
      </c>
    </row>
    <row r="2581" spans="1:10" x14ac:dyDescent="0.25">
      <c r="A2581" s="335" t="s">
        <v>3942</v>
      </c>
      <c r="B2581" s="336" t="s">
        <v>14460</v>
      </c>
      <c r="C2581" s="336" t="s">
        <v>14579</v>
      </c>
      <c r="D2581" s="335" t="s">
        <v>14580</v>
      </c>
      <c r="E2581" s="337">
        <v>3611</v>
      </c>
      <c r="F2581" s="337">
        <v>4150</v>
      </c>
      <c r="G2581" s="212"/>
      <c r="H2581" s="212"/>
      <c r="I2581" s="213">
        <f>IF(Таблица6254[[#This Row],[цена наличные]]&lt;&gt;"-",Таблица6254[[#This Row],[цена наличные]]*Таблица6254[[#This Row],[Заказ наличные]],"")</f>
        <v>0</v>
      </c>
      <c r="J2581" s="213">
        <f>Таблица6254[[#This Row],[Цена б/н]]*Таблица6254[[#This Row],[заказ б/н]]</f>
        <v>0</v>
      </c>
    </row>
    <row r="2582" spans="1:10" x14ac:dyDescent="0.25">
      <c r="A2582" s="335" t="s">
        <v>3942</v>
      </c>
      <c r="B2582" s="336" t="s">
        <v>14460</v>
      </c>
      <c r="C2582" s="336" t="s">
        <v>14581</v>
      </c>
      <c r="D2582" s="335" t="s">
        <v>14582</v>
      </c>
      <c r="E2582" s="337">
        <v>3611</v>
      </c>
      <c r="F2582" s="337">
        <v>4150</v>
      </c>
      <c r="G2582" s="212"/>
      <c r="H2582" s="212"/>
      <c r="I2582" s="213">
        <f>IF(Таблица6254[[#This Row],[цена наличные]]&lt;&gt;"-",Таблица6254[[#This Row],[цена наличные]]*Таблица6254[[#This Row],[Заказ наличные]],"")</f>
        <v>0</v>
      </c>
      <c r="J2582" s="213">
        <f>Таблица6254[[#This Row],[Цена б/н]]*Таблица6254[[#This Row],[заказ б/н]]</f>
        <v>0</v>
      </c>
    </row>
    <row r="2583" spans="1:10" x14ac:dyDescent="0.25">
      <c r="A2583" s="335" t="s">
        <v>3942</v>
      </c>
      <c r="B2583" s="336" t="s">
        <v>14460</v>
      </c>
      <c r="C2583" s="336" t="s">
        <v>14583</v>
      </c>
      <c r="D2583" s="335" t="s">
        <v>14584</v>
      </c>
      <c r="E2583" s="337">
        <v>6767</v>
      </c>
      <c r="F2583" s="337">
        <v>7778</v>
      </c>
      <c r="G2583" s="212"/>
      <c r="H2583" s="212"/>
      <c r="I2583" s="213">
        <f>IF(Таблица6254[[#This Row],[цена наличные]]&lt;&gt;"-",Таблица6254[[#This Row],[цена наличные]]*Таблица6254[[#This Row],[Заказ наличные]],"")</f>
        <v>0</v>
      </c>
      <c r="J2583" s="213">
        <f>Таблица6254[[#This Row],[Цена б/н]]*Таблица6254[[#This Row],[заказ б/н]]</f>
        <v>0</v>
      </c>
    </row>
    <row r="2584" spans="1:10" x14ac:dyDescent="0.25">
      <c r="A2584" s="335" t="s">
        <v>3942</v>
      </c>
      <c r="B2584" s="336" t="s">
        <v>14460</v>
      </c>
      <c r="C2584" s="336" t="s">
        <v>14585</v>
      </c>
      <c r="D2584" s="335" t="s">
        <v>14586</v>
      </c>
      <c r="E2584" s="337">
        <v>10377</v>
      </c>
      <c r="F2584" s="337">
        <v>11928</v>
      </c>
      <c r="G2584" s="212"/>
      <c r="H2584" s="212"/>
      <c r="I2584" s="213">
        <f>IF(Таблица6254[[#This Row],[цена наличные]]&lt;&gt;"-",Таблица6254[[#This Row],[цена наличные]]*Таблица6254[[#This Row],[Заказ наличные]],"")</f>
        <v>0</v>
      </c>
      <c r="J2584" s="213">
        <f>Таблица6254[[#This Row],[Цена б/н]]*Таблица6254[[#This Row],[заказ б/н]]</f>
        <v>0</v>
      </c>
    </row>
    <row r="2585" spans="1:10" x14ac:dyDescent="0.25">
      <c r="A2585" s="335" t="s">
        <v>3942</v>
      </c>
      <c r="B2585" s="336" t="s">
        <v>14460</v>
      </c>
      <c r="C2585" s="336" t="s">
        <v>14587</v>
      </c>
      <c r="D2585" s="335" t="s">
        <v>14588</v>
      </c>
      <c r="E2585" s="337">
        <v>10377</v>
      </c>
      <c r="F2585" s="337">
        <v>11928</v>
      </c>
      <c r="G2585" s="212"/>
      <c r="H2585" s="212"/>
      <c r="I2585" s="213">
        <f>IF(Таблица6254[[#This Row],[цена наличные]]&lt;&gt;"-",Таблица6254[[#This Row],[цена наличные]]*Таблица6254[[#This Row],[Заказ наличные]],"")</f>
        <v>0</v>
      </c>
      <c r="J2585" s="213">
        <f>Таблица6254[[#This Row],[Цена б/н]]*Таблица6254[[#This Row],[заказ б/н]]</f>
        <v>0</v>
      </c>
    </row>
    <row r="2586" spans="1:10" x14ac:dyDescent="0.25">
      <c r="A2586" s="335" t="s">
        <v>3942</v>
      </c>
      <c r="B2586" s="336" t="s">
        <v>14460</v>
      </c>
      <c r="C2586" s="336" t="s">
        <v>14589</v>
      </c>
      <c r="D2586" s="335" t="s">
        <v>14590</v>
      </c>
      <c r="E2586" s="337">
        <v>9475</v>
      </c>
      <c r="F2586" s="337">
        <v>10890</v>
      </c>
      <c r="G2586" s="212"/>
      <c r="H2586" s="212"/>
      <c r="I2586" s="213">
        <f>IF(Таблица6254[[#This Row],[цена наличные]]&lt;&gt;"-",Таблица6254[[#This Row],[цена наличные]]*Таблица6254[[#This Row],[Заказ наличные]],"")</f>
        <v>0</v>
      </c>
      <c r="J2586" s="213">
        <f>Таблица6254[[#This Row],[Цена б/н]]*Таблица6254[[#This Row],[заказ б/н]]</f>
        <v>0</v>
      </c>
    </row>
    <row r="2587" spans="1:10" x14ac:dyDescent="0.25">
      <c r="A2587" s="335" t="s">
        <v>3942</v>
      </c>
      <c r="B2587" s="336" t="s">
        <v>14460</v>
      </c>
      <c r="C2587" s="336" t="s">
        <v>14591</v>
      </c>
      <c r="D2587" s="335" t="s">
        <v>14592</v>
      </c>
      <c r="E2587" s="337">
        <v>11287</v>
      </c>
      <c r="F2587" s="337">
        <v>12973</v>
      </c>
      <c r="G2587" s="212"/>
      <c r="H2587" s="212"/>
      <c r="I2587" s="213">
        <f>IF(Таблица6254[[#This Row],[цена наличные]]&lt;&gt;"-",Таблица6254[[#This Row],[цена наличные]]*Таблица6254[[#This Row],[Заказ наличные]],"")</f>
        <v>0</v>
      </c>
      <c r="J2587" s="213">
        <f>Таблица6254[[#This Row],[Цена б/н]]*Таблица6254[[#This Row],[заказ б/н]]</f>
        <v>0</v>
      </c>
    </row>
    <row r="2588" spans="1:10" x14ac:dyDescent="0.25">
      <c r="A2588" s="335" t="s">
        <v>3942</v>
      </c>
      <c r="B2588" s="336" t="s">
        <v>14460</v>
      </c>
      <c r="C2588" s="336" t="s">
        <v>14593</v>
      </c>
      <c r="D2588" s="335" t="s">
        <v>14594</v>
      </c>
      <c r="E2588" s="337">
        <v>23008</v>
      </c>
      <c r="F2588" s="337">
        <v>26446</v>
      </c>
      <c r="G2588" s="212"/>
      <c r="H2588" s="212"/>
      <c r="I2588" s="213">
        <f>IF(Таблица6254[[#This Row],[цена наличные]]&lt;&gt;"-",Таблица6254[[#This Row],[цена наличные]]*Таблица6254[[#This Row],[Заказ наличные]],"")</f>
        <v>0</v>
      </c>
      <c r="J2588" s="213">
        <f>Таблица6254[[#This Row],[Цена б/н]]*Таблица6254[[#This Row],[заказ б/н]]</f>
        <v>0</v>
      </c>
    </row>
    <row r="2589" spans="1:10" x14ac:dyDescent="0.25">
      <c r="A2589" s="335" t="s">
        <v>3942</v>
      </c>
      <c r="B2589" s="336" t="s">
        <v>14460</v>
      </c>
      <c r="C2589" s="336" t="s">
        <v>14595</v>
      </c>
      <c r="D2589" s="335" t="s">
        <v>14596</v>
      </c>
      <c r="E2589" s="337">
        <v>58972</v>
      </c>
      <c r="F2589" s="337">
        <v>67784</v>
      </c>
      <c r="G2589" s="212"/>
      <c r="H2589" s="212"/>
      <c r="I2589" s="213">
        <f>IF(Таблица6254[[#This Row],[цена наличные]]&lt;&gt;"-",Таблица6254[[#This Row],[цена наличные]]*Таблица6254[[#This Row],[Заказ наличные]],"")</f>
        <v>0</v>
      </c>
      <c r="J2589" s="213">
        <f>Таблица6254[[#This Row],[Цена б/н]]*Таблица6254[[#This Row],[заказ б/н]]</f>
        <v>0</v>
      </c>
    </row>
    <row r="2590" spans="1:10" x14ac:dyDescent="0.25">
      <c r="A2590" s="335" t="s">
        <v>3942</v>
      </c>
      <c r="B2590" s="336" t="s">
        <v>14460</v>
      </c>
      <c r="C2590" s="336" t="s">
        <v>14597</v>
      </c>
      <c r="D2590" s="335" t="s">
        <v>14598</v>
      </c>
      <c r="E2590" s="337">
        <v>18203</v>
      </c>
      <c r="F2590" s="337">
        <v>20923</v>
      </c>
      <c r="G2590" s="212"/>
      <c r="H2590" s="212"/>
      <c r="I2590" s="213">
        <f>IF(Таблица6254[[#This Row],[цена наличные]]&lt;&gt;"-",Таблица6254[[#This Row],[цена наличные]]*Таблица6254[[#This Row],[Заказ наличные]],"")</f>
        <v>0</v>
      </c>
      <c r="J2590" s="213">
        <f>Таблица6254[[#This Row],[Цена б/н]]*Таблица6254[[#This Row],[заказ б/н]]</f>
        <v>0</v>
      </c>
    </row>
    <row r="2591" spans="1:10" x14ac:dyDescent="0.25">
      <c r="A2591" s="335" t="s">
        <v>3942</v>
      </c>
      <c r="B2591" s="336" t="s">
        <v>14460</v>
      </c>
      <c r="C2591" s="336" t="s">
        <v>14597</v>
      </c>
      <c r="D2591" s="335" t="s">
        <v>14599</v>
      </c>
      <c r="E2591" s="337">
        <v>21114</v>
      </c>
      <c r="F2591" s="337">
        <v>24269</v>
      </c>
      <c r="G2591" s="212"/>
      <c r="H2591" s="212"/>
      <c r="I2591" s="213">
        <f>IF(Таблица6254[[#This Row],[цена наличные]]&lt;&gt;"-",Таблица6254[[#This Row],[цена наличные]]*Таблица6254[[#This Row],[Заказ наличные]],"")</f>
        <v>0</v>
      </c>
      <c r="J2591" s="213">
        <f>Таблица6254[[#This Row],[Цена б/н]]*Таблица6254[[#This Row],[заказ б/н]]</f>
        <v>0</v>
      </c>
    </row>
    <row r="2592" spans="1:10" x14ac:dyDescent="0.25">
      <c r="A2592" s="335" t="s">
        <v>3942</v>
      </c>
      <c r="B2592" s="336" t="s">
        <v>14460</v>
      </c>
      <c r="C2592" s="336" t="s">
        <v>14597</v>
      </c>
      <c r="D2592" s="335" t="s">
        <v>14600</v>
      </c>
      <c r="E2592" s="337">
        <v>21114</v>
      </c>
      <c r="F2592" s="337">
        <v>24269</v>
      </c>
      <c r="G2592" s="212"/>
      <c r="H2592" s="212"/>
      <c r="I2592" s="213">
        <f>IF(Таблица6254[[#This Row],[цена наличные]]&lt;&gt;"-",Таблица6254[[#This Row],[цена наличные]]*Таблица6254[[#This Row],[Заказ наличные]],"")</f>
        <v>0</v>
      </c>
      <c r="J2592" s="213">
        <f>Таблица6254[[#This Row],[Цена б/н]]*Таблица6254[[#This Row],[заказ б/н]]</f>
        <v>0</v>
      </c>
    </row>
    <row r="2593" spans="1:10" x14ac:dyDescent="0.25">
      <c r="A2593" s="335" t="s">
        <v>3942</v>
      </c>
      <c r="B2593" s="336" t="s">
        <v>14460</v>
      </c>
      <c r="C2593" s="336" t="s">
        <v>14597</v>
      </c>
      <c r="D2593" s="335" t="s">
        <v>14601</v>
      </c>
      <c r="E2593" s="337">
        <v>21114</v>
      </c>
      <c r="F2593" s="337">
        <v>24269</v>
      </c>
      <c r="G2593" s="212"/>
      <c r="H2593" s="212"/>
      <c r="I2593" s="213">
        <f>IF(Таблица6254[[#This Row],[цена наличные]]&lt;&gt;"-",Таблица6254[[#This Row],[цена наличные]]*Таблица6254[[#This Row],[Заказ наличные]],"")</f>
        <v>0</v>
      </c>
      <c r="J2593" s="213">
        <f>Таблица6254[[#This Row],[Цена б/н]]*Таблица6254[[#This Row],[заказ б/н]]</f>
        <v>0</v>
      </c>
    </row>
    <row r="2594" spans="1:10" x14ac:dyDescent="0.25">
      <c r="A2594" s="335" t="s">
        <v>3942</v>
      </c>
      <c r="B2594" s="336" t="s">
        <v>14460</v>
      </c>
      <c r="C2594" s="336" t="s">
        <v>14602</v>
      </c>
      <c r="D2594" s="335" t="s">
        <v>14603</v>
      </c>
      <c r="E2594" s="337">
        <v>448</v>
      </c>
      <c r="F2594" s="337">
        <v>515</v>
      </c>
      <c r="G2594" s="212"/>
      <c r="H2594" s="212"/>
      <c r="I2594" s="213">
        <f>IF(Таблица6254[[#This Row],[цена наличные]]&lt;&gt;"-",Таблица6254[[#This Row],[цена наличные]]*Таблица6254[[#This Row],[Заказ наличные]],"")</f>
        <v>0</v>
      </c>
      <c r="J2594" s="213">
        <f>Таблица6254[[#This Row],[Цена б/н]]*Таблица6254[[#This Row],[заказ б/н]]</f>
        <v>0</v>
      </c>
    </row>
    <row r="2595" spans="1:10" x14ac:dyDescent="0.25">
      <c r="A2595" s="335" t="s">
        <v>3942</v>
      </c>
      <c r="B2595" s="336" t="s">
        <v>14460</v>
      </c>
      <c r="C2595" s="336" t="s">
        <v>14604</v>
      </c>
      <c r="D2595" s="335" t="s">
        <v>14605</v>
      </c>
      <c r="E2595" s="337">
        <v>4683</v>
      </c>
      <c r="F2595" s="337">
        <v>5383</v>
      </c>
      <c r="G2595" s="212"/>
      <c r="H2595" s="212"/>
      <c r="I2595" s="213">
        <f>IF(Таблица6254[[#This Row],[цена наличные]]&lt;&gt;"-",Таблица6254[[#This Row],[цена наличные]]*Таблица6254[[#This Row],[Заказ наличные]],"")</f>
        <v>0</v>
      </c>
      <c r="J2595" s="213">
        <f>Таблица6254[[#This Row],[Цена б/н]]*Таблица6254[[#This Row],[заказ б/н]]</f>
        <v>0</v>
      </c>
    </row>
    <row r="2596" spans="1:10" x14ac:dyDescent="0.25">
      <c r="A2596" s="335" t="s">
        <v>3942</v>
      </c>
      <c r="B2596" s="336" t="s">
        <v>14460</v>
      </c>
      <c r="C2596" s="336" t="s">
        <v>14606</v>
      </c>
      <c r="D2596" s="335" t="s">
        <v>14607</v>
      </c>
      <c r="E2596" s="337">
        <v>4004</v>
      </c>
      <c r="F2596" s="337">
        <v>4603</v>
      </c>
      <c r="G2596" s="212"/>
      <c r="H2596" s="212"/>
      <c r="I2596" s="213">
        <f>IF(Таблица6254[[#This Row],[цена наличные]]&lt;&gt;"-",Таблица6254[[#This Row],[цена наличные]]*Таблица6254[[#This Row],[Заказ наличные]],"")</f>
        <v>0</v>
      </c>
      <c r="J2596" s="213">
        <f>Таблица6254[[#This Row],[Цена б/н]]*Таблица6254[[#This Row],[заказ б/н]]</f>
        <v>0</v>
      </c>
    </row>
    <row r="2597" spans="1:10" x14ac:dyDescent="0.25">
      <c r="A2597" s="335" t="s">
        <v>3942</v>
      </c>
      <c r="B2597" s="336" t="s">
        <v>14460</v>
      </c>
      <c r="C2597" s="336" t="s">
        <v>14608</v>
      </c>
      <c r="D2597" s="335" t="s">
        <v>14609</v>
      </c>
      <c r="E2597" s="337">
        <v>102</v>
      </c>
      <c r="F2597" s="337">
        <v>117</v>
      </c>
      <c r="G2597" s="212"/>
      <c r="H2597" s="212"/>
      <c r="I2597" s="213">
        <f>IF(Таблица6254[[#This Row],[цена наличные]]&lt;&gt;"-",Таблица6254[[#This Row],[цена наличные]]*Таблица6254[[#This Row],[Заказ наличные]],"")</f>
        <v>0</v>
      </c>
      <c r="J2597" s="213">
        <f>Таблица6254[[#This Row],[Цена б/н]]*Таблица6254[[#This Row],[заказ б/н]]</f>
        <v>0</v>
      </c>
    </row>
    <row r="2598" spans="1:10" x14ac:dyDescent="0.25">
      <c r="A2598" s="335" t="s">
        <v>3942</v>
      </c>
      <c r="B2598" s="336" t="s">
        <v>14460</v>
      </c>
      <c r="C2598" s="336" t="s">
        <v>14610</v>
      </c>
      <c r="D2598" s="335" t="s">
        <v>14611</v>
      </c>
      <c r="E2598" s="337">
        <v>21650</v>
      </c>
      <c r="F2598" s="337">
        <v>24886</v>
      </c>
      <c r="G2598" s="212"/>
      <c r="H2598" s="212"/>
      <c r="I2598" s="213">
        <f>IF(Таблица6254[[#This Row],[цена наличные]]&lt;&gt;"-",Таблица6254[[#This Row],[цена наличные]]*Таблица6254[[#This Row],[Заказ наличные]],"")</f>
        <v>0</v>
      </c>
      <c r="J2598" s="213">
        <f>Таблица6254[[#This Row],[Цена б/н]]*Таблица6254[[#This Row],[заказ б/н]]</f>
        <v>0</v>
      </c>
    </row>
    <row r="2599" spans="1:10" x14ac:dyDescent="0.25">
      <c r="A2599" s="335" t="s">
        <v>3942</v>
      </c>
      <c r="B2599" s="336" t="s">
        <v>14460</v>
      </c>
      <c r="C2599" s="336" t="s">
        <v>14612</v>
      </c>
      <c r="D2599" s="335" t="s">
        <v>14613</v>
      </c>
      <c r="E2599" s="337">
        <v>15339</v>
      </c>
      <c r="F2599" s="337">
        <v>17631</v>
      </c>
      <c r="G2599" s="212"/>
      <c r="H2599" s="212"/>
      <c r="I2599" s="213">
        <f>IF(Таблица6254[[#This Row],[цена наличные]]&lt;&gt;"-",Таблица6254[[#This Row],[цена наличные]]*Таблица6254[[#This Row],[Заказ наличные]],"")</f>
        <v>0</v>
      </c>
      <c r="J2599" s="213">
        <f>Таблица6254[[#This Row],[Цена б/н]]*Таблица6254[[#This Row],[заказ б/н]]</f>
        <v>0</v>
      </c>
    </row>
    <row r="2600" spans="1:10" x14ac:dyDescent="0.25">
      <c r="A2600" s="335" t="s">
        <v>3942</v>
      </c>
      <c r="B2600" s="336" t="s">
        <v>14460</v>
      </c>
      <c r="C2600" s="336" t="s">
        <v>14614</v>
      </c>
      <c r="D2600" s="335" t="s">
        <v>14615</v>
      </c>
      <c r="E2600" s="337">
        <v>278</v>
      </c>
      <c r="F2600" s="337">
        <v>320</v>
      </c>
      <c r="G2600" s="212"/>
      <c r="H2600" s="212"/>
      <c r="I2600" s="213">
        <f>IF(Таблица6254[[#This Row],[цена наличные]]&lt;&gt;"-",Таблица6254[[#This Row],[цена наличные]]*Таблица6254[[#This Row],[Заказ наличные]],"")</f>
        <v>0</v>
      </c>
      <c r="J2600" s="213">
        <f>Таблица6254[[#This Row],[Цена б/н]]*Таблица6254[[#This Row],[заказ б/н]]</f>
        <v>0</v>
      </c>
    </row>
    <row r="2601" spans="1:10" x14ac:dyDescent="0.25">
      <c r="A2601" s="335" t="s">
        <v>3942</v>
      </c>
      <c r="B2601" s="336" t="s">
        <v>14460</v>
      </c>
      <c r="C2601" s="336" t="s">
        <v>14616</v>
      </c>
      <c r="D2601" s="335" t="s">
        <v>14617</v>
      </c>
      <c r="E2601" s="337">
        <v>550</v>
      </c>
      <c r="F2601" s="337">
        <v>632</v>
      </c>
      <c r="G2601" s="212"/>
      <c r="H2601" s="212"/>
      <c r="I2601" s="213">
        <f>IF(Таблица6254[[#This Row],[цена наличные]]&lt;&gt;"-",Таблица6254[[#This Row],[цена наличные]]*Таблица6254[[#This Row],[Заказ наличные]],"")</f>
        <v>0</v>
      </c>
      <c r="J2601" s="213">
        <f>Таблица6254[[#This Row],[Цена б/н]]*Таблица6254[[#This Row],[заказ б/н]]</f>
        <v>0</v>
      </c>
    </row>
    <row r="2602" spans="1:10" x14ac:dyDescent="0.25">
      <c r="A2602" s="335" t="s">
        <v>3942</v>
      </c>
      <c r="B2602" s="336" t="s">
        <v>14460</v>
      </c>
      <c r="C2602" s="336" t="s">
        <v>14618</v>
      </c>
      <c r="D2602" s="335" t="s">
        <v>14619</v>
      </c>
      <c r="E2602" s="337">
        <v>278</v>
      </c>
      <c r="F2602" s="337">
        <v>320</v>
      </c>
      <c r="G2602" s="212"/>
      <c r="H2602" s="212"/>
      <c r="I2602" s="213">
        <f>IF(Таблица6254[[#This Row],[цена наличные]]&lt;&gt;"-",Таблица6254[[#This Row],[цена наличные]]*Таблица6254[[#This Row],[Заказ наличные]],"")</f>
        <v>0</v>
      </c>
      <c r="J2602" s="213">
        <f>Таблица6254[[#This Row],[Цена б/н]]*Таблица6254[[#This Row],[заказ б/н]]</f>
        <v>0</v>
      </c>
    </row>
    <row r="2603" spans="1:10" x14ac:dyDescent="0.25">
      <c r="A2603" s="335" t="s">
        <v>3942</v>
      </c>
      <c r="B2603" s="336" t="s">
        <v>14460</v>
      </c>
      <c r="C2603" s="336" t="s">
        <v>14620</v>
      </c>
      <c r="D2603" s="335" t="s">
        <v>14621</v>
      </c>
      <c r="E2603" s="337">
        <v>278</v>
      </c>
      <c r="F2603" s="337">
        <v>320</v>
      </c>
      <c r="G2603" s="212"/>
      <c r="H2603" s="212"/>
      <c r="I2603" s="213">
        <f>IF(Таблица6254[[#This Row],[цена наличные]]&lt;&gt;"-",Таблица6254[[#This Row],[цена наличные]]*Таблица6254[[#This Row],[Заказ наличные]],"")</f>
        <v>0</v>
      </c>
      <c r="J2603" s="213">
        <f>Таблица6254[[#This Row],[Цена б/н]]*Таблица6254[[#This Row],[заказ б/н]]</f>
        <v>0</v>
      </c>
    </row>
    <row r="2604" spans="1:10" x14ac:dyDescent="0.25">
      <c r="A2604" s="335" t="s">
        <v>3942</v>
      </c>
      <c r="B2604" s="336" t="s">
        <v>14622</v>
      </c>
      <c r="C2604" s="336">
        <v>3897</v>
      </c>
      <c r="D2604" s="335" t="s">
        <v>14623</v>
      </c>
      <c r="E2604" s="337">
        <v>1395</v>
      </c>
      <c r="F2604" s="337">
        <v>1604</v>
      </c>
      <c r="G2604" s="212"/>
      <c r="H2604" s="212"/>
      <c r="I2604" s="213">
        <f>IF(Таблица6254[[#This Row],[цена наличные]]&lt;&gt;"-",Таблица6254[[#This Row],[цена наличные]]*Таблица6254[[#This Row],[Заказ наличные]],"")</f>
        <v>0</v>
      </c>
      <c r="J2604" s="213">
        <f>Таблица6254[[#This Row],[Цена б/н]]*Таблица6254[[#This Row],[заказ б/н]]</f>
        <v>0</v>
      </c>
    </row>
    <row r="2605" spans="1:10" x14ac:dyDescent="0.25">
      <c r="A2605" s="335" t="s">
        <v>3942</v>
      </c>
      <c r="B2605" s="336" t="s">
        <v>14622</v>
      </c>
      <c r="C2605" s="336" t="s">
        <v>14624</v>
      </c>
      <c r="D2605" s="335" t="s">
        <v>14625</v>
      </c>
      <c r="E2605" s="337">
        <v>3551</v>
      </c>
      <c r="F2605" s="337">
        <v>4082</v>
      </c>
      <c r="G2605" s="212"/>
      <c r="H2605" s="212"/>
      <c r="I2605" s="213">
        <f>IF(Таблица6254[[#This Row],[цена наличные]]&lt;&gt;"-",Таблица6254[[#This Row],[цена наличные]]*Таблица6254[[#This Row],[Заказ наличные]],"")</f>
        <v>0</v>
      </c>
      <c r="J2605" s="213">
        <f>Таблица6254[[#This Row],[Цена б/н]]*Таблица6254[[#This Row],[заказ б/н]]</f>
        <v>0</v>
      </c>
    </row>
    <row r="2606" spans="1:10" x14ac:dyDescent="0.25">
      <c r="A2606" s="335" t="s">
        <v>3942</v>
      </c>
      <c r="B2606" s="336" t="s">
        <v>14622</v>
      </c>
      <c r="C2606" s="336" t="s">
        <v>14626</v>
      </c>
      <c r="D2606" s="335" t="s">
        <v>14627</v>
      </c>
      <c r="E2606" s="337">
        <v>5147</v>
      </c>
      <c r="F2606" s="337">
        <v>5916</v>
      </c>
      <c r="G2606" s="212"/>
      <c r="H2606" s="212"/>
      <c r="I2606" s="213">
        <f>IF(Таблица6254[[#This Row],[цена наличные]]&lt;&gt;"-",Таблица6254[[#This Row],[цена наличные]]*Таблица6254[[#This Row],[Заказ наличные]],"")</f>
        <v>0</v>
      </c>
      <c r="J2606" s="213">
        <f>Таблица6254[[#This Row],[Цена б/н]]*Таблица6254[[#This Row],[заказ б/н]]</f>
        <v>0</v>
      </c>
    </row>
    <row r="2607" spans="1:10" x14ac:dyDescent="0.25">
      <c r="A2607" s="335" t="s">
        <v>3942</v>
      </c>
      <c r="B2607" s="336" t="s">
        <v>14622</v>
      </c>
      <c r="C2607" s="336" t="s">
        <v>14628</v>
      </c>
      <c r="D2607" s="335" t="s">
        <v>14629</v>
      </c>
      <c r="E2607" s="337">
        <v>21359</v>
      </c>
      <c r="F2607" s="337">
        <v>24551</v>
      </c>
      <c r="G2607" s="212"/>
      <c r="H2607" s="212"/>
      <c r="I2607" s="213">
        <f>IF(Таблица6254[[#This Row],[цена наличные]]&lt;&gt;"-",Таблица6254[[#This Row],[цена наличные]]*Таблица6254[[#This Row],[Заказ наличные]],"")</f>
        <v>0</v>
      </c>
      <c r="J2607" s="213">
        <f>Таблица6254[[#This Row],[Цена б/н]]*Таблица6254[[#This Row],[заказ б/н]]</f>
        <v>0</v>
      </c>
    </row>
    <row r="2608" spans="1:10" x14ac:dyDescent="0.25">
      <c r="A2608" s="335" t="s">
        <v>3942</v>
      </c>
      <c r="B2608" s="336" t="s">
        <v>14622</v>
      </c>
      <c r="C2608" s="336" t="s">
        <v>14630</v>
      </c>
      <c r="D2608" s="335" t="s">
        <v>14631</v>
      </c>
      <c r="E2608" s="337">
        <v>26633</v>
      </c>
      <c r="F2608" s="337">
        <v>30612</v>
      </c>
      <c r="G2608" s="212"/>
      <c r="H2608" s="212"/>
      <c r="I2608" s="213">
        <f>IF(Таблица6254[[#This Row],[цена наличные]]&lt;&gt;"-",Таблица6254[[#This Row],[цена наличные]]*Таблица6254[[#This Row],[Заказ наличные]],"")</f>
        <v>0</v>
      </c>
      <c r="J2608" s="213">
        <f>Таблица6254[[#This Row],[Цена б/н]]*Таблица6254[[#This Row],[заказ б/н]]</f>
        <v>0</v>
      </c>
    </row>
    <row r="2609" spans="1:10" x14ac:dyDescent="0.25">
      <c r="A2609" s="335" t="s">
        <v>12769</v>
      </c>
      <c r="B2609" s="336" t="s">
        <v>12770</v>
      </c>
      <c r="C2609" s="336" t="s">
        <v>12771</v>
      </c>
      <c r="D2609" s="335" t="s">
        <v>12771</v>
      </c>
      <c r="E2609" s="337">
        <v>1242</v>
      </c>
      <c r="F2609" s="337">
        <v>1428</v>
      </c>
      <c r="G2609" s="212"/>
      <c r="H2609" s="212"/>
      <c r="I2609" s="213">
        <f>IF(Таблица6254[[#This Row],[цена наличные]]&lt;&gt;"-",Таблица6254[[#This Row],[цена наличные]]*Таблица6254[[#This Row],[Заказ наличные]],"")</f>
        <v>0</v>
      </c>
      <c r="J2609" s="213">
        <f>Таблица6254[[#This Row],[Цена б/н]]*Таблица6254[[#This Row],[заказ б/н]]</f>
        <v>0</v>
      </c>
    </row>
    <row r="2610" spans="1:10" x14ac:dyDescent="0.25">
      <c r="A2610" s="335" t="s">
        <v>12769</v>
      </c>
      <c r="B2610" s="336" t="s">
        <v>12770</v>
      </c>
      <c r="C2610" s="336" t="s">
        <v>12772</v>
      </c>
      <c r="D2610" s="335" t="s">
        <v>12772</v>
      </c>
      <c r="E2610" s="337">
        <v>2415</v>
      </c>
      <c r="F2610" s="337">
        <v>2776</v>
      </c>
      <c r="G2610" s="212"/>
      <c r="H2610" s="212"/>
      <c r="I2610" s="213">
        <f>IF(Таблица6254[[#This Row],[цена наличные]]&lt;&gt;"-",Таблица6254[[#This Row],[цена наличные]]*Таблица6254[[#This Row],[Заказ наличные]],"")</f>
        <v>0</v>
      </c>
      <c r="J2610" s="213">
        <f>Таблица6254[[#This Row],[Цена б/н]]*Таблица6254[[#This Row],[заказ б/н]]</f>
        <v>0</v>
      </c>
    </row>
    <row r="2611" spans="1:10" x14ac:dyDescent="0.25">
      <c r="A2611" s="335" t="s">
        <v>12769</v>
      </c>
      <c r="B2611" s="336" t="s">
        <v>12770</v>
      </c>
      <c r="C2611" s="336" t="s">
        <v>12773</v>
      </c>
      <c r="D2611" s="335" t="s">
        <v>12773</v>
      </c>
      <c r="E2611" s="337">
        <v>2415</v>
      </c>
      <c r="F2611" s="337">
        <v>2776</v>
      </c>
      <c r="G2611" s="212"/>
      <c r="H2611" s="212"/>
      <c r="I2611" s="213">
        <f>IF(Таблица6254[[#This Row],[цена наличные]]&lt;&gt;"-",Таблица6254[[#This Row],[цена наличные]]*Таблица6254[[#This Row],[Заказ наличные]],"")</f>
        <v>0</v>
      </c>
      <c r="J2611" s="213">
        <f>Таблица6254[[#This Row],[Цена б/н]]*Таблица6254[[#This Row],[заказ б/н]]</f>
        <v>0</v>
      </c>
    </row>
    <row r="2612" spans="1:10" x14ac:dyDescent="0.25">
      <c r="A2612" s="335" t="s">
        <v>12769</v>
      </c>
      <c r="B2612" s="336" t="s">
        <v>12770</v>
      </c>
      <c r="C2612" s="336" t="s">
        <v>12774</v>
      </c>
      <c r="D2612" s="335" t="s">
        <v>12774</v>
      </c>
      <c r="E2612" s="337">
        <v>692</v>
      </c>
      <c r="F2612" s="337">
        <v>796</v>
      </c>
      <c r="G2612" s="212"/>
      <c r="H2612" s="212"/>
      <c r="I2612" s="213">
        <f>IF(Таблица6254[[#This Row],[цена наличные]]&lt;&gt;"-",Таблица6254[[#This Row],[цена наличные]]*Таблица6254[[#This Row],[Заказ наличные]],"")</f>
        <v>0</v>
      </c>
      <c r="J2612" s="213">
        <f>Таблица6254[[#This Row],[Цена б/н]]*Таблица6254[[#This Row],[заказ б/н]]</f>
        <v>0</v>
      </c>
    </row>
    <row r="2613" spans="1:10" x14ac:dyDescent="0.25">
      <c r="A2613" s="335" t="s">
        <v>12769</v>
      </c>
      <c r="B2613" s="336" t="s">
        <v>12775</v>
      </c>
      <c r="C2613" s="336" t="s">
        <v>12776</v>
      </c>
      <c r="D2613" s="335" t="s">
        <v>12777</v>
      </c>
      <c r="E2613" s="337">
        <v>1925</v>
      </c>
      <c r="F2613" s="337">
        <v>2213</v>
      </c>
      <c r="G2613" s="212"/>
      <c r="H2613" s="212"/>
      <c r="I2613" s="213">
        <f>IF(Таблица6254[[#This Row],[цена наличные]]&lt;&gt;"-",Таблица6254[[#This Row],[цена наличные]]*Таблица6254[[#This Row],[Заказ наличные]],"")</f>
        <v>0</v>
      </c>
      <c r="J2613" s="213">
        <f>Таблица6254[[#This Row],[Цена б/н]]*Таблица6254[[#This Row],[заказ б/н]]</f>
        <v>0</v>
      </c>
    </row>
    <row r="2614" spans="1:10" x14ac:dyDescent="0.25">
      <c r="A2614" s="335" t="s">
        <v>12769</v>
      </c>
      <c r="B2614" s="336" t="s">
        <v>12775</v>
      </c>
      <c r="C2614" s="336" t="s">
        <v>12778</v>
      </c>
      <c r="D2614" s="335" t="s">
        <v>12779</v>
      </c>
      <c r="E2614" s="337">
        <v>1035</v>
      </c>
      <c r="F2614" s="337">
        <v>1190</v>
      </c>
      <c r="G2614" s="212"/>
      <c r="H2614" s="212"/>
      <c r="I2614" s="213">
        <f>IF(Таблица6254[[#This Row],[цена наличные]]&lt;&gt;"-",Таблица6254[[#This Row],[цена наличные]]*Таблица6254[[#This Row],[Заказ наличные]],"")</f>
        <v>0</v>
      </c>
      <c r="J2614" s="213">
        <f>Таблица6254[[#This Row],[Цена б/н]]*Таблица6254[[#This Row],[заказ б/н]]</f>
        <v>0</v>
      </c>
    </row>
    <row r="2615" spans="1:10" x14ac:dyDescent="0.25">
      <c r="A2615" s="335" t="s">
        <v>12769</v>
      </c>
      <c r="B2615" s="336" t="s">
        <v>12775</v>
      </c>
      <c r="C2615" s="336" t="s">
        <v>12780</v>
      </c>
      <c r="D2615" s="335" t="s">
        <v>12781</v>
      </c>
      <c r="E2615" s="337">
        <v>773</v>
      </c>
      <c r="F2615" s="337">
        <v>889</v>
      </c>
      <c r="G2615" s="212"/>
      <c r="H2615" s="212"/>
      <c r="I2615" s="213">
        <f>IF(Таблица6254[[#This Row],[цена наличные]]&lt;&gt;"-",Таблица6254[[#This Row],[цена наличные]]*Таблица6254[[#This Row],[Заказ наличные]],"")</f>
        <v>0</v>
      </c>
      <c r="J2615" s="213">
        <f>Таблица6254[[#This Row],[Цена б/н]]*Таблица6254[[#This Row],[заказ б/н]]</f>
        <v>0</v>
      </c>
    </row>
    <row r="2616" spans="1:10" x14ac:dyDescent="0.25">
      <c r="A2616" s="335" t="s">
        <v>12769</v>
      </c>
      <c r="B2616" s="336" t="s">
        <v>12775</v>
      </c>
      <c r="C2616" s="336" t="s">
        <v>12782</v>
      </c>
      <c r="D2616" s="335" t="s">
        <v>12783</v>
      </c>
      <c r="E2616" s="337">
        <v>917</v>
      </c>
      <c r="F2616" s="337">
        <v>1054</v>
      </c>
      <c r="G2616" s="212"/>
      <c r="H2616" s="212"/>
      <c r="I2616" s="213">
        <f>IF(Таблица6254[[#This Row],[цена наличные]]&lt;&gt;"-",Таблица6254[[#This Row],[цена наличные]]*Таблица6254[[#This Row],[Заказ наличные]],"")</f>
        <v>0</v>
      </c>
      <c r="J2616" s="213">
        <f>Таблица6254[[#This Row],[Цена б/н]]*Таблица6254[[#This Row],[заказ б/н]]</f>
        <v>0</v>
      </c>
    </row>
    <row r="2617" spans="1:10" x14ac:dyDescent="0.25">
      <c r="A2617" s="335" t="s">
        <v>12769</v>
      </c>
      <c r="B2617" s="336" t="s">
        <v>12775</v>
      </c>
      <c r="C2617" s="336" t="s">
        <v>12784</v>
      </c>
      <c r="D2617" s="335" t="s">
        <v>12785</v>
      </c>
      <c r="E2617" s="337">
        <v>531</v>
      </c>
      <c r="F2617" s="337">
        <v>611</v>
      </c>
      <c r="G2617" s="212"/>
      <c r="H2617" s="212"/>
      <c r="I2617" s="213">
        <f>IF(Таблица6254[[#This Row],[цена наличные]]&lt;&gt;"-",Таблица6254[[#This Row],[цена наличные]]*Таблица6254[[#This Row],[Заказ наличные]],"")</f>
        <v>0</v>
      </c>
      <c r="J2617" s="213">
        <f>Таблица6254[[#This Row],[Цена б/н]]*Таблица6254[[#This Row],[заказ б/н]]</f>
        <v>0</v>
      </c>
    </row>
    <row r="2618" spans="1:10" x14ac:dyDescent="0.25">
      <c r="A2618" s="335" t="s">
        <v>12769</v>
      </c>
      <c r="B2618" s="336" t="s">
        <v>12775</v>
      </c>
      <c r="C2618" s="336" t="s">
        <v>12786</v>
      </c>
      <c r="D2618" s="335" t="s">
        <v>12787</v>
      </c>
      <c r="E2618" s="337">
        <v>679</v>
      </c>
      <c r="F2618" s="337">
        <v>780</v>
      </c>
      <c r="G2618" s="212"/>
      <c r="H2618" s="212"/>
      <c r="I2618" s="213">
        <f>IF(Таблица6254[[#This Row],[цена наличные]]&lt;&gt;"-",Таблица6254[[#This Row],[цена наличные]]*Таблица6254[[#This Row],[Заказ наличные]],"")</f>
        <v>0</v>
      </c>
      <c r="J2618" s="213">
        <f>Таблица6254[[#This Row],[Цена б/н]]*Таблица6254[[#This Row],[заказ б/н]]</f>
        <v>0</v>
      </c>
    </row>
    <row r="2619" spans="1:10" x14ac:dyDescent="0.25">
      <c r="A2619" s="335" t="s">
        <v>12769</v>
      </c>
      <c r="B2619" s="336" t="s">
        <v>12788</v>
      </c>
      <c r="C2619" s="336" t="s">
        <v>12789</v>
      </c>
      <c r="D2619" s="335" t="s">
        <v>12790</v>
      </c>
      <c r="E2619" s="337">
        <v>1751</v>
      </c>
      <c r="F2619" s="337">
        <v>2013</v>
      </c>
      <c r="G2619" s="212"/>
      <c r="H2619" s="212"/>
      <c r="I2619" s="213">
        <f>IF(Таблица6254[[#This Row],[цена наличные]]&lt;&gt;"-",Таблица6254[[#This Row],[цена наличные]]*Таблица6254[[#This Row],[Заказ наличные]],"")</f>
        <v>0</v>
      </c>
      <c r="J2619" s="213">
        <f>Таблица6254[[#This Row],[Цена б/н]]*Таблица6254[[#This Row],[заказ б/н]]</f>
        <v>0</v>
      </c>
    </row>
    <row r="2620" spans="1:10" x14ac:dyDescent="0.25">
      <c r="A2620" s="335" t="s">
        <v>12769</v>
      </c>
      <c r="B2620" s="336" t="s">
        <v>12788</v>
      </c>
      <c r="C2620" s="336" t="s">
        <v>12791</v>
      </c>
      <c r="D2620" s="335" t="s">
        <v>12792</v>
      </c>
      <c r="E2620" s="337">
        <v>69</v>
      </c>
      <c r="F2620" s="337">
        <v>80</v>
      </c>
      <c r="G2620" s="212"/>
      <c r="H2620" s="212"/>
      <c r="I2620" s="213">
        <f>IF(Таблица6254[[#This Row],[цена наличные]]&lt;&gt;"-",Таблица6254[[#This Row],[цена наличные]]*Таблица6254[[#This Row],[Заказ наличные]],"")</f>
        <v>0</v>
      </c>
      <c r="J2620" s="213">
        <f>Таблица6254[[#This Row],[Цена б/н]]*Таблица6254[[#This Row],[заказ б/н]]</f>
        <v>0</v>
      </c>
    </row>
    <row r="2621" spans="1:10" x14ac:dyDescent="0.25">
      <c r="A2621" s="335" t="s">
        <v>12769</v>
      </c>
      <c r="B2621" s="336" t="s">
        <v>3981</v>
      </c>
      <c r="C2621" s="336" t="s">
        <v>12793</v>
      </c>
      <c r="D2621" s="335" t="s">
        <v>12794</v>
      </c>
      <c r="E2621" s="337">
        <v>5244</v>
      </c>
      <c r="F2621" s="337">
        <v>6028</v>
      </c>
      <c r="G2621" s="212"/>
      <c r="H2621" s="212"/>
      <c r="I2621" s="213">
        <f>IF(Таблица6254[[#This Row],[цена наличные]]&lt;&gt;"-",Таблица6254[[#This Row],[цена наличные]]*Таблица6254[[#This Row],[Заказ наличные]],"")</f>
        <v>0</v>
      </c>
      <c r="J2621" s="213">
        <f>Таблица6254[[#This Row],[Цена б/н]]*Таблица6254[[#This Row],[заказ б/н]]</f>
        <v>0</v>
      </c>
    </row>
    <row r="2622" spans="1:10" x14ac:dyDescent="0.25">
      <c r="A2622" s="335" t="s">
        <v>12769</v>
      </c>
      <c r="B2622" s="336" t="s">
        <v>3981</v>
      </c>
      <c r="C2622" s="336" t="s">
        <v>12795</v>
      </c>
      <c r="D2622" s="335" t="s">
        <v>12796</v>
      </c>
      <c r="E2622" s="337">
        <v>4208</v>
      </c>
      <c r="F2622" s="337">
        <v>4837</v>
      </c>
      <c r="G2622" s="212"/>
      <c r="H2622" s="212"/>
      <c r="I2622" s="213">
        <f>IF(Таблица6254[[#This Row],[цена наличные]]&lt;&gt;"-",Таблица6254[[#This Row],[цена наличные]]*Таблица6254[[#This Row],[Заказ наличные]],"")</f>
        <v>0</v>
      </c>
      <c r="J2622" s="213">
        <f>Таблица6254[[#This Row],[Цена б/н]]*Таблица6254[[#This Row],[заказ б/н]]</f>
        <v>0</v>
      </c>
    </row>
    <row r="2623" spans="1:10" x14ac:dyDescent="0.25">
      <c r="A2623" s="335" t="s">
        <v>12769</v>
      </c>
      <c r="B2623" s="336" t="s">
        <v>3981</v>
      </c>
      <c r="C2623" s="336" t="s">
        <v>12797</v>
      </c>
      <c r="D2623" s="335" t="s">
        <v>12798</v>
      </c>
      <c r="E2623" s="337">
        <v>5090</v>
      </c>
      <c r="F2623" s="337">
        <v>5851</v>
      </c>
      <c r="G2623" s="212"/>
      <c r="H2623" s="212"/>
      <c r="I2623" s="213">
        <f>IF(Таблица6254[[#This Row],[цена наличные]]&lt;&gt;"-",Таблица6254[[#This Row],[цена наличные]]*Таблица6254[[#This Row],[Заказ наличные]],"")</f>
        <v>0</v>
      </c>
      <c r="J2623" s="213">
        <f>Таблица6254[[#This Row],[Цена б/н]]*Таблица6254[[#This Row],[заказ б/н]]</f>
        <v>0</v>
      </c>
    </row>
    <row r="2624" spans="1:10" x14ac:dyDescent="0.25">
      <c r="A2624" s="335" t="s">
        <v>12769</v>
      </c>
      <c r="B2624" s="336" t="s">
        <v>3981</v>
      </c>
      <c r="C2624" s="336" t="s">
        <v>12799</v>
      </c>
      <c r="D2624" s="335" t="s">
        <v>12800</v>
      </c>
      <c r="E2624" s="337">
        <v>4312</v>
      </c>
      <c r="F2624" s="337">
        <v>4957</v>
      </c>
      <c r="G2624" s="212"/>
      <c r="H2624" s="212"/>
      <c r="I2624" s="213">
        <f>IF(Таблица6254[[#This Row],[цена наличные]]&lt;&gt;"-",Таблица6254[[#This Row],[цена наличные]]*Таблица6254[[#This Row],[Заказ наличные]],"")</f>
        <v>0</v>
      </c>
      <c r="J2624" s="213">
        <f>Таблица6254[[#This Row],[Цена б/н]]*Таблица6254[[#This Row],[заказ б/н]]</f>
        <v>0</v>
      </c>
    </row>
    <row r="2625" spans="1:10" x14ac:dyDescent="0.25">
      <c r="A2625" s="335" t="s">
        <v>12769</v>
      </c>
      <c r="B2625" s="336" t="s">
        <v>3981</v>
      </c>
      <c r="C2625" s="336" t="s">
        <v>12801</v>
      </c>
      <c r="D2625" s="335" t="s">
        <v>12802</v>
      </c>
      <c r="E2625" s="337">
        <v>2172</v>
      </c>
      <c r="F2625" s="337">
        <v>2496</v>
      </c>
      <c r="G2625" s="212"/>
      <c r="H2625" s="212"/>
      <c r="I2625" s="213">
        <f>IF(Таблица6254[[#This Row],[цена наличные]]&lt;&gt;"-",Таблица6254[[#This Row],[цена наличные]]*Таблица6254[[#This Row],[Заказ наличные]],"")</f>
        <v>0</v>
      </c>
      <c r="J2625" s="213">
        <f>Таблица6254[[#This Row],[Цена б/н]]*Таблица6254[[#This Row],[заказ б/н]]</f>
        <v>0</v>
      </c>
    </row>
    <row r="2626" spans="1:10" x14ac:dyDescent="0.25">
      <c r="A2626" s="335" t="s">
        <v>12769</v>
      </c>
      <c r="B2626" s="336" t="s">
        <v>3981</v>
      </c>
      <c r="C2626" s="336" t="s">
        <v>12803</v>
      </c>
      <c r="D2626" s="335" t="s">
        <v>12804</v>
      </c>
      <c r="E2626" s="337">
        <v>690</v>
      </c>
      <c r="F2626" s="337">
        <v>793</v>
      </c>
      <c r="G2626" s="212"/>
      <c r="H2626" s="212"/>
      <c r="I2626" s="213">
        <f>IF(Таблица6254[[#This Row],[цена наличные]]&lt;&gt;"-",Таблица6254[[#This Row],[цена наличные]]*Таблица6254[[#This Row],[Заказ наличные]],"")</f>
        <v>0</v>
      </c>
      <c r="J2626" s="213">
        <f>Таблица6254[[#This Row],[Цена б/н]]*Таблица6254[[#This Row],[заказ б/н]]</f>
        <v>0</v>
      </c>
    </row>
    <row r="2627" spans="1:10" x14ac:dyDescent="0.25">
      <c r="A2627" s="335" t="s">
        <v>12769</v>
      </c>
      <c r="B2627" s="336" t="s">
        <v>3981</v>
      </c>
      <c r="C2627" s="336" t="s">
        <v>12805</v>
      </c>
      <c r="D2627" s="479" t="s">
        <v>12806</v>
      </c>
      <c r="E2627" s="480">
        <v>1104</v>
      </c>
      <c r="F2627" s="337">
        <v>1269</v>
      </c>
      <c r="G2627" s="212"/>
      <c r="H2627" s="212"/>
      <c r="I2627" s="213">
        <f>IF(Таблица6254[[#This Row],[цена наличные]]&lt;&gt;"-",Таблица6254[[#This Row],[цена наличные]]*Таблица6254[[#This Row],[Заказ наличные]],"")</f>
        <v>0</v>
      </c>
      <c r="J2627" s="213">
        <f>Таблица6254[[#This Row],[Цена б/н]]*Таблица6254[[#This Row],[заказ б/н]]</f>
        <v>0</v>
      </c>
    </row>
    <row r="2628" spans="1:10" x14ac:dyDescent="0.25">
      <c r="A2628" s="335" t="s">
        <v>12769</v>
      </c>
      <c r="B2628" s="336" t="s">
        <v>3981</v>
      </c>
      <c r="C2628" s="336" t="s">
        <v>12807</v>
      </c>
      <c r="D2628" s="479" t="s">
        <v>12808</v>
      </c>
      <c r="E2628" s="480">
        <v>1518</v>
      </c>
      <c r="F2628" s="337">
        <v>1745</v>
      </c>
      <c r="G2628" s="212"/>
      <c r="H2628" s="212"/>
      <c r="I2628" s="213">
        <f>IF(Таблица6254[[#This Row],[цена наличные]]&lt;&gt;"-",Таблица6254[[#This Row],[цена наличные]]*Таблица6254[[#This Row],[Заказ наличные]],"")</f>
        <v>0</v>
      </c>
      <c r="J2628" s="213">
        <f>Таблица6254[[#This Row],[Цена б/н]]*Таблица6254[[#This Row],[заказ б/н]]</f>
        <v>0</v>
      </c>
    </row>
    <row r="2629" spans="1:10" x14ac:dyDescent="0.25">
      <c r="A2629" s="335" t="s">
        <v>12769</v>
      </c>
      <c r="B2629" s="336" t="s">
        <v>3981</v>
      </c>
      <c r="C2629" s="336" t="s">
        <v>12809</v>
      </c>
      <c r="D2629" s="479" t="s">
        <v>12810</v>
      </c>
      <c r="E2629" s="480">
        <v>1493</v>
      </c>
      <c r="F2629" s="337">
        <v>1716</v>
      </c>
      <c r="G2629" s="212"/>
      <c r="H2629" s="212"/>
      <c r="I2629" s="213">
        <f>IF(Таблица6254[[#This Row],[цена наличные]]&lt;&gt;"-",Таблица6254[[#This Row],[цена наличные]]*Таблица6254[[#This Row],[Заказ наличные]],"")</f>
        <v>0</v>
      </c>
      <c r="J2629" s="213">
        <f>Таблица6254[[#This Row],[Цена б/н]]*Таблица6254[[#This Row],[заказ б/н]]</f>
        <v>0</v>
      </c>
    </row>
    <row r="2630" spans="1:10" x14ac:dyDescent="0.25">
      <c r="A2630" s="335" t="s">
        <v>12769</v>
      </c>
      <c r="B2630" s="336" t="s">
        <v>3981</v>
      </c>
      <c r="C2630" s="336" t="s">
        <v>12811</v>
      </c>
      <c r="D2630" s="335" t="s">
        <v>12674</v>
      </c>
      <c r="E2630" s="337">
        <v>2898</v>
      </c>
      <c r="F2630" s="337">
        <v>3331</v>
      </c>
      <c r="G2630" s="212"/>
      <c r="H2630" s="212"/>
      <c r="I2630" s="213">
        <f>IF(Таблица6254[[#This Row],[цена наличные]]&lt;&gt;"-",Таблица6254[[#This Row],[цена наличные]]*Таблица6254[[#This Row],[Заказ наличные]],"")</f>
        <v>0</v>
      </c>
      <c r="J2630" s="213">
        <f>Таблица6254[[#This Row],[Цена б/н]]*Таблица6254[[#This Row],[заказ б/н]]</f>
        <v>0</v>
      </c>
    </row>
    <row r="2631" spans="1:10" x14ac:dyDescent="0.25">
      <c r="A2631" s="335" t="s">
        <v>12769</v>
      </c>
      <c r="B2631" s="336" t="s">
        <v>12812</v>
      </c>
      <c r="C2631" s="336" t="s">
        <v>12813</v>
      </c>
      <c r="D2631" s="335" t="s">
        <v>12814</v>
      </c>
      <c r="E2631" s="337">
        <v>418</v>
      </c>
      <c r="F2631" s="337">
        <v>481</v>
      </c>
      <c r="G2631" s="212"/>
      <c r="H2631" s="212"/>
      <c r="I2631" s="213">
        <f>IF(Таблица6254[[#This Row],[цена наличные]]&lt;&gt;"-",Таблица6254[[#This Row],[цена наличные]]*Таблица6254[[#This Row],[Заказ наличные]],"")</f>
        <v>0</v>
      </c>
      <c r="J2631" s="213">
        <f>Таблица6254[[#This Row],[Цена б/н]]*Таблица6254[[#This Row],[заказ б/н]]</f>
        <v>0</v>
      </c>
    </row>
    <row r="2632" spans="1:10" x14ac:dyDescent="0.25">
      <c r="A2632" s="335" t="s">
        <v>12769</v>
      </c>
      <c r="B2632" s="336" t="s">
        <v>12812</v>
      </c>
      <c r="C2632" s="336" t="s">
        <v>12813</v>
      </c>
      <c r="D2632" s="479" t="s">
        <v>12815</v>
      </c>
      <c r="E2632" s="480">
        <v>645</v>
      </c>
      <c r="F2632" s="337">
        <v>741</v>
      </c>
      <c r="G2632" s="212"/>
      <c r="H2632" s="212"/>
      <c r="I2632" s="213">
        <f>IF(Таблица6254[[#This Row],[цена наличные]]&lt;&gt;"-",Таблица6254[[#This Row],[цена наличные]]*Таблица6254[[#This Row],[Заказ наличные]],"")</f>
        <v>0</v>
      </c>
      <c r="J2632" s="213">
        <f>Таблица6254[[#This Row],[Цена б/н]]*Таблица6254[[#This Row],[заказ б/н]]</f>
        <v>0</v>
      </c>
    </row>
    <row r="2633" spans="1:10" x14ac:dyDescent="0.25">
      <c r="A2633" s="335" t="s">
        <v>12769</v>
      </c>
      <c r="B2633" s="336" t="s">
        <v>12812</v>
      </c>
      <c r="C2633" s="336" t="s">
        <v>12816</v>
      </c>
      <c r="D2633" s="335" t="s">
        <v>12817</v>
      </c>
      <c r="E2633" s="337">
        <v>405</v>
      </c>
      <c r="F2633" s="337">
        <v>465</v>
      </c>
      <c r="G2633" s="212"/>
      <c r="H2633" s="212"/>
      <c r="I2633" s="213">
        <f>IF(Таблица6254[[#This Row],[цена наличные]]&lt;&gt;"-",Таблица6254[[#This Row],[цена наличные]]*Таблица6254[[#This Row],[Заказ наличные]],"")</f>
        <v>0</v>
      </c>
      <c r="J2633" s="213">
        <f>Таблица6254[[#This Row],[Цена б/н]]*Таблица6254[[#This Row],[заказ б/н]]</f>
        <v>0</v>
      </c>
    </row>
    <row r="2634" spans="1:10" x14ac:dyDescent="0.25">
      <c r="A2634" s="335" t="s">
        <v>12769</v>
      </c>
      <c r="B2634" s="336" t="s">
        <v>12812</v>
      </c>
      <c r="C2634" s="336" t="s">
        <v>12818</v>
      </c>
      <c r="D2634" s="335" t="s">
        <v>12819</v>
      </c>
      <c r="E2634" s="337">
        <v>5633</v>
      </c>
      <c r="F2634" s="337">
        <v>6475</v>
      </c>
      <c r="G2634" s="212"/>
      <c r="H2634" s="212"/>
      <c r="I2634" s="213">
        <f>IF(Таблица6254[[#This Row],[цена наличные]]&lt;&gt;"-",Таблица6254[[#This Row],[цена наличные]]*Таблица6254[[#This Row],[Заказ наличные]],"")</f>
        <v>0</v>
      </c>
      <c r="J2634" s="213">
        <f>Таблица6254[[#This Row],[Цена б/н]]*Таблица6254[[#This Row],[заказ б/н]]</f>
        <v>0</v>
      </c>
    </row>
    <row r="2635" spans="1:10" x14ac:dyDescent="0.25">
      <c r="A2635" s="335" t="s">
        <v>12769</v>
      </c>
      <c r="B2635" s="336" t="s">
        <v>12812</v>
      </c>
      <c r="C2635" s="336" t="s">
        <v>12820</v>
      </c>
      <c r="D2635" s="479" t="s">
        <v>12821</v>
      </c>
      <c r="E2635" s="480">
        <v>5357</v>
      </c>
      <c r="F2635" s="337">
        <v>6157</v>
      </c>
      <c r="G2635" s="212"/>
      <c r="H2635" s="212"/>
      <c r="I2635" s="213">
        <f>IF(Таблица6254[[#This Row],[цена наличные]]&lt;&gt;"-",Таблица6254[[#This Row],[цена наличные]]*Таблица6254[[#This Row],[Заказ наличные]],"")</f>
        <v>0</v>
      </c>
      <c r="J2635" s="213">
        <f>Таблица6254[[#This Row],[Цена б/н]]*Таблица6254[[#This Row],[заказ б/н]]</f>
        <v>0</v>
      </c>
    </row>
    <row r="2636" spans="1:10" x14ac:dyDescent="0.25">
      <c r="A2636" s="335" t="s">
        <v>12769</v>
      </c>
      <c r="B2636" s="336" t="s">
        <v>12812</v>
      </c>
      <c r="C2636" s="336" t="s">
        <v>14632</v>
      </c>
      <c r="D2636" s="335" t="s">
        <v>14633</v>
      </c>
      <c r="E2636" s="337">
        <v>1163</v>
      </c>
      <c r="F2636" s="337">
        <v>1336</v>
      </c>
      <c r="G2636" s="212"/>
      <c r="H2636" s="212"/>
      <c r="I2636" s="213">
        <f>IF(Таблица6254[[#This Row],[цена наличные]]&lt;&gt;"-",Таблица6254[[#This Row],[цена наличные]]*Таблица6254[[#This Row],[Заказ наличные]],"")</f>
        <v>0</v>
      </c>
      <c r="J2636" s="213">
        <f>Таблица6254[[#This Row],[Цена б/н]]*Таблица6254[[#This Row],[заказ б/н]]</f>
        <v>0</v>
      </c>
    </row>
    <row r="2637" spans="1:10" x14ac:dyDescent="0.25">
      <c r="A2637" s="335" t="s">
        <v>12769</v>
      </c>
      <c r="B2637" s="336" t="s">
        <v>12812</v>
      </c>
      <c r="C2637" s="336" t="s">
        <v>12822</v>
      </c>
      <c r="D2637" s="335" t="s">
        <v>12823</v>
      </c>
      <c r="E2637" s="337">
        <v>414</v>
      </c>
      <c r="F2637" s="337">
        <v>476</v>
      </c>
      <c r="G2637" s="212"/>
      <c r="H2637" s="212"/>
      <c r="I2637" s="213">
        <f>IF(Таблица6254[[#This Row],[цена наличные]]&lt;&gt;"-",Таблица6254[[#This Row],[цена наличные]]*Таблица6254[[#This Row],[Заказ наличные]],"")</f>
        <v>0</v>
      </c>
      <c r="J2637" s="213">
        <f>Таблица6254[[#This Row],[Цена б/н]]*Таблица6254[[#This Row],[заказ б/н]]</f>
        <v>0</v>
      </c>
    </row>
    <row r="2638" spans="1:10" x14ac:dyDescent="0.25">
      <c r="A2638" s="335" t="s">
        <v>12769</v>
      </c>
      <c r="B2638" s="336" t="s">
        <v>12812</v>
      </c>
      <c r="C2638" s="336" t="s">
        <v>12824</v>
      </c>
      <c r="D2638" s="335" t="s">
        <v>12825</v>
      </c>
      <c r="E2638" s="337">
        <v>4261</v>
      </c>
      <c r="F2638" s="337">
        <v>4898</v>
      </c>
      <c r="G2638" s="212"/>
      <c r="H2638" s="212"/>
      <c r="I2638" s="213">
        <f>IF(Таблица6254[[#This Row],[цена наличные]]&lt;&gt;"-",Таблица6254[[#This Row],[цена наличные]]*Таблица6254[[#This Row],[Заказ наличные]],"")</f>
        <v>0</v>
      </c>
      <c r="J2638" s="213">
        <f>Таблица6254[[#This Row],[Цена б/н]]*Таблица6254[[#This Row],[заказ б/н]]</f>
        <v>0</v>
      </c>
    </row>
    <row r="2639" spans="1:10" x14ac:dyDescent="0.25">
      <c r="A2639" s="335" t="s">
        <v>12769</v>
      </c>
      <c r="B2639" s="336" t="s">
        <v>12812</v>
      </c>
      <c r="C2639" s="336" t="s">
        <v>13752</v>
      </c>
      <c r="D2639" s="335" t="s">
        <v>13753</v>
      </c>
      <c r="E2639" s="337">
        <v>424</v>
      </c>
      <c r="F2639" s="337">
        <v>488</v>
      </c>
      <c r="G2639" s="212"/>
      <c r="H2639" s="212"/>
      <c r="I2639" s="213">
        <f>IF(Таблица6254[[#This Row],[цена наличные]]&lt;&gt;"-",Таблица6254[[#This Row],[цена наличные]]*Таблица6254[[#This Row],[Заказ наличные]],"")</f>
        <v>0</v>
      </c>
      <c r="J2639" s="213">
        <f>Таблица6254[[#This Row],[Цена б/н]]*Таблица6254[[#This Row],[заказ б/н]]</f>
        <v>0</v>
      </c>
    </row>
    <row r="2640" spans="1:10" x14ac:dyDescent="0.25">
      <c r="A2640" s="335" t="s">
        <v>12769</v>
      </c>
      <c r="B2640" s="336" t="s">
        <v>12812</v>
      </c>
      <c r="C2640" s="336" t="s">
        <v>13754</v>
      </c>
      <c r="D2640" s="479" t="s">
        <v>13755</v>
      </c>
      <c r="E2640" s="480">
        <v>3845</v>
      </c>
      <c r="F2640" s="337">
        <v>4419</v>
      </c>
      <c r="G2640" s="212"/>
      <c r="H2640" s="212"/>
      <c r="I2640" s="213">
        <f>IF(Таблица6254[[#This Row],[цена наличные]]&lt;&gt;"-",Таблица6254[[#This Row],[цена наличные]]*Таблица6254[[#This Row],[Заказ наличные]],"")</f>
        <v>0</v>
      </c>
      <c r="J2640" s="213">
        <f>Таблица6254[[#This Row],[Цена б/н]]*Таблица6254[[#This Row],[заказ б/н]]</f>
        <v>0</v>
      </c>
    </row>
    <row r="2641" spans="1:10" x14ac:dyDescent="0.25">
      <c r="A2641" s="335" t="s">
        <v>12769</v>
      </c>
      <c r="B2641" s="336" t="s">
        <v>12812</v>
      </c>
      <c r="C2641" s="336" t="s">
        <v>12826</v>
      </c>
      <c r="D2641" s="479" t="s">
        <v>12827</v>
      </c>
      <c r="E2641" s="480">
        <v>6108</v>
      </c>
      <c r="F2641" s="337">
        <v>7021</v>
      </c>
      <c r="G2641" s="212"/>
      <c r="H2641" s="212"/>
      <c r="I2641" s="213">
        <f>IF(Таблица6254[[#This Row],[цена наличные]]&lt;&gt;"-",Таблица6254[[#This Row],[цена наличные]]*Таблица6254[[#This Row],[Заказ наличные]],"")</f>
        <v>0</v>
      </c>
      <c r="J2641" s="213">
        <f>Таблица6254[[#This Row],[Цена б/н]]*Таблица6254[[#This Row],[заказ б/н]]</f>
        <v>0</v>
      </c>
    </row>
    <row r="2642" spans="1:10" x14ac:dyDescent="0.25">
      <c r="A2642" s="335" t="s">
        <v>12769</v>
      </c>
      <c r="B2642" s="336" t="s">
        <v>12812</v>
      </c>
      <c r="C2642" s="336" t="s">
        <v>12828</v>
      </c>
      <c r="D2642" s="335" t="s">
        <v>12829</v>
      </c>
      <c r="E2642" s="337">
        <v>17985</v>
      </c>
      <c r="F2642" s="337">
        <v>20673</v>
      </c>
      <c r="G2642" s="212"/>
      <c r="H2642" s="212"/>
      <c r="I2642" s="213">
        <f>IF(Таблица6254[[#This Row],[цена наличные]]&lt;&gt;"-",Таблица6254[[#This Row],[цена наличные]]*Таблица6254[[#This Row],[Заказ наличные]],"")</f>
        <v>0</v>
      </c>
      <c r="J2642" s="213">
        <f>Таблица6254[[#This Row],[Цена б/н]]*Таблица6254[[#This Row],[заказ б/н]]</f>
        <v>0</v>
      </c>
    </row>
    <row r="2643" spans="1:10" x14ac:dyDescent="0.25">
      <c r="A2643" s="335" t="s">
        <v>12769</v>
      </c>
      <c r="B2643" s="336" t="s">
        <v>12812</v>
      </c>
      <c r="C2643" s="336" t="s">
        <v>14634</v>
      </c>
      <c r="D2643" s="335" t="s">
        <v>14635</v>
      </c>
      <c r="E2643" s="337">
        <v>1120</v>
      </c>
      <c r="F2643" s="337">
        <v>1287</v>
      </c>
      <c r="G2643" s="212"/>
      <c r="H2643" s="212"/>
      <c r="I2643" s="213">
        <f>IF(Таблица6254[[#This Row],[цена наличные]]&lt;&gt;"-",Таблица6254[[#This Row],[цена наличные]]*Таблица6254[[#This Row],[Заказ наличные]],"")</f>
        <v>0</v>
      </c>
      <c r="J2643" s="213">
        <f>Таблица6254[[#This Row],[Цена б/н]]*Таблица6254[[#This Row],[заказ б/н]]</f>
        <v>0</v>
      </c>
    </row>
    <row r="2644" spans="1:10" x14ac:dyDescent="0.25">
      <c r="A2644" s="335" t="s">
        <v>12769</v>
      </c>
      <c r="B2644" s="336" t="s">
        <v>12812</v>
      </c>
      <c r="C2644" s="336" t="s">
        <v>14636</v>
      </c>
      <c r="D2644" s="335" t="s">
        <v>14637</v>
      </c>
      <c r="E2644" s="337">
        <v>5178</v>
      </c>
      <c r="F2644" s="337">
        <v>5952</v>
      </c>
      <c r="G2644" s="212"/>
      <c r="H2644" s="212"/>
      <c r="I2644" s="213">
        <f>IF(Таблица6254[[#This Row],[цена наличные]]&lt;&gt;"-",Таблица6254[[#This Row],[цена наличные]]*Таблица6254[[#This Row],[Заказ наличные]],"")</f>
        <v>0</v>
      </c>
      <c r="J2644" s="213">
        <f>Таблица6254[[#This Row],[Цена б/н]]*Таблица6254[[#This Row],[заказ б/н]]</f>
        <v>0</v>
      </c>
    </row>
    <row r="2645" spans="1:10" x14ac:dyDescent="0.25">
      <c r="A2645" s="335" t="s">
        <v>12769</v>
      </c>
      <c r="B2645" s="336" t="s">
        <v>12812</v>
      </c>
      <c r="C2645" s="336" t="s">
        <v>12830</v>
      </c>
      <c r="D2645" s="335" t="s">
        <v>12831</v>
      </c>
      <c r="E2645" s="337">
        <v>882</v>
      </c>
      <c r="F2645" s="337">
        <v>1014</v>
      </c>
      <c r="G2645" s="212"/>
      <c r="H2645" s="212"/>
      <c r="I2645" s="213">
        <f>IF(Таблица6254[[#This Row],[цена наличные]]&lt;&gt;"-",Таблица6254[[#This Row],[цена наличные]]*Таблица6254[[#This Row],[Заказ наличные]],"")</f>
        <v>0</v>
      </c>
      <c r="J2645" s="213">
        <f>Таблица6254[[#This Row],[Цена б/н]]*Таблица6254[[#This Row],[заказ б/н]]</f>
        <v>0</v>
      </c>
    </row>
    <row r="2646" spans="1:10" x14ac:dyDescent="0.25">
      <c r="A2646" s="335" t="s">
        <v>12769</v>
      </c>
      <c r="B2646" s="336" t="s">
        <v>12812</v>
      </c>
      <c r="C2646" s="336" t="s">
        <v>12832</v>
      </c>
      <c r="D2646" s="335" t="s">
        <v>12833</v>
      </c>
      <c r="E2646" s="337">
        <v>6101</v>
      </c>
      <c r="F2646" s="337">
        <v>7013</v>
      </c>
      <c r="G2646" s="212"/>
      <c r="H2646" s="212"/>
      <c r="I2646" s="213">
        <f>IF(Таблица6254[[#This Row],[цена наличные]]&lt;&gt;"-",Таблица6254[[#This Row],[цена наличные]]*Таблица6254[[#This Row],[Заказ наличные]],"")</f>
        <v>0</v>
      </c>
      <c r="J2646" s="213">
        <f>Таблица6254[[#This Row],[Цена б/н]]*Таблица6254[[#This Row],[заказ б/н]]</f>
        <v>0</v>
      </c>
    </row>
    <row r="2647" spans="1:10" x14ac:dyDescent="0.25">
      <c r="A2647" s="335" t="s">
        <v>12769</v>
      </c>
      <c r="B2647" s="336" t="s">
        <v>12812</v>
      </c>
      <c r="C2647" s="336" t="s">
        <v>12834</v>
      </c>
      <c r="D2647" s="335" t="s">
        <v>12835</v>
      </c>
      <c r="E2647" s="337">
        <v>11538</v>
      </c>
      <c r="F2647" s="337">
        <v>13262</v>
      </c>
      <c r="G2647" s="212"/>
      <c r="H2647" s="212"/>
      <c r="I2647" s="213">
        <f>IF(Таблица6254[[#This Row],[цена наличные]]&lt;&gt;"-",Таблица6254[[#This Row],[цена наличные]]*Таблица6254[[#This Row],[Заказ наличные]],"")</f>
        <v>0</v>
      </c>
      <c r="J2647" s="213">
        <f>Таблица6254[[#This Row],[Цена б/н]]*Таблица6254[[#This Row],[заказ б/н]]</f>
        <v>0</v>
      </c>
    </row>
    <row r="2648" spans="1:10" x14ac:dyDescent="0.25">
      <c r="A2648" s="335" t="s">
        <v>12769</v>
      </c>
      <c r="B2648" s="336" t="s">
        <v>12812</v>
      </c>
      <c r="C2648" s="336" t="s">
        <v>12836</v>
      </c>
      <c r="D2648" s="335" t="s">
        <v>12837</v>
      </c>
      <c r="E2648" s="337">
        <v>5939</v>
      </c>
      <c r="F2648" s="337">
        <v>6826</v>
      </c>
      <c r="G2648" s="212"/>
      <c r="H2648" s="212"/>
      <c r="I2648" s="213">
        <f>IF(Таблица6254[[#This Row],[цена наличные]]&lt;&gt;"-",Таблица6254[[#This Row],[цена наличные]]*Таблица6254[[#This Row],[Заказ наличные]],"")</f>
        <v>0</v>
      </c>
      <c r="J2648" s="213">
        <f>Таблица6254[[#This Row],[Цена б/н]]*Таблица6254[[#This Row],[заказ б/н]]</f>
        <v>0</v>
      </c>
    </row>
    <row r="2649" spans="1:10" x14ac:dyDescent="0.25">
      <c r="A2649" s="335" t="s">
        <v>12769</v>
      </c>
      <c r="B2649" s="336" t="s">
        <v>12838</v>
      </c>
      <c r="C2649" s="336" t="s">
        <v>12839</v>
      </c>
      <c r="D2649" s="335" t="s">
        <v>12840</v>
      </c>
      <c r="E2649" s="337">
        <v>19004</v>
      </c>
      <c r="F2649" s="337">
        <v>21843</v>
      </c>
      <c r="G2649" s="212"/>
      <c r="H2649" s="212"/>
      <c r="I2649" s="213">
        <f>IF(Таблица6254[[#This Row],[цена наличные]]&lt;&gt;"-",Таблица6254[[#This Row],[цена наличные]]*Таблица6254[[#This Row],[Заказ наличные]],"")</f>
        <v>0</v>
      </c>
      <c r="J2649" s="213">
        <f>Таблица6254[[#This Row],[Цена б/н]]*Таблица6254[[#This Row],[заказ б/н]]</f>
        <v>0</v>
      </c>
    </row>
    <row r="2650" spans="1:10" x14ac:dyDescent="0.25">
      <c r="A2650" s="335" t="s">
        <v>12769</v>
      </c>
      <c r="B2650" s="336" t="s">
        <v>12838</v>
      </c>
      <c r="C2650" s="336" t="s">
        <v>12841</v>
      </c>
      <c r="D2650" s="335" t="s">
        <v>12842</v>
      </c>
      <c r="E2650" s="337">
        <v>10859</v>
      </c>
      <c r="F2650" s="337">
        <v>12482</v>
      </c>
      <c r="G2650" s="212"/>
      <c r="H2650" s="212"/>
      <c r="I2650" s="213">
        <f>IF(Таблица6254[[#This Row],[цена наличные]]&lt;&gt;"-",Таблица6254[[#This Row],[цена наличные]]*Таблица6254[[#This Row],[Заказ наличные]],"")</f>
        <v>0</v>
      </c>
      <c r="J2650" s="213">
        <f>Таблица6254[[#This Row],[Цена б/н]]*Таблица6254[[#This Row],[заказ б/н]]</f>
        <v>0</v>
      </c>
    </row>
    <row r="2651" spans="1:10" x14ac:dyDescent="0.25">
      <c r="A2651" s="335" t="s">
        <v>12769</v>
      </c>
      <c r="B2651" s="336" t="s">
        <v>12838</v>
      </c>
      <c r="C2651" s="336" t="s">
        <v>14638</v>
      </c>
      <c r="D2651" s="335" t="s">
        <v>14639</v>
      </c>
      <c r="E2651" s="337">
        <v>848</v>
      </c>
      <c r="F2651" s="337">
        <v>975</v>
      </c>
      <c r="G2651" s="212"/>
      <c r="H2651" s="212"/>
      <c r="I2651" s="213">
        <f>IF(Таблица6254[[#This Row],[цена наличные]]&lt;&gt;"-",Таблица6254[[#This Row],[цена наличные]]*Таблица6254[[#This Row],[Заказ наличные]],"")</f>
        <v>0</v>
      </c>
      <c r="J2651" s="213">
        <f>Таблица6254[[#This Row],[Цена б/н]]*Таблица6254[[#This Row],[заказ б/н]]</f>
        <v>0</v>
      </c>
    </row>
    <row r="2652" spans="1:10" x14ac:dyDescent="0.25">
      <c r="A2652" s="335" t="s">
        <v>12769</v>
      </c>
      <c r="B2652" s="336" t="s">
        <v>12838</v>
      </c>
      <c r="C2652" s="336" t="s">
        <v>12843</v>
      </c>
      <c r="D2652" s="335" t="s">
        <v>12844</v>
      </c>
      <c r="E2652" s="337">
        <v>2208</v>
      </c>
      <c r="F2652" s="337">
        <v>2538</v>
      </c>
      <c r="G2652" s="212"/>
      <c r="H2652" s="212"/>
      <c r="I2652" s="213">
        <f>IF(Таблица6254[[#This Row],[цена наличные]]&lt;&gt;"-",Таблица6254[[#This Row],[цена наличные]]*Таблица6254[[#This Row],[Заказ наличные]],"")</f>
        <v>0</v>
      </c>
      <c r="J2652" s="213">
        <f>Таблица6254[[#This Row],[Цена б/н]]*Таблица6254[[#This Row],[заказ б/н]]</f>
        <v>0</v>
      </c>
    </row>
    <row r="2653" spans="1:10" x14ac:dyDescent="0.25">
      <c r="A2653" s="335" t="s">
        <v>12769</v>
      </c>
      <c r="B2653" s="336" t="s">
        <v>12838</v>
      </c>
      <c r="C2653" s="336" t="s">
        <v>12845</v>
      </c>
      <c r="D2653" s="335" t="s">
        <v>12846</v>
      </c>
      <c r="E2653" s="337">
        <v>2647</v>
      </c>
      <c r="F2653" s="337">
        <v>3042</v>
      </c>
      <c r="G2653" s="212"/>
      <c r="H2653" s="212"/>
      <c r="I2653" s="213">
        <f>IF(Таблица6254[[#This Row],[цена наличные]]&lt;&gt;"-",Таблица6254[[#This Row],[цена наличные]]*Таблица6254[[#This Row],[Заказ наличные]],"")</f>
        <v>0</v>
      </c>
      <c r="J2653" s="213">
        <f>Таблица6254[[#This Row],[Цена б/н]]*Таблица6254[[#This Row],[заказ б/н]]</f>
        <v>0</v>
      </c>
    </row>
    <row r="2654" spans="1:10" x14ac:dyDescent="0.25">
      <c r="A2654" s="335" t="s">
        <v>12769</v>
      </c>
      <c r="B2654" s="336" t="s">
        <v>12838</v>
      </c>
      <c r="C2654" s="336" t="s">
        <v>12847</v>
      </c>
      <c r="D2654" s="335" t="s">
        <v>12848</v>
      </c>
      <c r="E2654" s="337">
        <v>2715</v>
      </c>
      <c r="F2654" s="337">
        <v>3120</v>
      </c>
      <c r="G2654" s="212"/>
      <c r="H2654" s="212"/>
      <c r="I2654" s="213">
        <f>IF(Таблица6254[[#This Row],[цена наличные]]&lt;&gt;"-",Таблица6254[[#This Row],[цена наличные]]*Таблица6254[[#This Row],[Заказ наличные]],"")</f>
        <v>0</v>
      </c>
      <c r="J2654" s="213">
        <f>Таблица6254[[#This Row],[Цена б/н]]*Таблица6254[[#This Row],[заказ б/н]]</f>
        <v>0</v>
      </c>
    </row>
    <row r="2655" spans="1:10" x14ac:dyDescent="0.25">
      <c r="A2655" s="335" t="s">
        <v>12769</v>
      </c>
      <c r="B2655" s="336" t="s">
        <v>12838</v>
      </c>
      <c r="C2655" s="336" t="s">
        <v>12849</v>
      </c>
      <c r="D2655" s="335" t="s">
        <v>12850</v>
      </c>
      <c r="E2655" s="337">
        <v>1371</v>
      </c>
      <c r="F2655" s="337">
        <v>1576</v>
      </c>
      <c r="G2655" s="212"/>
      <c r="H2655" s="212"/>
      <c r="I2655" s="213">
        <f>IF(Таблица6254[[#This Row],[цена наличные]]&lt;&gt;"-",Таблица6254[[#This Row],[цена наличные]]*Таблица6254[[#This Row],[Заказ наличные]],"")</f>
        <v>0</v>
      </c>
      <c r="J2655" s="213">
        <f>Таблица6254[[#This Row],[Цена б/н]]*Таблица6254[[#This Row],[заказ б/н]]</f>
        <v>0</v>
      </c>
    </row>
    <row r="2656" spans="1:10" x14ac:dyDescent="0.25">
      <c r="A2656" s="335" t="s">
        <v>12769</v>
      </c>
      <c r="B2656" s="336" t="s">
        <v>12838</v>
      </c>
      <c r="C2656" s="336" t="s">
        <v>12851</v>
      </c>
      <c r="D2656" s="335" t="s">
        <v>12852</v>
      </c>
      <c r="E2656" s="337">
        <v>4344</v>
      </c>
      <c r="F2656" s="337">
        <v>4993</v>
      </c>
      <c r="G2656" s="212"/>
      <c r="H2656" s="212"/>
      <c r="I2656" s="213">
        <f>IF(Таблица6254[[#This Row],[цена наличные]]&lt;&gt;"-",Таблица6254[[#This Row],[цена наличные]]*Таблица6254[[#This Row],[Заказ наличные]],"")</f>
        <v>0</v>
      </c>
      <c r="J2656" s="213">
        <f>Таблица6254[[#This Row],[Цена б/н]]*Таблица6254[[#This Row],[заказ б/н]]</f>
        <v>0</v>
      </c>
    </row>
    <row r="2657" spans="1:10" x14ac:dyDescent="0.25">
      <c r="A2657" s="335" t="s">
        <v>12769</v>
      </c>
      <c r="B2657" s="336" t="s">
        <v>12838</v>
      </c>
      <c r="C2657" s="336" t="s">
        <v>12853</v>
      </c>
      <c r="D2657" s="335" t="s">
        <v>12854</v>
      </c>
      <c r="E2657" s="337">
        <v>6108</v>
      </c>
      <c r="F2657" s="337">
        <v>7021</v>
      </c>
      <c r="G2657" s="212"/>
      <c r="H2657" s="212"/>
      <c r="I2657" s="213">
        <f>IF(Таблица6254[[#This Row],[цена наличные]]&lt;&gt;"-",Таблица6254[[#This Row],[цена наличные]]*Таблица6254[[#This Row],[Заказ наличные]],"")</f>
        <v>0</v>
      </c>
      <c r="J2657" s="213">
        <f>Таблица6254[[#This Row],[Цена б/н]]*Таблица6254[[#This Row],[заказ б/н]]</f>
        <v>0</v>
      </c>
    </row>
    <row r="2658" spans="1:10" x14ac:dyDescent="0.25">
      <c r="A2658" s="335" t="s">
        <v>12769</v>
      </c>
      <c r="B2658" s="336" t="s">
        <v>12838</v>
      </c>
      <c r="C2658" s="336" t="s">
        <v>12855</v>
      </c>
      <c r="D2658" s="335" t="s">
        <v>12856</v>
      </c>
      <c r="E2658" s="337">
        <v>255</v>
      </c>
      <c r="F2658" s="337">
        <v>293</v>
      </c>
      <c r="G2658" s="212"/>
      <c r="H2658" s="212"/>
      <c r="I2658" s="213">
        <f>IF(Таблица6254[[#This Row],[цена наличные]]&lt;&gt;"-",Таблица6254[[#This Row],[цена наличные]]*Таблица6254[[#This Row],[Заказ наличные]],"")</f>
        <v>0</v>
      </c>
      <c r="J2658" s="213">
        <f>Таблица6254[[#This Row],[Цена б/н]]*Таблица6254[[#This Row],[заказ б/н]]</f>
        <v>0</v>
      </c>
    </row>
    <row r="2659" spans="1:10" x14ac:dyDescent="0.25">
      <c r="A2659" s="335" t="s">
        <v>12769</v>
      </c>
      <c r="B2659" s="336" t="s">
        <v>12838</v>
      </c>
      <c r="C2659" s="336" t="s">
        <v>12857</v>
      </c>
      <c r="D2659" s="335" t="s">
        <v>12858</v>
      </c>
      <c r="E2659" s="337">
        <v>1035</v>
      </c>
      <c r="F2659" s="337">
        <v>1190</v>
      </c>
      <c r="G2659" s="212"/>
      <c r="H2659" s="212"/>
      <c r="I2659" s="213">
        <f>IF(Таблица6254[[#This Row],[цена наличные]]&lt;&gt;"-",Таблица6254[[#This Row],[цена наличные]]*Таблица6254[[#This Row],[Заказ наличные]],"")</f>
        <v>0</v>
      </c>
      <c r="J2659" s="213">
        <f>Таблица6254[[#This Row],[Цена б/н]]*Таблица6254[[#This Row],[заказ б/н]]</f>
        <v>0</v>
      </c>
    </row>
    <row r="2660" spans="1:10" x14ac:dyDescent="0.25">
      <c r="A2660" s="335" t="s">
        <v>12769</v>
      </c>
      <c r="B2660" s="336" t="s">
        <v>12838</v>
      </c>
      <c r="C2660" s="336" t="s">
        <v>12859</v>
      </c>
      <c r="D2660" s="335" t="s">
        <v>12860</v>
      </c>
      <c r="E2660" s="337">
        <v>828</v>
      </c>
      <c r="F2660" s="337">
        <v>952</v>
      </c>
      <c r="G2660" s="212"/>
      <c r="H2660" s="212"/>
      <c r="I2660" s="213">
        <f>IF(Таблица6254[[#This Row],[цена наличные]]&lt;&gt;"-",Таблица6254[[#This Row],[цена наличные]]*Таблица6254[[#This Row],[Заказ наличные]],"")</f>
        <v>0</v>
      </c>
      <c r="J2660" s="213">
        <f>Таблица6254[[#This Row],[Цена б/н]]*Таблица6254[[#This Row],[заказ б/н]]</f>
        <v>0</v>
      </c>
    </row>
    <row r="2661" spans="1:10" x14ac:dyDescent="0.25">
      <c r="A2661" s="335" t="s">
        <v>12769</v>
      </c>
      <c r="B2661" s="336" t="s">
        <v>12838</v>
      </c>
      <c r="C2661" s="336" t="s">
        <v>12861</v>
      </c>
      <c r="D2661" s="335" t="s">
        <v>12862</v>
      </c>
      <c r="E2661" s="337">
        <v>856</v>
      </c>
      <c r="F2661" s="337">
        <v>984</v>
      </c>
      <c r="G2661" s="212"/>
      <c r="H2661" s="212"/>
      <c r="I2661" s="213">
        <f>IF(Таблица6254[[#This Row],[цена наличные]]&lt;&gt;"-",Таблица6254[[#This Row],[цена наличные]]*Таблица6254[[#This Row],[Заказ наличные]],"")</f>
        <v>0</v>
      </c>
      <c r="J2661" s="213">
        <f>Таблица6254[[#This Row],[Цена б/н]]*Таблица6254[[#This Row],[заказ б/н]]</f>
        <v>0</v>
      </c>
    </row>
    <row r="2662" spans="1:10" x14ac:dyDescent="0.25">
      <c r="A2662" s="335" t="s">
        <v>12769</v>
      </c>
      <c r="B2662" s="336" t="s">
        <v>12838</v>
      </c>
      <c r="C2662" s="336" t="s">
        <v>12863</v>
      </c>
      <c r="D2662" s="335" t="s">
        <v>12864</v>
      </c>
      <c r="E2662" s="337">
        <v>890</v>
      </c>
      <c r="F2662" s="337">
        <v>1024</v>
      </c>
      <c r="G2662" s="212"/>
      <c r="H2662" s="212"/>
      <c r="I2662" s="213">
        <f>IF(Таблица6254[[#This Row],[цена наличные]]&lt;&gt;"-",Таблица6254[[#This Row],[цена наличные]]*Таблица6254[[#This Row],[Заказ наличные]],"")</f>
        <v>0</v>
      </c>
      <c r="J2662" s="213">
        <f>Таблица6254[[#This Row],[Цена б/н]]*Таблица6254[[#This Row],[заказ б/н]]</f>
        <v>0</v>
      </c>
    </row>
    <row r="2663" spans="1:10" x14ac:dyDescent="0.25">
      <c r="A2663" s="335" t="s">
        <v>12769</v>
      </c>
      <c r="B2663" s="336" t="s">
        <v>12838</v>
      </c>
      <c r="C2663" s="336" t="s">
        <v>12865</v>
      </c>
      <c r="D2663" s="335" t="s">
        <v>12866</v>
      </c>
      <c r="E2663" s="337">
        <v>3450</v>
      </c>
      <c r="F2663" s="337">
        <v>3965</v>
      </c>
      <c r="G2663" s="212"/>
      <c r="H2663" s="212"/>
      <c r="I2663" s="213">
        <f>IF(Таблица6254[[#This Row],[цена наличные]]&lt;&gt;"-",Таблица6254[[#This Row],[цена наличные]]*Таблица6254[[#This Row],[Заказ наличные]],"")</f>
        <v>0</v>
      </c>
      <c r="J2663" s="213">
        <f>Таблица6254[[#This Row],[Цена б/н]]*Таблица6254[[#This Row],[заказ б/н]]</f>
        <v>0</v>
      </c>
    </row>
    <row r="2664" spans="1:10" x14ac:dyDescent="0.25">
      <c r="A2664" s="335" t="s">
        <v>12769</v>
      </c>
      <c r="B2664" s="336" t="s">
        <v>12838</v>
      </c>
      <c r="C2664" s="336" t="s">
        <v>12865</v>
      </c>
      <c r="D2664" s="335" t="s">
        <v>12867</v>
      </c>
      <c r="E2664" s="337">
        <v>3450</v>
      </c>
      <c r="F2664" s="337">
        <v>3965</v>
      </c>
      <c r="G2664" s="212"/>
      <c r="H2664" s="212"/>
      <c r="I2664" s="213">
        <f>IF(Таблица6254[[#This Row],[цена наличные]]&lt;&gt;"-",Таблица6254[[#This Row],[цена наличные]]*Таблица6254[[#This Row],[Заказ наличные]],"")</f>
        <v>0</v>
      </c>
      <c r="J2664" s="213">
        <f>Таблица6254[[#This Row],[Цена б/н]]*Таблица6254[[#This Row],[заказ б/н]]</f>
        <v>0</v>
      </c>
    </row>
    <row r="2665" spans="1:10" x14ac:dyDescent="0.25">
      <c r="A2665" s="335" t="s">
        <v>12769</v>
      </c>
      <c r="B2665" s="336" t="s">
        <v>12838</v>
      </c>
      <c r="C2665" s="336" t="s">
        <v>12865</v>
      </c>
      <c r="D2665" s="335" t="s">
        <v>12867</v>
      </c>
      <c r="E2665" s="337">
        <v>3588</v>
      </c>
      <c r="F2665" s="337">
        <v>4124</v>
      </c>
      <c r="G2665" s="212"/>
      <c r="H2665" s="212"/>
      <c r="I2665" s="213">
        <f>IF(Таблица6254[[#This Row],[цена наличные]]&lt;&gt;"-",Таблица6254[[#This Row],[цена наличные]]*Таблица6254[[#This Row],[Заказ наличные]],"")</f>
        <v>0</v>
      </c>
      <c r="J2665" s="213">
        <f>Таблица6254[[#This Row],[Цена б/н]]*Таблица6254[[#This Row],[заказ б/н]]</f>
        <v>0</v>
      </c>
    </row>
    <row r="2666" spans="1:10" x14ac:dyDescent="0.25">
      <c r="A2666" s="335" t="s">
        <v>12769</v>
      </c>
      <c r="B2666" s="336" t="s">
        <v>12838</v>
      </c>
      <c r="C2666" s="336" t="s">
        <v>12865</v>
      </c>
      <c r="D2666" s="335" t="s">
        <v>12867</v>
      </c>
      <c r="E2666" s="337">
        <v>3588</v>
      </c>
      <c r="F2666" s="337">
        <v>4124</v>
      </c>
      <c r="G2666" s="212"/>
      <c r="H2666" s="212"/>
      <c r="I2666" s="213">
        <f>IF(Таблица6254[[#This Row],[цена наличные]]&lt;&gt;"-",Таблица6254[[#This Row],[цена наличные]]*Таблица6254[[#This Row],[Заказ наличные]],"")</f>
        <v>0</v>
      </c>
      <c r="J2666" s="213">
        <f>Таблица6254[[#This Row],[Цена б/н]]*Таблица6254[[#This Row],[заказ б/н]]</f>
        <v>0</v>
      </c>
    </row>
    <row r="2667" spans="1:10" x14ac:dyDescent="0.25">
      <c r="A2667" s="335" t="s">
        <v>12769</v>
      </c>
      <c r="B2667" s="336" t="s">
        <v>12838</v>
      </c>
      <c r="C2667" s="336" t="s">
        <v>12868</v>
      </c>
      <c r="D2667" s="335" t="s">
        <v>12869</v>
      </c>
      <c r="E2667" s="337">
        <v>2187</v>
      </c>
      <c r="F2667" s="337">
        <v>2514</v>
      </c>
      <c r="G2667" s="212"/>
      <c r="H2667" s="212"/>
      <c r="I2667" s="213">
        <f>IF(Таблица6254[[#This Row],[цена наличные]]&lt;&gt;"-",Таблица6254[[#This Row],[цена наличные]]*Таблица6254[[#This Row],[Заказ наличные]],"")</f>
        <v>0</v>
      </c>
      <c r="J2667" s="213">
        <f>Таблица6254[[#This Row],[Цена б/н]]*Таблица6254[[#This Row],[заказ б/н]]</f>
        <v>0</v>
      </c>
    </row>
    <row r="2668" spans="1:10" x14ac:dyDescent="0.25">
      <c r="A2668" s="335" t="s">
        <v>12769</v>
      </c>
      <c r="B2668" s="336" t="s">
        <v>12838</v>
      </c>
      <c r="C2668" s="336" t="s">
        <v>12870</v>
      </c>
      <c r="D2668" s="479" t="s">
        <v>12871</v>
      </c>
      <c r="E2668" s="480">
        <v>2332</v>
      </c>
      <c r="F2668" s="337">
        <v>2680</v>
      </c>
      <c r="G2668" s="212"/>
      <c r="H2668" s="212"/>
      <c r="I2668" s="213">
        <f>IF(Таблица6254[[#This Row],[цена наличные]]&lt;&gt;"-",Таблица6254[[#This Row],[цена наличные]]*Таблица6254[[#This Row],[Заказ наличные]],"")</f>
        <v>0</v>
      </c>
      <c r="J2668" s="213">
        <f>Таблица6254[[#This Row],[Цена б/н]]*Таблица6254[[#This Row],[заказ б/н]]</f>
        <v>0</v>
      </c>
    </row>
    <row r="2669" spans="1:10" x14ac:dyDescent="0.25">
      <c r="A2669" s="335" t="s">
        <v>12769</v>
      </c>
      <c r="B2669" s="336" t="s">
        <v>12838</v>
      </c>
      <c r="C2669" s="336" t="s">
        <v>12872</v>
      </c>
      <c r="D2669" s="479" t="s">
        <v>12873</v>
      </c>
      <c r="E2669" s="480">
        <v>2257</v>
      </c>
      <c r="F2669" s="337">
        <v>2594</v>
      </c>
      <c r="G2669" s="212"/>
      <c r="H2669" s="212"/>
      <c r="I2669" s="213">
        <f>IF(Таблица6254[[#This Row],[цена наличные]]&lt;&gt;"-",Таблица6254[[#This Row],[цена наличные]]*Таблица6254[[#This Row],[Заказ наличные]],"")</f>
        <v>0</v>
      </c>
      <c r="J2669" s="213">
        <f>Таблица6254[[#This Row],[Цена б/н]]*Таблица6254[[#This Row],[заказ б/н]]</f>
        <v>0</v>
      </c>
    </row>
    <row r="2670" spans="1:10" x14ac:dyDescent="0.25">
      <c r="A2670" s="335" t="s">
        <v>12769</v>
      </c>
      <c r="B2670" s="336" t="s">
        <v>12838</v>
      </c>
      <c r="C2670" s="336" t="s">
        <v>12874</v>
      </c>
      <c r="D2670" s="479" t="s">
        <v>12875</v>
      </c>
      <c r="E2670" s="480">
        <v>5430</v>
      </c>
      <c r="F2670" s="337">
        <v>6241</v>
      </c>
      <c r="G2670" s="212"/>
      <c r="H2670" s="212"/>
      <c r="I2670" s="213">
        <f>IF(Таблица6254[[#This Row],[цена наличные]]&lt;&gt;"-",Таблица6254[[#This Row],[цена наличные]]*Таблица6254[[#This Row],[Заказ наличные]],"")</f>
        <v>0</v>
      </c>
      <c r="J2670" s="213">
        <f>Таблица6254[[#This Row],[Цена б/н]]*Таблица6254[[#This Row],[заказ б/н]]</f>
        <v>0</v>
      </c>
    </row>
    <row r="2671" spans="1:10" x14ac:dyDescent="0.25">
      <c r="A2671" s="335" t="s">
        <v>12769</v>
      </c>
      <c r="B2671" s="336" t="s">
        <v>12838</v>
      </c>
      <c r="C2671" s="336" t="s">
        <v>12876</v>
      </c>
      <c r="D2671" s="479" t="s">
        <v>12877</v>
      </c>
      <c r="E2671" s="480">
        <v>14931</v>
      </c>
      <c r="F2671" s="337">
        <v>17162</v>
      </c>
      <c r="G2671" s="212"/>
      <c r="H2671" s="212"/>
      <c r="I2671" s="213">
        <f>IF(Таблица6254[[#This Row],[цена наличные]]&lt;&gt;"-",Таблица6254[[#This Row],[цена наличные]]*Таблица6254[[#This Row],[Заказ наличные]],"")</f>
        <v>0</v>
      </c>
      <c r="J2671" s="213">
        <f>Таблица6254[[#This Row],[Цена б/н]]*Таблица6254[[#This Row],[заказ б/н]]</f>
        <v>0</v>
      </c>
    </row>
    <row r="2672" spans="1:10" x14ac:dyDescent="0.25">
      <c r="A2672" s="335" t="s">
        <v>12769</v>
      </c>
      <c r="B2672" s="336" t="s">
        <v>12838</v>
      </c>
      <c r="C2672" s="336" t="s">
        <v>12878</v>
      </c>
      <c r="D2672" s="479" t="s">
        <v>12879</v>
      </c>
      <c r="E2672" s="480">
        <v>3529</v>
      </c>
      <c r="F2672" s="337">
        <v>4057</v>
      </c>
      <c r="G2672" s="212"/>
      <c r="H2672" s="212"/>
      <c r="I2672" s="213">
        <f>IF(Таблица6254[[#This Row],[цена наличные]]&lt;&gt;"-",Таблица6254[[#This Row],[цена наличные]]*Таблица6254[[#This Row],[Заказ наличные]],"")</f>
        <v>0</v>
      </c>
      <c r="J2672" s="213">
        <f>Таблица6254[[#This Row],[Цена б/н]]*Таблица6254[[#This Row],[заказ б/н]]</f>
        <v>0</v>
      </c>
    </row>
    <row r="2673" spans="1:10" x14ac:dyDescent="0.25">
      <c r="A2673" s="335" t="s">
        <v>12769</v>
      </c>
      <c r="B2673" s="336" t="s">
        <v>12838</v>
      </c>
      <c r="C2673" s="336" t="s">
        <v>12880</v>
      </c>
      <c r="D2673" s="479" t="s">
        <v>12881</v>
      </c>
      <c r="E2673" s="480">
        <v>2240</v>
      </c>
      <c r="F2673" s="337">
        <v>2574</v>
      </c>
      <c r="G2673" s="212"/>
      <c r="H2673" s="212"/>
      <c r="I2673" s="213">
        <f>IF(Таблица6254[[#This Row],[цена наличные]]&lt;&gt;"-",Таблица6254[[#This Row],[цена наличные]]*Таблица6254[[#This Row],[Заказ наличные]],"")</f>
        <v>0</v>
      </c>
      <c r="J2673" s="213">
        <f>Таблица6254[[#This Row],[Цена б/н]]*Таблица6254[[#This Row],[заказ б/н]]</f>
        <v>0</v>
      </c>
    </row>
    <row r="2674" spans="1:10" x14ac:dyDescent="0.25">
      <c r="A2674" s="335" t="s">
        <v>12769</v>
      </c>
      <c r="B2674" s="336" t="s">
        <v>12838</v>
      </c>
      <c r="C2674" s="336" t="s">
        <v>12882</v>
      </c>
      <c r="D2674" s="335" t="s">
        <v>12883</v>
      </c>
      <c r="E2674" s="337">
        <v>6176</v>
      </c>
      <c r="F2674" s="337">
        <v>7099</v>
      </c>
      <c r="G2674" s="212"/>
      <c r="H2674" s="212"/>
      <c r="I2674" s="213">
        <f>IF(Таблица6254[[#This Row],[цена наличные]]&lt;&gt;"-",Таблица6254[[#This Row],[цена наличные]]*Таблица6254[[#This Row],[Заказ наличные]],"")</f>
        <v>0</v>
      </c>
      <c r="J2674" s="213">
        <f>Таблица6254[[#This Row],[Цена б/н]]*Таблица6254[[#This Row],[заказ б/н]]</f>
        <v>0</v>
      </c>
    </row>
    <row r="2675" spans="1:10" x14ac:dyDescent="0.25">
      <c r="A2675" s="335" t="s">
        <v>12769</v>
      </c>
      <c r="B2675" s="336" t="s">
        <v>12838</v>
      </c>
      <c r="C2675" s="336" t="s">
        <v>12884</v>
      </c>
      <c r="D2675" s="335" t="s">
        <v>12885</v>
      </c>
      <c r="E2675" s="337">
        <v>2240</v>
      </c>
      <c r="F2675" s="337">
        <v>2574</v>
      </c>
      <c r="G2675" s="212"/>
      <c r="H2675" s="212"/>
      <c r="I2675" s="213">
        <f>IF(Таблица6254[[#This Row],[цена наличные]]&lt;&gt;"-",Таблица6254[[#This Row],[цена наличные]]*Таблица6254[[#This Row],[Заказ наличные]],"")</f>
        <v>0</v>
      </c>
      <c r="J2675" s="213">
        <f>Таблица6254[[#This Row],[Цена б/н]]*Таблица6254[[#This Row],[заказ б/н]]</f>
        <v>0</v>
      </c>
    </row>
    <row r="2676" spans="1:10" x14ac:dyDescent="0.25">
      <c r="A2676" s="335" t="s">
        <v>12769</v>
      </c>
      <c r="B2676" s="336" t="s">
        <v>12838</v>
      </c>
      <c r="C2676" s="336" t="s">
        <v>12886</v>
      </c>
      <c r="D2676" s="479" t="s">
        <v>12887</v>
      </c>
      <c r="E2676" s="480">
        <v>5090</v>
      </c>
      <c r="F2676" s="337">
        <v>5851</v>
      </c>
      <c r="G2676" s="212"/>
      <c r="H2676" s="212"/>
      <c r="I2676" s="213">
        <f>IF(Таблица6254[[#This Row],[цена наличные]]&lt;&gt;"-",Таблица6254[[#This Row],[цена наличные]]*Таблица6254[[#This Row],[Заказ наличные]],"")</f>
        <v>0</v>
      </c>
      <c r="J2676" s="213">
        <f>Таблица6254[[#This Row],[Цена б/н]]*Таблица6254[[#This Row],[заказ б/н]]</f>
        <v>0</v>
      </c>
    </row>
    <row r="2677" spans="1:10" x14ac:dyDescent="0.25">
      <c r="A2677" s="335" t="s">
        <v>12769</v>
      </c>
      <c r="B2677" s="336" t="s">
        <v>12838</v>
      </c>
      <c r="C2677" s="336" t="s">
        <v>12886</v>
      </c>
      <c r="D2677" s="335" t="s">
        <v>12888</v>
      </c>
      <c r="E2677" s="337">
        <v>4412</v>
      </c>
      <c r="F2677" s="337">
        <v>5071</v>
      </c>
      <c r="G2677" s="212"/>
      <c r="H2677" s="212"/>
      <c r="I2677" s="213">
        <f>IF(Таблица6254[[#This Row],[цена наличные]]&lt;&gt;"-",Таблица6254[[#This Row],[цена наличные]]*Таблица6254[[#This Row],[Заказ наличные]],"")</f>
        <v>0</v>
      </c>
      <c r="J2677" s="213">
        <f>Таблица6254[[#This Row],[Цена б/н]]*Таблица6254[[#This Row],[заказ б/н]]</f>
        <v>0</v>
      </c>
    </row>
    <row r="2678" spans="1:10" x14ac:dyDescent="0.25">
      <c r="A2678" s="335" t="s">
        <v>12769</v>
      </c>
      <c r="B2678" s="336" t="s">
        <v>12838</v>
      </c>
      <c r="C2678" s="336" t="s">
        <v>3982</v>
      </c>
      <c r="D2678" s="335" t="s">
        <v>3983</v>
      </c>
      <c r="E2678" s="337">
        <v>1518</v>
      </c>
      <c r="F2678" s="337">
        <v>1745</v>
      </c>
      <c r="G2678" s="212"/>
      <c r="H2678" s="212"/>
      <c r="I2678" s="213">
        <f>IF(Таблица6254[[#This Row],[цена наличные]]&lt;&gt;"-",Таблица6254[[#This Row],[цена наличные]]*Таблица6254[[#This Row],[Заказ наличные]],"")</f>
        <v>0</v>
      </c>
      <c r="J2678" s="213">
        <f>Таблица6254[[#This Row],[Цена б/н]]*Таблица6254[[#This Row],[заказ б/н]]</f>
        <v>0</v>
      </c>
    </row>
    <row r="2679" spans="1:10" x14ac:dyDescent="0.25">
      <c r="A2679" s="335" t="s">
        <v>12769</v>
      </c>
      <c r="B2679" s="336" t="s">
        <v>12889</v>
      </c>
      <c r="C2679" s="336" t="s">
        <v>12890</v>
      </c>
      <c r="D2679" s="335" t="s">
        <v>12891</v>
      </c>
      <c r="E2679" s="337">
        <v>2443</v>
      </c>
      <c r="F2679" s="337">
        <v>2808</v>
      </c>
      <c r="G2679" s="212"/>
      <c r="H2679" s="212"/>
      <c r="I2679" s="213">
        <f>IF(Таблица6254[[#This Row],[цена наличные]]&lt;&gt;"-",Таблица6254[[#This Row],[цена наличные]]*Таблица6254[[#This Row],[Заказ наличные]],"")</f>
        <v>0</v>
      </c>
      <c r="J2679" s="213">
        <f>Таблица6254[[#This Row],[Цена б/н]]*Таблица6254[[#This Row],[заказ б/н]]</f>
        <v>0</v>
      </c>
    </row>
    <row r="2680" spans="1:10" x14ac:dyDescent="0.25">
      <c r="A2680" s="335" t="s">
        <v>12769</v>
      </c>
      <c r="B2680" s="336" t="s">
        <v>12889</v>
      </c>
      <c r="C2680" s="336" t="s">
        <v>12892</v>
      </c>
      <c r="D2680" s="335" t="s">
        <v>12893</v>
      </c>
      <c r="E2680" s="337">
        <v>6448</v>
      </c>
      <c r="F2680" s="337">
        <v>7411</v>
      </c>
      <c r="G2680" s="212"/>
      <c r="H2680" s="212"/>
      <c r="I2680" s="213">
        <f>IF(Таблица6254[[#This Row],[цена наличные]]&lt;&gt;"-",Таблица6254[[#This Row],[цена наличные]]*Таблица6254[[#This Row],[Заказ наличные]],"")</f>
        <v>0</v>
      </c>
      <c r="J2680" s="213">
        <f>Таблица6254[[#This Row],[Цена б/н]]*Таблица6254[[#This Row],[заказ б/н]]</f>
        <v>0</v>
      </c>
    </row>
    <row r="2681" spans="1:10" x14ac:dyDescent="0.25">
      <c r="A2681" s="335" t="s">
        <v>12769</v>
      </c>
      <c r="B2681" s="336" t="s">
        <v>12889</v>
      </c>
      <c r="C2681" s="336" t="s">
        <v>12894</v>
      </c>
      <c r="D2681" s="335" t="s">
        <v>12895</v>
      </c>
      <c r="E2681" s="337">
        <v>2898</v>
      </c>
      <c r="F2681" s="337">
        <v>3331</v>
      </c>
      <c r="G2681" s="212"/>
      <c r="H2681" s="212"/>
      <c r="I2681" s="213">
        <f>IF(Таблица6254[[#This Row],[цена наличные]]&lt;&gt;"-",Таблица6254[[#This Row],[цена наличные]]*Таблица6254[[#This Row],[Заказ наличные]],"")</f>
        <v>0</v>
      </c>
      <c r="J2681" s="213">
        <f>Таблица6254[[#This Row],[Цена б/н]]*Таблица6254[[#This Row],[заказ б/н]]</f>
        <v>0</v>
      </c>
    </row>
    <row r="2682" spans="1:10" x14ac:dyDescent="0.25">
      <c r="A2682" s="335" t="s">
        <v>12769</v>
      </c>
      <c r="B2682" s="336" t="s">
        <v>12889</v>
      </c>
      <c r="C2682" s="336" t="s">
        <v>12896</v>
      </c>
      <c r="D2682" s="335" t="s">
        <v>12897</v>
      </c>
      <c r="E2682" s="337">
        <v>2240</v>
      </c>
      <c r="F2682" s="337">
        <v>2574</v>
      </c>
      <c r="G2682" s="212"/>
      <c r="H2682" s="212"/>
      <c r="I2682" s="213">
        <f>IF(Таблица6254[[#This Row],[цена наличные]]&lt;&gt;"-",Таблица6254[[#This Row],[цена наличные]]*Таблица6254[[#This Row],[Заказ наличные]],"")</f>
        <v>0</v>
      </c>
      <c r="J2682" s="213">
        <f>Таблица6254[[#This Row],[Цена б/н]]*Таблица6254[[#This Row],[заказ б/н]]</f>
        <v>0</v>
      </c>
    </row>
    <row r="2683" spans="1:10" x14ac:dyDescent="0.25">
      <c r="A2683" s="335" t="s">
        <v>12769</v>
      </c>
      <c r="B2683" s="336" t="s">
        <v>12889</v>
      </c>
      <c r="C2683" s="336" t="s">
        <v>12898</v>
      </c>
      <c r="D2683" s="335" t="s">
        <v>12899</v>
      </c>
      <c r="E2683" s="337">
        <v>1344</v>
      </c>
      <c r="F2683" s="337">
        <v>1545</v>
      </c>
      <c r="G2683" s="212"/>
      <c r="H2683" s="212"/>
      <c r="I2683" s="213">
        <f>IF(Таблица6254[[#This Row],[цена наличные]]&lt;&gt;"-",Таблица6254[[#This Row],[цена наличные]]*Таблица6254[[#This Row],[Заказ наличные]],"")</f>
        <v>0</v>
      </c>
      <c r="J2683" s="213">
        <f>Таблица6254[[#This Row],[Цена б/н]]*Таблица6254[[#This Row],[заказ б/н]]</f>
        <v>0</v>
      </c>
    </row>
    <row r="2684" spans="1:10" x14ac:dyDescent="0.25">
      <c r="A2684" s="335" t="s">
        <v>12769</v>
      </c>
      <c r="B2684" s="336" t="s">
        <v>12889</v>
      </c>
      <c r="C2684" s="336" t="s">
        <v>12900</v>
      </c>
      <c r="D2684" s="335" t="s">
        <v>12901</v>
      </c>
      <c r="E2684" s="337">
        <v>2104</v>
      </c>
      <c r="F2684" s="337">
        <v>2418</v>
      </c>
      <c r="G2684" s="212"/>
      <c r="H2684" s="212"/>
      <c r="I2684" s="213">
        <f>IF(Таблица6254[[#This Row],[цена наличные]]&lt;&gt;"-",Таблица6254[[#This Row],[цена наличные]]*Таблица6254[[#This Row],[Заказ наличные]],"")</f>
        <v>0</v>
      </c>
      <c r="J2684" s="213">
        <f>Таблица6254[[#This Row],[Цена б/н]]*Таблица6254[[#This Row],[заказ б/н]]</f>
        <v>0</v>
      </c>
    </row>
    <row r="2685" spans="1:10" x14ac:dyDescent="0.25">
      <c r="A2685" s="335" t="s">
        <v>12769</v>
      </c>
      <c r="B2685" s="336" t="s">
        <v>12889</v>
      </c>
      <c r="C2685" s="336" t="s">
        <v>12902</v>
      </c>
      <c r="D2685" s="335" t="s">
        <v>12903</v>
      </c>
      <c r="E2685" s="337">
        <v>3393</v>
      </c>
      <c r="F2685" s="337">
        <v>3901</v>
      </c>
      <c r="G2685" s="212"/>
      <c r="H2685" s="212"/>
      <c r="I2685" s="213">
        <f>IF(Таблица6254[[#This Row],[цена наличные]]&lt;&gt;"-",Таблица6254[[#This Row],[цена наличные]]*Таблица6254[[#This Row],[Заказ наличные]],"")</f>
        <v>0</v>
      </c>
      <c r="J2685" s="213">
        <f>Таблица6254[[#This Row],[Цена б/н]]*Таблица6254[[#This Row],[заказ б/н]]</f>
        <v>0</v>
      </c>
    </row>
    <row r="2686" spans="1:10" x14ac:dyDescent="0.25">
      <c r="A2686" s="335" t="s">
        <v>12769</v>
      </c>
      <c r="B2686" s="336" t="s">
        <v>12889</v>
      </c>
      <c r="C2686" s="336" t="s">
        <v>12904</v>
      </c>
      <c r="D2686" s="335" t="s">
        <v>12905</v>
      </c>
      <c r="E2686" s="337">
        <v>6555</v>
      </c>
      <c r="F2686" s="337">
        <v>7534</v>
      </c>
      <c r="G2686" s="212"/>
      <c r="H2686" s="212"/>
      <c r="I2686" s="213">
        <f>IF(Таблица6254[[#This Row],[цена наличные]]&lt;&gt;"-",Таблица6254[[#This Row],[цена наличные]]*Таблица6254[[#This Row],[Заказ наличные]],"")</f>
        <v>0</v>
      </c>
      <c r="J2686" s="213">
        <f>Таблица6254[[#This Row],[Цена б/н]]*Таблица6254[[#This Row],[заказ б/н]]</f>
        <v>0</v>
      </c>
    </row>
    <row r="2687" spans="1:10" x14ac:dyDescent="0.25">
      <c r="A2687" s="335" t="s">
        <v>12769</v>
      </c>
      <c r="B2687" s="336" t="s">
        <v>12889</v>
      </c>
      <c r="C2687" s="336" t="s">
        <v>12906</v>
      </c>
      <c r="D2687" s="335" t="s">
        <v>12907</v>
      </c>
      <c r="E2687" s="337">
        <v>2138</v>
      </c>
      <c r="F2687" s="337">
        <v>2457</v>
      </c>
      <c r="G2687" s="212"/>
      <c r="H2687" s="212"/>
      <c r="I2687" s="213">
        <f>IF(Таблица6254[[#This Row],[цена наличные]]&lt;&gt;"-",Таблица6254[[#This Row],[цена наличные]]*Таблица6254[[#This Row],[Заказ наличные]],"")</f>
        <v>0</v>
      </c>
      <c r="J2687" s="213">
        <f>Таблица6254[[#This Row],[Цена б/н]]*Таблица6254[[#This Row],[заказ б/н]]</f>
        <v>0</v>
      </c>
    </row>
    <row r="2688" spans="1:10" x14ac:dyDescent="0.25">
      <c r="A2688" s="335" t="s">
        <v>12769</v>
      </c>
      <c r="B2688" s="336" t="s">
        <v>12889</v>
      </c>
      <c r="C2688" s="336" t="s">
        <v>12908</v>
      </c>
      <c r="D2688" s="335" t="s">
        <v>12909</v>
      </c>
      <c r="E2688" s="337">
        <v>1629</v>
      </c>
      <c r="F2688" s="337">
        <v>1872</v>
      </c>
      <c r="G2688" s="212"/>
      <c r="H2688" s="212"/>
      <c r="I2688" s="213">
        <f>IF(Таблица6254[[#This Row],[цена наличные]]&lt;&gt;"-",Таблица6254[[#This Row],[цена наличные]]*Таблица6254[[#This Row],[Заказ наличные]],"")</f>
        <v>0</v>
      </c>
      <c r="J2688" s="213">
        <f>Таблица6254[[#This Row],[Цена б/н]]*Таблица6254[[#This Row],[заказ б/н]]</f>
        <v>0</v>
      </c>
    </row>
    <row r="2689" spans="1:10" x14ac:dyDescent="0.25">
      <c r="A2689" s="335" t="s">
        <v>12769</v>
      </c>
      <c r="B2689" s="336" t="s">
        <v>12889</v>
      </c>
      <c r="C2689" s="336" t="s">
        <v>12910</v>
      </c>
      <c r="D2689" s="335" t="s">
        <v>12911</v>
      </c>
      <c r="E2689" s="337">
        <v>1380</v>
      </c>
      <c r="F2689" s="337">
        <v>1586</v>
      </c>
      <c r="G2689" s="212"/>
      <c r="H2689" s="212"/>
      <c r="I2689" s="213">
        <f>IF(Таблица6254[[#This Row],[цена наличные]]&lt;&gt;"-",Таблица6254[[#This Row],[цена наличные]]*Таблица6254[[#This Row],[Заказ наличные]],"")</f>
        <v>0</v>
      </c>
      <c r="J2689" s="213">
        <f>Таблица6254[[#This Row],[Цена б/н]]*Таблица6254[[#This Row],[заказ б/н]]</f>
        <v>0</v>
      </c>
    </row>
    <row r="2690" spans="1:10" x14ac:dyDescent="0.25">
      <c r="A2690" s="335" t="s">
        <v>12769</v>
      </c>
      <c r="B2690" s="336" t="s">
        <v>12889</v>
      </c>
      <c r="C2690" s="336" t="s">
        <v>12912</v>
      </c>
      <c r="D2690" s="335" t="s">
        <v>12913</v>
      </c>
      <c r="E2690" s="337">
        <v>1794</v>
      </c>
      <c r="F2690" s="337">
        <v>2062</v>
      </c>
      <c r="G2690" s="212"/>
      <c r="H2690" s="212"/>
      <c r="I2690" s="213">
        <f>IF(Таблица6254[[#This Row],[цена наличные]]&lt;&gt;"-",Таблица6254[[#This Row],[цена наличные]]*Таблица6254[[#This Row],[Заказ наличные]],"")</f>
        <v>0</v>
      </c>
      <c r="J2690" s="213">
        <f>Таблица6254[[#This Row],[Цена б/н]]*Таблица6254[[#This Row],[заказ б/н]]</f>
        <v>0</v>
      </c>
    </row>
    <row r="2691" spans="1:10" x14ac:dyDescent="0.25">
      <c r="A2691" s="335" t="s">
        <v>12769</v>
      </c>
      <c r="B2691" s="336" t="s">
        <v>12889</v>
      </c>
      <c r="C2691" s="336" t="s">
        <v>12914</v>
      </c>
      <c r="D2691" s="335" t="s">
        <v>12915</v>
      </c>
      <c r="E2691" s="337">
        <v>2036</v>
      </c>
      <c r="F2691" s="337">
        <v>2340</v>
      </c>
      <c r="G2691" s="212"/>
      <c r="H2691" s="212"/>
      <c r="I2691" s="213">
        <f>IF(Таблица6254[[#This Row],[цена наличные]]&lt;&gt;"-",Таблица6254[[#This Row],[цена наличные]]*Таблица6254[[#This Row],[Заказ наличные]],"")</f>
        <v>0</v>
      </c>
      <c r="J2691" s="213">
        <f>Таблица6254[[#This Row],[Цена б/н]]*Таблица6254[[#This Row],[заказ б/н]]</f>
        <v>0</v>
      </c>
    </row>
    <row r="2692" spans="1:10" x14ac:dyDescent="0.25">
      <c r="A2692" s="335" t="s">
        <v>12769</v>
      </c>
      <c r="B2692" s="336" t="s">
        <v>12889</v>
      </c>
      <c r="C2692" s="336" t="s">
        <v>12916</v>
      </c>
      <c r="D2692" s="335" t="s">
        <v>12917</v>
      </c>
      <c r="E2692" s="337">
        <v>2036</v>
      </c>
      <c r="F2692" s="337">
        <v>2340</v>
      </c>
      <c r="G2692" s="212"/>
      <c r="H2692" s="212"/>
      <c r="I2692" s="213">
        <f>IF(Таблица6254[[#This Row],[цена наличные]]&lt;&gt;"-",Таблица6254[[#This Row],[цена наличные]]*Таблица6254[[#This Row],[Заказ наличные]],"")</f>
        <v>0</v>
      </c>
      <c r="J2692" s="213">
        <f>Таблица6254[[#This Row],[Цена б/н]]*Таблица6254[[#This Row],[заказ б/н]]</f>
        <v>0</v>
      </c>
    </row>
    <row r="2693" spans="1:10" x14ac:dyDescent="0.25">
      <c r="A2693" s="335" t="s">
        <v>12769</v>
      </c>
      <c r="B2693" s="336" t="s">
        <v>12889</v>
      </c>
      <c r="C2693" s="336" t="s">
        <v>12918</v>
      </c>
      <c r="D2693" s="335" t="s">
        <v>12919</v>
      </c>
      <c r="E2693" s="337">
        <v>113</v>
      </c>
      <c r="F2693" s="337">
        <v>129</v>
      </c>
      <c r="G2693" s="212"/>
      <c r="H2693" s="212"/>
      <c r="I2693" s="213">
        <f>IF(Таблица6254[[#This Row],[цена наличные]]&lt;&gt;"-",Таблица6254[[#This Row],[цена наличные]]*Таблица6254[[#This Row],[Заказ наличные]],"")</f>
        <v>0</v>
      </c>
      <c r="J2693" s="213">
        <f>Таблица6254[[#This Row],[Цена б/н]]*Таблица6254[[#This Row],[заказ б/н]]</f>
        <v>0</v>
      </c>
    </row>
    <row r="2694" spans="1:10" x14ac:dyDescent="0.25">
      <c r="A2694" s="335" t="s">
        <v>12769</v>
      </c>
      <c r="B2694" s="336" t="s">
        <v>12889</v>
      </c>
      <c r="C2694" s="336" t="s">
        <v>12920</v>
      </c>
      <c r="D2694" s="335" t="s">
        <v>12921</v>
      </c>
      <c r="E2694" s="337">
        <v>98</v>
      </c>
      <c r="F2694" s="337">
        <v>113</v>
      </c>
      <c r="G2694" s="212"/>
      <c r="H2694" s="212"/>
      <c r="I2694" s="213">
        <f>IF(Таблица6254[[#This Row],[цена наличные]]&lt;&gt;"-",Таблица6254[[#This Row],[цена наличные]]*Таблица6254[[#This Row],[Заказ наличные]],"")</f>
        <v>0</v>
      </c>
      <c r="J2694" s="213">
        <f>Таблица6254[[#This Row],[Цена б/н]]*Таблица6254[[#This Row],[заказ б/н]]</f>
        <v>0</v>
      </c>
    </row>
    <row r="2695" spans="1:10" x14ac:dyDescent="0.25">
      <c r="A2695" s="335" t="s">
        <v>12769</v>
      </c>
      <c r="B2695" s="336" t="s">
        <v>12889</v>
      </c>
      <c r="C2695" s="336" t="s">
        <v>12922</v>
      </c>
      <c r="D2695" s="335" t="s">
        <v>12923</v>
      </c>
      <c r="E2695" s="337">
        <v>828</v>
      </c>
      <c r="F2695" s="337">
        <v>952</v>
      </c>
      <c r="G2695" s="212"/>
      <c r="H2695" s="212"/>
      <c r="I2695" s="213">
        <f>IF(Таблица6254[[#This Row],[цена наличные]]&lt;&gt;"-",Таблица6254[[#This Row],[цена наличные]]*Таблица6254[[#This Row],[Заказ наличные]],"")</f>
        <v>0</v>
      </c>
      <c r="J2695" s="213">
        <f>Таблица6254[[#This Row],[Цена б/н]]*Таблица6254[[#This Row],[заказ б/н]]</f>
        <v>0</v>
      </c>
    </row>
    <row r="2696" spans="1:10" x14ac:dyDescent="0.25">
      <c r="A2696" s="335" t="s">
        <v>12769</v>
      </c>
      <c r="B2696" s="336" t="s">
        <v>12889</v>
      </c>
      <c r="C2696" s="336" t="s">
        <v>12922</v>
      </c>
      <c r="D2696" s="335" t="s">
        <v>12924</v>
      </c>
      <c r="E2696" s="337">
        <v>828</v>
      </c>
      <c r="F2696" s="337">
        <v>952</v>
      </c>
      <c r="G2696" s="212"/>
      <c r="H2696" s="212"/>
      <c r="I2696" s="213">
        <f>IF(Таблица6254[[#This Row],[цена наличные]]&lt;&gt;"-",Таблица6254[[#This Row],[цена наличные]]*Таблица6254[[#This Row],[Заказ наличные]],"")</f>
        <v>0</v>
      </c>
      <c r="J2696" s="213">
        <f>Таблица6254[[#This Row],[Цена б/н]]*Таблица6254[[#This Row],[заказ б/н]]</f>
        <v>0</v>
      </c>
    </row>
    <row r="2697" spans="1:10" x14ac:dyDescent="0.25">
      <c r="A2697" s="335" t="s">
        <v>12769</v>
      </c>
      <c r="B2697" s="336" t="s">
        <v>12889</v>
      </c>
      <c r="C2697" s="336" t="s">
        <v>14640</v>
      </c>
      <c r="D2697" s="335" t="s">
        <v>14641</v>
      </c>
      <c r="E2697" s="337">
        <v>1035</v>
      </c>
      <c r="F2697" s="337">
        <v>1190</v>
      </c>
      <c r="G2697" s="212"/>
      <c r="H2697" s="212"/>
      <c r="I2697" s="213">
        <f>IF(Таблица6254[[#This Row],[цена наличные]]&lt;&gt;"-",Таблица6254[[#This Row],[цена наличные]]*Таблица6254[[#This Row],[Заказ наличные]],"")</f>
        <v>0</v>
      </c>
      <c r="J2697" s="213">
        <f>Таблица6254[[#This Row],[Цена б/н]]*Таблица6254[[#This Row],[заказ б/н]]</f>
        <v>0</v>
      </c>
    </row>
    <row r="2698" spans="1:10" x14ac:dyDescent="0.25">
      <c r="A2698" s="335" t="s">
        <v>12769</v>
      </c>
      <c r="B2698" s="336" t="s">
        <v>12889</v>
      </c>
      <c r="C2698" s="336" t="s">
        <v>12925</v>
      </c>
      <c r="D2698" s="335" t="s">
        <v>12926</v>
      </c>
      <c r="E2698" s="337">
        <v>897</v>
      </c>
      <c r="F2698" s="337">
        <v>1031</v>
      </c>
      <c r="G2698" s="212"/>
      <c r="H2698" s="212"/>
      <c r="I2698" s="213">
        <f>IF(Таблица6254[[#This Row],[цена наличные]]&lt;&gt;"-",Таблица6254[[#This Row],[цена наличные]]*Таблица6254[[#This Row],[Заказ наличные]],"")</f>
        <v>0</v>
      </c>
      <c r="J2698" s="213">
        <f>Таблица6254[[#This Row],[Цена б/н]]*Таблица6254[[#This Row],[заказ б/н]]</f>
        <v>0</v>
      </c>
    </row>
    <row r="2699" spans="1:10" x14ac:dyDescent="0.25">
      <c r="A2699" s="335" t="s">
        <v>12769</v>
      </c>
      <c r="B2699" s="336" t="s">
        <v>12889</v>
      </c>
      <c r="C2699" s="336" t="s">
        <v>12927</v>
      </c>
      <c r="D2699" s="335" t="s">
        <v>12928</v>
      </c>
      <c r="E2699" s="337">
        <v>725</v>
      </c>
      <c r="F2699" s="337">
        <v>833</v>
      </c>
      <c r="G2699" s="212"/>
      <c r="H2699" s="212"/>
      <c r="I2699" s="213">
        <f>IF(Таблица6254[[#This Row],[цена наличные]]&lt;&gt;"-",Таблица6254[[#This Row],[цена наличные]]*Таблица6254[[#This Row],[Заказ наличные]],"")</f>
        <v>0</v>
      </c>
      <c r="J2699" s="213">
        <f>Таблица6254[[#This Row],[Цена б/н]]*Таблица6254[[#This Row],[заказ б/н]]</f>
        <v>0</v>
      </c>
    </row>
    <row r="2700" spans="1:10" x14ac:dyDescent="0.25">
      <c r="A2700" s="335" t="s">
        <v>12769</v>
      </c>
      <c r="B2700" s="336" t="s">
        <v>12889</v>
      </c>
      <c r="C2700" s="336" t="s">
        <v>12929</v>
      </c>
      <c r="D2700" s="335" t="s">
        <v>12930</v>
      </c>
      <c r="E2700" s="337">
        <v>1653</v>
      </c>
      <c r="F2700" s="337">
        <v>1900</v>
      </c>
      <c r="G2700" s="212"/>
      <c r="H2700" s="212"/>
      <c r="I2700" s="213">
        <f>IF(Таблица6254[[#This Row],[цена наличные]]&lt;&gt;"-",Таблица6254[[#This Row],[цена наличные]]*Таблица6254[[#This Row],[Заказ наличные]],"")</f>
        <v>0</v>
      </c>
      <c r="J2700" s="213">
        <f>Таблица6254[[#This Row],[Цена б/н]]*Таблица6254[[#This Row],[заказ б/н]]</f>
        <v>0</v>
      </c>
    </row>
    <row r="2701" spans="1:10" x14ac:dyDescent="0.25">
      <c r="A2701" s="335" t="s">
        <v>12769</v>
      </c>
      <c r="B2701" s="336" t="s">
        <v>12889</v>
      </c>
      <c r="C2701" s="336" t="s">
        <v>12931</v>
      </c>
      <c r="D2701" s="335" t="s">
        <v>12932</v>
      </c>
      <c r="E2701" s="337">
        <v>552</v>
      </c>
      <c r="F2701" s="337">
        <v>634</v>
      </c>
      <c r="G2701" s="212"/>
      <c r="H2701" s="212"/>
      <c r="I2701" s="213">
        <f>IF(Таблица6254[[#This Row],[цена наличные]]&lt;&gt;"-",Таблица6254[[#This Row],[цена наличные]]*Таблица6254[[#This Row],[Заказ наличные]],"")</f>
        <v>0</v>
      </c>
      <c r="J2701" s="213">
        <f>Таблица6254[[#This Row],[Цена б/н]]*Таблица6254[[#This Row],[заказ б/н]]</f>
        <v>0</v>
      </c>
    </row>
    <row r="2702" spans="1:10" x14ac:dyDescent="0.25">
      <c r="A2702" s="335" t="s">
        <v>12769</v>
      </c>
      <c r="B2702" s="336" t="s">
        <v>12889</v>
      </c>
      <c r="C2702" s="336" t="s">
        <v>12933</v>
      </c>
      <c r="D2702" s="335" t="s">
        <v>12934</v>
      </c>
      <c r="E2702" s="337">
        <v>379</v>
      </c>
      <c r="F2702" s="337">
        <v>436</v>
      </c>
      <c r="G2702" s="212"/>
      <c r="H2702" s="212"/>
      <c r="I2702" s="213">
        <f>IF(Таблица6254[[#This Row],[цена наличные]]&lt;&gt;"-",Таблица6254[[#This Row],[цена наличные]]*Таблица6254[[#This Row],[Заказ наличные]],"")</f>
        <v>0</v>
      </c>
      <c r="J2702" s="213">
        <f>Таблица6254[[#This Row],[Цена б/н]]*Таблица6254[[#This Row],[заказ б/н]]</f>
        <v>0</v>
      </c>
    </row>
    <row r="2703" spans="1:10" x14ac:dyDescent="0.25">
      <c r="A2703" s="335" t="s">
        <v>12769</v>
      </c>
      <c r="B2703" s="336" t="s">
        <v>12889</v>
      </c>
      <c r="C2703" s="336" t="s">
        <v>12935</v>
      </c>
      <c r="D2703" s="335" t="s">
        <v>12936</v>
      </c>
      <c r="E2703" s="337">
        <v>1035</v>
      </c>
      <c r="F2703" s="337">
        <v>1190</v>
      </c>
      <c r="G2703" s="212"/>
      <c r="H2703" s="212"/>
      <c r="I2703" s="213">
        <f>IF(Таблица6254[[#This Row],[цена наличные]]&lt;&gt;"-",Таблица6254[[#This Row],[цена наличные]]*Таблица6254[[#This Row],[Заказ наличные]],"")</f>
        <v>0</v>
      </c>
      <c r="J2703" s="213">
        <f>Таблица6254[[#This Row],[Цена б/н]]*Таблица6254[[#This Row],[заказ б/н]]</f>
        <v>0</v>
      </c>
    </row>
    <row r="2704" spans="1:10" x14ac:dyDescent="0.25">
      <c r="A2704" s="335" t="s">
        <v>12769</v>
      </c>
      <c r="B2704" s="336" t="s">
        <v>12889</v>
      </c>
      <c r="C2704" s="336" t="s">
        <v>12937</v>
      </c>
      <c r="D2704" s="335" t="s">
        <v>12938</v>
      </c>
      <c r="E2704" s="337">
        <v>518</v>
      </c>
      <c r="F2704" s="337">
        <v>595</v>
      </c>
      <c r="G2704" s="212"/>
      <c r="H2704" s="212"/>
      <c r="I2704" s="213">
        <f>IF(Таблица6254[[#This Row],[цена наличные]]&lt;&gt;"-",Таблица6254[[#This Row],[цена наличные]]*Таблица6254[[#This Row],[Заказ наличные]],"")</f>
        <v>0</v>
      </c>
      <c r="J2704" s="213">
        <f>Таблица6254[[#This Row],[Цена б/н]]*Таблица6254[[#This Row],[заказ б/н]]</f>
        <v>0</v>
      </c>
    </row>
    <row r="2705" spans="1:10" x14ac:dyDescent="0.25">
      <c r="A2705" s="459" t="s">
        <v>12769</v>
      </c>
      <c r="B2705" s="460" t="s">
        <v>12889</v>
      </c>
      <c r="C2705" s="460" t="s">
        <v>12939</v>
      </c>
      <c r="D2705" s="459" t="s">
        <v>12940</v>
      </c>
      <c r="E2705" s="461">
        <v>345</v>
      </c>
      <c r="F2705" s="461">
        <v>396</v>
      </c>
      <c r="G2705" s="462"/>
      <c r="H2705" s="462"/>
      <c r="I2705" s="463">
        <f>IF(Таблица6254[[#This Row],[цена наличные]]&lt;&gt;"-",Таблица6254[[#This Row],[цена наличные]]*Таблица6254[[#This Row],[Заказ наличные]],"")</f>
        <v>0</v>
      </c>
      <c r="J2705" s="463">
        <f>Таблица6254[[#This Row],[Цена б/н]]*Таблица6254[[#This Row],[заказ б/н]]</f>
        <v>0</v>
      </c>
    </row>
    <row r="2706" spans="1:10" x14ac:dyDescent="0.25">
      <c r="A2706" s="459" t="s">
        <v>12769</v>
      </c>
      <c r="B2706" s="460" t="s">
        <v>12889</v>
      </c>
      <c r="C2706" s="460" t="s">
        <v>12941</v>
      </c>
      <c r="D2706" s="459" t="s">
        <v>12942</v>
      </c>
      <c r="E2706" s="461">
        <v>1035</v>
      </c>
      <c r="F2706" s="461">
        <v>1190</v>
      </c>
      <c r="G2706" s="462"/>
      <c r="H2706" s="462"/>
      <c r="I2706" s="463">
        <f>IF(Таблица6254[[#This Row],[цена наличные]]&lt;&gt;"-",Таблица6254[[#This Row],[цена наличные]]*Таблица6254[[#This Row],[Заказ наличные]],"")</f>
        <v>0</v>
      </c>
      <c r="J2706" s="463">
        <f>Таблица6254[[#This Row],[Цена б/н]]*Таблица6254[[#This Row],[заказ б/н]]</f>
        <v>0</v>
      </c>
    </row>
    <row r="2707" spans="1:10" x14ac:dyDescent="0.25">
      <c r="A2707" s="459" t="s">
        <v>12769</v>
      </c>
      <c r="B2707" s="460" t="s">
        <v>12889</v>
      </c>
      <c r="C2707" s="460" t="s">
        <v>12943</v>
      </c>
      <c r="D2707" s="459" t="s">
        <v>12944</v>
      </c>
      <c r="E2707" s="461">
        <v>449</v>
      </c>
      <c r="F2707" s="461">
        <v>516</v>
      </c>
      <c r="G2707" s="462"/>
      <c r="H2707" s="462"/>
      <c r="I2707" s="463">
        <f>IF(Таблица6254[[#This Row],[цена наличные]]&lt;&gt;"-",Таблица6254[[#This Row],[цена наличные]]*Таблица6254[[#This Row],[Заказ наличные]],"")</f>
        <v>0</v>
      </c>
      <c r="J2707" s="463">
        <f>Таблица6254[[#This Row],[Цена б/н]]*Таблица6254[[#This Row],[заказ б/н]]</f>
        <v>0</v>
      </c>
    </row>
    <row r="2708" spans="1:10" x14ac:dyDescent="0.25">
      <c r="A2708" s="459" t="s">
        <v>12769</v>
      </c>
      <c r="B2708" s="460" t="s">
        <v>12889</v>
      </c>
      <c r="C2708" s="460" t="s">
        <v>12945</v>
      </c>
      <c r="D2708" s="459" t="s">
        <v>12946</v>
      </c>
      <c r="E2708" s="461">
        <v>345</v>
      </c>
      <c r="F2708" s="461">
        <v>396</v>
      </c>
      <c r="G2708" s="462"/>
      <c r="H2708" s="462"/>
      <c r="I2708" s="463">
        <f>IF(Таблица6254[[#This Row],[цена наличные]]&lt;&gt;"-",Таблица6254[[#This Row],[цена наличные]]*Таблица6254[[#This Row],[Заказ наличные]],"")</f>
        <v>0</v>
      </c>
      <c r="J2708" s="463">
        <f>Таблица6254[[#This Row],[Цена б/н]]*Таблица6254[[#This Row],[заказ б/н]]</f>
        <v>0</v>
      </c>
    </row>
    <row r="2709" spans="1:10" x14ac:dyDescent="0.25">
      <c r="A2709" s="459" t="s">
        <v>12769</v>
      </c>
      <c r="B2709" s="460" t="s">
        <v>12889</v>
      </c>
      <c r="C2709" s="460" t="s">
        <v>12947</v>
      </c>
      <c r="D2709" s="459" t="s">
        <v>12948</v>
      </c>
      <c r="E2709" s="461">
        <v>897</v>
      </c>
      <c r="F2709" s="461">
        <v>1031</v>
      </c>
      <c r="G2709" s="462"/>
      <c r="H2709" s="462"/>
      <c r="I2709" s="463">
        <f>IF(Таблица6254[[#This Row],[цена наличные]]&lt;&gt;"-",Таблица6254[[#This Row],[цена наличные]]*Таблица6254[[#This Row],[Заказ наличные]],"")</f>
        <v>0</v>
      </c>
      <c r="J2709" s="463">
        <f>Таблица6254[[#This Row],[Цена б/н]]*Таблица6254[[#This Row],[заказ б/н]]</f>
        <v>0</v>
      </c>
    </row>
    <row r="2710" spans="1:10" x14ac:dyDescent="0.25">
      <c r="A2710" s="459" t="s">
        <v>12769</v>
      </c>
      <c r="B2710" s="460" t="s">
        <v>12889</v>
      </c>
      <c r="C2710" s="460" t="s">
        <v>12949</v>
      </c>
      <c r="D2710" s="459" t="s">
        <v>12950</v>
      </c>
      <c r="E2710" s="461">
        <v>897</v>
      </c>
      <c r="F2710" s="461">
        <v>1031</v>
      </c>
      <c r="G2710" s="462"/>
      <c r="H2710" s="462"/>
      <c r="I2710" s="463">
        <f>IF(Таблица6254[[#This Row],[цена наличные]]&lt;&gt;"-",Таблица6254[[#This Row],[цена наличные]]*Таблица6254[[#This Row],[Заказ наличные]],"")</f>
        <v>0</v>
      </c>
      <c r="J2710" s="463">
        <f>Таблица6254[[#This Row],[Цена б/н]]*Таблица6254[[#This Row],[заказ б/н]]</f>
        <v>0</v>
      </c>
    </row>
    <row r="2711" spans="1:10" x14ac:dyDescent="0.25">
      <c r="A2711" s="459" t="s">
        <v>12769</v>
      </c>
      <c r="B2711" s="460" t="s">
        <v>12889</v>
      </c>
      <c r="C2711" s="460" t="s">
        <v>12951</v>
      </c>
      <c r="D2711" s="459" t="s">
        <v>12952</v>
      </c>
      <c r="E2711" s="461">
        <v>656</v>
      </c>
      <c r="F2711" s="461">
        <v>754</v>
      </c>
      <c r="G2711" s="462"/>
      <c r="H2711" s="462"/>
      <c r="I2711" s="463">
        <f>IF(Таблица6254[[#This Row],[цена наличные]]&lt;&gt;"-",Таблица6254[[#This Row],[цена наличные]]*Таблица6254[[#This Row],[Заказ наличные]],"")</f>
        <v>0</v>
      </c>
      <c r="J2711" s="463">
        <f>Таблица6254[[#This Row],[Цена б/н]]*Таблица6254[[#This Row],[заказ б/н]]</f>
        <v>0</v>
      </c>
    </row>
    <row r="2712" spans="1:10" x14ac:dyDescent="0.25">
      <c r="A2712" s="459" t="s">
        <v>12769</v>
      </c>
      <c r="B2712" s="460" t="s">
        <v>12889</v>
      </c>
      <c r="C2712" s="460" t="s">
        <v>12953</v>
      </c>
      <c r="D2712" s="459" t="s">
        <v>12954</v>
      </c>
      <c r="E2712" s="461">
        <v>1656</v>
      </c>
      <c r="F2712" s="461">
        <v>1903</v>
      </c>
      <c r="G2712" s="462"/>
      <c r="H2712" s="462"/>
      <c r="I2712" s="463">
        <f>IF(Таблица6254[[#This Row],[цена наличные]]&lt;&gt;"-",Таблица6254[[#This Row],[цена наличные]]*Таблица6254[[#This Row],[Заказ наличные]],"")</f>
        <v>0</v>
      </c>
      <c r="J2712" s="463">
        <f>Таблица6254[[#This Row],[Цена б/н]]*Таблица6254[[#This Row],[заказ б/н]]</f>
        <v>0</v>
      </c>
    </row>
    <row r="2713" spans="1:10" x14ac:dyDescent="0.25">
      <c r="A2713" s="459" t="s">
        <v>12769</v>
      </c>
      <c r="B2713" s="460" t="s">
        <v>12955</v>
      </c>
      <c r="C2713" s="460" t="s">
        <v>12956</v>
      </c>
      <c r="D2713" s="459" t="s">
        <v>12957</v>
      </c>
      <c r="E2713" s="461">
        <v>1731</v>
      </c>
      <c r="F2713" s="461">
        <v>1989</v>
      </c>
      <c r="G2713" s="462"/>
      <c r="H2713" s="462"/>
      <c r="I2713" s="463">
        <f>IF(Таблица6254[[#This Row],[цена наличные]]&lt;&gt;"-",Таблица6254[[#This Row],[цена наличные]]*Таблица6254[[#This Row],[Заказ наличные]],"")</f>
        <v>0</v>
      </c>
      <c r="J2713" s="463">
        <f>Таблица6254[[#This Row],[Цена б/н]]*Таблица6254[[#This Row],[заказ б/н]]</f>
        <v>0</v>
      </c>
    </row>
    <row r="2714" spans="1:10" x14ac:dyDescent="0.25">
      <c r="A2714" s="459" t="s">
        <v>12769</v>
      </c>
      <c r="B2714" s="460" t="s">
        <v>12955</v>
      </c>
      <c r="C2714" s="460" t="s">
        <v>14642</v>
      </c>
      <c r="D2714" s="459" t="s">
        <v>14643</v>
      </c>
      <c r="E2714" s="461">
        <v>2036</v>
      </c>
      <c r="F2714" s="461">
        <v>2340</v>
      </c>
      <c r="G2714" s="462"/>
      <c r="H2714" s="462"/>
      <c r="I2714" s="463">
        <f>IF(Таблица6254[[#This Row],[цена наличные]]&lt;&gt;"-",Таблица6254[[#This Row],[цена наличные]]*Таблица6254[[#This Row],[Заказ наличные]],"")</f>
        <v>0</v>
      </c>
      <c r="J2714" s="463">
        <f>Таблица6254[[#This Row],[Цена б/н]]*Таблица6254[[#This Row],[заказ б/н]]</f>
        <v>0</v>
      </c>
    </row>
    <row r="2715" spans="1:10" x14ac:dyDescent="0.25">
      <c r="A2715" s="459" t="s">
        <v>12769</v>
      </c>
      <c r="B2715" s="460" t="s">
        <v>12955</v>
      </c>
      <c r="C2715" s="460" t="s">
        <v>12958</v>
      </c>
      <c r="D2715" s="459" t="s">
        <v>12959</v>
      </c>
      <c r="E2715" s="461">
        <v>1934</v>
      </c>
      <c r="F2715" s="461">
        <v>2223</v>
      </c>
      <c r="G2715" s="462"/>
      <c r="H2715" s="462"/>
      <c r="I2715" s="463">
        <f>IF(Таблица6254[[#This Row],[цена наличные]]&lt;&gt;"-",Таблица6254[[#This Row],[цена наличные]]*Таблица6254[[#This Row],[Заказ наличные]],"")</f>
        <v>0</v>
      </c>
      <c r="J2715" s="463">
        <f>Таблица6254[[#This Row],[Цена б/н]]*Таблица6254[[#This Row],[заказ б/н]]</f>
        <v>0</v>
      </c>
    </row>
    <row r="2716" spans="1:10" x14ac:dyDescent="0.25">
      <c r="A2716" s="459" t="s">
        <v>12769</v>
      </c>
      <c r="B2716" s="460" t="s">
        <v>12955</v>
      </c>
      <c r="C2716" s="460" t="s">
        <v>14644</v>
      </c>
      <c r="D2716" s="459" t="s">
        <v>14645</v>
      </c>
      <c r="E2716" s="461">
        <v>9453</v>
      </c>
      <c r="F2716" s="461">
        <v>10865</v>
      </c>
      <c r="G2716" s="462"/>
      <c r="H2716" s="462"/>
      <c r="I2716" s="463">
        <f>IF(Таблица6254[[#This Row],[цена наличные]]&lt;&gt;"-",Таблица6254[[#This Row],[цена наличные]]*Таблица6254[[#This Row],[Заказ наличные]],"")</f>
        <v>0</v>
      </c>
      <c r="J2716" s="463">
        <f>Таблица6254[[#This Row],[Цена б/н]]*Таблица6254[[#This Row],[заказ б/н]]</f>
        <v>0</v>
      </c>
    </row>
    <row r="2717" spans="1:10" x14ac:dyDescent="0.25">
      <c r="A2717" s="459" t="s">
        <v>12769</v>
      </c>
      <c r="B2717" s="460" t="s">
        <v>12955</v>
      </c>
      <c r="C2717" s="460" t="s">
        <v>13756</v>
      </c>
      <c r="D2717" s="459" t="s">
        <v>13757</v>
      </c>
      <c r="E2717" s="461">
        <v>3869</v>
      </c>
      <c r="F2717" s="461">
        <v>4447</v>
      </c>
      <c r="G2717" s="462"/>
      <c r="H2717" s="462"/>
      <c r="I2717" s="463">
        <f>IF(Таблица6254[[#This Row],[цена наличные]]&lt;&gt;"-",Таблица6254[[#This Row],[цена наличные]]*Таблица6254[[#This Row],[Заказ наличные]],"")</f>
        <v>0</v>
      </c>
      <c r="J2717" s="463">
        <f>Таблица6254[[#This Row],[Цена б/н]]*Таблица6254[[#This Row],[заказ б/н]]</f>
        <v>0</v>
      </c>
    </row>
    <row r="2718" spans="1:10" x14ac:dyDescent="0.25">
      <c r="A2718" s="459" t="s">
        <v>12769</v>
      </c>
      <c r="B2718" s="460" t="s">
        <v>12955</v>
      </c>
      <c r="C2718" s="460" t="s">
        <v>12960</v>
      </c>
      <c r="D2718" s="459" t="s">
        <v>12961</v>
      </c>
      <c r="E2718" s="461">
        <v>1900</v>
      </c>
      <c r="F2718" s="461">
        <v>2184</v>
      </c>
      <c r="G2718" s="462"/>
      <c r="H2718" s="462"/>
      <c r="I2718" s="463">
        <f>IF(Таблица6254[[#This Row],[цена наличные]]&lt;&gt;"-",Таблица6254[[#This Row],[цена наличные]]*Таблица6254[[#This Row],[Заказ наличные]],"")</f>
        <v>0</v>
      </c>
      <c r="J2718" s="463">
        <f>Таблица6254[[#This Row],[Цена б/н]]*Таблица6254[[#This Row],[заказ б/н]]</f>
        <v>0</v>
      </c>
    </row>
    <row r="2719" spans="1:10" x14ac:dyDescent="0.25">
      <c r="A2719" s="459" t="s">
        <v>12769</v>
      </c>
      <c r="B2719" s="460" t="s">
        <v>12955</v>
      </c>
      <c r="C2719" s="460" t="s">
        <v>12962</v>
      </c>
      <c r="D2719" s="459" t="s">
        <v>12963</v>
      </c>
      <c r="E2719" s="461">
        <v>1656</v>
      </c>
      <c r="F2719" s="461">
        <v>1903</v>
      </c>
      <c r="G2719" s="462"/>
      <c r="H2719" s="462"/>
      <c r="I2719" s="463">
        <f>IF(Таблица6254[[#This Row],[цена наличные]]&lt;&gt;"-",Таблица6254[[#This Row],[цена наличные]]*Таблица6254[[#This Row],[Заказ наличные]],"")</f>
        <v>0</v>
      </c>
      <c r="J2719" s="463">
        <f>Таблица6254[[#This Row],[Цена б/н]]*Таблица6254[[#This Row],[заказ б/н]]</f>
        <v>0</v>
      </c>
    </row>
    <row r="2720" spans="1:10" x14ac:dyDescent="0.25">
      <c r="A2720" s="459" t="s">
        <v>12769</v>
      </c>
      <c r="B2720" s="460" t="s">
        <v>12955</v>
      </c>
      <c r="C2720" s="460" t="s">
        <v>12964</v>
      </c>
      <c r="D2720" s="459" t="s">
        <v>12965</v>
      </c>
      <c r="E2720" s="461">
        <v>621</v>
      </c>
      <c r="F2720" s="461">
        <v>714</v>
      </c>
      <c r="G2720" s="462"/>
      <c r="H2720" s="462"/>
      <c r="I2720" s="463">
        <f>IF(Таблица6254[[#This Row],[цена наличные]]&lt;&gt;"-",Таблица6254[[#This Row],[цена наличные]]*Таблица6254[[#This Row],[Заказ наличные]],"")</f>
        <v>0</v>
      </c>
      <c r="J2720" s="463">
        <f>Таблица6254[[#This Row],[Цена б/н]]*Таблица6254[[#This Row],[заказ б/н]]</f>
        <v>0</v>
      </c>
    </row>
    <row r="2721" spans="1:10" x14ac:dyDescent="0.25">
      <c r="A2721" s="459" t="s">
        <v>12769</v>
      </c>
      <c r="B2721" s="460" t="s">
        <v>12955</v>
      </c>
      <c r="C2721" s="460" t="s">
        <v>12966</v>
      </c>
      <c r="D2721" s="459" t="s">
        <v>12967</v>
      </c>
      <c r="E2721" s="461">
        <v>601</v>
      </c>
      <c r="F2721" s="461">
        <v>690</v>
      </c>
      <c r="G2721" s="462"/>
      <c r="H2721" s="462"/>
      <c r="I2721" s="463">
        <f>IF(Таблица6254[[#This Row],[цена наличные]]&lt;&gt;"-",Таблица6254[[#This Row],[цена наличные]]*Таблица6254[[#This Row],[Заказ наличные]],"")</f>
        <v>0</v>
      </c>
      <c r="J2721" s="463">
        <f>Таблица6254[[#This Row],[Цена б/н]]*Таблица6254[[#This Row],[заказ б/н]]</f>
        <v>0</v>
      </c>
    </row>
    <row r="2722" spans="1:10" x14ac:dyDescent="0.25">
      <c r="A2722" s="459" t="s">
        <v>12769</v>
      </c>
      <c r="B2722" s="460" t="s">
        <v>12955</v>
      </c>
      <c r="C2722" s="460" t="s">
        <v>12968</v>
      </c>
      <c r="D2722" s="459" t="s">
        <v>12969</v>
      </c>
      <c r="E2722" s="461">
        <v>1086</v>
      </c>
      <c r="F2722" s="461">
        <v>1248</v>
      </c>
      <c r="G2722" s="462"/>
      <c r="H2722" s="462"/>
      <c r="I2722" s="463">
        <f>IF(Таблица6254[[#This Row],[цена наличные]]&lt;&gt;"-",Таблица6254[[#This Row],[цена наличные]]*Таблица6254[[#This Row],[Заказ наличные]],"")</f>
        <v>0</v>
      </c>
      <c r="J2722" s="463">
        <f>Таблица6254[[#This Row],[Цена б/н]]*Таблица6254[[#This Row],[заказ б/н]]</f>
        <v>0</v>
      </c>
    </row>
    <row r="2723" spans="1:10" x14ac:dyDescent="0.25">
      <c r="A2723" s="459" t="s">
        <v>12769</v>
      </c>
      <c r="B2723" s="460" t="s">
        <v>12955</v>
      </c>
      <c r="C2723" s="460" t="s">
        <v>12970</v>
      </c>
      <c r="D2723" s="459" t="s">
        <v>12971</v>
      </c>
      <c r="E2723" s="461">
        <v>2308</v>
      </c>
      <c r="F2723" s="461">
        <v>2652</v>
      </c>
      <c r="G2723" s="462"/>
      <c r="H2723" s="462"/>
      <c r="I2723" s="463">
        <f>IF(Таблица6254[[#This Row],[цена наличные]]&lt;&gt;"-",Таблица6254[[#This Row],[цена наличные]]*Таблица6254[[#This Row],[Заказ наличные]],"")</f>
        <v>0</v>
      </c>
      <c r="J2723" s="463">
        <f>Таблица6254[[#This Row],[Цена б/н]]*Таблица6254[[#This Row],[заказ б/н]]</f>
        <v>0</v>
      </c>
    </row>
    <row r="2724" spans="1:10" x14ac:dyDescent="0.25">
      <c r="A2724" s="459" t="s">
        <v>12769</v>
      </c>
      <c r="B2724" s="460" t="s">
        <v>12972</v>
      </c>
      <c r="C2724" s="460">
        <v>1000200</v>
      </c>
      <c r="D2724" s="459" t="s">
        <v>12973</v>
      </c>
      <c r="E2724" s="461">
        <v>25875</v>
      </c>
      <c r="F2724" s="461">
        <v>29742</v>
      </c>
      <c r="G2724" s="462"/>
      <c r="H2724" s="462"/>
      <c r="I2724" s="463">
        <f>IF(Таблица6254[[#This Row],[цена наличные]]&lt;&gt;"-",Таблица6254[[#This Row],[цена наличные]]*Таблица6254[[#This Row],[Заказ наличные]],"")</f>
        <v>0</v>
      </c>
      <c r="J2724" s="463">
        <f>Таблица6254[[#This Row],[Цена б/н]]*Таблица6254[[#This Row],[заказ б/н]]</f>
        <v>0</v>
      </c>
    </row>
    <row r="2725" spans="1:10" x14ac:dyDescent="0.25">
      <c r="A2725" s="459" t="s">
        <v>12769</v>
      </c>
      <c r="B2725" s="460" t="s">
        <v>12972</v>
      </c>
      <c r="C2725" s="460">
        <v>1000579</v>
      </c>
      <c r="D2725" s="459" t="s">
        <v>12974</v>
      </c>
      <c r="E2725" s="461">
        <v>5898</v>
      </c>
      <c r="F2725" s="461">
        <v>6779</v>
      </c>
      <c r="G2725" s="462"/>
      <c r="H2725" s="462"/>
      <c r="I2725" s="463">
        <f>IF(Таблица6254[[#This Row],[цена наличные]]&lt;&gt;"-",Таблица6254[[#This Row],[цена наличные]]*Таблица6254[[#This Row],[Заказ наличные]],"")</f>
        <v>0</v>
      </c>
      <c r="J2725" s="463">
        <f>Таблица6254[[#This Row],[Цена б/н]]*Таблица6254[[#This Row],[заказ б/н]]</f>
        <v>0</v>
      </c>
    </row>
    <row r="2726" spans="1:10" x14ac:dyDescent="0.25">
      <c r="A2726" s="459" t="s">
        <v>12769</v>
      </c>
      <c r="B2726" s="460" t="s">
        <v>12972</v>
      </c>
      <c r="C2726" s="460" t="s">
        <v>12975</v>
      </c>
      <c r="D2726" s="459" t="s">
        <v>12976</v>
      </c>
      <c r="E2726" s="461">
        <v>16560</v>
      </c>
      <c r="F2726" s="461">
        <v>19035</v>
      </c>
      <c r="G2726" s="462"/>
      <c r="H2726" s="462"/>
      <c r="I2726" s="463">
        <f>IF(Таблица6254[[#This Row],[цена наличные]]&lt;&gt;"-",Таблица6254[[#This Row],[цена наличные]]*Таблица6254[[#This Row],[Заказ наличные]],"")</f>
        <v>0</v>
      </c>
      <c r="J2726" s="463">
        <f>Таблица6254[[#This Row],[Цена б/н]]*Таблица6254[[#This Row],[заказ б/н]]</f>
        <v>0</v>
      </c>
    </row>
    <row r="2727" spans="1:10" x14ac:dyDescent="0.25">
      <c r="A2727" s="459" t="s">
        <v>12769</v>
      </c>
      <c r="B2727" s="460" t="s">
        <v>12972</v>
      </c>
      <c r="C2727" s="460">
        <v>1001109</v>
      </c>
      <c r="D2727" s="459" t="s">
        <v>12977</v>
      </c>
      <c r="E2727" s="461">
        <v>12420</v>
      </c>
      <c r="F2727" s="461">
        <v>14276</v>
      </c>
      <c r="G2727" s="462"/>
      <c r="H2727" s="462"/>
      <c r="I2727" s="463">
        <f>IF(Таблица6254[[#This Row],[цена наличные]]&lt;&gt;"-",Таблица6254[[#This Row],[цена наличные]]*Таблица6254[[#This Row],[Заказ наличные]],"")</f>
        <v>0</v>
      </c>
      <c r="J2727" s="463">
        <f>Таблица6254[[#This Row],[Цена б/н]]*Таблица6254[[#This Row],[заказ б/н]]</f>
        <v>0</v>
      </c>
    </row>
    <row r="2728" spans="1:10" x14ac:dyDescent="0.25">
      <c r="A2728" s="459" t="s">
        <v>12769</v>
      </c>
      <c r="B2728" s="460" t="s">
        <v>12972</v>
      </c>
      <c r="C2728" s="460">
        <v>1001136</v>
      </c>
      <c r="D2728" s="459" t="s">
        <v>12978</v>
      </c>
      <c r="E2728" s="461">
        <v>21735</v>
      </c>
      <c r="F2728" s="461">
        <v>24983</v>
      </c>
      <c r="G2728" s="462"/>
      <c r="H2728" s="462"/>
      <c r="I2728" s="463">
        <f>IF(Таблица6254[[#This Row],[цена наличные]]&lt;&gt;"-",Таблица6254[[#This Row],[цена наличные]]*Таблица6254[[#This Row],[Заказ наличные]],"")</f>
        <v>0</v>
      </c>
      <c r="J2728" s="463">
        <f>Таблица6254[[#This Row],[Цена б/н]]*Таблица6254[[#This Row],[заказ б/н]]</f>
        <v>0</v>
      </c>
    </row>
    <row r="2729" spans="1:10" x14ac:dyDescent="0.25">
      <c r="A2729" s="459" t="s">
        <v>12769</v>
      </c>
      <c r="B2729" s="460" t="s">
        <v>12972</v>
      </c>
      <c r="C2729" s="460">
        <v>1001160</v>
      </c>
      <c r="D2729" s="459" t="s">
        <v>12979</v>
      </c>
      <c r="E2729" s="461">
        <v>17664</v>
      </c>
      <c r="F2729" s="461">
        <v>20304</v>
      </c>
      <c r="G2729" s="462"/>
      <c r="H2729" s="462"/>
      <c r="I2729" s="463">
        <f>IF(Таблица6254[[#This Row],[цена наличные]]&lt;&gt;"-",Таблица6254[[#This Row],[цена наличные]]*Таблица6254[[#This Row],[Заказ наличные]],"")</f>
        <v>0</v>
      </c>
      <c r="J2729" s="463">
        <f>Таблица6254[[#This Row],[Цена б/н]]*Таблица6254[[#This Row],[заказ б/н]]</f>
        <v>0</v>
      </c>
    </row>
    <row r="2730" spans="1:10" x14ac:dyDescent="0.25">
      <c r="A2730" s="459" t="s">
        <v>12769</v>
      </c>
      <c r="B2730" s="460" t="s">
        <v>12972</v>
      </c>
      <c r="C2730" s="460">
        <v>1001213</v>
      </c>
      <c r="D2730" s="459" t="s">
        <v>12980</v>
      </c>
      <c r="E2730" s="461">
        <v>11040</v>
      </c>
      <c r="F2730" s="461">
        <v>12690</v>
      </c>
      <c r="G2730" s="462"/>
      <c r="H2730" s="462"/>
      <c r="I2730" s="463">
        <f>IF(Таблица6254[[#This Row],[цена наличные]]&lt;&gt;"-",Таблица6254[[#This Row],[цена наличные]]*Таблица6254[[#This Row],[Заказ наличные]],"")</f>
        <v>0</v>
      </c>
      <c r="J2730" s="463">
        <f>Таблица6254[[#This Row],[Цена б/н]]*Таблица6254[[#This Row],[заказ б/н]]</f>
        <v>0</v>
      </c>
    </row>
    <row r="2731" spans="1:10" x14ac:dyDescent="0.25">
      <c r="A2731" s="459" t="s">
        <v>12769</v>
      </c>
      <c r="B2731" s="460" t="s">
        <v>12972</v>
      </c>
      <c r="C2731" s="460">
        <v>1001251</v>
      </c>
      <c r="D2731" s="459" t="s">
        <v>12981</v>
      </c>
      <c r="E2731" s="461">
        <v>6991</v>
      </c>
      <c r="F2731" s="461">
        <v>8035</v>
      </c>
      <c r="G2731" s="462"/>
      <c r="H2731" s="462"/>
      <c r="I2731" s="463">
        <f>IF(Таблица6254[[#This Row],[цена наличные]]&lt;&gt;"-",Таблица6254[[#This Row],[цена наличные]]*Таблица6254[[#This Row],[Заказ наличные]],"")</f>
        <v>0</v>
      </c>
      <c r="J2731" s="463">
        <f>Таблица6254[[#This Row],[Цена б/н]]*Таблица6254[[#This Row],[заказ б/н]]</f>
        <v>0</v>
      </c>
    </row>
    <row r="2732" spans="1:10" x14ac:dyDescent="0.25">
      <c r="A2732" s="459" t="s">
        <v>12769</v>
      </c>
      <c r="B2732" s="460" t="s">
        <v>12972</v>
      </c>
      <c r="C2732" s="460" t="s">
        <v>12982</v>
      </c>
      <c r="D2732" s="459" t="s">
        <v>12983</v>
      </c>
      <c r="E2732" s="461">
        <v>6923</v>
      </c>
      <c r="F2732" s="461">
        <v>7957</v>
      </c>
      <c r="G2732" s="462"/>
      <c r="H2732" s="462"/>
      <c r="I2732" s="463">
        <f>IF(Таблица6254[[#This Row],[цена наличные]]&lt;&gt;"-",Таблица6254[[#This Row],[цена наличные]]*Таблица6254[[#This Row],[Заказ наличные]],"")</f>
        <v>0</v>
      </c>
      <c r="J2732" s="463">
        <f>Таблица6254[[#This Row],[Цена б/н]]*Таблица6254[[#This Row],[заказ б/н]]</f>
        <v>0</v>
      </c>
    </row>
    <row r="2733" spans="1:10" x14ac:dyDescent="0.25">
      <c r="A2733" s="459" t="s">
        <v>12769</v>
      </c>
      <c r="B2733" s="460" t="s">
        <v>12972</v>
      </c>
      <c r="C2733" s="460">
        <v>1001253</v>
      </c>
      <c r="D2733" s="459" t="s">
        <v>12984</v>
      </c>
      <c r="E2733" s="461">
        <v>6787</v>
      </c>
      <c r="F2733" s="461">
        <v>7801</v>
      </c>
      <c r="G2733" s="462"/>
      <c r="H2733" s="462"/>
      <c r="I2733" s="463">
        <f>IF(Таблица6254[[#This Row],[цена наличные]]&lt;&gt;"-",Таблица6254[[#This Row],[цена наличные]]*Таблица6254[[#This Row],[Заказ наличные]],"")</f>
        <v>0</v>
      </c>
      <c r="J2733" s="463">
        <f>Таблица6254[[#This Row],[Цена б/н]]*Таблица6254[[#This Row],[заказ б/н]]</f>
        <v>0</v>
      </c>
    </row>
    <row r="2734" spans="1:10" x14ac:dyDescent="0.25">
      <c r="A2734" s="459" t="s">
        <v>12769</v>
      </c>
      <c r="B2734" s="460" t="s">
        <v>12972</v>
      </c>
      <c r="C2734" s="460" t="s">
        <v>12985</v>
      </c>
      <c r="D2734" s="459" t="s">
        <v>12986</v>
      </c>
      <c r="E2734" s="461">
        <v>3122</v>
      </c>
      <c r="F2734" s="461">
        <v>3589</v>
      </c>
      <c r="G2734" s="462"/>
      <c r="H2734" s="462"/>
      <c r="I2734" s="463">
        <f>IF(Таблица6254[[#This Row],[цена наличные]]&lt;&gt;"-",Таблица6254[[#This Row],[цена наличные]]*Таблица6254[[#This Row],[Заказ наличные]],"")</f>
        <v>0</v>
      </c>
      <c r="J2734" s="463">
        <f>Таблица6254[[#This Row],[Цена б/н]]*Таблица6254[[#This Row],[заказ б/н]]</f>
        <v>0</v>
      </c>
    </row>
    <row r="2735" spans="1:10" x14ac:dyDescent="0.25">
      <c r="A2735" s="459" t="s">
        <v>12769</v>
      </c>
      <c r="B2735" s="460" t="s">
        <v>12972</v>
      </c>
      <c r="C2735" s="460" t="s">
        <v>12987</v>
      </c>
      <c r="D2735" s="459" t="s">
        <v>12988</v>
      </c>
      <c r="E2735" s="461">
        <v>3795</v>
      </c>
      <c r="F2735" s="461">
        <v>4362</v>
      </c>
      <c r="G2735" s="462"/>
      <c r="H2735" s="462"/>
      <c r="I2735" s="463">
        <f>IF(Таблица6254[[#This Row],[цена наличные]]&lt;&gt;"-",Таблица6254[[#This Row],[цена наличные]]*Таблица6254[[#This Row],[Заказ наличные]],"")</f>
        <v>0</v>
      </c>
      <c r="J2735" s="463">
        <f>Таблица6254[[#This Row],[Цена б/н]]*Таблица6254[[#This Row],[заказ б/н]]</f>
        <v>0</v>
      </c>
    </row>
    <row r="2736" spans="1:10" x14ac:dyDescent="0.25">
      <c r="A2736" s="459" t="s">
        <v>12769</v>
      </c>
      <c r="B2736" s="460" t="s">
        <v>12972</v>
      </c>
      <c r="C2736" s="460" t="s">
        <v>12989</v>
      </c>
      <c r="D2736" s="459" t="s">
        <v>12990</v>
      </c>
      <c r="E2736" s="461">
        <v>5865</v>
      </c>
      <c r="F2736" s="461">
        <v>6742</v>
      </c>
      <c r="G2736" s="462"/>
      <c r="H2736" s="462"/>
      <c r="I2736" s="463">
        <f>IF(Таблица6254[[#This Row],[цена наличные]]&lt;&gt;"-",Таблица6254[[#This Row],[цена наличные]]*Таблица6254[[#This Row],[Заказ наличные]],"")</f>
        <v>0</v>
      </c>
      <c r="J2736" s="463">
        <f>Таблица6254[[#This Row],[Цена б/н]]*Таблица6254[[#This Row],[заказ б/н]]</f>
        <v>0</v>
      </c>
    </row>
    <row r="2737" spans="1:10" x14ac:dyDescent="0.25">
      <c r="A2737" s="459" t="s">
        <v>12769</v>
      </c>
      <c r="B2737" s="460" t="s">
        <v>12972</v>
      </c>
      <c r="C2737" s="460" t="s">
        <v>12991</v>
      </c>
      <c r="D2737" s="459" t="s">
        <v>12992</v>
      </c>
      <c r="E2737" s="461">
        <v>8280</v>
      </c>
      <c r="F2737" s="461">
        <v>9517</v>
      </c>
      <c r="G2737" s="462"/>
      <c r="H2737" s="462"/>
      <c r="I2737" s="463">
        <f>IF(Таблица6254[[#This Row],[цена наличные]]&lt;&gt;"-",Таблица6254[[#This Row],[цена наличные]]*Таблица6254[[#This Row],[Заказ наличные]],"")</f>
        <v>0</v>
      </c>
      <c r="J2737" s="463">
        <f>Таблица6254[[#This Row],[Цена б/н]]*Таблица6254[[#This Row],[заказ б/н]]</f>
        <v>0</v>
      </c>
    </row>
    <row r="2738" spans="1:10" x14ac:dyDescent="0.25">
      <c r="A2738" s="459" t="s">
        <v>12769</v>
      </c>
      <c r="B2738" s="460" t="s">
        <v>12972</v>
      </c>
      <c r="C2738" s="460" t="s">
        <v>12993</v>
      </c>
      <c r="D2738" s="459" t="s">
        <v>12994</v>
      </c>
      <c r="E2738" s="461">
        <v>8484</v>
      </c>
      <c r="F2738" s="461">
        <v>9751</v>
      </c>
      <c r="G2738" s="462"/>
      <c r="H2738" s="462"/>
      <c r="I2738" s="463">
        <f>IF(Таблица6254[[#This Row],[цена наличные]]&lt;&gt;"-",Таблица6254[[#This Row],[цена наличные]]*Таблица6254[[#This Row],[Заказ наличные]],"")</f>
        <v>0</v>
      </c>
      <c r="J2738" s="463">
        <f>Таблица6254[[#This Row],[Цена б/н]]*Таблица6254[[#This Row],[заказ б/н]]</f>
        <v>0</v>
      </c>
    </row>
    <row r="2739" spans="1:10" x14ac:dyDescent="0.25">
      <c r="A2739" s="459" t="s">
        <v>12769</v>
      </c>
      <c r="B2739" s="460" t="s">
        <v>12972</v>
      </c>
      <c r="C2739" s="460" t="s">
        <v>12995</v>
      </c>
      <c r="D2739" s="459" t="s">
        <v>12996</v>
      </c>
      <c r="E2739" s="461">
        <v>18630</v>
      </c>
      <c r="F2739" s="461">
        <v>21414</v>
      </c>
      <c r="G2739" s="462"/>
      <c r="H2739" s="462"/>
      <c r="I2739" s="463">
        <f>IF(Таблица6254[[#This Row],[цена наличные]]&lt;&gt;"-",Таблица6254[[#This Row],[цена наличные]]*Таблица6254[[#This Row],[Заказ наличные]],"")</f>
        <v>0</v>
      </c>
      <c r="J2739" s="463">
        <f>Таблица6254[[#This Row],[Цена б/н]]*Таблица6254[[#This Row],[заказ б/н]]</f>
        <v>0</v>
      </c>
    </row>
    <row r="2740" spans="1:10" x14ac:dyDescent="0.25">
      <c r="A2740" s="459" t="s">
        <v>12769</v>
      </c>
      <c r="B2740" s="460" t="s">
        <v>12972</v>
      </c>
      <c r="C2740" s="460" t="s">
        <v>12997</v>
      </c>
      <c r="D2740" s="459" t="s">
        <v>12998</v>
      </c>
      <c r="E2740" s="461">
        <v>15870</v>
      </c>
      <c r="F2740" s="461">
        <v>18241</v>
      </c>
      <c r="G2740" s="462"/>
      <c r="H2740" s="462"/>
      <c r="I2740" s="463">
        <f>IF(Таблица6254[[#This Row],[цена наличные]]&lt;&gt;"-",Таблица6254[[#This Row],[цена наличные]]*Таблица6254[[#This Row],[Заказ наличные]],"")</f>
        <v>0</v>
      </c>
      <c r="J2740" s="463">
        <f>Таблица6254[[#This Row],[Цена б/н]]*Таблица6254[[#This Row],[заказ б/н]]</f>
        <v>0</v>
      </c>
    </row>
    <row r="2741" spans="1:10" x14ac:dyDescent="0.25">
      <c r="A2741" s="459" t="s">
        <v>12769</v>
      </c>
      <c r="B2741" s="460" t="s">
        <v>12972</v>
      </c>
      <c r="C2741" s="460" t="s">
        <v>12999</v>
      </c>
      <c r="D2741" s="459" t="s">
        <v>13000</v>
      </c>
      <c r="E2741" s="461">
        <v>20361</v>
      </c>
      <c r="F2741" s="461">
        <v>23403</v>
      </c>
      <c r="G2741" s="462"/>
      <c r="H2741" s="462"/>
      <c r="I2741" s="463">
        <f>IF(Таблица6254[[#This Row],[цена наличные]]&lt;&gt;"-",Таблица6254[[#This Row],[цена наличные]]*Таблица6254[[#This Row],[Заказ наличные]],"")</f>
        <v>0</v>
      </c>
      <c r="J2741" s="463">
        <f>Таблица6254[[#This Row],[Цена б/н]]*Таблица6254[[#This Row],[заказ б/н]]</f>
        <v>0</v>
      </c>
    </row>
    <row r="2742" spans="1:10" x14ac:dyDescent="0.25">
      <c r="A2742" s="459" t="s">
        <v>12769</v>
      </c>
      <c r="B2742" s="460" t="s">
        <v>12972</v>
      </c>
      <c r="C2742" s="460" t="s">
        <v>13001</v>
      </c>
      <c r="D2742" s="459" t="s">
        <v>13002</v>
      </c>
      <c r="E2742" s="461">
        <v>16832</v>
      </c>
      <c r="F2742" s="461">
        <v>19347</v>
      </c>
      <c r="G2742" s="462"/>
      <c r="H2742" s="462"/>
      <c r="I2742" s="463">
        <f>IF(Таблица6254[[#This Row],[цена наличные]]&lt;&gt;"-",Таблица6254[[#This Row],[цена наличные]]*Таблица6254[[#This Row],[Заказ наличные]],"")</f>
        <v>0</v>
      </c>
      <c r="J2742" s="463">
        <f>Таблица6254[[#This Row],[Цена б/н]]*Таблица6254[[#This Row],[заказ б/н]]</f>
        <v>0</v>
      </c>
    </row>
    <row r="2743" spans="1:10" x14ac:dyDescent="0.25">
      <c r="A2743" s="459" t="s">
        <v>12769</v>
      </c>
      <c r="B2743" s="460" t="s">
        <v>12972</v>
      </c>
      <c r="C2743" s="460" t="s">
        <v>13003</v>
      </c>
      <c r="D2743" s="459" t="s">
        <v>13004</v>
      </c>
      <c r="E2743" s="461">
        <v>17250</v>
      </c>
      <c r="F2743" s="461">
        <v>19828</v>
      </c>
      <c r="G2743" s="462"/>
      <c r="H2743" s="462"/>
      <c r="I2743" s="463">
        <f>IF(Таблица6254[[#This Row],[цена наличные]]&lt;&gt;"-",Таблица6254[[#This Row],[цена наличные]]*Таблица6254[[#This Row],[Заказ наличные]],"")</f>
        <v>0</v>
      </c>
      <c r="J2743" s="463">
        <f>Таблица6254[[#This Row],[Цена б/н]]*Таблица6254[[#This Row],[заказ б/н]]</f>
        <v>0</v>
      </c>
    </row>
    <row r="2744" spans="1:10" x14ac:dyDescent="0.25">
      <c r="A2744" s="459" t="s">
        <v>12769</v>
      </c>
      <c r="B2744" s="460" t="s">
        <v>12972</v>
      </c>
      <c r="C2744" s="460" t="s">
        <v>13005</v>
      </c>
      <c r="D2744" s="459" t="s">
        <v>13006</v>
      </c>
      <c r="E2744" s="461">
        <v>20361</v>
      </c>
      <c r="F2744" s="461">
        <v>23403</v>
      </c>
      <c r="G2744" s="462"/>
      <c r="H2744" s="462"/>
      <c r="I2744" s="463">
        <f>IF(Таблица6254[[#This Row],[цена наличные]]&lt;&gt;"-",Таблица6254[[#This Row],[цена наличные]]*Таблица6254[[#This Row],[Заказ наличные]],"")</f>
        <v>0</v>
      </c>
      <c r="J2744" s="463">
        <f>Таблица6254[[#This Row],[Цена б/н]]*Таблица6254[[#This Row],[заказ б/н]]</f>
        <v>0</v>
      </c>
    </row>
    <row r="2745" spans="1:10" x14ac:dyDescent="0.25">
      <c r="A2745" s="459" t="s">
        <v>12769</v>
      </c>
      <c r="B2745" s="460" t="s">
        <v>12972</v>
      </c>
      <c r="C2745" s="460" t="s">
        <v>13007</v>
      </c>
      <c r="D2745" s="459" t="s">
        <v>13008</v>
      </c>
      <c r="E2745" s="461">
        <v>22770</v>
      </c>
      <c r="F2745" s="461">
        <v>26173</v>
      </c>
      <c r="G2745" s="462"/>
      <c r="H2745" s="462"/>
      <c r="I2745" s="463">
        <f>IF(Таблица6254[[#This Row],[цена наличные]]&lt;&gt;"-",Таблица6254[[#This Row],[цена наличные]]*Таблица6254[[#This Row],[Заказ наличные]],"")</f>
        <v>0</v>
      </c>
      <c r="J2745" s="463">
        <f>Таблица6254[[#This Row],[Цена б/н]]*Таблица6254[[#This Row],[заказ б/н]]</f>
        <v>0</v>
      </c>
    </row>
    <row r="2746" spans="1:10" x14ac:dyDescent="0.25">
      <c r="A2746" s="459" t="s">
        <v>12769</v>
      </c>
      <c r="B2746" s="460" t="s">
        <v>12972</v>
      </c>
      <c r="C2746" s="460" t="s">
        <v>13009</v>
      </c>
      <c r="D2746" s="459" t="s">
        <v>13010</v>
      </c>
      <c r="E2746" s="461">
        <v>20293</v>
      </c>
      <c r="F2746" s="461">
        <v>23325</v>
      </c>
      <c r="G2746" s="462"/>
      <c r="H2746" s="462"/>
      <c r="I2746" s="463">
        <f>IF(Таблица6254[[#This Row],[цена наличные]]&lt;&gt;"-",Таблица6254[[#This Row],[цена наличные]]*Таблица6254[[#This Row],[Заказ наличные]],"")</f>
        <v>0</v>
      </c>
      <c r="J2746" s="463">
        <f>Таблица6254[[#This Row],[Цена б/н]]*Таблица6254[[#This Row],[заказ б/н]]</f>
        <v>0</v>
      </c>
    </row>
    <row r="2747" spans="1:10" x14ac:dyDescent="0.25">
      <c r="A2747" s="459" t="s">
        <v>12769</v>
      </c>
      <c r="B2747" s="460" t="s">
        <v>12972</v>
      </c>
      <c r="C2747" s="460" t="s">
        <v>13011</v>
      </c>
      <c r="D2747" s="459" t="s">
        <v>13012</v>
      </c>
      <c r="E2747" s="461">
        <v>3258</v>
      </c>
      <c r="F2747" s="461">
        <v>3745</v>
      </c>
      <c r="G2747" s="462"/>
      <c r="H2747" s="462"/>
      <c r="I2747" s="463">
        <f>IF(Таблица6254[[#This Row],[цена наличные]]&lt;&gt;"-",Таблица6254[[#This Row],[цена наличные]]*Таблица6254[[#This Row],[Заказ наличные]],"")</f>
        <v>0</v>
      </c>
      <c r="J2747" s="463">
        <f>Таблица6254[[#This Row],[Цена б/н]]*Таблица6254[[#This Row],[заказ б/н]]</f>
        <v>0</v>
      </c>
    </row>
    <row r="2748" spans="1:10" x14ac:dyDescent="0.25">
      <c r="A2748" s="459" t="s">
        <v>12769</v>
      </c>
      <c r="B2748" s="460" t="s">
        <v>12972</v>
      </c>
      <c r="C2748" s="460" t="s">
        <v>13013</v>
      </c>
      <c r="D2748" s="459" t="s">
        <v>13014</v>
      </c>
      <c r="E2748" s="461">
        <v>25451</v>
      </c>
      <c r="F2748" s="461">
        <v>29254</v>
      </c>
      <c r="G2748" s="462"/>
      <c r="H2748" s="462"/>
      <c r="I2748" s="463">
        <f>IF(Таблица6254[[#This Row],[цена наличные]]&lt;&gt;"-",Таблица6254[[#This Row],[цена наличные]]*Таблица6254[[#This Row],[Заказ наличные]],"")</f>
        <v>0</v>
      </c>
      <c r="J2748" s="463">
        <f>Таблица6254[[#This Row],[Цена б/н]]*Таблица6254[[#This Row],[заказ б/н]]</f>
        <v>0</v>
      </c>
    </row>
    <row r="2749" spans="1:10" x14ac:dyDescent="0.25">
      <c r="A2749" s="459" t="s">
        <v>12769</v>
      </c>
      <c r="B2749" s="460" t="s">
        <v>12972</v>
      </c>
      <c r="C2749" s="460" t="s">
        <v>13015</v>
      </c>
      <c r="D2749" s="459" t="s">
        <v>13016</v>
      </c>
      <c r="E2749" s="461">
        <v>25248</v>
      </c>
      <c r="F2749" s="461">
        <v>29020</v>
      </c>
      <c r="G2749" s="462"/>
      <c r="H2749" s="462"/>
      <c r="I2749" s="463">
        <f>IF(Таблица6254[[#This Row],[цена наличные]]&lt;&gt;"-",Таблица6254[[#This Row],[цена наличные]]*Таблица6254[[#This Row],[Заказ наличные]],"")</f>
        <v>0</v>
      </c>
      <c r="J2749" s="463">
        <f>Таблица6254[[#This Row],[Цена б/н]]*Таблица6254[[#This Row],[заказ б/н]]</f>
        <v>0</v>
      </c>
    </row>
    <row r="2750" spans="1:10" x14ac:dyDescent="0.25">
      <c r="A2750" s="459" t="s">
        <v>12769</v>
      </c>
      <c r="B2750" s="460" t="s">
        <v>12972</v>
      </c>
      <c r="C2750" s="460" t="s">
        <v>13017</v>
      </c>
      <c r="D2750" s="459" t="s">
        <v>13018</v>
      </c>
      <c r="E2750" s="461">
        <v>35292</v>
      </c>
      <c r="F2750" s="461">
        <v>40566</v>
      </c>
      <c r="G2750" s="462"/>
      <c r="H2750" s="462"/>
      <c r="I2750" s="463">
        <f>IF(Таблица6254[[#This Row],[цена наличные]]&lt;&gt;"-",Таблица6254[[#This Row],[цена наличные]]*Таблица6254[[#This Row],[Заказ наличные]],"")</f>
        <v>0</v>
      </c>
      <c r="J2750" s="463">
        <f>Таблица6254[[#This Row],[Цена б/н]]*Таблица6254[[#This Row],[заказ б/н]]</f>
        <v>0</v>
      </c>
    </row>
    <row r="2751" spans="1:10" x14ac:dyDescent="0.25">
      <c r="A2751" s="459" t="s">
        <v>12769</v>
      </c>
      <c r="B2751" s="460" t="s">
        <v>12972</v>
      </c>
      <c r="C2751" s="460" t="s">
        <v>13019</v>
      </c>
      <c r="D2751" s="459" t="s">
        <v>13020</v>
      </c>
      <c r="E2751" s="461">
        <v>12765</v>
      </c>
      <c r="F2751" s="461">
        <v>14672</v>
      </c>
      <c r="G2751" s="462"/>
      <c r="H2751" s="462"/>
      <c r="I2751" s="463">
        <f>IF(Таблица6254[[#This Row],[цена наличные]]&lt;&gt;"-",Таблица6254[[#This Row],[цена наличные]]*Таблица6254[[#This Row],[Заказ наличные]],"")</f>
        <v>0</v>
      </c>
      <c r="J2751" s="463">
        <f>Таблица6254[[#This Row],[Цена б/н]]*Таблица6254[[#This Row],[заказ б/н]]</f>
        <v>0</v>
      </c>
    </row>
    <row r="2752" spans="1:10" x14ac:dyDescent="0.25">
      <c r="A2752" s="459" t="s">
        <v>12769</v>
      </c>
      <c r="B2752" s="460" t="s">
        <v>12972</v>
      </c>
      <c r="C2752" s="460" t="s">
        <v>13021</v>
      </c>
      <c r="D2752" s="459" t="s">
        <v>13022</v>
      </c>
      <c r="E2752" s="461">
        <v>2036</v>
      </c>
      <c r="F2752" s="461">
        <v>2340</v>
      </c>
      <c r="G2752" s="462"/>
      <c r="H2752" s="462"/>
      <c r="I2752" s="463">
        <f>IF(Таблица6254[[#This Row],[цена наличные]]&lt;&gt;"-",Таблица6254[[#This Row],[цена наличные]]*Таблица6254[[#This Row],[Заказ наличные]],"")</f>
        <v>0</v>
      </c>
      <c r="J2752" s="463">
        <f>Таблица6254[[#This Row],[Цена б/н]]*Таблица6254[[#This Row],[заказ б/н]]</f>
        <v>0</v>
      </c>
    </row>
    <row r="2753" spans="1:10" x14ac:dyDescent="0.25">
      <c r="A2753" s="459" t="s">
        <v>12769</v>
      </c>
      <c r="B2753" s="460" t="s">
        <v>12972</v>
      </c>
      <c r="C2753" s="460" t="s">
        <v>13023</v>
      </c>
      <c r="D2753" s="459" t="s">
        <v>13024</v>
      </c>
      <c r="E2753" s="461">
        <v>4140</v>
      </c>
      <c r="F2753" s="461">
        <v>4759</v>
      </c>
      <c r="G2753" s="462"/>
      <c r="H2753" s="462"/>
      <c r="I2753" s="463">
        <f>IF(Таблица6254[[#This Row],[цена наличные]]&lt;&gt;"-",Таблица6254[[#This Row],[цена наличные]]*Таблица6254[[#This Row],[Заказ наличные]],"")</f>
        <v>0</v>
      </c>
      <c r="J2753" s="463">
        <f>Таблица6254[[#This Row],[Цена б/н]]*Таблица6254[[#This Row],[заказ б/н]]</f>
        <v>0</v>
      </c>
    </row>
    <row r="2754" spans="1:10" x14ac:dyDescent="0.25">
      <c r="A2754" s="459" t="s">
        <v>12769</v>
      </c>
      <c r="B2754" s="460" t="s">
        <v>12972</v>
      </c>
      <c r="C2754" s="460" t="s">
        <v>13025</v>
      </c>
      <c r="D2754" s="459" t="s">
        <v>13026</v>
      </c>
      <c r="E2754" s="461">
        <v>4412</v>
      </c>
      <c r="F2754" s="461">
        <v>5071</v>
      </c>
      <c r="G2754" s="462"/>
      <c r="H2754" s="462"/>
      <c r="I2754" s="463">
        <f>IF(Таблица6254[[#This Row],[цена наличные]]&lt;&gt;"-",Таблица6254[[#This Row],[цена наличные]]*Таблица6254[[#This Row],[Заказ наличные]],"")</f>
        <v>0</v>
      </c>
      <c r="J2754" s="463">
        <f>Таблица6254[[#This Row],[Цена б/н]]*Таблица6254[[#This Row],[заказ б/н]]</f>
        <v>0</v>
      </c>
    </row>
    <row r="2755" spans="1:10" x14ac:dyDescent="0.25">
      <c r="A2755" s="459" t="s">
        <v>12769</v>
      </c>
      <c r="B2755" s="460" t="s">
        <v>12972</v>
      </c>
      <c r="C2755" s="460" t="s">
        <v>13027</v>
      </c>
      <c r="D2755" s="459" t="s">
        <v>13028</v>
      </c>
      <c r="E2755" s="461">
        <v>4830</v>
      </c>
      <c r="F2755" s="461">
        <v>5552</v>
      </c>
      <c r="G2755" s="462"/>
      <c r="H2755" s="462"/>
      <c r="I2755" s="463">
        <f>IF(Таблица6254[[#This Row],[цена наличные]]&lt;&gt;"-",Таблица6254[[#This Row],[цена наличные]]*Таблица6254[[#This Row],[Заказ наличные]],"")</f>
        <v>0</v>
      </c>
      <c r="J2755" s="463">
        <f>Таблица6254[[#This Row],[Цена б/н]]*Таблица6254[[#This Row],[заказ б/н]]</f>
        <v>0</v>
      </c>
    </row>
    <row r="2756" spans="1:10" x14ac:dyDescent="0.25">
      <c r="A2756" s="459" t="s">
        <v>12769</v>
      </c>
      <c r="B2756" s="460" t="s">
        <v>12972</v>
      </c>
      <c r="C2756" s="460" t="s">
        <v>13029</v>
      </c>
      <c r="D2756" s="459" t="s">
        <v>13030</v>
      </c>
      <c r="E2756" s="461">
        <v>4761</v>
      </c>
      <c r="F2756" s="461">
        <v>5472</v>
      </c>
      <c r="G2756" s="462"/>
      <c r="H2756" s="462"/>
      <c r="I2756" s="463">
        <f>IF(Таблица6254[[#This Row],[цена наличные]]&lt;&gt;"-",Таблица6254[[#This Row],[цена наличные]]*Таблица6254[[#This Row],[Заказ наличные]],"")</f>
        <v>0</v>
      </c>
      <c r="J2756" s="463">
        <f>Таблица6254[[#This Row],[Цена б/н]]*Таблица6254[[#This Row],[заказ б/н]]</f>
        <v>0</v>
      </c>
    </row>
    <row r="2757" spans="1:10" x14ac:dyDescent="0.25">
      <c r="A2757" s="459" t="s">
        <v>12769</v>
      </c>
      <c r="B2757" s="460" t="s">
        <v>12972</v>
      </c>
      <c r="C2757" s="460" t="s">
        <v>13031</v>
      </c>
      <c r="D2757" s="459" t="s">
        <v>13032</v>
      </c>
      <c r="E2757" s="461">
        <v>5633</v>
      </c>
      <c r="F2757" s="461">
        <v>6475</v>
      </c>
      <c r="G2757" s="462"/>
      <c r="H2757" s="462"/>
      <c r="I2757" s="463">
        <f>IF(Таблица6254[[#This Row],[цена наличные]]&lt;&gt;"-",Таблица6254[[#This Row],[цена наличные]]*Таблица6254[[#This Row],[Заказ наличные]],"")</f>
        <v>0</v>
      </c>
      <c r="J2757" s="463">
        <f>Таблица6254[[#This Row],[Цена б/н]]*Таблица6254[[#This Row],[заказ б/н]]</f>
        <v>0</v>
      </c>
    </row>
    <row r="2758" spans="1:10" x14ac:dyDescent="0.25">
      <c r="A2758" s="459" t="s">
        <v>12769</v>
      </c>
      <c r="B2758" s="460" t="s">
        <v>12972</v>
      </c>
      <c r="C2758" s="460" t="s">
        <v>13033</v>
      </c>
      <c r="D2758" s="459" t="s">
        <v>13034</v>
      </c>
      <c r="E2758" s="461">
        <v>6991</v>
      </c>
      <c r="F2758" s="461">
        <v>8035</v>
      </c>
      <c r="G2758" s="462"/>
      <c r="H2758" s="462"/>
      <c r="I2758" s="463">
        <f>IF(Таблица6254[[#This Row],[цена наличные]]&lt;&gt;"-",Таблица6254[[#This Row],[цена наличные]]*Таблица6254[[#This Row],[Заказ наличные]],"")</f>
        <v>0</v>
      </c>
      <c r="J2758" s="463">
        <f>Таблица6254[[#This Row],[Цена б/н]]*Таблица6254[[#This Row],[заказ б/н]]</f>
        <v>0</v>
      </c>
    </row>
    <row r="2759" spans="1:10" x14ac:dyDescent="0.25">
      <c r="A2759" s="459" t="s">
        <v>12769</v>
      </c>
      <c r="B2759" s="460" t="s">
        <v>12972</v>
      </c>
      <c r="C2759" s="460" t="s">
        <v>13035</v>
      </c>
      <c r="D2759" s="459" t="s">
        <v>13036</v>
      </c>
      <c r="E2759" s="461">
        <v>16628</v>
      </c>
      <c r="F2759" s="461">
        <v>19113</v>
      </c>
      <c r="G2759" s="462"/>
      <c r="H2759" s="462"/>
      <c r="I2759" s="463">
        <f>IF(Таблица6254[[#This Row],[цена наличные]]&lt;&gt;"-",Таблица6254[[#This Row],[цена наличные]]*Таблица6254[[#This Row],[Заказ наличные]],"")</f>
        <v>0</v>
      </c>
      <c r="J2759" s="463">
        <f>Таблица6254[[#This Row],[Цена б/н]]*Таблица6254[[#This Row],[заказ б/н]]</f>
        <v>0</v>
      </c>
    </row>
    <row r="2760" spans="1:10" x14ac:dyDescent="0.25">
      <c r="A2760" s="459" t="s">
        <v>12769</v>
      </c>
      <c r="B2760" s="460" t="s">
        <v>12972</v>
      </c>
      <c r="C2760" s="460" t="s">
        <v>13037</v>
      </c>
      <c r="D2760" s="459" t="s">
        <v>13038</v>
      </c>
      <c r="E2760" s="461">
        <v>13710</v>
      </c>
      <c r="F2760" s="461">
        <v>15758</v>
      </c>
      <c r="G2760" s="462"/>
      <c r="H2760" s="462"/>
      <c r="I2760" s="463">
        <f>IF(Таблица6254[[#This Row],[цена наличные]]&lt;&gt;"-",Таблица6254[[#This Row],[цена наличные]]*Таблица6254[[#This Row],[Заказ наличные]],"")</f>
        <v>0</v>
      </c>
      <c r="J2760" s="463">
        <f>Таблица6254[[#This Row],[Цена б/н]]*Таблица6254[[#This Row],[заказ б/н]]</f>
        <v>0</v>
      </c>
    </row>
    <row r="2761" spans="1:10" x14ac:dyDescent="0.25">
      <c r="A2761" s="459" t="s">
        <v>12769</v>
      </c>
      <c r="B2761" s="460" t="s">
        <v>12972</v>
      </c>
      <c r="C2761" s="460" t="s">
        <v>13039</v>
      </c>
      <c r="D2761" s="459" t="s">
        <v>13040</v>
      </c>
      <c r="E2761" s="461">
        <v>17940</v>
      </c>
      <c r="F2761" s="461">
        <v>20621</v>
      </c>
      <c r="G2761" s="462"/>
      <c r="H2761" s="462"/>
      <c r="I2761" s="463">
        <f>IF(Таблица6254[[#This Row],[цена наличные]]&lt;&gt;"-",Таблица6254[[#This Row],[цена наличные]]*Таблица6254[[#This Row],[Заказ наличные]],"")</f>
        <v>0</v>
      </c>
      <c r="J2761" s="463">
        <f>Таблица6254[[#This Row],[Цена б/н]]*Таблица6254[[#This Row],[заказ б/н]]</f>
        <v>0</v>
      </c>
    </row>
    <row r="2762" spans="1:10" x14ac:dyDescent="0.25">
      <c r="A2762" s="459" t="s">
        <v>12769</v>
      </c>
      <c r="B2762" s="460" t="s">
        <v>12972</v>
      </c>
      <c r="C2762" s="460" t="s">
        <v>13041</v>
      </c>
      <c r="D2762" s="459" t="s">
        <v>13042</v>
      </c>
      <c r="E2762" s="461">
        <v>18325</v>
      </c>
      <c r="F2762" s="461">
        <v>21063</v>
      </c>
      <c r="G2762" s="462"/>
      <c r="H2762" s="462"/>
      <c r="I2762" s="463">
        <f>IF(Таблица6254[[#This Row],[цена наличные]]&lt;&gt;"-",Таблица6254[[#This Row],[цена наличные]]*Таблица6254[[#This Row],[Заказ наличные]],"")</f>
        <v>0</v>
      </c>
      <c r="J2762" s="463">
        <f>Таблица6254[[#This Row],[Цена б/н]]*Таблица6254[[#This Row],[заказ б/н]]</f>
        <v>0</v>
      </c>
    </row>
    <row r="2763" spans="1:10" x14ac:dyDescent="0.25">
      <c r="A2763" s="459" t="s">
        <v>12769</v>
      </c>
      <c r="B2763" s="460" t="s">
        <v>12972</v>
      </c>
      <c r="C2763" s="460" t="s">
        <v>13043</v>
      </c>
      <c r="D2763" s="459" t="s">
        <v>13044</v>
      </c>
      <c r="E2763" s="461">
        <v>18325</v>
      </c>
      <c r="F2763" s="461">
        <v>21063</v>
      </c>
      <c r="G2763" s="462"/>
      <c r="H2763" s="462"/>
      <c r="I2763" s="463">
        <f>IF(Таблица6254[[#This Row],[цена наличные]]&lt;&gt;"-",Таблица6254[[#This Row],[цена наличные]]*Таблица6254[[#This Row],[Заказ наличные]],"")</f>
        <v>0</v>
      </c>
      <c r="J2763" s="463">
        <f>Таблица6254[[#This Row],[Цена б/н]]*Таблица6254[[#This Row],[заказ б/н]]</f>
        <v>0</v>
      </c>
    </row>
    <row r="2764" spans="1:10" x14ac:dyDescent="0.25">
      <c r="A2764" s="459" t="s">
        <v>12769</v>
      </c>
      <c r="B2764" s="460" t="s">
        <v>12972</v>
      </c>
      <c r="C2764" s="460" t="s">
        <v>13045</v>
      </c>
      <c r="D2764" s="459" t="s">
        <v>13046</v>
      </c>
      <c r="E2764" s="461">
        <v>10520</v>
      </c>
      <c r="F2764" s="461">
        <v>12092</v>
      </c>
      <c r="G2764" s="462"/>
      <c r="H2764" s="462"/>
      <c r="I2764" s="463">
        <f>IF(Таблица6254[[#This Row],[цена наличные]]&lt;&gt;"-",Таблица6254[[#This Row],[цена наличные]]*Таблица6254[[#This Row],[Заказ наличные]],"")</f>
        <v>0</v>
      </c>
      <c r="J2764" s="463">
        <f>Таблица6254[[#This Row],[Цена б/н]]*Таблица6254[[#This Row],[заказ б/н]]</f>
        <v>0</v>
      </c>
    </row>
    <row r="2765" spans="1:10" x14ac:dyDescent="0.25">
      <c r="A2765" s="459" t="s">
        <v>12769</v>
      </c>
      <c r="B2765" s="460" t="s">
        <v>12972</v>
      </c>
      <c r="C2765" s="460" t="s">
        <v>13047</v>
      </c>
      <c r="D2765" s="459" t="s">
        <v>13048</v>
      </c>
      <c r="E2765" s="461">
        <v>10180</v>
      </c>
      <c r="F2765" s="461">
        <v>11702</v>
      </c>
      <c r="G2765" s="462"/>
      <c r="H2765" s="462"/>
      <c r="I2765" s="463">
        <f>IF(Таблица6254[[#This Row],[цена наличные]]&lt;&gt;"-",Таблица6254[[#This Row],[цена наличные]]*Таблица6254[[#This Row],[Заказ наличные]],"")</f>
        <v>0</v>
      </c>
      <c r="J2765" s="463">
        <f>Таблица6254[[#This Row],[Цена б/н]]*Таблица6254[[#This Row],[заказ б/н]]</f>
        <v>0</v>
      </c>
    </row>
    <row r="2766" spans="1:10" x14ac:dyDescent="0.25">
      <c r="A2766" s="459" t="s">
        <v>12769</v>
      </c>
      <c r="B2766" s="460" t="s">
        <v>12972</v>
      </c>
      <c r="C2766" s="460" t="s">
        <v>13049</v>
      </c>
      <c r="D2766" s="459" t="s">
        <v>13050</v>
      </c>
      <c r="E2766" s="461">
        <v>10180</v>
      </c>
      <c r="F2766" s="461">
        <v>11702</v>
      </c>
      <c r="G2766" s="462"/>
      <c r="H2766" s="462"/>
      <c r="I2766" s="463">
        <f>IF(Таблица6254[[#This Row],[цена наличные]]&lt;&gt;"-",Таблица6254[[#This Row],[цена наличные]]*Таблица6254[[#This Row],[Заказ наличные]],"")</f>
        <v>0</v>
      </c>
      <c r="J2766" s="463">
        <f>Таблица6254[[#This Row],[Цена б/н]]*Таблица6254[[#This Row],[заказ б/н]]</f>
        <v>0</v>
      </c>
    </row>
    <row r="2767" spans="1:10" x14ac:dyDescent="0.25">
      <c r="A2767" s="459" t="s">
        <v>12769</v>
      </c>
      <c r="B2767" s="460" t="s">
        <v>12972</v>
      </c>
      <c r="C2767" s="460" t="s">
        <v>13051</v>
      </c>
      <c r="D2767" s="459" t="s">
        <v>13052</v>
      </c>
      <c r="E2767" s="461">
        <v>27148</v>
      </c>
      <c r="F2767" s="461">
        <v>31204</v>
      </c>
      <c r="G2767" s="462"/>
      <c r="H2767" s="462"/>
      <c r="I2767" s="463">
        <f>IF(Таблица6254[[#This Row],[цена наличные]]&lt;&gt;"-",Таблица6254[[#This Row],[цена наличные]]*Таблица6254[[#This Row],[Заказ наличные]],"")</f>
        <v>0</v>
      </c>
      <c r="J2767" s="463">
        <f>Таблица6254[[#This Row],[Цена б/н]]*Таблица6254[[#This Row],[заказ б/н]]</f>
        <v>0</v>
      </c>
    </row>
    <row r="2768" spans="1:10" x14ac:dyDescent="0.25">
      <c r="A2768" s="459" t="s">
        <v>12769</v>
      </c>
      <c r="B2768" s="460" t="s">
        <v>12972</v>
      </c>
      <c r="C2768" s="460" t="s">
        <v>13053</v>
      </c>
      <c r="D2768" s="459" t="s">
        <v>13054</v>
      </c>
      <c r="E2768" s="461">
        <v>26910</v>
      </c>
      <c r="F2768" s="461">
        <v>30931</v>
      </c>
      <c r="G2768" s="462"/>
      <c r="H2768" s="462"/>
      <c r="I2768" s="463">
        <f>IF(Таблица6254[[#This Row],[цена наличные]]&lt;&gt;"-",Таблица6254[[#This Row],[цена наличные]]*Таблица6254[[#This Row],[Заказ наличные]],"")</f>
        <v>0</v>
      </c>
      <c r="J2768" s="463">
        <f>Таблица6254[[#This Row],[Цена б/н]]*Таблица6254[[#This Row],[заказ б/н]]</f>
        <v>0</v>
      </c>
    </row>
    <row r="2769" spans="1:10" x14ac:dyDescent="0.25">
      <c r="A2769" s="459" t="s">
        <v>12769</v>
      </c>
      <c r="B2769" s="460" t="s">
        <v>12972</v>
      </c>
      <c r="C2769" s="460" t="s">
        <v>13055</v>
      </c>
      <c r="D2769" s="459" t="s">
        <v>13056</v>
      </c>
      <c r="E2769" s="461">
        <v>33120</v>
      </c>
      <c r="F2769" s="461">
        <v>38069</v>
      </c>
      <c r="G2769" s="462"/>
      <c r="H2769" s="462"/>
      <c r="I2769" s="463">
        <f>IF(Таблица6254[[#This Row],[цена наличные]]&lt;&gt;"-",Таблица6254[[#This Row],[цена наличные]]*Таблица6254[[#This Row],[Заказ наличные]],"")</f>
        <v>0</v>
      </c>
      <c r="J2769" s="463">
        <f>Таблица6254[[#This Row],[Цена б/н]]*Таблица6254[[#This Row],[заказ б/н]]</f>
        <v>0</v>
      </c>
    </row>
    <row r="2770" spans="1:10" x14ac:dyDescent="0.25">
      <c r="A2770" s="459" t="s">
        <v>12769</v>
      </c>
      <c r="B2770" s="460" t="s">
        <v>12972</v>
      </c>
      <c r="C2770" s="460" t="s">
        <v>14646</v>
      </c>
      <c r="D2770" s="459" t="s">
        <v>14647</v>
      </c>
      <c r="E2770" s="461">
        <v>1799</v>
      </c>
      <c r="F2770" s="461">
        <v>2067</v>
      </c>
      <c r="G2770" s="462"/>
      <c r="H2770" s="462"/>
      <c r="I2770" s="463">
        <f>IF(Таблица6254[[#This Row],[цена наличные]]&lt;&gt;"-",Таблица6254[[#This Row],[цена наличные]]*Таблица6254[[#This Row],[Заказ наличные]],"")</f>
        <v>0</v>
      </c>
      <c r="J2770" s="463">
        <f>Таблица6254[[#This Row],[Цена б/н]]*Таблица6254[[#This Row],[заказ б/н]]</f>
        <v>0</v>
      </c>
    </row>
    <row r="2771" spans="1:10" x14ac:dyDescent="0.25">
      <c r="A2771" s="459" t="s">
        <v>12769</v>
      </c>
      <c r="B2771" s="460" t="s">
        <v>12972</v>
      </c>
      <c r="C2771" s="460" t="s">
        <v>13057</v>
      </c>
      <c r="D2771" s="459" t="s">
        <v>13058</v>
      </c>
      <c r="E2771" s="461">
        <v>566</v>
      </c>
      <c r="F2771" s="461">
        <v>651</v>
      </c>
      <c r="G2771" s="462"/>
      <c r="H2771" s="462"/>
      <c r="I2771" s="463">
        <f>IF(Таблица6254[[#This Row],[цена наличные]]&lt;&gt;"-",Таблица6254[[#This Row],[цена наличные]]*Таблица6254[[#This Row],[Заказ наличные]],"")</f>
        <v>0</v>
      </c>
      <c r="J2771" s="463">
        <f>Таблица6254[[#This Row],[Цена б/н]]*Таблица6254[[#This Row],[заказ б/н]]</f>
        <v>0</v>
      </c>
    </row>
    <row r="2772" spans="1:10" x14ac:dyDescent="0.25">
      <c r="A2772" s="459" t="s">
        <v>12769</v>
      </c>
      <c r="B2772" s="460" t="s">
        <v>12972</v>
      </c>
      <c r="C2772" s="460" t="s">
        <v>13059</v>
      </c>
      <c r="D2772" s="459" t="s">
        <v>13060</v>
      </c>
      <c r="E2772" s="461">
        <v>1794</v>
      </c>
      <c r="F2772" s="461">
        <v>2062</v>
      </c>
      <c r="G2772" s="462"/>
      <c r="H2772" s="462"/>
      <c r="I2772" s="463">
        <f>IF(Таблица6254[[#This Row],[цена наличные]]&lt;&gt;"-",Таблица6254[[#This Row],[цена наличные]]*Таблица6254[[#This Row],[Заказ наличные]],"")</f>
        <v>0</v>
      </c>
      <c r="J2772" s="463">
        <f>Таблица6254[[#This Row],[Цена б/н]]*Таблица6254[[#This Row],[заказ б/н]]</f>
        <v>0</v>
      </c>
    </row>
    <row r="2773" spans="1:10" x14ac:dyDescent="0.25">
      <c r="A2773" s="459" t="s">
        <v>12769</v>
      </c>
      <c r="B2773" s="460" t="s">
        <v>12972</v>
      </c>
      <c r="C2773" s="460" t="s">
        <v>13061</v>
      </c>
      <c r="D2773" s="459" t="s">
        <v>13062</v>
      </c>
      <c r="E2773" s="461">
        <v>882</v>
      </c>
      <c r="F2773" s="461">
        <v>1014</v>
      </c>
      <c r="G2773" s="462"/>
      <c r="H2773" s="462"/>
      <c r="I2773" s="463">
        <f>IF(Таблица6254[[#This Row],[цена наличные]]&lt;&gt;"-",Таблица6254[[#This Row],[цена наличные]]*Таблица6254[[#This Row],[Заказ наличные]],"")</f>
        <v>0</v>
      </c>
      <c r="J2773" s="463">
        <f>Таблица6254[[#This Row],[Цена б/н]]*Таблица6254[[#This Row],[заказ б/н]]</f>
        <v>0</v>
      </c>
    </row>
    <row r="2774" spans="1:10" x14ac:dyDescent="0.25">
      <c r="A2774" s="459" t="s">
        <v>12769</v>
      </c>
      <c r="B2774" s="460" t="s">
        <v>12972</v>
      </c>
      <c r="C2774" s="460" t="s">
        <v>13063</v>
      </c>
      <c r="D2774" s="459" t="s">
        <v>13064</v>
      </c>
      <c r="E2774" s="461">
        <v>4208</v>
      </c>
      <c r="F2774" s="461">
        <v>4837</v>
      </c>
      <c r="G2774" s="462"/>
      <c r="H2774" s="462"/>
      <c r="I2774" s="463">
        <f>IF(Таблица6254[[#This Row],[цена наличные]]&lt;&gt;"-",Таблица6254[[#This Row],[цена наличные]]*Таблица6254[[#This Row],[Заказ наличные]],"")</f>
        <v>0</v>
      </c>
      <c r="J2774" s="463">
        <f>Таблица6254[[#This Row],[Цена б/н]]*Таблица6254[[#This Row],[заказ б/н]]</f>
        <v>0</v>
      </c>
    </row>
    <row r="2775" spans="1:10" x14ac:dyDescent="0.25">
      <c r="A2775" s="459" t="s">
        <v>12769</v>
      </c>
      <c r="B2775" s="460" t="s">
        <v>12972</v>
      </c>
      <c r="C2775" s="460" t="s">
        <v>13065</v>
      </c>
      <c r="D2775" s="459" t="s">
        <v>13066</v>
      </c>
      <c r="E2775" s="461">
        <v>4072</v>
      </c>
      <c r="F2775" s="461">
        <v>4681</v>
      </c>
      <c r="G2775" s="462"/>
      <c r="H2775" s="462"/>
      <c r="I2775" s="463">
        <f>IF(Таблица6254[[#This Row],[цена наличные]]&lt;&gt;"-",Таблица6254[[#This Row],[цена наличные]]*Таблица6254[[#This Row],[Заказ наличные]],"")</f>
        <v>0</v>
      </c>
      <c r="J2775" s="463">
        <f>Таблица6254[[#This Row],[Цена б/н]]*Таблица6254[[#This Row],[заказ б/н]]</f>
        <v>0</v>
      </c>
    </row>
    <row r="2776" spans="1:10" x14ac:dyDescent="0.25">
      <c r="A2776" s="459" t="s">
        <v>12769</v>
      </c>
      <c r="B2776" s="460" t="s">
        <v>12972</v>
      </c>
      <c r="C2776" s="460" t="s">
        <v>13067</v>
      </c>
      <c r="D2776" s="459" t="s">
        <v>13068</v>
      </c>
      <c r="E2776" s="461">
        <v>4072</v>
      </c>
      <c r="F2776" s="461">
        <v>4681</v>
      </c>
      <c r="G2776" s="462"/>
      <c r="H2776" s="462"/>
      <c r="I2776" s="463">
        <f>IF(Таблица6254[[#This Row],[цена наличные]]&lt;&gt;"-",Таблица6254[[#This Row],[цена наличные]]*Таблица6254[[#This Row],[Заказ наличные]],"")</f>
        <v>0</v>
      </c>
      <c r="J2776" s="463">
        <f>Таблица6254[[#This Row],[Цена б/н]]*Таблица6254[[#This Row],[заказ б/н]]</f>
        <v>0</v>
      </c>
    </row>
    <row r="2777" spans="1:10" x14ac:dyDescent="0.25">
      <c r="A2777" s="459" t="s">
        <v>12769</v>
      </c>
      <c r="B2777" s="460" t="s">
        <v>12972</v>
      </c>
      <c r="C2777" s="460" t="s">
        <v>13069</v>
      </c>
      <c r="D2777" s="459" t="s">
        <v>13070</v>
      </c>
      <c r="E2777" s="461">
        <v>14253</v>
      </c>
      <c r="F2777" s="461">
        <v>16382</v>
      </c>
      <c r="G2777" s="462"/>
      <c r="H2777" s="462"/>
      <c r="I2777" s="463">
        <f>IF(Таблица6254[[#This Row],[цена наличные]]&lt;&gt;"-",Таблица6254[[#This Row],[цена наличные]]*Таблица6254[[#This Row],[Заказ наличные]],"")</f>
        <v>0</v>
      </c>
      <c r="J2777" s="463">
        <f>Таблица6254[[#This Row],[Цена б/н]]*Таблица6254[[#This Row],[заказ б/н]]</f>
        <v>0</v>
      </c>
    </row>
    <row r="2778" spans="1:10" x14ac:dyDescent="0.25">
      <c r="A2778" s="459" t="s">
        <v>12769</v>
      </c>
      <c r="B2778" s="460" t="s">
        <v>12972</v>
      </c>
      <c r="C2778" s="460" t="s">
        <v>13071</v>
      </c>
      <c r="D2778" s="459" t="s">
        <v>13072</v>
      </c>
      <c r="E2778" s="461">
        <v>16560</v>
      </c>
      <c r="F2778" s="461">
        <v>19035</v>
      </c>
      <c r="G2778" s="462"/>
      <c r="H2778" s="462"/>
      <c r="I2778" s="463">
        <f>IF(Таблица6254[[#This Row],[цена наличные]]&lt;&gt;"-",Таблица6254[[#This Row],[цена наличные]]*Таблица6254[[#This Row],[Заказ наличные]],"")</f>
        <v>0</v>
      </c>
      <c r="J2778" s="463">
        <f>Таблица6254[[#This Row],[Цена б/н]]*Таблица6254[[#This Row],[заказ б/н]]</f>
        <v>0</v>
      </c>
    </row>
    <row r="2779" spans="1:10" x14ac:dyDescent="0.25">
      <c r="A2779" s="459" t="s">
        <v>12769</v>
      </c>
      <c r="B2779" s="460" t="s">
        <v>12972</v>
      </c>
      <c r="C2779" s="460" t="s">
        <v>13073</v>
      </c>
      <c r="D2779" s="459" t="s">
        <v>13074</v>
      </c>
      <c r="E2779" s="461">
        <v>7590</v>
      </c>
      <c r="F2779" s="461">
        <v>8724</v>
      </c>
      <c r="G2779" s="462"/>
      <c r="H2779" s="462"/>
      <c r="I2779" s="463">
        <f>IF(Таблица6254[[#This Row],[цена наличные]]&lt;&gt;"-",Таблица6254[[#This Row],[цена наличные]]*Таблица6254[[#This Row],[Заказ наличные]],"")</f>
        <v>0</v>
      </c>
      <c r="J2779" s="463">
        <f>Таблица6254[[#This Row],[Цена б/н]]*Таблица6254[[#This Row],[заказ б/н]]</f>
        <v>0</v>
      </c>
    </row>
    <row r="2780" spans="1:10" x14ac:dyDescent="0.25">
      <c r="A2780" s="459" t="s">
        <v>12769</v>
      </c>
      <c r="B2780" s="460" t="s">
        <v>12972</v>
      </c>
      <c r="C2780" s="460" t="s">
        <v>13075</v>
      </c>
      <c r="D2780" s="459" t="s">
        <v>13076</v>
      </c>
      <c r="E2780" s="461">
        <v>7126</v>
      </c>
      <c r="F2780" s="461">
        <v>8191</v>
      </c>
      <c r="G2780" s="462"/>
      <c r="H2780" s="462"/>
      <c r="I2780" s="463">
        <f>IF(Таблица6254[[#This Row],[цена наличные]]&lt;&gt;"-",Таблица6254[[#This Row],[цена наличные]]*Таблица6254[[#This Row],[Заказ наличные]],"")</f>
        <v>0</v>
      </c>
      <c r="J2780" s="463">
        <f>Таблица6254[[#This Row],[Цена б/н]]*Таблица6254[[#This Row],[заказ б/н]]</f>
        <v>0</v>
      </c>
    </row>
    <row r="2781" spans="1:10" x14ac:dyDescent="0.25">
      <c r="A2781" s="459" t="s">
        <v>12769</v>
      </c>
      <c r="B2781" s="460" t="s">
        <v>12972</v>
      </c>
      <c r="C2781" s="460" t="s">
        <v>13077</v>
      </c>
      <c r="D2781" s="459" t="s">
        <v>13078</v>
      </c>
      <c r="E2781" s="461">
        <v>20022</v>
      </c>
      <c r="F2781" s="461">
        <v>23013</v>
      </c>
      <c r="G2781" s="462"/>
      <c r="H2781" s="462"/>
      <c r="I2781" s="463">
        <f>IF(Таблица6254[[#This Row],[цена наличные]]&lt;&gt;"-",Таблица6254[[#This Row],[цена наличные]]*Таблица6254[[#This Row],[Заказ наличные]],"")</f>
        <v>0</v>
      </c>
      <c r="J2781" s="463">
        <f>Таблица6254[[#This Row],[Цена б/н]]*Таблица6254[[#This Row],[заказ б/н]]</f>
        <v>0</v>
      </c>
    </row>
    <row r="2782" spans="1:10" x14ac:dyDescent="0.25">
      <c r="A2782" s="459" t="s">
        <v>12769</v>
      </c>
      <c r="B2782" s="460" t="s">
        <v>12972</v>
      </c>
      <c r="C2782" s="460" t="s">
        <v>13079</v>
      </c>
      <c r="D2782" s="459" t="s">
        <v>13080</v>
      </c>
      <c r="E2782" s="461">
        <v>10180</v>
      </c>
      <c r="F2782" s="461">
        <v>11702</v>
      </c>
      <c r="G2782" s="462"/>
      <c r="H2782" s="462"/>
      <c r="I2782" s="463">
        <f>IF(Таблица6254[[#This Row],[цена наличные]]&lt;&gt;"-",Таблица6254[[#This Row],[цена наличные]]*Таблица6254[[#This Row],[Заказ наличные]],"")</f>
        <v>0</v>
      </c>
      <c r="J2782" s="463">
        <f>Таблица6254[[#This Row],[Цена б/н]]*Таблица6254[[#This Row],[заказ б/н]]</f>
        <v>0</v>
      </c>
    </row>
    <row r="2783" spans="1:10" x14ac:dyDescent="0.25">
      <c r="A2783" s="459" t="s">
        <v>12769</v>
      </c>
      <c r="B2783" s="460" t="s">
        <v>12972</v>
      </c>
      <c r="C2783" s="460" t="s">
        <v>13081</v>
      </c>
      <c r="D2783" s="459" t="s">
        <v>13082</v>
      </c>
      <c r="E2783" s="461">
        <v>7126</v>
      </c>
      <c r="F2783" s="461">
        <v>8191</v>
      </c>
      <c r="G2783" s="462"/>
      <c r="H2783" s="462"/>
      <c r="I2783" s="463">
        <f>IF(Таблица6254[[#This Row],[цена наличные]]&lt;&gt;"-",Таблица6254[[#This Row],[цена наличные]]*Таблица6254[[#This Row],[Заказ наличные]],"")</f>
        <v>0</v>
      </c>
      <c r="J2783" s="463">
        <f>Таблица6254[[#This Row],[Цена б/н]]*Таблица6254[[#This Row],[заказ б/н]]</f>
        <v>0</v>
      </c>
    </row>
    <row r="2784" spans="1:10" x14ac:dyDescent="0.25">
      <c r="A2784" s="459" t="s">
        <v>12769</v>
      </c>
      <c r="B2784" s="460" t="s">
        <v>12972</v>
      </c>
      <c r="C2784" s="460" t="s">
        <v>13083</v>
      </c>
      <c r="D2784" s="459" t="s">
        <v>13084</v>
      </c>
      <c r="E2784" s="461">
        <v>3588</v>
      </c>
      <c r="F2784" s="461">
        <v>4124</v>
      </c>
      <c r="G2784" s="462"/>
      <c r="H2784" s="462"/>
      <c r="I2784" s="463">
        <f>IF(Таблица6254[[#This Row],[цена наличные]]&lt;&gt;"-",Таблица6254[[#This Row],[цена наличные]]*Таблица6254[[#This Row],[Заказ наличные]],"")</f>
        <v>0</v>
      </c>
      <c r="J2784" s="463">
        <f>Таблица6254[[#This Row],[Цена б/н]]*Таблица6254[[#This Row],[заказ б/н]]</f>
        <v>0</v>
      </c>
    </row>
    <row r="2785" spans="1:10" x14ac:dyDescent="0.25">
      <c r="A2785" s="459" t="s">
        <v>12769</v>
      </c>
      <c r="B2785" s="460" t="s">
        <v>12972</v>
      </c>
      <c r="C2785" s="460" t="s">
        <v>13085</v>
      </c>
      <c r="D2785" s="459" t="s">
        <v>13086</v>
      </c>
      <c r="E2785" s="461">
        <v>4968</v>
      </c>
      <c r="F2785" s="461">
        <v>5710</v>
      </c>
      <c r="G2785" s="462"/>
      <c r="H2785" s="462"/>
      <c r="I2785" s="463">
        <f>IF(Таблица6254[[#This Row],[цена наличные]]&lt;&gt;"-",Таблица6254[[#This Row],[цена наличные]]*Таблица6254[[#This Row],[Заказ наличные]],"")</f>
        <v>0</v>
      </c>
      <c r="J2785" s="463">
        <f>Таблица6254[[#This Row],[Цена б/н]]*Таблица6254[[#This Row],[заказ б/н]]</f>
        <v>0</v>
      </c>
    </row>
    <row r="2786" spans="1:10" x14ac:dyDescent="0.25">
      <c r="A2786" s="459" t="s">
        <v>12769</v>
      </c>
      <c r="B2786" s="460" t="s">
        <v>12972</v>
      </c>
      <c r="C2786" s="460" t="s">
        <v>13087</v>
      </c>
      <c r="D2786" s="459" t="s">
        <v>13088</v>
      </c>
      <c r="E2786" s="461">
        <v>3519</v>
      </c>
      <c r="F2786" s="461">
        <v>4045</v>
      </c>
      <c r="G2786" s="462"/>
      <c r="H2786" s="462"/>
      <c r="I2786" s="463">
        <f>IF(Таблица6254[[#This Row],[цена наличные]]&lt;&gt;"-",Таблица6254[[#This Row],[цена наличные]]*Таблица6254[[#This Row],[Заказ наличные]],"")</f>
        <v>0</v>
      </c>
      <c r="J2786" s="463">
        <f>Таблица6254[[#This Row],[Цена б/н]]*Таблица6254[[#This Row],[заказ б/н]]</f>
        <v>0</v>
      </c>
    </row>
    <row r="2787" spans="1:10" x14ac:dyDescent="0.25">
      <c r="A2787" s="459" t="s">
        <v>12769</v>
      </c>
      <c r="B2787" s="460" t="s">
        <v>12972</v>
      </c>
      <c r="C2787" s="460" t="s">
        <v>13089</v>
      </c>
      <c r="D2787" s="459" t="s">
        <v>13090</v>
      </c>
      <c r="E2787" s="461">
        <v>7194</v>
      </c>
      <c r="F2787" s="461">
        <v>8269</v>
      </c>
      <c r="G2787" s="462"/>
      <c r="H2787" s="462"/>
      <c r="I2787" s="463">
        <f>IF(Таблица6254[[#This Row],[цена наличные]]&lt;&gt;"-",Таблица6254[[#This Row],[цена наличные]]*Таблица6254[[#This Row],[Заказ наличные]],"")</f>
        <v>0</v>
      </c>
      <c r="J2787" s="463">
        <f>Таблица6254[[#This Row],[Цена б/н]]*Таблица6254[[#This Row],[заказ б/н]]</f>
        <v>0</v>
      </c>
    </row>
    <row r="2788" spans="1:10" x14ac:dyDescent="0.25">
      <c r="A2788" s="459" t="s">
        <v>12769</v>
      </c>
      <c r="B2788" s="460" t="s">
        <v>12972</v>
      </c>
      <c r="C2788" s="460" t="s">
        <v>13091</v>
      </c>
      <c r="D2788" s="459" t="s">
        <v>13092</v>
      </c>
      <c r="E2788" s="461">
        <v>7452</v>
      </c>
      <c r="F2788" s="461">
        <v>8566</v>
      </c>
      <c r="G2788" s="462"/>
      <c r="H2788" s="462"/>
      <c r="I2788" s="463">
        <f>IF(Таблица6254[[#This Row],[цена наличные]]&lt;&gt;"-",Таблица6254[[#This Row],[цена наличные]]*Таблица6254[[#This Row],[Заказ наличные]],"")</f>
        <v>0</v>
      </c>
      <c r="J2788" s="463">
        <f>Таблица6254[[#This Row],[Цена б/н]]*Таблица6254[[#This Row],[заказ б/н]]</f>
        <v>0</v>
      </c>
    </row>
    <row r="2789" spans="1:10" x14ac:dyDescent="0.25">
      <c r="A2789" s="459" t="s">
        <v>12769</v>
      </c>
      <c r="B2789" s="460" t="s">
        <v>12972</v>
      </c>
      <c r="C2789" s="460" t="s">
        <v>13093</v>
      </c>
      <c r="D2789" s="459" t="s">
        <v>13094</v>
      </c>
      <c r="E2789" s="461">
        <v>7590</v>
      </c>
      <c r="F2789" s="461">
        <v>8724</v>
      </c>
      <c r="G2789" s="462"/>
      <c r="H2789" s="462"/>
      <c r="I2789" s="463">
        <f>IF(Таблица6254[[#This Row],[цена наличные]]&lt;&gt;"-",Таблица6254[[#This Row],[цена наличные]]*Таблица6254[[#This Row],[Заказ наличные]],"")</f>
        <v>0</v>
      </c>
      <c r="J2789" s="463">
        <f>Таблица6254[[#This Row],[Цена б/н]]*Таблица6254[[#This Row],[заказ б/н]]</f>
        <v>0</v>
      </c>
    </row>
    <row r="2790" spans="1:10" x14ac:dyDescent="0.25">
      <c r="A2790" s="459" t="s">
        <v>12769</v>
      </c>
      <c r="B2790" s="460" t="s">
        <v>12972</v>
      </c>
      <c r="C2790" s="460" t="s">
        <v>13095</v>
      </c>
      <c r="D2790" s="459" t="s">
        <v>13096</v>
      </c>
      <c r="E2790" s="461">
        <v>7590</v>
      </c>
      <c r="F2790" s="461">
        <v>8724</v>
      </c>
      <c r="G2790" s="462"/>
      <c r="H2790" s="462"/>
      <c r="I2790" s="463">
        <f>IF(Таблица6254[[#This Row],[цена наличные]]&lt;&gt;"-",Таблица6254[[#This Row],[цена наличные]]*Таблица6254[[#This Row],[Заказ наличные]],"")</f>
        <v>0</v>
      </c>
      <c r="J2790" s="463">
        <f>Таблица6254[[#This Row],[Цена б/н]]*Таблица6254[[#This Row],[заказ б/н]]</f>
        <v>0</v>
      </c>
    </row>
    <row r="2791" spans="1:10" x14ac:dyDescent="0.25">
      <c r="A2791" s="459" t="s">
        <v>12769</v>
      </c>
      <c r="B2791" s="460" t="s">
        <v>12972</v>
      </c>
      <c r="C2791" s="460" t="s">
        <v>13097</v>
      </c>
      <c r="D2791" s="459" t="s">
        <v>13098</v>
      </c>
      <c r="E2791" s="461">
        <v>3190</v>
      </c>
      <c r="F2791" s="461">
        <v>3667</v>
      </c>
      <c r="G2791" s="462"/>
      <c r="H2791" s="462"/>
      <c r="I2791" s="463">
        <f>IF(Таблица6254[[#This Row],[цена наличные]]&lt;&gt;"-",Таблица6254[[#This Row],[цена наличные]]*Таблица6254[[#This Row],[Заказ наличные]],"")</f>
        <v>0</v>
      </c>
      <c r="J2791" s="463">
        <f>Таблица6254[[#This Row],[Цена б/н]]*Таблица6254[[#This Row],[заказ б/н]]</f>
        <v>0</v>
      </c>
    </row>
    <row r="2792" spans="1:10" x14ac:dyDescent="0.25">
      <c r="A2792" s="459" t="s">
        <v>12769</v>
      </c>
      <c r="B2792" s="460" t="s">
        <v>12972</v>
      </c>
      <c r="C2792" s="460" t="s">
        <v>13099</v>
      </c>
      <c r="D2792" s="459" t="s">
        <v>13100</v>
      </c>
      <c r="E2792" s="461">
        <v>2760</v>
      </c>
      <c r="F2792" s="461">
        <v>3173</v>
      </c>
      <c r="G2792" s="462"/>
      <c r="H2792" s="462"/>
      <c r="I2792" s="463">
        <f>IF(Таблица6254[[#This Row],[цена наличные]]&lt;&gt;"-",Таблица6254[[#This Row],[цена наличные]]*Таблица6254[[#This Row],[Заказ наличные]],"")</f>
        <v>0</v>
      </c>
      <c r="J2792" s="463">
        <f>Таблица6254[[#This Row],[Цена б/н]]*Таблица6254[[#This Row],[заказ б/н]]</f>
        <v>0</v>
      </c>
    </row>
    <row r="2793" spans="1:10" x14ac:dyDescent="0.25">
      <c r="A2793" s="459" t="s">
        <v>12769</v>
      </c>
      <c r="B2793" s="460" t="s">
        <v>13101</v>
      </c>
      <c r="C2793" s="460" t="s">
        <v>13102</v>
      </c>
      <c r="D2793" s="459" t="s">
        <v>13103</v>
      </c>
      <c r="E2793" s="461">
        <v>566</v>
      </c>
      <c r="F2793" s="461">
        <v>651</v>
      </c>
      <c r="G2793" s="462"/>
      <c r="H2793" s="462"/>
      <c r="I2793" s="463">
        <f>IF(Таблица6254[[#This Row],[цена наличные]]&lt;&gt;"-",Таблица6254[[#This Row],[цена наличные]]*Таблица6254[[#This Row],[Заказ наличные]],"")</f>
        <v>0</v>
      </c>
      <c r="J2793" s="463">
        <f>Таблица6254[[#This Row],[Цена б/н]]*Таблица6254[[#This Row],[заказ б/н]]</f>
        <v>0</v>
      </c>
    </row>
    <row r="2794" spans="1:10" x14ac:dyDescent="0.25">
      <c r="A2794" s="459" t="s">
        <v>12769</v>
      </c>
      <c r="B2794" s="460" t="s">
        <v>13101</v>
      </c>
      <c r="C2794" s="460" t="s">
        <v>13104</v>
      </c>
      <c r="D2794" s="459" t="s">
        <v>13105</v>
      </c>
      <c r="E2794" s="461">
        <v>336</v>
      </c>
      <c r="F2794" s="461">
        <v>386</v>
      </c>
      <c r="G2794" s="462"/>
      <c r="H2794" s="462"/>
      <c r="I2794" s="463">
        <f>IF(Таблица6254[[#This Row],[цена наличные]]&lt;&gt;"-",Таблица6254[[#This Row],[цена наличные]]*Таблица6254[[#This Row],[Заказ наличные]],"")</f>
        <v>0</v>
      </c>
      <c r="J2794" s="463">
        <f>Таблица6254[[#This Row],[Цена б/н]]*Таблица6254[[#This Row],[заказ б/н]]</f>
        <v>0</v>
      </c>
    </row>
    <row r="2795" spans="1:10" x14ac:dyDescent="0.25">
      <c r="A2795" s="459" t="s">
        <v>12769</v>
      </c>
      <c r="B2795" s="460" t="s">
        <v>13101</v>
      </c>
      <c r="C2795" s="460" t="s">
        <v>13106</v>
      </c>
      <c r="D2795" s="459" t="s">
        <v>13107</v>
      </c>
      <c r="E2795" s="461">
        <v>676</v>
      </c>
      <c r="F2795" s="461">
        <v>777</v>
      </c>
      <c r="G2795" s="462"/>
      <c r="H2795" s="462"/>
      <c r="I2795" s="463">
        <f>IF(Таблица6254[[#This Row],[цена наличные]]&lt;&gt;"-",Таблица6254[[#This Row],[цена наличные]]*Таблица6254[[#This Row],[Заказ наличные]],"")</f>
        <v>0</v>
      </c>
      <c r="J2795" s="463">
        <f>Таблица6254[[#This Row],[Цена б/н]]*Таблица6254[[#This Row],[заказ б/н]]</f>
        <v>0</v>
      </c>
    </row>
    <row r="2796" spans="1:10" x14ac:dyDescent="0.25">
      <c r="A2796" s="459" t="s">
        <v>12769</v>
      </c>
      <c r="B2796" s="460" t="s">
        <v>13101</v>
      </c>
      <c r="C2796" s="460" t="s">
        <v>13108</v>
      </c>
      <c r="D2796" s="459" t="s">
        <v>13109</v>
      </c>
      <c r="E2796" s="461">
        <v>183</v>
      </c>
      <c r="F2796" s="461">
        <v>211</v>
      </c>
      <c r="G2796" s="462"/>
      <c r="H2796" s="462"/>
      <c r="I2796" s="463">
        <f>IF(Таблица6254[[#This Row],[цена наличные]]&lt;&gt;"-",Таблица6254[[#This Row],[цена наличные]]*Таблица6254[[#This Row],[Заказ наличные]],"")</f>
        <v>0</v>
      </c>
      <c r="J2796" s="463">
        <f>Таблица6254[[#This Row],[Цена б/н]]*Таблица6254[[#This Row],[заказ б/н]]</f>
        <v>0</v>
      </c>
    </row>
    <row r="2797" spans="1:10" x14ac:dyDescent="0.25">
      <c r="A2797" s="459" t="s">
        <v>12769</v>
      </c>
      <c r="B2797" s="460" t="s">
        <v>13101</v>
      </c>
      <c r="C2797" s="460" t="s">
        <v>13110</v>
      </c>
      <c r="D2797" s="459" t="s">
        <v>13111</v>
      </c>
      <c r="E2797" s="461">
        <v>24433</v>
      </c>
      <c r="F2797" s="461">
        <v>28084</v>
      </c>
      <c r="G2797" s="462"/>
      <c r="H2797" s="462"/>
      <c r="I2797" s="463">
        <f>IF(Таблица6254[[#This Row],[цена наличные]]&lt;&gt;"-",Таблица6254[[#This Row],[цена наличные]]*Таблица6254[[#This Row],[Заказ наличные]],"")</f>
        <v>0</v>
      </c>
      <c r="J2797" s="463">
        <f>Таблица6254[[#This Row],[Цена б/н]]*Таблица6254[[#This Row],[заказ б/н]]</f>
        <v>0</v>
      </c>
    </row>
    <row r="2798" spans="1:10" x14ac:dyDescent="0.25">
      <c r="A2798" s="504" t="s">
        <v>12769</v>
      </c>
      <c r="B2798" s="505" t="s">
        <v>13101</v>
      </c>
      <c r="C2798" s="505" t="s">
        <v>13112</v>
      </c>
      <c r="D2798" s="504" t="s">
        <v>13113</v>
      </c>
      <c r="E2798" s="506">
        <v>767</v>
      </c>
      <c r="F2798" s="506">
        <v>882</v>
      </c>
      <c r="G2798" s="501"/>
      <c r="H2798" s="501"/>
      <c r="I2798" s="502">
        <f>IF(Таблица6254[[#This Row],[цена наличные]]&lt;&gt;"-",Таблица6254[[#This Row],[цена наличные]]*Таблица6254[[#This Row],[Заказ наличные]],"")</f>
        <v>0</v>
      </c>
      <c r="J2798" s="502">
        <f>Таблица6254[[#This Row],[Цена б/н]]*Таблица6254[[#This Row],[заказ б/н]]</f>
        <v>0</v>
      </c>
    </row>
    <row r="2799" spans="1:10" x14ac:dyDescent="0.25">
      <c r="A2799" s="504" t="s">
        <v>12769</v>
      </c>
      <c r="B2799" s="531" t="s">
        <v>13101</v>
      </c>
      <c r="C2799" s="532"/>
      <c r="D2799" s="504" t="s">
        <v>13114</v>
      </c>
      <c r="E2799" s="506">
        <v>305</v>
      </c>
      <c r="F2799" s="506">
        <v>351</v>
      </c>
      <c r="G2799" s="501"/>
      <c r="H2799" s="501"/>
      <c r="I2799" s="502">
        <f>IF(Таблица6254[[#This Row],[цена наличные]]&lt;&gt;"-",Таблица6254[[#This Row],[цена наличные]]*Таблица6254[[#This Row],[Заказ наличные]],"")</f>
        <v>0</v>
      </c>
      <c r="J2799" s="502">
        <f>Таблица6254[[#This Row],[Цена б/н]]*Таблица6254[[#This Row],[заказ б/н]]</f>
        <v>0</v>
      </c>
    </row>
    <row r="2800" spans="1:10" x14ac:dyDescent="0.25">
      <c r="A2800" s="504" t="s">
        <v>12769</v>
      </c>
      <c r="B2800" s="505" t="s">
        <v>13101</v>
      </c>
      <c r="C2800" s="505" t="s">
        <v>13115</v>
      </c>
      <c r="D2800" s="504" t="s">
        <v>13116</v>
      </c>
      <c r="E2800" s="506">
        <v>3933</v>
      </c>
      <c r="F2800" s="506">
        <v>4521</v>
      </c>
      <c r="G2800" s="501"/>
      <c r="H2800" s="501"/>
      <c r="I2800" s="502">
        <f>IF(Таблица6254[[#This Row],[цена наличные]]&lt;&gt;"-",Таблица6254[[#This Row],[цена наличные]]*Таблица6254[[#This Row],[Заказ наличные]],"")</f>
        <v>0</v>
      </c>
      <c r="J2800" s="502">
        <f>Таблица6254[[#This Row],[Цена б/н]]*Таблица6254[[#This Row],[заказ б/н]]</f>
        <v>0</v>
      </c>
    </row>
    <row r="2801" spans="1:10" x14ac:dyDescent="0.25">
      <c r="A2801" s="504" t="s">
        <v>12769</v>
      </c>
      <c r="B2801" s="505" t="s">
        <v>13101</v>
      </c>
      <c r="C2801" s="505" t="s">
        <v>13117</v>
      </c>
      <c r="D2801" s="504" t="s">
        <v>13118</v>
      </c>
      <c r="E2801" s="506">
        <v>3864</v>
      </c>
      <c r="F2801" s="506">
        <v>4441</v>
      </c>
      <c r="G2801" s="501"/>
      <c r="H2801" s="501"/>
      <c r="I2801" s="502">
        <f>IF(Таблица6254[[#This Row],[цена наличные]]&lt;&gt;"-",Таблица6254[[#This Row],[цена наличные]]*Таблица6254[[#This Row],[Заказ наличные]],"")</f>
        <v>0</v>
      </c>
      <c r="J2801" s="502">
        <f>Таблица6254[[#This Row],[Цена б/н]]*Таблица6254[[#This Row],[заказ б/н]]</f>
        <v>0</v>
      </c>
    </row>
    <row r="2802" spans="1:10" x14ac:dyDescent="0.25">
      <c r="A2802" s="504" t="s">
        <v>12769</v>
      </c>
      <c r="B2802" s="505" t="s">
        <v>13101</v>
      </c>
      <c r="C2802" s="505" t="s">
        <v>13119</v>
      </c>
      <c r="D2802" s="504" t="s">
        <v>13120</v>
      </c>
      <c r="E2802" s="506">
        <v>611</v>
      </c>
      <c r="F2802" s="506">
        <v>702</v>
      </c>
      <c r="G2802" s="501"/>
      <c r="H2802" s="501"/>
      <c r="I2802" s="502">
        <f>IF(Таблица6254[[#This Row],[цена наличные]]&lt;&gt;"-",Таблица6254[[#This Row],[цена наличные]]*Таблица6254[[#This Row],[Заказ наличные]],"")</f>
        <v>0</v>
      </c>
      <c r="J2802" s="502">
        <f>Таблица6254[[#This Row],[Цена б/н]]*Таблица6254[[#This Row],[заказ б/н]]</f>
        <v>0</v>
      </c>
    </row>
    <row r="2803" spans="1:10" x14ac:dyDescent="0.25">
      <c r="A2803" s="504" t="s">
        <v>12769</v>
      </c>
      <c r="B2803" s="505" t="s">
        <v>3984</v>
      </c>
      <c r="C2803" s="505" t="s">
        <v>13121</v>
      </c>
      <c r="D2803" s="504" t="s">
        <v>13122</v>
      </c>
      <c r="E2803" s="506">
        <v>13438</v>
      </c>
      <c r="F2803" s="506">
        <v>15446</v>
      </c>
      <c r="G2803" s="501"/>
      <c r="H2803" s="501"/>
      <c r="I2803" s="502">
        <f>IF(Таблица6254[[#This Row],[цена наличные]]&lt;&gt;"-",Таблица6254[[#This Row],[цена наличные]]*Таблица6254[[#This Row],[Заказ наличные]],"")</f>
        <v>0</v>
      </c>
      <c r="J2803" s="502">
        <f>Таблица6254[[#This Row],[Цена б/н]]*Таблица6254[[#This Row],[заказ б/н]]</f>
        <v>0</v>
      </c>
    </row>
    <row r="2804" spans="1:10" x14ac:dyDescent="0.25">
      <c r="A2804" s="504" t="s">
        <v>12769</v>
      </c>
      <c r="B2804" s="505" t="s">
        <v>3984</v>
      </c>
      <c r="C2804" s="505" t="s">
        <v>13123</v>
      </c>
      <c r="D2804" s="504" t="s">
        <v>13124</v>
      </c>
      <c r="E2804" s="506">
        <v>4276</v>
      </c>
      <c r="F2804" s="506">
        <v>4915</v>
      </c>
      <c r="G2804" s="501"/>
      <c r="H2804" s="501"/>
      <c r="I2804" s="502">
        <f>IF(Таблица6254[[#This Row],[цена наличные]]&lt;&gt;"-",Таблица6254[[#This Row],[цена наличные]]*Таблица6254[[#This Row],[Заказ наличные]],"")</f>
        <v>0</v>
      </c>
      <c r="J2804" s="502">
        <f>Таблица6254[[#This Row],[Цена б/н]]*Таблица6254[[#This Row],[заказ б/н]]</f>
        <v>0</v>
      </c>
    </row>
    <row r="2805" spans="1:10" x14ac:dyDescent="0.25">
      <c r="A2805" s="504" t="s">
        <v>12769</v>
      </c>
      <c r="B2805" s="505" t="s">
        <v>3984</v>
      </c>
      <c r="C2805" s="505" t="s">
        <v>13125</v>
      </c>
      <c r="D2805" s="504" t="s">
        <v>13126</v>
      </c>
      <c r="E2805" s="506">
        <v>12217</v>
      </c>
      <c r="F2805" s="506">
        <v>14042</v>
      </c>
      <c r="G2805" s="501"/>
      <c r="H2805" s="501"/>
      <c r="I2805" s="502">
        <f>IF(Таблица6254[[#This Row],[цена наличные]]&lt;&gt;"-",Таблица6254[[#This Row],[цена наличные]]*Таблица6254[[#This Row],[Заказ наличные]],"")</f>
        <v>0</v>
      </c>
      <c r="J2805" s="502">
        <f>Таблица6254[[#This Row],[Цена б/н]]*Таблица6254[[#This Row],[заказ б/н]]</f>
        <v>0</v>
      </c>
    </row>
    <row r="2806" spans="1:10" x14ac:dyDescent="0.25">
      <c r="A2806" s="504" t="s">
        <v>12769</v>
      </c>
      <c r="B2806" s="505" t="s">
        <v>3984</v>
      </c>
      <c r="C2806" s="505" t="s">
        <v>13127</v>
      </c>
      <c r="D2806" s="504" t="s">
        <v>13128</v>
      </c>
      <c r="E2806" s="506">
        <v>11877</v>
      </c>
      <c r="F2806" s="506">
        <v>13652</v>
      </c>
      <c r="G2806" s="501"/>
      <c r="H2806" s="501"/>
      <c r="I2806" s="502">
        <f>IF(Таблица6254[[#This Row],[цена наличные]]&lt;&gt;"-",Таблица6254[[#This Row],[цена наличные]]*Таблица6254[[#This Row],[Заказ наличные]],"")</f>
        <v>0</v>
      </c>
      <c r="J2806" s="502">
        <f>Таблица6254[[#This Row],[Цена б/н]]*Таблица6254[[#This Row],[заказ б/н]]</f>
        <v>0</v>
      </c>
    </row>
    <row r="2807" spans="1:10" x14ac:dyDescent="0.25">
      <c r="A2807" s="504" t="s">
        <v>12769</v>
      </c>
      <c r="B2807" s="505" t="s">
        <v>3984</v>
      </c>
      <c r="C2807" s="505" t="s">
        <v>13129</v>
      </c>
      <c r="D2807" s="504" t="s">
        <v>13130</v>
      </c>
      <c r="E2807" s="506">
        <v>4347</v>
      </c>
      <c r="F2807" s="506">
        <v>4997</v>
      </c>
      <c r="G2807" s="501"/>
      <c r="H2807" s="501"/>
      <c r="I2807" s="502">
        <f>IF(Таблица6254[[#This Row],[цена наличные]]&lt;&gt;"-",Таблица6254[[#This Row],[цена наличные]]*Таблица6254[[#This Row],[Заказ наличные]],"")</f>
        <v>0</v>
      </c>
      <c r="J2807" s="502">
        <f>Таблица6254[[#This Row],[Цена б/н]]*Таблица6254[[#This Row],[заказ б/н]]</f>
        <v>0</v>
      </c>
    </row>
    <row r="2808" spans="1:10" x14ac:dyDescent="0.25">
      <c r="A2808" s="504" t="s">
        <v>12769</v>
      </c>
      <c r="B2808" s="505" t="s">
        <v>3984</v>
      </c>
      <c r="C2808" s="505" t="s">
        <v>13131</v>
      </c>
      <c r="D2808" s="504" t="s">
        <v>13132</v>
      </c>
      <c r="E2808" s="506">
        <v>7805</v>
      </c>
      <c r="F2808" s="506">
        <v>8971</v>
      </c>
      <c r="G2808" s="501"/>
      <c r="H2808" s="501"/>
      <c r="I2808" s="502">
        <f>IF(Таблица6254[[#This Row],[цена наличные]]&lt;&gt;"-",Таблица6254[[#This Row],[цена наличные]]*Таблица6254[[#This Row],[Заказ наличные]],"")</f>
        <v>0</v>
      </c>
      <c r="J2808" s="502">
        <f>Таблица6254[[#This Row],[Цена б/н]]*Таблица6254[[#This Row],[заказ б/н]]</f>
        <v>0</v>
      </c>
    </row>
    <row r="2809" spans="1:10" x14ac:dyDescent="0.25">
      <c r="A2809" s="504" t="s">
        <v>12769</v>
      </c>
      <c r="B2809" s="505" t="s">
        <v>3984</v>
      </c>
      <c r="C2809" s="505" t="s">
        <v>13133</v>
      </c>
      <c r="D2809" s="504" t="s">
        <v>13134</v>
      </c>
      <c r="E2809" s="506">
        <v>11040</v>
      </c>
      <c r="F2809" s="506">
        <v>12690</v>
      </c>
      <c r="G2809" s="501"/>
      <c r="H2809" s="501"/>
      <c r="I2809" s="502">
        <f>IF(Таблица6254[[#This Row],[цена наличные]]&lt;&gt;"-",Таблица6254[[#This Row],[цена наличные]]*Таблица6254[[#This Row],[Заказ наличные]],"")</f>
        <v>0</v>
      </c>
      <c r="J2809" s="502">
        <f>Таблица6254[[#This Row],[Цена б/н]]*Таблица6254[[#This Row],[заказ б/н]]</f>
        <v>0</v>
      </c>
    </row>
    <row r="2810" spans="1:10" x14ac:dyDescent="0.25">
      <c r="A2810" s="504" t="s">
        <v>12769</v>
      </c>
      <c r="B2810" s="505" t="s">
        <v>3984</v>
      </c>
      <c r="C2810" s="505" t="s">
        <v>13135</v>
      </c>
      <c r="D2810" s="504" t="s">
        <v>13136</v>
      </c>
      <c r="E2810" s="506">
        <v>5796</v>
      </c>
      <c r="F2810" s="506">
        <v>6662</v>
      </c>
      <c r="G2810" s="501"/>
      <c r="H2810" s="501"/>
      <c r="I2810" s="502">
        <f>IF(Таблица6254[[#This Row],[цена наличные]]&lt;&gt;"-",Таблица6254[[#This Row],[цена наличные]]*Таблица6254[[#This Row],[Заказ наличные]],"")</f>
        <v>0</v>
      </c>
      <c r="J2810" s="502">
        <f>Таблица6254[[#This Row],[Цена б/н]]*Таблица6254[[#This Row],[заказ б/н]]</f>
        <v>0</v>
      </c>
    </row>
    <row r="2811" spans="1:10" x14ac:dyDescent="0.25">
      <c r="A2811" s="504" t="s">
        <v>12769</v>
      </c>
      <c r="B2811" s="505" t="s">
        <v>3984</v>
      </c>
      <c r="C2811" s="505" t="s">
        <v>13137</v>
      </c>
      <c r="D2811" s="504" t="s">
        <v>13138</v>
      </c>
      <c r="E2811" s="506">
        <v>5796</v>
      </c>
      <c r="F2811" s="506">
        <v>6662</v>
      </c>
      <c r="G2811" s="501"/>
      <c r="H2811" s="501"/>
      <c r="I2811" s="502">
        <f>IF(Таблица6254[[#This Row],[цена наличные]]&lt;&gt;"-",Таблица6254[[#This Row],[цена наличные]]*Таблица6254[[#This Row],[Заказ наличные]],"")</f>
        <v>0</v>
      </c>
      <c r="J2811" s="502">
        <f>Таблица6254[[#This Row],[Цена б/н]]*Таблица6254[[#This Row],[заказ б/н]]</f>
        <v>0</v>
      </c>
    </row>
    <row r="2812" spans="1:10" x14ac:dyDescent="0.25">
      <c r="A2812" s="504" t="s">
        <v>12769</v>
      </c>
      <c r="B2812" s="505" t="s">
        <v>13139</v>
      </c>
      <c r="C2812" s="505" t="s">
        <v>13140</v>
      </c>
      <c r="D2812" s="504" t="s">
        <v>13141</v>
      </c>
      <c r="E2812" s="506">
        <v>30541</v>
      </c>
      <c r="F2812" s="506">
        <v>35105</v>
      </c>
      <c r="G2812" s="501"/>
      <c r="H2812" s="501"/>
      <c r="I2812" s="502">
        <f>IF(Таблица6254[[#This Row],[цена наличные]]&lt;&gt;"-",Таблица6254[[#This Row],[цена наличные]]*Таблица6254[[#This Row],[Заказ наличные]],"")</f>
        <v>0</v>
      </c>
      <c r="J2812" s="502">
        <f>Таблица6254[[#This Row],[Цена б/н]]*Таблица6254[[#This Row],[заказ б/н]]</f>
        <v>0</v>
      </c>
    </row>
    <row r="2813" spans="1:10" x14ac:dyDescent="0.25">
      <c r="A2813" s="504" t="s">
        <v>12769</v>
      </c>
      <c r="B2813" s="505" t="s">
        <v>13139</v>
      </c>
      <c r="C2813" s="505" t="s">
        <v>13142</v>
      </c>
      <c r="D2813" s="504" t="s">
        <v>13143</v>
      </c>
      <c r="E2813" s="506">
        <v>49884</v>
      </c>
      <c r="F2813" s="506">
        <v>57338</v>
      </c>
      <c r="G2813" s="501"/>
      <c r="H2813" s="501"/>
      <c r="I2813" s="502">
        <f>IF(Таблица6254[[#This Row],[цена наличные]]&lt;&gt;"-",Таблица6254[[#This Row],[цена наличные]]*Таблица6254[[#This Row],[Заказ наличные]],"")</f>
        <v>0</v>
      </c>
      <c r="J2813" s="502">
        <f>Таблица6254[[#This Row],[Цена б/н]]*Таблица6254[[#This Row],[заказ б/н]]</f>
        <v>0</v>
      </c>
    </row>
    <row r="2814" spans="1:10" x14ac:dyDescent="0.25">
      <c r="A2814" s="504" t="s">
        <v>12769</v>
      </c>
      <c r="B2814" s="505" t="s">
        <v>13139</v>
      </c>
      <c r="C2814" s="505" t="s">
        <v>13144</v>
      </c>
      <c r="D2814" s="504" t="s">
        <v>13145</v>
      </c>
      <c r="E2814" s="506">
        <v>14931</v>
      </c>
      <c r="F2814" s="506">
        <v>17162</v>
      </c>
      <c r="G2814" s="501"/>
      <c r="H2814" s="501"/>
      <c r="I2814" s="502">
        <f>IF(Таблица6254[[#This Row],[цена наличные]]&lt;&gt;"-",Таблица6254[[#This Row],[цена наличные]]*Таблица6254[[#This Row],[Заказ наличные]],"")</f>
        <v>0</v>
      </c>
      <c r="J2814" s="502">
        <f>Таблица6254[[#This Row],[Цена б/н]]*Таблица6254[[#This Row],[заказ б/н]]</f>
        <v>0</v>
      </c>
    </row>
    <row r="2815" spans="1:10" x14ac:dyDescent="0.25">
      <c r="A2815" s="504" t="s">
        <v>12769</v>
      </c>
      <c r="B2815" s="505" t="s">
        <v>13139</v>
      </c>
      <c r="C2815" s="505" t="s">
        <v>13146</v>
      </c>
      <c r="D2815" s="504" t="s">
        <v>13147</v>
      </c>
      <c r="E2815" s="506">
        <v>10859</v>
      </c>
      <c r="F2815" s="506">
        <v>12482</v>
      </c>
      <c r="G2815" s="501"/>
      <c r="H2815" s="501"/>
      <c r="I2815" s="502">
        <f>IF(Таблица6254[[#This Row],[цена наличные]]&lt;&gt;"-",Таблица6254[[#This Row],[цена наличные]]*Таблица6254[[#This Row],[Заказ наличные]],"")</f>
        <v>0</v>
      </c>
      <c r="J2815" s="502">
        <f>Таблица6254[[#This Row],[Цена б/н]]*Таблица6254[[#This Row],[заказ б/н]]</f>
        <v>0</v>
      </c>
    </row>
    <row r="2816" spans="1:10" x14ac:dyDescent="0.25">
      <c r="A2816" s="504" t="s">
        <v>12769</v>
      </c>
      <c r="B2816" s="505" t="s">
        <v>13139</v>
      </c>
      <c r="C2816" s="505" t="s">
        <v>13148</v>
      </c>
      <c r="D2816" s="504" t="s">
        <v>13149</v>
      </c>
      <c r="E2816" s="506">
        <v>19004</v>
      </c>
      <c r="F2816" s="506">
        <v>21843</v>
      </c>
      <c r="G2816" s="501"/>
      <c r="H2816" s="501"/>
      <c r="I2816" s="502">
        <f>IF(Таблица6254[[#This Row],[цена наличные]]&lt;&gt;"-",Таблица6254[[#This Row],[цена наличные]]*Таблица6254[[#This Row],[Заказ наличные]],"")</f>
        <v>0</v>
      </c>
      <c r="J2816" s="502">
        <f>Таблица6254[[#This Row],[Цена б/н]]*Таблица6254[[#This Row],[заказ б/н]]</f>
        <v>0</v>
      </c>
    </row>
    <row r="2817" spans="1:10" x14ac:dyDescent="0.25">
      <c r="A2817" s="504" t="s">
        <v>12769</v>
      </c>
      <c r="B2817" s="505" t="s">
        <v>13139</v>
      </c>
      <c r="C2817" s="505" t="s">
        <v>13150</v>
      </c>
      <c r="D2817" s="504" t="s">
        <v>13151</v>
      </c>
      <c r="E2817" s="506">
        <v>14253</v>
      </c>
      <c r="F2817" s="506">
        <v>16382</v>
      </c>
      <c r="G2817" s="501"/>
      <c r="H2817" s="501"/>
      <c r="I2817" s="502">
        <f>IF(Таблица6254[[#This Row],[цена наличные]]&lt;&gt;"-",Таблица6254[[#This Row],[цена наличные]]*Таблица6254[[#This Row],[Заказ наличные]],"")</f>
        <v>0</v>
      </c>
      <c r="J2817" s="502">
        <f>Таблица6254[[#This Row],[Цена б/н]]*Таблица6254[[#This Row],[заказ б/н]]</f>
        <v>0</v>
      </c>
    </row>
    <row r="2818" spans="1:10" x14ac:dyDescent="0.25">
      <c r="A2818" s="504" t="s">
        <v>12769</v>
      </c>
      <c r="B2818" s="505" t="s">
        <v>13139</v>
      </c>
      <c r="C2818" s="505" t="s">
        <v>13152</v>
      </c>
      <c r="D2818" s="504" t="s">
        <v>13153</v>
      </c>
      <c r="E2818" s="506">
        <v>33256</v>
      </c>
      <c r="F2818" s="506">
        <v>38225</v>
      </c>
      <c r="G2818" s="501"/>
      <c r="H2818" s="501"/>
      <c r="I2818" s="502">
        <f>IF(Таблица6254[[#This Row],[цена наличные]]&lt;&gt;"-",Таблица6254[[#This Row],[цена наличные]]*Таблица6254[[#This Row],[Заказ наличные]],"")</f>
        <v>0</v>
      </c>
      <c r="J2818" s="502">
        <f>Таблица6254[[#This Row],[Цена б/н]]*Таблица6254[[#This Row],[заказ б/н]]</f>
        <v>0</v>
      </c>
    </row>
    <row r="2819" spans="1:10" x14ac:dyDescent="0.25">
      <c r="A2819" s="504" t="s">
        <v>12769</v>
      </c>
      <c r="B2819" s="505" t="s">
        <v>13139</v>
      </c>
      <c r="C2819" s="505" t="s">
        <v>13154</v>
      </c>
      <c r="D2819" s="504" t="s">
        <v>13155</v>
      </c>
      <c r="E2819" s="506">
        <v>3122</v>
      </c>
      <c r="F2819" s="506">
        <v>3589</v>
      </c>
      <c r="G2819" s="501"/>
      <c r="H2819" s="501"/>
      <c r="I2819" s="502">
        <f>IF(Таблица6254[[#This Row],[цена наличные]]&lt;&gt;"-",Таблица6254[[#This Row],[цена наличные]]*Таблица6254[[#This Row],[Заказ наличные]],"")</f>
        <v>0</v>
      </c>
      <c r="J2819" s="502">
        <f>Таблица6254[[#This Row],[Цена б/н]]*Таблица6254[[#This Row],[заказ б/н]]</f>
        <v>0</v>
      </c>
    </row>
    <row r="2820" spans="1:10" x14ac:dyDescent="0.25">
      <c r="A2820" s="504" t="s">
        <v>12769</v>
      </c>
      <c r="B2820" s="505" t="s">
        <v>13139</v>
      </c>
      <c r="C2820" s="505" t="s">
        <v>13156</v>
      </c>
      <c r="D2820" s="504" t="s">
        <v>13157</v>
      </c>
      <c r="E2820" s="506">
        <v>10695</v>
      </c>
      <c r="F2820" s="506">
        <v>12293</v>
      </c>
      <c r="G2820" s="501"/>
      <c r="H2820" s="501"/>
      <c r="I2820" s="502">
        <f>IF(Таблица6254[[#This Row],[цена наличные]]&lt;&gt;"-",Таблица6254[[#This Row],[цена наличные]]*Таблица6254[[#This Row],[Заказ наличные]],"")</f>
        <v>0</v>
      </c>
      <c r="J2820" s="502">
        <f>Таблица6254[[#This Row],[Цена б/н]]*Таблица6254[[#This Row],[заказ б/н]]</f>
        <v>0</v>
      </c>
    </row>
    <row r="2821" spans="1:10" x14ac:dyDescent="0.25">
      <c r="A2821" s="504" t="s">
        <v>12769</v>
      </c>
      <c r="B2821" s="505" t="s">
        <v>13139</v>
      </c>
      <c r="C2821" s="505" t="s">
        <v>13158</v>
      </c>
      <c r="D2821" s="504" t="s">
        <v>13159</v>
      </c>
      <c r="E2821" s="506">
        <v>4751</v>
      </c>
      <c r="F2821" s="506">
        <v>5461</v>
      </c>
      <c r="G2821" s="501"/>
      <c r="H2821" s="501"/>
      <c r="I2821" s="502">
        <f>IF(Таблица6254[[#This Row],[цена наличные]]&lt;&gt;"-",Таблица6254[[#This Row],[цена наличные]]*Таблица6254[[#This Row],[Заказ наличные]],"")</f>
        <v>0</v>
      </c>
      <c r="J2821" s="502">
        <f>Таблица6254[[#This Row],[Цена б/н]]*Таблица6254[[#This Row],[заказ б/н]]</f>
        <v>0</v>
      </c>
    </row>
    <row r="2822" spans="1:10" x14ac:dyDescent="0.25">
      <c r="A2822" s="504" t="s">
        <v>12769</v>
      </c>
      <c r="B2822" s="505" t="s">
        <v>13139</v>
      </c>
      <c r="C2822" s="505" t="s">
        <v>13160</v>
      </c>
      <c r="D2822" s="504" t="s">
        <v>13161</v>
      </c>
      <c r="E2822" s="506">
        <v>4412</v>
      </c>
      <c r="F2822" s="506">
        <v>5071</v>
      </c>
      <c r="G2822" s="501"/>
      <c r="H2822" s="501"/>
      <c r="I2822" s="502">
        <f>IF(Таблица6254[[#This Row],[цена наличные]]&lt;&gt;"-",Таблица6254[[#This Row],[цена наличные]]*Таблица6254[[#This Row],[Заказ наличные]],"")</f>
        <v>0</v>
      </c>
      <c r="J2822" s="502">
        <f>Таблица6254[[#This Row],[Цена б/н]]*Таблица6254[[#This Row],[заказ б/н]]</f>
        <v>0</v>
      </c>
    </row>
    <row r="2823" spans="1:10" x14ac:dyDescent="0.25">
      <c r="A2823" s="504" t="s">
        <v>12769</v>
      </c>
      <c r="B2823" s="505" t="s">
        <v>13139</v>
      </c>
      <c r="C2823" s="505" t="s">
        <v>13162</v>
      </c>
      <c r="D2823" s="504" t="s">
        <v>13163</v>
      </c>
      <c r="E2823" s="506">
        <v>5362</v>
      </c>
      <c r="F2823" s="506">
        <v>6163</v>
      </c>
      <c r="G2823" s="501"/>
      <c r="H2823" s="501"/>
      <c r="I2823" s="502">
        <f>IF(Таблица6254[[#This Row],[цена наличные]]&lt;&gt;"-",Таблица6254[[#This Row],[цена наличные]]*Таблица6254[[#This Row],[Заказ наличные]],"")</f>
        <v>0</v>
      </c>
      <c r="J2823" s="502">
        <f>Таблица6254[[#This Row],[Цена б/н]]*Таблица6254[[#This Row],[заказ б/н]]</f>
        <v>0</v>
      </c>
    </row>
    <row r="2824" spans="1:10" x14ac:dyDescent="0.25">
      <c r="A2824" s="504" t="s">
        <v>12769</v>
      </c>
      <c r="B2824" s="505" t="s">
        <v>13139</v>
      </c>
      <c r="C2824" s="505" t="s">
        <v>13164</v>
      </c>
      <c r="D2824" s="504" t="s">
        <v>13165</v>
      </c>
      <c r="E2824" s="506">
        <v>6244</v>
      </c>
      <c r="F2824" s="506">
        <v>7177</v>
      </c>
      <c r="G2824" s="501"/>
      <c r="H2824" s="501"/>
      <c r="I2824" s="502">
        <f>IF(Таблица6254[[#This Row],[цена наличные]]&lt;&gt;"-",Таблица6254[[#This Row],[цена наличные]]*Таблица6254[[#This Row],[Заказ наличные]],"")</f>
        <v>0</v>
      </c>
      <c r="J2824" s="502">
        <f>Таблица6254[[#This Row],[Цена б/н]]*Таблица6254[[#This Row],[заказ б/н]]</f>
        <v>0</v>
      </c>
    </row>
    <row r="2825" spans="1:10" x14ac:dyDescent="0.25">
      <c r="A2825" s="504" t="s">
        <v>12769</v>
      </c>
      <c r="B2825" s="505" t="s">
        <v>13139</v>
      </c>
      <c r="C2825" s="505" t="s">
        <v>13166</v>
      </c>
      <c r="D2825" s="504" t="s">
        <v>13167</v>
      </c>
      <c r="E2825" s="506">
        <v>6108</v>
      </c>
      <c r="F2825" s="506">
        <v>7021</v>
      </c>
      <c r="G2825" s="501"/>
      <c r="H2825" s="501"/>
      <c r="I2825" s="502">
        <f>IF(Таблица6254[[#This Row],[цена наличные]]&lt;&gt;"-",Таблица6254[[#This Row],[цена наличные]]*Таблица6254[[#This Row],[Заказ наличные]],"")</f>
        <v>0</v>
      </c>
      <c r="J2825" s="502">
        <f>Таблица6254[[#This Row],[Цена б/н]]*Таблица6254[[#This Row],[заказ б/н]]</f>
        <v>0</v>
      </c>
    </row>
    <row r="2826" spans="1:10" x14ac:dyDescent="0.25">
      <c r="A2826" s="504" t="s">
        <v>12769</v>
      </c>
      <c r="B2826" s="505" t="s">
        <v>13139</v>
      </c>
      <c r="C2826" s="505" t="s">
        <v>13168</v>
      </c>
      <c r="D2826" s="504" t="s">
        <v>13169</v>
      </c>
      <c r="E2826" s="506">
        <v>2449</v>
      </c>
      <c r="F2826" s="506">
        <v>2815</v>
      </c>
      <c r="G2826" s="501"/>
      <c r="H2826" s="501"/>
      <c r="I2826" s="502">
        <f>IF(Таблица6254[[#This Row],[цена наличные]]&lt;&gt;"-",Таблица6254[[#This Row],[цена наличные]]*Таблица6254[[#This Row],[Заказ наличные]],"")</f>
        <v>0</v>
      </c>
      <c r="J2826" s="502">
        <f>Таблица6254[[#This Row],[Цена б/н]]*Таблица6254[[#This Row],[заказ б/н]]</f>
        <v>0</v>
      </c>
    </row>
    <row r="2827" spans="1:10" x14ac:dyDescent="0.25">
      <c r="A2827" s="504" t="s">
        <v>12769</v>
      </c>
      <c r="B2827" s="505" t="s">
        <v>13139</v>
      </c>
      <c r="C2827" s="505" t="s">
        <v>13170</v>
      </c>
      <c r="D2827" s="504" t="s">
        <v>13171</v>
      </c>
      <c r="E2827" s="506">
        <v>3933</v>
      </c>
      <c r="F2827" s="506">
        <v>4521</v>
      </c>
      <c r="G2827" s="501"/>
      <c r="H2827" s="501"/>
      <c r="I2827" s="502">
        <f>IF(Таблица6254[[#This Row],[цена наличные]]&lt;&gt;"-",Таблица6254[[#This Row],[цена наличные]]*Таблица6254[[#This Row],[Заказ наличные]],"")</f>
        <v>0</v>
      </c>
      <c r="J2827" s="502">
        <f>Таблица6254[[#This Row],[Цена б/н]]*Таблица6254[[#This Row],[заказ б/н]]</f>
        <v>0</v>
      </c>
    </row>
    <row r="2828" spans="1:10" x14ac:dyDescent="0.25">
      <c r="A2828" s="504" t="s">
        <v>12769</v>
      </c>
      <c r="B2828" s="505" t="s">
        <v>13139</v>
      </c>
      <c r="C2828" s="505" t="s">
        <v>13172</v>
      </c>
      <c r="D2828" s="504" t="s">
        <v>13173</v>
      </c>
      <c r="E2828" s="506">
        <v>7873</v>
      </c>
      <c r="F2828" s="506">
        <v>9049</v>
      </c>
      <c r="G2828" s="501"/>
      <c r="H2828" s="501"/>
      <c r="I2828" s="502">
        <f>IF(Таблица6254[[#This Row],[цена наличные]]&lt;&gt;"-",Таблица6254[[#This Row],[цена наличные]]*Таблица6254[[#This Row],[Заказ наличные]],"")</f>
        <v>0</v>
      </c>
      <c r="J2828" s="502">
        <f>Таблица6254[[#This Row],[Цена б/н]]*Таблица6254[[#This Row],[заказ б/н]]</f>
        <v>0</v>
      </c>
    </row>
    <row r="2829" spans="1:10" x14ac:dyDescent="0.25">
      <c r="A2829" s="504" t="s">
        <v>12769</v>
      </c>
      <c r="B2829" s="505" t="s">
        <v>13139</v>
      </c>
      <c r="C2829" s="505" t="s">
        <v>13174</v>
      </c>
      <c r="D2829" s="504" t="s">
        <v>13175</v>
      </c>
      <c r="E2829" s="506">
        <v>6787</v>
      </c>
      <c r="F2829" s="506">
        <v>7801</v>
      </c>
      <c r="G2829" s="501"/>
      <c r="H2829" s="501"/>
      <c r="I2829" s="502">
        <f>IF(Таблица6254[[#This Row],[цена наличные]]&lt;&gt;"-",Таблица6254[[#This Row],[цена наличные]]*Таблица6254[[#This Row],[Заказ наличные]],"")</f>
        <v>0</v>
      </c>
      <c r="J2829" s="502">
        <f>Таблица6254[[#This Row],[Цена б/н]]*Таблица6254[[#This Row],[заказ б/н]]</f>
        <v>0</v>
      </c>
    </row>
    <row r="2830" spans="1:10" x14ac:dyDescent="0.25">
      <c r="A2830" s="504" t="s">
        <v>12769</v>
      </c>
      <c r="B2830" s="505" t="s">
        <v>13139</v>
      </c>
      <c r="C2830" s="505" t="s">
        <v>13176</v>
      </c>
      <c r="D2830" s="504" t="s">
        <v>13177</v>
      </c>
      <c r="E2830" s="506">
        <v>16289</v>
      </c>
      <c r="F2830" s="506">
        <v>18723</v>
      </c>
      <c r="G2830" s="501"/>
      <c r="H2830" s="501"/>
      <c r="I2830" s="502">
        <f>IF(Таблица6254[[#This Row],[цена наличные]]&lt;&gt;"-",Таблица6254[[#This Row],[цена наличные]]*Таблица6254[[#This Row],[Заказ наличные]],"")</f>
        <v>0</v>
      </c>
      <c r="J2830" s="502">
        <f>Таблица6254[[#This Row],[Цена б/н]]*Таблица6254[[#This Row],[заказ б/н]]</f>
        <v>0</v>
      </c>
    </row>
    <row r="2831" spans="1:10" x14ac:dyDescent="0.25">
      <c r="A2831" s="504" t="s">
        <v>12769</v>
      </c>
      <c r="B2831" s="505" t="s">
        <v>13139</v>
      </c>
      <c r="C2831" s="505" t="s">
        <v>13178</v>
      </c>
      <c r="D2831" s="504" t="s">
        <v>13179</v>
      </c>
      <c r="E2831" s="506">
        <v>6515</v>
      </c>
      <c r="F2831" s="506">
        <v>7489</v>
      </c>
      <c r="G2831" s="501"/>
      <c r="H2831" s="501"/>
      <c r="I2831" s="502">
        <f>IF(Таблица6254[[#This Row],[цена наличные]]&lt;&gt;"-",Таблица6254[[#This Row],[цена наличные]]*Таблица6254[[#This Row],[Заказ наличные]],"")</f>
        <v>0</v>
      </c>
      <c r="J2831" s="502">
        <f>Таблица6254[[#This Row],[Цена б/н]]*Таблица6254[[#This Row],[заказ б/н]]</f>
        <v>0</v>
      </c>
    </row>
    <row r="2832" spans="1:10" x14ac:dyDescent="0.25">
      <c r="A2832" s="504" t="s">
        <v>12769</v>
      </c>
      <c r="B2832" s="505" t="s">
        <v>13139</v>
      </c>
      <c r="C2832" s="505" t="s">
        <v>13180</v>
      </c>
      <c r="D2832" s="504" t="s">
        <v>13181</v>
      </c>
      <c r="E2832" s="506">
        <v>6555</v>
      </c>
      <c r="F2832" s="506">
        <v>7534</v>
      </c>
      <c r="G2832" s="501"/>
      <c r="H2832" s="501"/>
      <c r="I2832" s="502">
        <f>IF(Таблица6254[[#This Row],[цена наличные]]&lt;&gt;"-",Таблица6254[[#This Row],[цена наличные]]*Таблица6254[[#This Row],[Заказ наличные]],"")</f>
        <v>0</v>
      </c>
      <c r="J2832" s="502">
        <f>Таблица6254[[#This Row],[Цена б/н]]*Таблица6254[[#This Row],[заказ б/н]]</f>
        <v>0</v>
      </c>
    </row>
    <row r="2833" spans="1:10" x14ac:dyDescent="0.25">
      <c r="A2833" s="504" t="s">
        <v>12769</v>
      </c>
      <c r="B2833" s="505" t="s">
        <v>13139</v>
      </c>
      <c r="C2833" s="505" t="s">
        <v>13182</v>
      </c>
      <c r="D2833" s="504" t="s">
        <v>13183</v>
      </c>
      <c r="E2833" s="506">
        <v>6787</v>
      </c>
      <c r="F2833" s="506">
        <v>7801</v>
      </c>
      <c r="G2833" s="501"/>
      <c r="H2833" s="501"/>
      <c r="I2833" s="502">
        <f>IF(Таблица6254[[#This Row],[цена наличные]]&lt;&gt;"-",Таблица6254[[#This Row],[цена наличные]]*Таблица6254[[#This Row],[Заказ наличные]],"")</f>
        <v>0</v>
      </c>
      <c r="J2833" s="502">
        <f>Таблица6254[[#This Row],[Цена б/н]]*Таблица6254[[#This Row],[заказ б/н]]</f>
        <v>0</v>
      </c>
    </row>
    <row r="2834" spans="1:10" x14ac:dyDescent="0.25">
      <c r="A2834" s="504" t="s">
        <v>12769</v>
      </c>
      <c r="B2834" s="505" t="s">
        <v>13139</v>
      </c>
      <c r="C2834" s="505" t="s">
        <v>13184</v>
      </c>
      <c r="D2834" s="504" t="s">
        <v>13185</v>
      </c>
      <c r="E2834" s="506">
        <v>6991</v>
      </c>
      <c r="F2834" s="506">
        <v>8035</v>
      </c>
      <c r="G2834" s="501"/>
      <c r="H2834" s="501"/>
      <c r="I2834" s="502">
        <f>IF(Таблица6254[[#This Row],[цена наличные]]&lt;&gt;"-",Таблица6254[[#This Row],[цена наличные]]*Таблица6254[[#This Row],[Заказ наличные]],"")</f>
        <v>0</v>
      </c>
      <c r="J2834" s="502">
        <f>Таблица6254[[#This Row],[Цена б/н]]*Таблица6254[[#This Row],[заказ б/н]]</f>
        <v>0</v>
      </c>
    </row>
    <row r="2835" spans="1:10" x14ac:dyDescent="0.25">
      <c r="A2835" s="504" t="s">
        <v>12769</v>
      </c>
      <c r="B2835" s="505" t="s">
        <v>13139</v>
      </c>
      <c r="C2835" s="505" t="s">
        <v>13186</v>
      </c>
      <c r="D2835" s="504" t="s">
        <v>13187</v>
      </c>
      <c r="E2835" s="506">
        <v>326</v>
      </c>
      <c r="F2835" s="506">
        <v>374</v>
      </c>
      <c r="G2835" s="501"/>
      <c r="H2835" s="501"/>
      <c r="I2835" s="502">
        <f>IF(Таблица6254[[#This Row],[цена наличные]]&lt;&gt;"-",Таблица6254[[#This Row],[цена наличные]]*Таблица6254[[#This Row],[Заказ наличные]],"")</f>
        <v>0</v>
      </c>
      <c r="J2835" s="502">
        <f>Таблица6254[[#This Row],[Цена б/н]]*Таблица6254[[#This Row],[заказ б/н]]</f>
        <v>0</v>
      </c>
    </row>
    <row r="2836" spans="1:10" x14ac:dyDescent="0.25">
      <c r="A2836" s="504" t="s">
        <v>12769</v>
      </c>
      <c r="B2836" s="505" t="s">
        <v>13139</v>
      </c>
      <c r="C2836" s="505" t="s">
        <v>13188</v>
      </c>
      <c r="D2836" s="504" t="s">
        <v>13189</v>
      </c>
      <c r="E2836" s="506">
        <v>2375</v>
      </c>
      <c r="F2836" s="506">
        <v>2730</v>
      </c>
      <c r="G2836" s="501"/>
      <c r="H2836" s="501"/>
      <c r="I2836" s="502">
        <f>IF(Таблица6254[[#This Row],[цена наличные]]&lt;&gt;"-",Таблица6254[[#This Row],[цена наличные]]*Таблица6254[[#This Row],[Заказ наличные]],"")</f>
        <v>0</v>
      </c>
      <c r="J2836" s="502">
        <f>Таблица6254[[#This Row],[Цена б/н]]*Таблица6254[[#This Row],[заказ б/н]]</f>
        <v>0</v>
      </c>
    </row>
    <row r="2837" spans="1:10" x14ac:dyDescent="0.25">
      <c r="A2837" s="504" t="s">
        <v>12769</v>
      </c>
      <c r="B2837" s="505" t="s">
        <v>13139</v>
      </c>
      <c r="C2837" s="505" t="s">
        <v>13190</v>
      </c>
      <c r="D2837" s="504" t="s">
        <v>13191</v>
      </c>
      <c r="E2837" s="506">
        <v>611</v>
      </c>
      <c r="F2837" s="506">
        <v>702</v>
      </c>
      <c r="G2837" s="501"/>
      <c r="H2837" s="501"/>
      <c r="I2837" s="502">
        <f>IF(Таблица6254[[#This Row],[цена наличные]]&lt;&gt;"-",Таблица6254[[#This Row],[цена наличные]]*Таблица6254[[#This Row],[Заказ наличные]],"")</f>
        <v>0</v>
      </c>
      <c r="J2837" s="502">
        <f>Таблица6254[[#This Row],[Цена б/н]]*Таблица6254[[#This Row],[заказ б/н]]</f>
        <v>0</v>
      </c>
    </row>
    <row r="2838" spans="1:10" x14ac:dyDescent="0.25">
      <c r="A2838" s="504" t="s">
        <v>12769</v>
      </c>
      <c r="B2838" s="505" t="s">
        <v>13139</v>
      </c>
      <c r="C2838" s="505" t="s">
        <v>13192</v>
      </c>
      <c r="D2838" s="504" t="s">
        <v>13193</v>
      </c>
      <c r="E2838" s="506">
        <v>642</v>
      </c>
      <c r="F2838" s="506">
        <v>738</v>
      </c>
      <c r="G2838" s="501"/>
      <c r="H2838" s="501"/>
      <c r="I2838" s="502">
        <f>IF(Таблица6254[[#This Row],[цена наличные]]&lt;&gt;"-",Таблица6254[[#This Row],[цена наличные]]*Таблица6254[[#This Row],[Заказ наличные]],"")</f>
        <v>0</v>
      </c>
      <c r="J2838" s="502">
        <f>Таблица6254[[#This Row],[Цена б/н]]*Таблица6254[[#This Row],[заказ б/н]]</f>
        <v>0</v>
      </c>
    </row>
    <row r="2839" spans="1:10" x14ac:dyDescent="0.25">
      <c r="A2839" s="504" t="s">
        <v>12769</v>
      </c>
      <c r="B2839" s="505" t="s">
        <v>13139</v>
      </c>
      <c r="C2839" s="505" t="s">
        <v>13194</v>
      </c>
      <c r="D2839" s="504" t="s">
        <v>13195</v>
      </c>
      <c r="E2839" s="506">
        <v>690</v>
      </c>
      <c r="F2839" s="506">
        <v>793</v>
      </c>
      <c r="G2839" s="501"/>
      <c r="H2839" s="501"/>
      <c r="I2839" s="502">
        <f>IF(Таблица6254[[#This Row],[цена наличные]]&lt;&gt;"-",Таблица6254[[#This Row],[цена наличные]]*Таблица6254[[#This Row],[Заказ наличные]],"")</f>
        <v>0</v>
      </c>
      <c r="J2839" s="502">
        <f>Таблица6254[[#This Row],[Цена б/н]]*Таблица6254[[#This Row],[заказ б/н]]</f>
        <v>0</v>
      </c>
    </row>
    <row r="2840" spans="1:10" x14ac:dyDescent="0.25">
      <c r="A2840" s="504" t="s">
        <v>12769</v>
      </c>
      <c r="B2840" s="505" t="s">
        <v>13139</v>
      </c>
      <c r="C2840" s="505" t="s">
        <v>14648</v>
      </c>
      <c r="D2840" s="504" t="s">
        <v>14649</v>
      </c>
      <c r="E2840" s="506">
        <v>373</v>
      </c>
      <c r="F2840" s="506">
        <v>429</v>
      </c>
      <c r="G2840" s="501"/>
      <c r="H2840" s="501"/>
      <c r="I2840" s="502">
        <f>IF(Таблица6254[[#This Row],[цена наличные]]&lt;&gt;"-",Таблица6254[[#This Row],[цена наличные]]*Таблица6254[[#This Row],[Заказ наличные]],"")</f>
        <v>0</v>
      </c>
      <c r="J2840" s="502">
        <f>Таблица6254[[#This Row],[Цена б/н]]*Таблица6254[[#This Row],[заказ б/н]]</f>
        <v>0</v>
      </c>
    </row>
    <row r="2841" spans="1:10" x14ac:dyDescent="0.25">
      <c r="A2841" s="504" t="s">
        <v>12769</v>
      </c>
      <c r="B2841" s="505" t="s">
        <v>13139</v>
      </c>
      <c r="C2841" s="505" t="s">
        <v>13196</v>
      </c>
      <c r="D2841" s="504" t="s">
        <v>13197</v>
      </c>
      <c r="E2841" s="506">
        <v>2622</v>
      </c>
      <c r="F2841" s="506">
        <v>3014</v>
      </c>
      <c r="G2841" s="501"/>
      <c r="H2841" s="501"/>
      <c r="I2841" s="502">
        <f>IF(Таблица6254[[#This Row],[цена наличные]]&lt;&gt;"-",Таблица6254[[#This Row],[цена наличные]]*Таблица6254[[#This Row],[Заказ наличные]],"")</f>
        <v>0</v>
      </c>
      <c r="J2841" s="502">
        <f>Таблица6254[[#This Row],[Цена б/н]]*Таблица6254[[#This Row],[заказ б/н]]</f>
        <v>0</v>
      </c>
    </row>
    <row r="2842" spans="1:10" x14ac:dyDescent="0.25">
      <c r="A2842" s="504" t="s">
        <v>12769</v>
      </c>
      <c r="B2842" s="505" t="s">
        <v>13139</v>
      </c>
      <c r="C2842" s="505" t="s">
        <v>13198</v>
      </c>
      <c r="D2842" s="504" t="s">
        <v>13199</v>
      </c>
      <c r="E2842" s="506">
        <v>621</v>
      </c>
      <c r="F2842" s="506">
        <v>714</v>
      </c>
      <c r="G2842" s="501"/>
      <c r="H2842" s="501"/>
      <c r="I2842" s="502">
        <f>IF(Таблица6254[[#This Row],[цена наличные]]&lt;&gt;"-",Таблица6254[[#This Row],[цена наличные]]*Таблица6254[[#This Row],[Заказ наличные]],"")</f>
        <v>0</v>
      </c>
      <c r="J2842" s="502">
        <f>Таблица6254[[#This Row],[Цена б/н]]*Таблица6254[[#This Row],[заказ б/н]]</f>
        <v>0</v>
      </c>
    </row>
    <row r="2843" spans="1:10" x14ac:dyDescent="0.25">
      <c r="A2843" s="504" t="s">
        <v>12769</v>
      </c>
      <c r="B2843" s="505" t="s">
        <v>13139</v>
      </c>
      <c r="C2843" s="505" t="s">
        <v>14650</v>
      </c>
      <c r="D2843" s="504" t="s">
        <v>14651</v>
      </c>
      <c r="E2843" s="506">
        <v>916</v>
      </c>
      <c r="F2843" s="506">
        <v>1053</v>
      </c>
      <c r="G2843" s="501"/>
      <c r="H2843" s="501"/>
      <c r="I2843" s="502">
        <f>IF(Таблица6254[[#This Row],[цена наличные]]&lt;&gt;"-",Таблица6254[[#This Row],[цена наличные]]*Таблица6254[[#This Row],[Заказ наличные]],"")</f>
        <v>0</v>
      </c>
      <c r="J2843" s="502">
        <f>Таблица6254[[#This Row],[Цена б/н]]*Таблица6254[[#This Row],[заказ б/н]]</f>
        <v>0</v>
      </c>
    </row>
    <row r="2844" spans="1:10" x14ac:dyDescent="0.25">
      <c r="A2844" s="504" t="s">
        <v>12769</v>
      </c>
      <c r="B2844" s="505" t="s">
        <v>13139</v>
      </c>
      <c r="C2844" s="505" t="s">
        <v>13200</v>
      </c>
      <c r="D2844" s="504" t="s">
        <v>13201</v>
      </c>
      <c r="E2844" s="506">
        <v>916</v>
      </c>
      <c r="F2844" s="506">
        <v>1053</v>
      </c>
      <c r="G2844" s="501"/>
      <c r="H2844" s="501"/>
      <c r="I2844" s="502">
        <f>IF(Таблица6254[[#This Row],[цена наличные]]&lt;&gt;"-",Таблица6254[[#This Row],[цена наличные]]*Таблица6254[[#This Row],[Заказ наличные]],"")</f>
        <v>0</v>
      </c>
      <c r="J2844" s="502">
        <f>Таблица6254[[#This Row],[Цена б/н]]*Таблица6254[[#This Row],[заказ б/н]]</f>
        <v>0</v>
      </c>
    </row>
    <row r="2845" spans="1:10" x14ac:dyDescent="0.25">
      <c r="A2845" s="504" t="s">
        <v>12769</v>
      </c>
      <c r="B2845" s="505" t="s">
        <v>13139</v>
      </c>
      <c r="C2845" s="505" t="s">
        <v>13200</v>
      </c>
      <c r="D2845" s="504" t="s">
        <v>13202</v>
      </c>
      <c r="E2845" s="506">
        <v>1035</v>
      </c>
      <c r="F2845" s="506">
        <v>1190</v>
      </c>
      <c r="G2845" s="501"/>
      <c r="H2845" s="501"/>
      <c r="I2845" s="502">
        <f>IF(Таблица6254[[#This Row],[цена наличные]]&lt;&gt;"-",Таблица6254[[#This Row],[цена наличные]]*Таблица6254[[#This Row],[Заказ наличные]],"")</f>
        <v>0</v>
      </c>
      <c r="J2845" s="502">
        <f>Таблица6254[[#This Row],[Цена б/н]]*Таблица6254[[#This Row],[заказ б/н]]</f>
        <v>0</v>
      </c>
    </row>
    <row r="2846" spans="1:10" x14ac:dyDescent="0.25">
      <c r="A2846" s="504" t="s">
        <v>12769</v>
      </c>
      <c r="B2846" s="505" t="s">
        <v>13139</v>
      </c>
      <c r="C2846" s="505" t="s">
        <v>13203</v>
      </c>
      <c r="D2846" s="504" t="s">
        <v>13204</v>
      </c>
      <c r="E2846" s="506">
        <v>611</v>
      </c>
      <c r="F2846" s="506">
        <v>702</v>
      </c>
      <c r="G2846" s="501"/>
      <c r="H2846" s="501"/>
      <c r="I2846" s="502">
        <f>IF(Таблица6254[[#This Row],[цена наличные]]&lt;&gt;"-",Таблица6254[[#This Row],[цена наличные]]*Таблица6254[[#This Row],[Заказ наличные]],"")</f>
        <v>0</v>
      </c>
      <c r="J2846" s="502">
        <f>Таблица6254[[#This Row],[Цена б/н]]*Таблица6254[[#This Row],[заказ б/н]]</f>
        <v>0</v>
      </c>
    </row>
    <row r="2847" spans="1:10" x14ac:dyDescent="0.25">
      <c r="A2847" s="504" t="s">
        <v>12769</v>
      </c>
      <c r="B2847" s="505" t="s">
        <v>13139</v>
      </c>
      <c r="C2847" s="505" t="s">
        <v>13205</v>
      </c>
      <c r="D2847" s="504" t="s">
        <v>13206</v>
      </c>
      <c r="E2847" s="506">
        <v>2511</v>
      </c>
      <c r="F2847" s="506">
        <v>2886</v>
      </c>
      <c r="G2847" s="501"/>
      <c r="H2847" s="501"/>
      <c r="I2847" s="502">
        <f>IF(Таблица6254[[#This Row],[цена наличные]]&lt;&gt;"-",Таблица6254[[#This Row],[цена наличные]]*Таблица6254[[#This Row],[Заказ наличные]],"")</f>
        <v>0</v>
      </c>
      <c r="J2847" s="502">
        <f>Таблица6254[[#This Row],[Цена б/н]]*Таблица6254[[#This Row],[заказ б/н]]</f>
        <v>0</v>
      </c>
    </row>
    <row r="2848" spans="1:10" x14ac:dyDescent="0.25">
      <c r="A2848" s="504" t="s">
        <v>12769</v>
      </c>
      <c r="B2848" s="505" t="s">
        <v>13139</v>
      </c>
      <c r="C2848" s="505" t="s">
        <v>13207</v>
      </c>
      <c r="D2848" s="504" t="s">
        <v>13208</v>
      </c>
      <c r="E2848" s="506">
        <v>984</v>
      </c>
      <c r="F2848" s="506">
        <v>1131</v>
      </c>
      <c r="G2848" s="501"/>
      <c r="H2848" s="501"/>
      <c r="I2848" s="502">
        <f>IF(Таблица6254[[#This Row],[цена наличные]]&lt;&gt;"-",Таблица6254[[#This Row],[цена наличные]]*Таблица6254[[#This Row],[Заказ наличные]],"")</f>
        <v>0</v>
      </c>
      <c r="J2848" s="502">
        <f>Таблица6254[[#This Row],[Цена б/н]]*Таблица6254[[#This Row],[заказ б/н]]</f>
        <v>0</v>
      </c>
    </row>
    <row r="2849" spans="1:10" x14ac:dyDescent="0.25">
      <c r="A2849" s="504" t="s">
        <v>12769</v>
      </c>
      <c r="B2849" s="505" t="s">
        <v>13139</v>
      </c>
      <c r="C2849" s="505" t="s">
        <v>13209</v>
      </c>
      <c r="D2849" s="504" t="s">
        <v>13210</v>
      </c>
      <c r="E2849" s="506">
        <v>1052</v>
      </c>
      <c r="F2849" s="506">
        <v>1209</v>
      </c>
      <c r="G2849" s="501"/>
      <c r="H2849" s="501"/>
      <c r="I2849" s="502">
        <f>IF(Таблица6254[[#This Row],[цена наличные]]&lt;&gt;"-",Таблица6254[[#This Row],[цена наличные]]*Таблица6254[[#This Row],[Заказ наличные]],"")</f>
        <v>0</v>
      </c>
      <c r="J2849" s="502">
        <f>Таблица6254[[#This Row],[Цена б/н]]*Таблица6254[[#This Row],[заказ б/н]]</f>
        <v>0</v>
      </c>
    </row>
    <row r="2850" spans="1:10" x14ac:dyDescent="0.25">
      <c r="A2850" s="504" t="s">
        <v>12769</v>
      </c>
      <c r="B2850" s="505" t="s">
        <v>13139</v>
      </c>
      <c r="C2850" s="505" t="s">
        <v>13211</v>
      </c>
      <c r="D2850" s="504" t="s">
        <v>13212</v>
      </c>
      <c r="E2850" s="506">
        <v>1004</v>
      </c>
      <c r="F2850" s="506">
        <v>1155</v>
      </c>
      <c r="G2850" s="501"/>
      <c r="H2850" s="501"/>
      <c r="I2850" s="502">
        <f>IF(Таблица6254[[#This Row],[цена наличные]]&lt;&gt;"-",Таблица6254[[#This Row],[цена наличные]]*Таблица6254[[#This Row],[Заказ наличные]],"")</f>
        <v>0</v>
      </c>
      <c r="J2850" s="502">
        <f>Таблица6254[[#This Row],[Цена б/н]]*Таблица6254[[#This Row],[заказ б/н]]</f>
        <v>0</v>
      </c>
    </row>
    <row r="2851" spans="1:10" x14ac:dyDescent="0.25">
      <c r="A2851" s="504" t="s">
        <v>12769</v>
      </c>
      <c r="B2851" s="505" t="s">
        <v>13139</v>
      </c>
      <c r="C2851" s="505" t="s">
        <v>13213</v>
      </c>
      <c r="D2851" s="504" t="s">
        <v>13214</v>
      </c>
      <c r="E2851" s="506">
        <v>2240</v>
      </c>
      <c r="F2851" s="506">
        <v>2574</v>
      </c>
      <c r="G2851" s="501"/>
      <c r="H2851" s="501"/>
      <c r="I2851" s="502">
        <f>IF(Таблица6254[[#This Row],[цена наличные]]&lt;&gt;"-",Таблица6254[[#This Row],[цена наличные]]*Таблица6254[[#This Row],[Заказ наличные]],"")</f>
        <v>0</v>
      </c>
      <c r="J2851" s="502">
        <f>Таблица6254[[#This Row],[Цена б/н]]*Таблица6254[[#This Row],[заказ б/н]]</f>
        <v>0</v>
      </c>
    </row>
    <row r="2852" spans="1:10" x14ac:dyDescent="0.25">
      <c r="A2852" s="504" t="s">
        <v>12769</v>
      </c>
      <c r="B2852" s="505" t="s">
        <v>13139</v>
      </c>
      <c r="C2852" s="505" t="s">
        <v>13213</v>
      </c>
      <c r="D2852" s="504" t="s">
        <v>13215</v>
      </c>
      <c r="E2852" s="506">
        <v>2579</v>
      </c>
      <c r="F2852" s="506">
        <v>2964</v>
      </c>
      <c r="G2852" s="501"/>
      <c r="H2852" s="501"/>
      <c r="I2852" s="502">
        <f>IF(Таблица6254[[#This Row],[цена наличные]]&lt;&gt;"-",Таблица6254[[#This Row],[цена наличные]]*Таблица6254[[#This Row],[Заказ наличные]],"")</f>
        <v>0</v>
      </c>
      <c r="J2852" s="502">
        <f>Таблица6254[[#This Row],[Цена б/н]]*Таблица6254[[#This Row],[заказ б/н]]</f>
        <v>0</v>
      </c>
    </row>
    <row r="2853" spans="1:10" x14ac:dyDescent="0.25">
      <c r="A2853" s="504" t="s">
        <v>12769</v>
      </c>
      <c r="B2853" s="505" t="s">
        <v>13139</v>
      </c>
      <c r="C2853" s="505" t="s">
        <v>13216</v>
      </c>
      <c r="D2853" s="504" t="s">
        <v>13217</v>
      </c>
      <c r="E2853" s="506">
        <v>828</v>
      </c>
      <c r="F2853" s="506">
        <v>952</v>
      </c>
      <c r="G2853" s="501"/>
      <c r="H2853" s="501"/>
      <c r="I2853" s="502">
        <f>IF(Таблица6254[[#This Row],[цена наличные]]&lt;&gt;"-",Таблица6254[[#This Row],[цена наличные]]*Таблица6254[[#This Row],[Заказ наличные]],"")</f>
        <v>0</v>
      </c>
      <c r="J2853" s="502">
        <f>Таблица6254[[#This Row],[Цена б/н]]*Таблица6254[[#This Row],[заказ б/н]]</f>
        <v>0</v>
      </c>
    </row>
    <row r="2854" spans="1:10" x14ac:dyDescent="0.25">
      <c r="A2854" s="504" t="s">
        <v>12769</v>
      </c>
      <c r="B2854" s="505" t="s">
        <v>13139</v>
      </c>
      <c r="C2854" s="505" t="s">
        <v>13218</v>
      </c>
      <c r="D2854" s="504" t="s">
        <v>13219</v>
      </c>
      <c r="E2854" s="506">
        <v>1357</v>
      </c>
      <c r="F2854" s="506">
        <v>1560</v>
      </c>
      <c r="G2854" s="501"/>
      <c r="H2854" s="501"/>
      <c r="I2854" s="502">
        <f>IF(Таблица6254[[#This Row],[цена наличные]]&lt;&gt;"-",Таблица6254[[#This Row],[цена наличные]]*Таблица6254[[#This Row],[Заказ наличные]],"")</f>
        <v>0</v>
      </c>
      <c r="J2854" s="502">
        <f>Таблица6254[[#This Row],[Цена б/н]]*Таблица6254[[#This Row],[заказ б/н]]</f>
        <v>0</v>
      </c>
    </row>
    <row r="2855" spans="1:10" x14ac:dyDescent="0.25">
      <c r="A2855" s="504" t="s">
        <v>12769</v>
      </c>
      <c r="B2855" s="505" t="s">
        <v>13139</v>
      </c>
      <c r="C2855" s="505" t="s">
        <v>13220</v>
      </c>
      <c r="D2855" s="504" t="s">
        <v>13221</v>
      </c>
      <c r="E2855" s="506">
        <v>1323</v>
      </c>
      <c r="F2855" s="506">
        <v>1521</v>
      </c>
      <c r="G2855" s="501"/>
      <c r="H2855" s="501"/>
      <c r="I2855" s="502">
        <f>IF(Таблица6254[[#This Row],[цена наличные]]&lt;&gt;"-",Таблица6254[[#This Row],[цена наличные]]*Таблица6254[[#This Row],[Заказ наличные]],"")</f>
        <v>0</v>
      </c>
      <c r="J2855" s="502">
        <f>Таблица6254[[#This Row],[Цена б/н]]*Таблица6254[[#This Row],[заказ б/н]]</f>
        <v>0</v>
      </c>
    </row>
    <row r="2856" spans="1:10" x14ac:dyDescent="0.25">
      <c r="A2856" s="504" t="s">
        <v>12769</v>
      </c>
      <c r="B2856" s="505" t="s">
        <v>13139</v>
      </c>
      <c r="C2856" s="505" t="s">
        <v>13222</v>
      </c>
      <c r="D2856" s="504" t="s">
        <v>13223</v>
      </c>
      <c r="E2856" s="506">
        <v>3258</v>
      </c>
      <c r="F2856" s="506">
        <v>3745</v>
      </c>
      <c r="G2856" s="501"/>
      <c r="H2856" s="501"/>
      <c r="I2856" s="502">
        <f>IF(Таблица6254[[#This Row],[цена наличные]]&lt;&gt;"-",Таблица6254[[#This Row],[цена наличные]]*Таблица6254[[#This Row],[Заказ наличные]],"")</f>
        <v>0</v>
      </c>
      <c r="J2856" s="502">
        <f>Таблица6254[[#This Row],[Цена б/н]]*Таблица6254[[#This Row],[заказ б/н]]</f>
        <v>0</v>
      </c>
    </row>
    <row r="2857" spans="1:10" x14ac:dyDescent="0.25">
      <c r="A2857" s="504" t="s">
        <v>12769</v>
      </c>
      <c r="B2857" s="505" t="s">
        <v>13139</v>
      </c>
      <c r="C2857" s="505" t="s">
        <v>13224</v>
      </c>
      <c r="D2857" s="504" t="s">
        <v>13225</v>
      </c>
      <c r="E2857" s="506">
        <v>4072</v>
      </c>
      <c r="F2857" s="506">
        <v>4681</v>
      </c>
      <c r="G2857" s="501"/>
      <c r="H2857" s="501"/>
      <c r="I2857" s="502">
        <f>IF(Таблица6254[[#This Row],[цена наличные]]&lt;&gt;"-",Таблица6254[[#This Row],[цена наличные]]*Таблица6254[[#This Row],[Заказ наличные]],"")</f>
        <v>0</v>
      </c>
      <c r="J2857" s="502">
        <f>Таблица6254[[#This Row],[Цена б/н]]*Таблица6254[[#This Row],[заказ б/н]]</f>
        <v>0</v>
      </c>
    </row>
    <row r="2858" spans="1:10" x14ac:dyDescent="0.25">
      <c r="A2858" s="504" t="s">
        <v>12769</v>
      </c>
      <c r="B2858" s="505" t="s">
        <v>13139</v>
      </c>
      <c r="C2858" s="505" t="s">
        <v>13226</v>
      </c>
      <c r="D2858" s="504" t="s">
        <v>13227</v>
      </c>
      <c r="E2858" s="506">
        <v>6108</v>
      </c>
      <c r="F2858" s="506">
        <v>7021</v>
      </c>
      <c r="G2858" s="501"/>
      <c r="H2858" s="501"/>
      <c r="I2858" s="502">
        <f>IF(Таблица6254[[#This Row],[цена наличные]]&lt;&gt;"-",Таблица6254[[#This Row],[цена наличные]]*Таблица6254[[#This Row],[Заказ наличные]],"")</f>
        <v>0</v>
      </c>
      <c r="J2858" s="502">
        <f>Таблица6254[[#This Row],[Цена б/н]]*Таблица6254[[#This Row],[заказ б/н]]</f>
        <v>0</v>
      </c>
    </row>
    <row r="2859" spans="1:10" x14ac:dyDescent="0.25">
      <c r="A2859" s="504" t="s">
        <v>12769</v>
      </c>
      <c r="B2859" s="505" t="s">
        <v>13139</v>
      </c>
      <c r="C2859" s="505" t="s">
        <v>13228</v>
      </c>
      <c r="D2859" s="504" t="s">
        <v>13229</v>
      </c>
      <c r="E2859" s="506">
        <v>1120</v>
      </c>
      <c r="F2859" s="506">
        <v>1287</v>
      </c>
      <c r="G2859" s="501"/>
      <c r="H2859" s="501"/>
      <c r="I2859" s="502">
        <f>IF(Таблица6254[[#This Row],[цена наличные]]&lt;&gt;"-",Таблица6254[[#This Row],[цена наличные]]*Таблица6254[[#This Row],[Заказ наличные]],"")</f>
        <v>0</v>
      </c>
      <c r="J2859" s="502">
        <f>Таблица6254[[#This Row],[Цена б/н]]*Таблица6254[[#This Row],[заказ б/н]]</f>
        <v>0</v>
      </c>
    </row>
    <row r="2860" spans="1:10" x14ac:dyDescent="0.25">
      <c r="A2860" s="504" t="s">
        <v>12769</v>
      </c>
      <c r="B2860" s="505" t="s">
        <v>13139</v>
      </c>
      <c r="C2860" s="505" t="s">
        <v>13230</v>
      </c>
      <c r="D2860" s="504" t="s">
        <v>13231</v>
      </c>
      <c r="E2860" s="506">
        <v>1174</v>
      </c>
      <c r="F2860" s="506">
        <v>1350</v>
      </c>
      <c r="G2860" s="501"/>
      <c r="H2860" s="501"/>
      <c r="I2860" s="502">
        <f>IF(Таблица6254[[#This Row],[цена наличные]]&lt;&gt;"-",Таблица6254[[#This Row],[цена наличные]]*Таблица6254[[#This Row],[Заказ наличные]],"")</f>
        <v>0</v>
      </c>
      <c r="J2860" s="502">
        <f>Таблица6254[[#This Row],[Цена б/н]]*Таблица6254[[#This Row],[заказ б/н]]</f>
        <v>0</v>
      </c>
    </row>
    <row r="2861" spans="1:10" x14ac:dyDescent="0.25">
      <c r="A2861" s="504" t="s">
        <v>12769</v>
      </c>
      <c r="B2861" s="505" t="s">
        <v>13139</v>
      </c>
      <c r="C2861" s="505" t="s">
        <v>13232</v>
      </c>
      <c r="D2861" s="504" t="s">
        <v>13233</v>
      </c>
      <c r="E2861" s="506">
        <v>1249</v>
      </c>
      <c r="F2861" s="506">
        <v>1435</v>
      </c>
      <c r="G2861" s="501"/>
      <c r="H2861" s="501"/>
      <c r="I2861" s="502">
        <f>IF(Таблица6254[[#This Row],[цена наличные]]&lt;&gt;"-",Таблица6254[[#This Row],[цена наличные]]*Таблица6254[[#This Row],[Заказ наличные]],"")</f>
        <v>0</v>
      </c>
      <c r="J2861" s="502">
        <f>Таблица6254[[#This Row],[Цена б/н]]*Таблица6254[[#This Row],[заказ б/н]]</f>
        <v>0</v>
      </c>
    </row>
    <row r="2862" spans="1:10" x14ac:dyDescent="0.25">
      <c r="A2862" s="504" t="s">
        <v>12769</v>
      </c>
      <c r="B2862" s="505" t="s">
        <v>13139</v>
      </c>
      <c r="C2862" s="505" t="s">
        <v>13234</v>
      </c>
      <c r="D2862" s="504" t="s">
        <v>13235</v>
      </c>
      <c r="E2862" s="506">
        <v>1249</v>
      </c>
      <c r="F2862" s="506">
        <v>1435</v>
      </c>
      <c r="G2862" s="501"/>
      <c r="H2862" s="501"/>
      <c r="I2862" s="502">
        <f>IF(Таблица6254[[#This Row],[цена наличные]]&lt;&gt;"-",Таблица6254[[#This Row],[цена наличные]]*Таблица6254[[#This Row],[Заказ наличные]],"")</f>
        <v>0</v>
      </c>
      <c r="J2862" s="502">
        <f>Таблица6254[[#This Row],[Цена б/н]]*Таблица6254[[#This Row],[заказ б/н]]</f>
        <v>0</v>
      </c>
    </row>
    <row r="2863" spans="1:10" x14ac:dyDescent="0.25">
      <c r="A2863" s="504" t="s">
        <v>12769</v>
      </c>
      <c r="B2863" s="505" t="s">
        <v>13139</v>
      </c>
      <c r="C2863" s="505" t="s">
        <v>13236</v>
      </c>
      <c r="D2863" s="504" t="s">
        <v>13237</v>
      </c>
      <c r="E2863" s="506">
        <v>9660</v>
      </c>
      <c r="F2863" s="506">
        <v>11103</v>
      </c>
      <c r="G2863" s="501"/>
      <c r="H2863" s="501"/>
      <c r="I2863" s="502">
        <f>IF(Таблица6254[[#This Row],[цена наличные]]&lt;&gt;"-",Таблица6254[[#This Row],[цена наличные]]*Таблица6254[[#This Row],[Заказ наличные]],"")</f>
        <v>0</v>
      </c>
      <c r="J2863" s="502">
        <f>Таблица6254[[#This Row],[Цена б/н]]*Таблица6254[[#This Row],[заказ б/н]]</f>
        <v>0</v>
      </c>
    </row>
    <row r="2864" spans="1:10" x14ac:dyDescent="0.25">
      <c r="A2864" s="504" t="s">
        <v>12769</v>
      </c>
      <c r="B2864" s="505" t="s">
        <v>13139</v>
      </c>
      <c r="C2864" s="505" t="s">
        <v>13238</v>
      </c>
      <c r="D2864" s="504" t="s">
        <v>13239</v>
      </c>
      <c r="E2864" s="506">
        <v>713</v>
      </c>
      <c r="F2864" s="506">
        <v>819</v>
      </c>
      <c r="G2864" s="501"/>
      <c r="H2864" s="501"/>
      <c r="I2864" s="502">
        <f>IF(Таблица6254[[#This Row],[цена наличные]]&lt;&gt;"-",Таблица6254[[#This Row],[цена наличные]]*Таблица6254[[#This Row],[Заказ наличные]],"")</f>
        <v>0</v>
      </c>
      <c r="J2864" s="502">
        <f>Таблица6254[[#This Row],[Цена б/н]]*Таблица6254[[#This Row],[заказ б/н]]</f>
        <v>0</v>
      </c>
    </row>
    <row r="2865" spans="1:10" x14ac:dyDescent="0.25">
      <c r="A2865" s="504" t="s">
        <v>12769</v>
      </c>
      <c r="B2865" s="505" t="s">
        <v>13139</v>
      </c>
      <c r="C2865" s="505" t="s">
        <v>13240</v>
      </c>
      <c r="D2865" s="504" t="s">
        <v>13241</v>
      </c>
      <c r="E2865" s="506">
        <v>2726</v>
      </c>
      <c r="F2865" s="506">
        <v>3133</v>
      </c>
      <c r="G2865" s="501"/>
      <c r="H2865" s="501"/>
      <c r="I2865" s="502">
        <f>IF(Таблица6254[[#This Row],[цена наличные]]&lt;&gt;"-",Таблица6254[[#This Row],[цена наличные]]*Таблица6254[[#This Row],[Заказ наличные]],"")</f>
        <v>0</v>
      </c>
      <c r="J2865" s="502">
        <f>Таблица6254[[#This Row],[Цена б/н]]*Таблица6254[[#This Row],[заказ б/н]]</f>
        <v>0</v>
      </c>
    </row>
    <row r="2866" spans="1:10" x14ac:dyDescent="0.25">
      <c r="A2866" s="504" t="s">
        <v>12769</v>
      </c>
      <c r="B2866" s="505" t="s">
        <v>13139</v>
      </c>
      <c r="C2866" s="505" t="s">
        <v>13242</v>
      </c>
      <c r="D2866" s="504" t="s">
        <v>13243</v>
      </c>
      <c r="E2866" s="506">
        <v>2851</v>
      </c>
      <c r="F2866" s="506">
        <v>3276</v>
      </c>
      <c r="G2866" s="501"/>
      <c r="H2866" s="501"/>
      <c r="I2866" s="502">
        <f>IF(Таблица6254[[#This Row],[цена наличные]]&lt;&gt;"-",Таблица6254[[#This Row],[цена наличные]]*Таблица6254[[#This Row],[Заказ наличные]],"")</f>
        <v>0</v>
      </c>
      <c r="J2866" s="502">
        <f>Таблица6254[[#This Row],[Цена б/н]]*Таблица6254[[#This Row],[заказ б/н]]</f>
        <v>0</v>
      </c>
    </row>
    <row r="2867" spans="1:10" x14ac:dyDescent="0.25">
      <c r="A2867" s="504" t="s">
        <v>12769</v>
      </c>
      <c r="B2867" s="505" t="s">
        <v>13139</v>
      </c>
      <c r="C2867" s="505" t="s">
        <v>13245</v>
      </c>
      <c r="D2867" s="504" t="s">
        <v>13246</v>
      </c>
      <c r="E2867" s="506">
        <v>6787</v>
      </c>
      <c r="F2867" s="506">
        <v>7801</v>
      </c>
      <c r="G2867" s="501"/>
      <c r="H2867" s="501"/>
      <c r="I2867" s="502">
        <f>IF(Таблица6254[[#This Row],[цена наличные]]&lt;&gt;"-",Таблица6254[[#This Row],[цена наличные]]*Таблица6254[[#This Row],[Заказ наличные]],"")</f>
        <v>0</v>
      </c>
      <c r="J2867" s="502">
        <f>Таблица6254[[#This Row],[Цена б/н]]*Таблица6254[[#This Row],[заказ б/н]]</f>
        <v>0</v>
      </c>
    </row>
    <row r="2868" spans="1:10" x14ac:dyDescent="0.25">
      <c r="A2868" s="504" t="s">
        <v>12769</v>
      </c>
      <c r="B2868" s="505" t="s">
        <v>13139</v>
      </c>
      <c r="C2868" s="505" t="s">
        <v>13247</v>
      </c>
      <c r="D2868" s="504" t="s">
        <v>13248</v>
      </c>
      <c r="E2868" s="506">
        <v>10180</v>
      </c>
      <c r="F2868" s="506">
        <v>11702</v>
      </c>
      <c r="G2868" s="501"/>
      <c r="H2868" s="501"/>
      <c r="I2868" s="502">
        <f>IF(Таблица6254[[#This Row],[цена наличные]]&lt;&gt;"-",Таблица6254[[#This Row],[цена наличные]]*Таблица6254[[#This Row],[Заказ наличные]],"")</f>
        <v>0</v>
      </c>
      <c r="J2868" s="502">
        <f>Таблица6254[[#This Row],[Цена б/н]]*Таблица6254[[#This Row],[заказ б/н]]</f>
        <v>0</v>
      </c>
    </row>
    <row r="2869" spans="1:10" x14ac:dyDescent="0.25">
      <c r="A2869" s="504" t="s">
        <v>12769</v>
      </c>
      <c r="B2869" s="505" t="s">
        <v>13139</v>
      </c>
      <c r="C2869" s="505" t="s">
        <v>13249</v>
      </c>
      <c r="D2869" s="504" t="s">
        <v>13250</v>
      </c>
      <c r="E2869" s="506">
        <v>11040</v>
      </c>
      <c r="F2869" s="506">
        <v>12690</v>
      </c>
      <c r="G2869" s="501"/>
      <c r="H2869" s="501"/>
      <c r="I2869" s="502">
        <f>IF(Таблица6254[[#This Row],[цена наличные]]&lt;&gt;"-",Таблица6254[[#This Row],[цена наличные]]*Таблица6254[[#This Row],[Заказ наличные]],"")</f>
        <v>0</v>
      </c>
      <c r="J2869" s="502">
        <f>Таблица6254[[#This Row],[Цена б/н]]*Таблица6254[[#This Row],[заказ б/н]]</f>
        <v>0</v>
      </c>
    </row>
    <row r="2870" spans="1:10" x14ac:dyDescent="0.25">
      <c r="A2870" s="504" t="s">
        <v>12769</v>
      </c>
      <c r="B2870" s="505" t="s">
        <v>13139</v>
      </c>
      <c r="C2870" s="505" t="s">
        <v>13247</v>
      </c>
      <c r="D2870" s="504" t="s">
        <v>13251</v>
      </c>
      <c r="E2870" s="506">
        <v>10180</v>
      </c>
      <c r="F2870" s="506">
        <v>11702</v>
      </c>
      <c r="G2870" s="501"/>
      <c r="H2870" s="501"/>
      <c r="I2870" s="502">
        <f>IF(Таблица6254[[#This Row],[цена наличные]]&lt;&gt;"-",Таблица6254[[#This Row],[цена наличные]]*Таблица6254[[#This Row],[Заказ наличные]],"")</f>
        <v>0</v>
      </c>
      <c r="J2870" s="502">
        <f>Таблица6254[[#This Row],[Цена б/н]]*Таблица6254[[#This Row],[заказ б/н]]</f>
        <v>0</v>
      </c>
    </row>
    <row r="2871" spans="1:10" x14ac:dyDescent="0.25">
      <c r="A2871" s="504" t="s">
        <v>12769</v>
      </c>
      <c r="B2871" s="505" t="s">
        <v>13139</v>
      </c>
      <c r="C2871" s="505" t="s">
        <v>13252</v>
      </c>
      <c r="D2871" s="504" t="s">
        <v>13253</v>
      </c>
      <c r="E2871" s="506">
        <v>1518</v>
      </c>
      <c r="F2871" s="506">
        <v>1745</v>
      </c>
      <c r="G2871" s="501"/>
      <c r="H2871" s="501"/>
      <c r="I2871" s="502">
        <f>IF(Таблица6254[[#This Row],[цена наличные]]&lt;&gt;"-",Таблица6254[[#This Row],[цена наличные]]*Таблица6254[[#This Row],[Заказ наличные]],"")</f>
        <v>0</v>
      </c>
      <c r="J2871" s="502">
        <f>Таблица6254[[#This Row],[Цена б/н]]*Таблица6254[[#This Row],[заказ б/н]]</f>
        <v>0</v>
      </c>
    </row>
    <row r="2872" spans="1:10" x14ac:dyDescent="0.25">
      <c r="A2872" s="504" t="s">
        <v>12769</v>
      </c>
      <c r="B2872" s="505" t="s">
        <v>13139</v>
      </c>
      <c r="C2872" s="505" t="s">
        <v>13254</v>
      </c>
      <c r="D2872" s="504" t="s">
        <v>13255</v>
      </c>
      <c r="E2872" s="506">
        <v>1207</v>
      </c>
      <c r="F2872" s="506">
        <v>1388</v>
      </c>
      <c r="G2872" s="501"/>
      <c r="H2872" s="501"/>
      <c r="I2872" s="502">
        <f>IF(Таблица6254[[#This Row],[цена наличные]]&lt;&gt;"-",Таблица6254[[#This Row],[цена наличные]]*Таблица6254[[#This Row],[Заказ наличные]],"")</f>
        <v>0</v>
      </c>
      <c r="J2872" s="502">
        <f>Таблица6254[[#This Row],[Цена б/н]]*Таблица6254[[#This Row],[заказ б/н]]</f>
        <v>0</v>
      </c>
    </row>
    <row r="2873" spans="1:10" x14ac:dyDescent="0.25">
      <c r="A2873" s="504" t="s">
        <v>12769</v>
      </c>
      <c r="B2873" s="505" t="s">
        <v>13139</v>
      </c>
      <c r="C2873" s="505" t="s">
        <v>13256</v>
      </c>
      <c r="D2873" s="504" t="s">
        <v>13257</v>
      </c>
      <c r="E2873" s="506">
        <v>4554</v>
      </c>
      <c r="F2873" s="506">
        <v>5235</v>
      </c>
      <c r="G2873" s="501"/>
      <c r="H2873" s="501"/>
      <c r="I2873" s="502">
        <f>IF(Таблица6254[[#This Row],[цена наличные]]&lt;&gt;"-",Таблица6254[[#This Row],[цена наличные]]*Таблица6254[[#This Row],[Заказ наличные]],"")</f>
        <v>0</v>
      </c>
      <c r="J2873" s="502">
        <f>Таблица6254[[#This Row],[Цена б/н]]*Таблица6254[[#This Row],[заказ б/н]]</f>
        <v>0</v>
      </c>
    </row>
    <row r="2874" spans="1:10" x14ac:dyDescent="0.25">
      <c r="A2874" s="504" t="s">
        <v>12769</v>
      </c>
      <c r="B2874" s="505" t="s">
        <v>13139</v>
      </c>
      <c r="C2874" s="505" t="s">
        <v>13258</v>
      </c>
      <c r="D2874" s="504" t="s">
        <v>13259</v>
      </c>
      <c r="E2874" s="506">
        <v>4072</v>
      </c>
      <c r="F2874" s="506">
        <v>4681</v>
      </c>
      <c r="G2874" s="501"/>
      <c r="H2874" s="501"/>
      <c r="I2874" s="502">
        <f>IF(Таблица6254[[#This Row],[цена наличные]]&lt;&gt;"-",Таблица6254[[#This Row],[цена наличные]]*Таблица6254[[#This Row],[Заказ наличные]],"")</f>
        <v>0</v>
      </c>
      <c r="J2874" s="502">
        <f>Таблица6254[[#This Row],[Цена б/н]]*Таблица6254[[#This Row],[заказ б/н]]</f>
        <v>0</v>
      </c>
    </row>
    <row r="2875" spans="1:10" x14ac:dyDescent="0.25">
      <c r="A2875" s="504" t="s">
        <v>12769</v>
      </c>
      <c r="B2875" s="505" t="s">
        <v>13139</v>
      </c>
      <c r="C2875" s="505" t="s">
        <v>13258</v>
      </c>
      <c r="D2875" s="504" t="s">
        <v>13259</v>
      </c>
      <c r="E2875" s="506">
        <v>3801</v>
      </c>
      <c r="F2875" s="506">
        <v>4369</v>
      </c>
      <c r="G2875" s="501"/>
      <c r="H2875" s="501"/>
      <c r="I2875" s="502">
        <f>IF(Таблица6254[[#This Row],[цена наличные]]&lt;&gt;"-",Таблица6254[[#This Row],[цена наличные]]*Таблица6254[[#This Row],[Заказ наличные]],"")</f>
        <v>0</v>
      </c>
      <c r="J2875" s="502">
        <f>Таблица6254[[#This Row],[Цена б/н]]*Таблица6254[[#This Row],[заказ б/н]]</f>
        <v>0</v>
      </c>
    </row>
    <row r="2876" spans="1:10" x14ac:dyDescent="0.25">
      <c r="A2876" s="504" t="s">
        <v>12769</v>
      </c>
      <c r="B2876" s="505" t="s">
        <v>13139</v>
      </c>
      <c r="C2876" s="505" t="s">
        <v>13260</v>
      </c>
      <c r="D2876" s="504" t="s">
        <v>13261</v>
      </c>
      <c r="E2876" s="506">
        <v>10180</v>
      </c>
      <c r="F2876" s="506">
        <v>11702</v>
      </c>
      <c r="G2876" s="501"/>
      <c r="H2876" s="501"/>
      <c r="I2876" s="502">
        <f>IF(Таблица6254[[#This Row],[цена наличные]]&lt;&gt;"-",Таблица6254[[#This Row],[цена наличные]]*Таблица6254[[#This Row],[Заказ наличные]],"")</f>
        <v>0</v>
      </c>
      <c r="J2876" s="502">
        <f>Таблица6254[[#This Row],[Цена б/н]]*Таблица6254[[#This Row],[заказ б/н]]</f>
        <v>0</v>
      </c>
    </row>
    <row r="2877" spans="1:10" x14ac:dyDescent="0.25">
      <c r="A2877" s="504" t="s">
        <v>12769</v>
      </c>
      <c r="B2877" s="505" t="s">
        <v>13139</v>
      </c>
      <c r="C2877" s="505" t="s">
        <v>13262</v>
      </c>
      <c r="D2877" s="504" t="s">
        <v>13263</v>
      </c>
      <c r="E2877" s="506">
        <v>774</v>
      </c>
      <c r="F2877" s="506">
        <v>889</v>
      </c>
      <c r="G2877" s="501"/>
      <c r="H2877" s="501"/>
      <c r="I2877" s="502">
        <f>IF(Таблица6254[[#This Row],[цена наличные]]&lt;&gt;"-",Таблица6254[[#This Row],[цена наличные]]*Таблица6254[[#This Row],[Заказ наличные]],"")</f>
        <v>0</v>
      </c>
      <c r="J2877" s="502">
        <f>Таблица6254[[#This Row],[Цена б/н]]*Таблица6254[[#This Row],[заказ б/н]]</f>
        <v>0</v>
      </c>
    </row>
    <row r="2878" spans="1:10" x14ac:dyDescent="0.25">
      <c r="A2878" s="504" t="s">
        <v>12769</v>
      </c>
      <c r="B2878" s="505" t="s">
        <v>13139</v>
      </c>
      <c r="C2878" s="505" t="s">
        <v>13262</v>
      </c>
      <c r="D2878" s="504" t="s">
        <v>13264</v>
      </c>
      <c r="E2878" s="506">
        <v>828</v>
      </c>
      <c r="F2878" s="506">
        <v>952</v>
      </c>
      <c r="G2878" s="501"/>
      <c r="H2878" s="501"/>
      <c r="I2878" s="502">
        <f>IF(Таблица6254[[#This Row],[цена наличные]]&lt;&gt;"-",Таблица6254[[#This Row],[цена наличные]]*Таблица6254[[#This Row],[Заказ наличные]],"")</f>
        <v>0</v>
      </c>
      <c r="J2878" s="502">
        <f>Таблица6254[[#This Row],[Цена б/н]]*Таблица6254[[#This Row],[заказ б/н]]</f>
        <v>0</v>
      </c>
    </row>
    <row r="2879" spans="1:10" x14ac:dyDescent="0.25">
      <c r="A2879" s="504" t="s">
        <v>12769</v>
      </c>
      <c r="B2879" s="505" t="s">
        <v>13139</v>
      </c>
      <c r="C2879" s="505" t="s">
        <v>13265</v>
      </c>
      <c r="D2879" s="504" t="s">
        <v>13266</v>
      </c>
      <c r="E2879" s="506">
        <v>131</v>
      </c>
      <c r="F2879" s="506">
        <v>151</v>
      </c>
      <c r="G2879" s="501"/>
      <c r="H2879" s="501"/>
      <c r="I2879" s="502">
        <f>IF(Таблица6254[[#This Row],[цена наличные]]&lt;&gt;"-",Таблица6254[[#This Row],[цена наличные]]*Таблица6254[[#This Row],[Заказ наличные]],"")</f>
        <v>0</v>
      </c>
      <c r="J2879" s="502">
        <f>Таблица6254[[#This Row],[Цена б/н]]*Таблица6254[[#This Row],[заказ б/н]]</f>
        <v>0</v>
      </c>
    </row>
    <row r="2880" spans="1:10" x14ac:dyDescent="0.25">
      <c r="A2880" s="504" t="s">
        <v>12769</v>
      </c>
      <c r="B2880" s="505" t="s">
        <v>13139</v>
      </c>
      <c r="C2880" s="505" t="s">
        <v>13267</v>
      </c>
      <c r="D2880" s="504" t="s">
        <v>13268</v>
      </c>
      <c r="E2880" s="506">
        <v>5589</v>
      </c>
      <c r="F2880" s="506">
        <v>6424</v>
      </c>
      <c r="G2880" s="501"/>
      <c r="H2880" s="501"/>
      <c r="I2880" s="502">
        <f>IF(Таблица6254[[#This Row],[цена наличные]]&lt;&gt;"-",Таблица6254[[#This Row],[цена наличные]]*Таблица6254[[#This Row],[Заказ наличные]],"")</f>
        <v>0</v>
      </c>
      <c r="J2880" s="502">
        <f>Таблица6254[[#This Row],[Цена б/н]]*Таблица6254[[#This Row],[заказ б/н]]</f>
        <v>0</v>
      </c>
    </row>
    <row r="2881" spans="1:10" x14ac:dyDescent="0.25">
      <c r="A2881" s="504" t="s">
        <v>12769</v>
      </c>
      <c r="B2881" s="505" t="s">
        <v>13139</v>
      </c>
      <c r="C2881" s="505" t="s">
        <v>13269</v>
      </c>
      <c r="D2881" s="504" t="s">
        <v>13270</v>
      </c>
      <c r="E2881" s="506">
        <v>2036</v>
      </c>
      <c r="F2881" s="506">
        <v>2340</v>
      </c>
      <c r="G2881" s="501"/>
      <c r="H2881" s="501"/>
      <c r="I2881" s="502">
        <f>IF(Таблица6254[[#This Row],[цена наличные]]&lt;&gt;"-",Таблица6254[[#This Row],[цена наличные]]*Таблица6254[[#This Row],[Заказ наличные]],"")</f>
        <v>0</v>
      </c>
      <c r="J2881" s="502">
        <f>Таблица6254[[#This Row],[Цена б/н]]*Таблица6254[[#This Row],[заказ б/н]]</f>
        <v>0</v>
      </c>
    </row>
    <row r="2882" spans="1:10" x14ac:dyDescent="0.25">
      <c r="A2882" s="504" t="s">
        <v>12769</v>
      </c>
      <c r="B2882" s="505" t="s">
        <v>13139</v>
      </c>
      <c r="C2882" s="505" t="s">
        <v>13271</v>
      </c>
      <c r="D2882" s="504" t="s">
        <v>13272</v>
      </c>
      <c r="E2882" s="506">
        <v>1518</v>
      </c>
      <c r="F2882" s="506">
        <v>1745</v>
      </c>
      <c r="G2882" s="501"/>
      <c r="H2882" s="501"/>
      <c r="I2882" s="502">
        <f>IF(Таблица6254[[#This Row],[цена наличные]]&lt;&gt;"-",Таблица6254[[#This Row],[цена наличные]]*Таблица6254[[#This Row],[Заказ наличные]],"")</f>
        <v>0</v>
      </c>
      <c r="J2882" s="502">
        <f>Таблица6254[[#This Row],[Цена б/н]]*Таблица6254[[#This Row],[заказ б/н]]</f>
        <v>0</v>
      </c>
    </row>
    <row r="2883" spans="1:10" x14ac:dyDescent="0.25">
      <c r="A2883" s="504" t="s">
        <v>12769</v>
      </c>
      <c r="B2883" s="505" t="s">
        <v>13139</v>
      </c>
      <c r="C2883" s="505" t="s">
        <v>13273</v>
      </c>
      <c r="D2883" s="504" t="s">
        <v>13274</v>
      </c>
      <c r="E2883" s="506">
        <v>3312</v>
      </c>
      <c r="F2883" s="506">
        <v>3807</v>
      </c>
      <c r="G2883" s="501"/>
      <c r="H2883" s="501"/>
      <c r="I2883" s="502">
        <f>IF(Таблица6254[[#This Row],[цена наличные]]&lt;&gt;"-",Таблица6254[[#This Row],[цена наличные]]*Таблица6254[[#This Row],[Заказ наличные]],"")</f>
        <v>0</v>
      </c>
      <c r="J2883" s="502">
        <f>Таблица6254[[#This Row],[Цена б/н]]*Таблица6254[[#This Row],[заказ б/н]]</f>
        <v>0</v>
      </c>
    </row>
    <row r="2884" spans="1:10" x14ac:dyDescent="0.25">
      <c r="A2884" s="504" t="s">
        <v>12769</v>
      </c>
      <c r="B2884" s="505" t="s">
        <v>13139</v>
      </c>
      <c r="C2884" s="505" t="s">
        <v>13275</v>
      </c>
      <c r="D2884" s="504" t="s">
        <v>13276</v>
      </c>
      <c r="E2884" s="506">
        <v>2898</v>
      </c>
      <c r="F2884" s="506">
        <v>3331</v>
      </c>
      <c r="G2884" s="501"/>
      <c r="H2884" s="501"/>
      <c r="I2884" s="502">
        <f>IF(Таблица6254[[#This Row],[цена наличные]]&lt;&gt;"-",Таблица6254[[#This Row],[цена наличные]]*Таблица6254[[#This Row],[Заказ наличные]],"")</f>
        <v>0</v>
      </c>
      <c r="J2884" s="502">
        <f>Таблица6254[[#This Row],[Цена б/н]]*Таблица6254[[#This Row],[заказ б/н]]</f>
        <v>0</v>
      </c>
    </row>
    <row r="2885" spans="1:10" x14ac:dyDescent="0.25">
      <c r="A2885" s="504" t="s">
        <v>12769</v>
      </c>
      <c r="B2885" s="505" t="s">
        <v>13139</v>
      </c>
      <c r="C2885" s="505" t="s">
        <v>13277</v>
      </c>
      <c r="D2885" s="504" t="s">
        <v>13278</v>
      </c>
      <c r="E2885" s="506">
        <v>394</v>
      </c>
      <c r="F2885" s="506">
        <v>452</v>
      </c>
      <c r="G2885" s="501"/>
      <c r="H2885" s="501"/>
      <c r="I2885" s="502">
        <f>IF(Таблица6254[[#This Row],[цена наличные]]&lt;&gt;"-",Таблица6254[[#This Row],[цена наличные]]*Таблица6254[[#This Row],[Заказ наличные]],"")</f>
        <v>0</v>
      </c>
      <c r="J2885" s="502">
        <f>Таблица6254[[#This Row],[Цена б/н]]*Таблица6254[[#This Row],[заказ б/н]]</f>
        <v>0</v>
      </c>
    </row>
    <row r="2886" spans="1:10" x14ac:dyDescent="0.25">
      <c r="A2886" s="504" t="s">
        <v>12769</v>
      </c>
      <c r="B2886" s="505" t="s">
        <v>13139</v>
      </c>
      <c r="C2886" s="505" t="s">
        <v>13279</v>
      </c>
      <c r="D2886" s="504" t="s">
        <v>13280</v>
      </c>
      <c r="E2886" s="506">
        <v>525</v>
      </c>
      <c r="F2886" s="506">
        <v>603</v>
      </c>
      <c r="G2886" s="501"/>
      <c r="H2886" s="501"/>
      <c r="I2886" s="502">
        <f>IF(Таблица6254[[#This Row],[цена наличные]]&lt;&gt;"-",Таблица6254[[#This Row],[цена наличные]]*Таблица6254[[#This Row],[Заказ наличные]],"")</f>
        <v>0</v>
      </c>
      <c r="J2886" s="502">
        <f>Таблица6254[[#This Row],[Цена б/н]]*Таблица6254[[#This Row],[заказ б/н]]</f>
        <v>0</v>
      </c>
    </row>
    <row r="2887" spans="1:10" x14ac:dyDescent="0.25">
      <c r="A2887" s="504" t="s">
        <v>12769</v>
      </c>
      <c r="B2887" s="505" t="s">
        <v>13139</v>
      </c>
      <c r="C2887" s="505" t="s">
        <v>13281</v>
      </c>
      <c r="D2887" s="504" t="s">
        <v>13282</v>
      </c>
      <c r="E2887" s="506">
        <v>214</v>
      </c>
      <c r="F2887" s="506">
        <v>246</v>
      </c>
      <c r="G2887" s="501"/>
      <c r="H2887" s="501"/>
      <c r="I2887" s="502">
        <f>IF(Таблица6254[[#This Row],[цена наличные]]&lt;&gt;"-",Таблица6254[[#This Row],[цена наличные]]*Таблица6254[[#This Row],[Заказ наличные]],"")</f>
        <v>0</v>
      </c>
      <c r="J2887" s="502">
        <f>Таблица6254[[#This Row],[Цена б/н]]*Таблица6254[[#This Row],[заказ б/н]]</f>
        <v>0</v>
      </c>
    </row>
    <row r="2888" spans="1:10" x14ac:dyDescent="0.25">
      <c r="A2888" s="504" t="s">
        <v>12769</v>
      </c>
      <c r="B2888" s="505" t="s">
        <v>13139</v>
      </c>
      <c r="C2888" s="505" t="s">
        <v>13283</v>
      </c>
      <c r="D2888" s="504" t="s">
        <v>13284</v>
      </c>
      <c r="E2888" s="506">
        <v>497</v>
      </c>
      <c r="F2888" s="506">
        <v>571</v>
      </c>
      <c r="G2888" s="501"/>
      <c r="H2888" s="501"/>
      <c r="I2888" s="502">
        <f>IF(Таблица6254[[#This Row],[цена наличные]]&lt;&gt;"-",Таблица6254[[#This Row],[цена наличные]]*Таблица6254[[#This Row],[Заказ наличные]],"")</f>
        <v>0</v>
      </c>
      <c r="J2888" s="502">
        <f>Таблица6254[[#This Row],[Цена б/н]]*Таблица6254[[#This Row],[заказ б/н]]</f>
        <v>0</v>
      </c>
    </row>
    <row r="2889" spans="1:10" x14ac:dyDescent="0.25">
      <c r="A2889" s="504" t="s">
        <v>12769</v>
      </c>
      <c r="B2889" s="505" t="s">
        <v>13139</v>
      </c>
      <c r="C2889" s="505" t="s">
        <v>13285</v>
      </c>
      <c r="D2889" s="504" t="s">
        <v>13286</v>
      </c>
      <c r="E2889" s="506">
        <v>122</v>
      </c>
      <c r="F2889" s="506">
        <v>140</v>
      </c>
      <c r="G2889" s="501"/>
      <c r="H2889" s="501"/>
      <c r="I2889" s="502">
        <f>IF(Таблица6254[[#This Row],[цена наличные]]&lt;&gt;"-",Таблица6254[[#This Row],[цена наличные]]*Таблица6254[[#This Row],[Заказ наличные]],"")</f>
        <v>0</v>
      </c>
      <c r="J2889" s="502">
        <f>Таблица6254[[#This Row],[Цена б/н]]*Таблица6254[[#This Row],[заказ б/н]]</f>
        <v>0</v>
      </c>
    </row>
    <row r="2890" spans="1:10" x14ac:dyDescent="0.25">
      <c r="A2890" s="504" t="s">
        <v>12769</v>
      </c>
      <c r="B2890" s="505" t="s">
        <v>13139</v>
      </c>
      <c r="C2890" s="505" t="s">
        <v>13287</v>
      </c>
      <c r="D2890" s="504" t="s">
        <v>13288</v>
      </c>
      <c r="E2890" s="506">
        <v>255</v>
      </c>
      <c r="F2890" s="506">
        <v>293</v>
      </c>
      <c r="G2890" s="501"/>
      <c r="H2890" s="501"/>
      <c r="I2890" s="502">
        <f>IF(Таблица6254[[#This Row],[цена наличные]]&lt;&gt;"-",Таблица6254[[#This Row],[цена наличные]]*Таблица6254[[#This Row],[Заказ наличные]],"")</f>
        <v>0</v>
      </c>
      <c r="J2890" s="502">
        <f>Таблица6254[[#This Row],[Цена б/н]]*Таблица6254[[#This Row],[заказ б/н]]</f>
        <v>0</v>
      </c>
    </row>
    <row r="2891" spans="1:10" x14ac:dyDescent="0.25">
      <c r="A2891" s="504" t="s">
        <v>12769</v>
      </c>
      <c r="B2891" s="505" t="s">
        <v>13139</v>
      </c>
      <c r="C2891" s="505" t="s">
        <v>13289</v>
      </c>
      <c r="D2891" s="504" t="s">
        <v>13290</v>
      </c>
      <c r="E2891" s="506">
        <v>821</v>
      </c>
      <c r="F2891" s="506">
        <v>944</v>
      </c>
      <c r="G2891" s="501"/>
      <c r="H2891" s="501"/>
      <c r="I2891" s="502">
        <f>IF(Таблица6254[[#This Row],[цена наличные]]&lt;&gt;"-",Таблица6254[[#This Row],[цена наличные]]*Таблица6254[[#This Row],[Заказ наличные]],"")</f>
        <v>0</v>
      </c>
      <c r="J2891" s="502">
        <f>Таблица6254[[#This Row],[Цена б/н]]*Таблица6254[[#This Row],[заказ б/н]]</f>
        <v>0</v>
      </c>
    </row>
    <row r="2892" spans="1:10" x14ac:dyDescent="0.25">
      <c r="A2892" s="504" t="s">
        <v>12769</v>
      </c>
      <c r="B2892" s="505" t="s">
        <v>13139</v>
      </c>
      <c r="C2892" s="505" t="s">
        <v>13244</v>
      </c>
      <c r="D2892" s="504" t="s">
        <v>3985</v>
      </c>
      <c r="E2892" s="506">
        <v>1152</v>
      </c>
      <c r="F2892" s="506">
        <v>1325</v>
      </c>
      <c r="G2892" s="501"/>
      <c r="H2892" s="501"/>
      <c r="I2892" s="502">
        <f>IF(Таблица6254[[#This Row],[цена наличные]]&lt;&gt;"-",Таблица6254[[#This Row],[цена наличные]]*Таблица6254[[#This Row],[Заказ наличные]],"")</f>
        <v>0</v>
      </c>
      <c r="J2892" s="502">
        <f>Таблица6254[[#This Row],[Цена б/н]]*Таблица6254[[#This Row],[заказ б/н]]</f>
        <v>0</v>
      </c>
    </row>
    <row r="2893" spans="1:10" x14ac:dyDescent="0.25">
      <c r="A2893" s="504" t="s">
        <v>12769</v>
      </c>
      <c r="B2893" s="505" t="s">
        <v>13139</v>
      </c>
      <c r="C2893" s="505" t="s">
        <v>13244</v>
      </c>
      <c r="D2893" s="504" t="s">
        <v>3986</v>
      </c>
      <c r="E2893" s="506">
        <v>1187</v>
      </c>
      <c r="F2893" s="506">
        <v>1364</v>
      </c>
      <c r="G2893" s="501"/>
      <c r="H2893" s="501"/>
      <c r="I2893" s="502">
        <f>IF(Таблица6254[[#This Row],[цена наличные]]&lt;&gt;"-",Таблица6254[[#This Row],[цена наличные]]*Таблица6254[[#This Row],[Заказ наличные]],"")</f>
        <v>0</v>
      </c>
      <c r="J2893" s="502">
        <f>Таблица6254[[#This Row],[Цена б/н]]*Таблица6254[[#This Row],[заказ б/н]]</f>
        <v>0</v>
      </c>
    </row>
    <row r="2894" spans="1:10" x14ac:dyDescent="0.25">
      <c r="A2894" s="504" t="s">
        <v>12769</v>
      </c>
      <c r="B2894" s="505" t="s">
        <v>13139</v>
      </c>
      <c r="C2894" s="505" t="s">
        <v>13291</v>
      </c>
      <c r="D2894" s="504" t="s">
        <v>13292</v>
      </c>
      <c r="E2894" s="506">
        <v>2098</v>
      </c>
      <c r="F2894" s="506">
        <v>2411</v>
      </c>
      <c r="G2894" s="501"/>
      <c r="H2894" s="501"/>
      <c r="I2894" s="502">
        <f>IF(Таблица6254[[#This Row],[цена наличные]]&lt;&gt;"-",Таблица6254[[#This Row],[цена наличные]]*Таблица6254[[#This Row],[Заказ наличные]],"")</f>
        <v>0</v>
      </c>
      <c r="J2894" s="502">
        <f>Таблица6254[[#This Row],[Цена б/н]]*Таблица6254[[#This Row],[заказ б/н]]</f>
        <v>0</v>
      </c>
    </row>
    <row r="2895" spans="1:10" x14ac:dyDescent="0.25">
      <c r="A2895" s="504" t="s">
        <v>12769</v>
      </c>
      <c r="B2895" s="505" t="s">
        <v>13139</v>
      </c>
      <c r="C2895" s="505" t="s">
        <v>13293</v>
      </c>
      <c r="D2895" s="504" t="s">
        <v>13294</v>
      </c>
      <c r="E2895" s="506">
        <v>1097</v>
      </c>
      <c r="F2895" s="506">
        <v>1261</v>
      </c>
      <c r="G2895" s="501"/>
      <c r="H2895" s="501"/>
      <c r="I2895" s="502">
        <f>IF(Таблица6254[[#This Row],[цена наличные]]&lt;&gt;"-",Таблица6254[[#This Row],[цена наличные]]*Таблица6254[[#This Row],[Заказ наличные]],"")</f>
        <v>0</v>
      </c>
      <c r="J2895" s="502">
        <f>Таблица6254[[#This Row],[Цена б/н]]*Таблица6254[[#This Row],[заказ б/н]]</f>
        <v>0</v>
      </c>
    </row>
    <row r="2896" spans="1:10" x14ac:dyDescent="0.25">
      <c r="A2896" s="504" t="s">
        <v>12769</v>
      </c>
      <c r="B2896" s="505" t="s">
        <v>13139</v>
      </c>
      <c r="C2896" s="505" t="s">
        <v>13295</v>
      </c>
      <c r="D2896" s="504" t="s">
        <v>13296</v>
      </c>
      <c r="E2896" s="506">
        <v>1222</v>
      </c>
      <c r="F2896" s="506">
        <v>1404</v>
      </c>
      <c r="G2896" s="501"/>
      <c r="H2896" s="501"/>
      <c r="I2896" s="502">
        <f>IF(Таблица6254[[#This Row],[цена наличные]]&lt;&gt;"-",Таблица6254[[#This Row],[цена наличные]]*Таблица6254[[#This Row],[Заказ наличные]],"")</f>
        <v>0</v>
      </c>
      <c r="J2896" s="502">
        <f>Таблица6254[[#This Row],[Цена б/н]]*Таблица6254[[#This Row],[заказ б/н]]</f>
        <v>0</v>
      </c>
    </row>
    <row r="2897" spans="1:10" x14ac:dyDescent="0.25">
      <c r="A2897" s="504" t="s">
        <v>12769</v>
      </c>
      <c r="B2897" s="505" t="s">
        <v>13139</v>
      </c>
      <c r="C2897" s="505" t="s">
        <v>13297</v>
      </c>
      <c r="D2897" s="504" t="s">
        <v>13298</v>
      </c>
      <c r="E2897" s="506">
        <v>1587</v>
      </c>
      <c r="F2897" s="506">
        <v>1824</v>
      </c>
      <c r="G2897" s="501"/>
      <c r="H2897" s="501"/>
      <c r="I2897" s="502">
        <f>IF(Таблица6254[[#This Row],[цена наличные]]&lt;&gt;"-",Таблица6254[[#This Row],[цена наличные]]*Таблица6254[[#This Row],[Заказ наличные]],"")</f>
        <v>0</v>
      </c>
      <c r="J2897" s="502">
        <f>Таблица6254[[#This Row],[Цена б/н]]*Таблица6254[[#This Row],[заказ б/н]]</f>
        <v>0</v>
      </c>
    </row>
    <row r="2898" spans="1:10" x14ac:dyDescent="0.25">
      <c r="A2898" s="504" t="s">
        <v>12769</v>
      </c>
      <c r="B2898" s="505" t="s">
        <v>13139</v>
      </c>
      <c r="C2898" s="505" t="s">
        <v>13297</v>
      </c>
      <c r="D2898" s="504" t="s">
        <v>13299</v>
      </c>
      <c r="E2898" s="506">
        <v>1493</v>
      </c>
      <c r="F2898" s="506">
        <v>1716</v>
      </c>
      <c r="G2898" s="501"/>
      <c r="H2898" s="501"/>
      <c r="I2898" s="502">
        <f>IF(Таблица6254[[#This Row],[цена наличные]]&lt;&gt;"-",Таблица6254[[#This Row],[цена наличные]]*Таблица6254[[#This Row],[Заказ наличные]],"")</f>
        <v>0</v>
      </c>
      <c r="J2898" s="502">
        <f>Таблица6254[[#This Row],[Цена б/н]]*Таблица6254[[#This Row],[заказ б/н]]</f>
        <v>0</v>
      </c>
    </row>
    <row r="2899" spans="1:10" x14ac:dyDescent="0.25">
      <c r="A2899" s="504" t="s">
        <v>12769</v>
      </c>
      <c r="B2899" s="505" t="s">
        <v>13139</v>
      </c>
      <c r="C2899" s="505" t="s">
        <v>13300</v>
      </c>
      <c r="D2899" s="504" t="s">
        <v>13301</v>
      </c>
      <c r="E2899" s="506">
        <v>3588</v>
      </c>
      <c r="F2899" s="506">
        <v>4124</v>
      </c>
      <c r="G2899" s="501"/>
      <c r="H2899" s="501"/>
      <c r="I2899" s="502">
        <f>IF(Таблица6254[[#This Row],[цена наличные]]&lt;&gt;"-",Таблица6254[[#This Row],[цена наличные]]*Таблица6254[[#This Row],[Заказ наличные]],"")</f>
        <v>0</v>
      </c>
      <c r="J2899" s="502">
        <f>Таблица6254[[#This Row],[Цена б/н]]*Таблица6254[[#This Row],[заказ б/н]]</f>
        <v>0</v>
      </c>
    </row>
    <row r="2900" spans="1:10" x14ac:dyDescent="0.25">
      <c r="A2900" s="504" t="s">
        <v>12769</v>
      </c>
      <c r="B2900" s="505" t="s">
        <v>13139</v>
      </c>
      <c r="C2900" s="505" t="s">
        <v>13302</v>
      </c>
      <c r="D2900" s="504" t="s">
        <v>13303</v>
      </c>
      <c r="E2900" s="506">
        <v>11198</v>
      </c>
      <c r="F2900" s="506">
        <v>12872</v>
      </c>
      <c r="G2900" s="501"/>
      <c r="H2900" s="501"/>
      <c r="I2900" s="502">
        <f>IF(Таблица6254[[#This Row],[цена наличные]]&lt;&gt;"-",Таблица6254[[#This Row],[цена наличные]]*Таблица6254[[#This Row],[Заказ наличные]],"")</f>
        <v>0</v>
      </c>
      <c r="J2900" s="502">
        <f>Таблица6254[[#This Row],[Цена б/н]]*Таблица6254[[#This Row],[заказ б/н]]</f>
        <v>0</v>
      </c>
    </row>
    <row r="2901" spans="1:10" x14ac:dyDescent="0.25">
      <c r="A2901" s="504" t="s">
        <v>12769</v>
      </c>
      <c r="B2901" s="505" t="s">
        <v>13139</v>
      </c>
      <c r="C2901" s="505" t="s">
        <v>13304</v>
      </c>
      <c r="D2901" s="504" t="s">
        <v>13305</v>
      </c>
      <c r="E2901" s="506">
        <v>8823</v>
      </c>
      <c r="F2901" s="506">
        <v>10141</v>
      </c>
      <c r="G2901" s="501"/>
      <c r="H2901" s="501"/>
      <c r="I2901" s="502">
        <f>IF(Таблица6254[[#This Row],[цена наличные]]&lt;&gt;"-",Таблица6254[[#This Row],[цена наличные]]*Таблица6254[[#This Row],[Заказ наличные]],"")</f>
        <v>0</v>
      </c>
      <c r="J2901" s="502">
        <f>Таблица6254[[#This Row],[Цена б/н]]*Таблица6254[[#This Row],[заказ б/н]]</f>
        <v>0</v>
      </c>
    </row>
    <row r="2902" spans="1:10" x14ac:dyDescent="0.25">
      <c r="A2902" s="504" t="s">
        <v>12769</v>
      </c>
      <c r="B2902" s="505" t="s">
        <v>13139</v>
      </c>
      <c r="C2902" s="505" t="s">
        <v>13306</v>
      </c>
      <c r="D2902" s="504" t="s">
        <v>13307</v>
      </c>
      <c r="E2902" s="506">
        <v>3450</v>
      </c>
      <c r="F2902" s="506">
        <v>3965</v>
      </c>
      <c r="G2902" s="501"/>
      <c r="H2902" s="501"/>
      <c r="I2902" s="502">
        <f>IF(Таблица6254[[#This Row],[цена наличные]]&lt;&gt;"-",Таблица6254[[#This Row],[цена наличные]]*Таблица6254[[#This Row],[Заказ наличные]],"")</f>
        <v>0</v>
      </c>
      <c r="J2902" s="502">
        <f>Таблица6254[[#This Row],[Цена б/н]]*Таблица6254[[#This Row],[заказ б/н]]</f>
        <v>0</v>
      </c>
    </row>
    <row r="2903" spans="1:10" x14ac:dyDescent="0.25">
      <c r="A2903" s="504" t="s">
        <v>12769</v>
      </c>
      <c r="B2903" s="505" t="s">
        <v>13139</v>
      </c>
      <c r="C2903" s="505" t="s">
        <v>13308</v>
      </c>
      <c r="D2903" s="504" t="s">
        <v>13309</v>
      </c>
      <c r="E2903" s="506">
        <v>8823</v>
      </c>
      <c r="F2903" s="506">
        <v>10141</v>
      </c>
      <c r="G2903" s="501"/>
      <c r="H2903" s="501"/>
      <c r="I2903" s="502">
        <f>IF(Таблица6254[[#This Row],[цена наличные]]&lt;&gt;"-",Таблица6254[[#This Row],[цена наличные]]*Таблица6254[[#This Row],[Заказ наличные]],"")</f>
        <v>0</v>
      </c>
      <c r="J2903" s="502">
        <f>Таблица6254[[#This Row],[Цена б/н]]*Таблица6254[[#This Row],[заказ б/н]]</f>
        <v>0</v>
      </c>
    </row>
    <row r="2904" spans="1:10" x14ac:dyDescent="0.25">
      <c r="A2904" s="504" t="s">
        <v>12769</v>
      </c>
      <c r="B2904" s="505" t="s">
        <v>13139</v>
      </c>
      <c r="C2904" s="505" t="s">
        <v>13310</v>
      </c>
      <c r="D2904" s="504" t="s">
        <v>13311</v>
      </c>
      <c r="E2904" s="506">
        <v>4072</v>
      </c>
      <c r="F2904" s="506">
        <v>4681</v>
      </c>
      <c r="G2904" s="501"/>
      <c r="H2904" s="501"/>
      <c r="I2904" s="502">
        <f>IF(Таблица6254[[#This Row],[цена наличные]]&lt;&gt;"-",Таблица6254[[#This Row],[цена наличные]]*Таблица6254[[#This Row],[Заказ наличные]],"")</f>
        <v>0</v>
      </c>
      <c r="J2904" s="502">
        <f>Таблица6254[[#This Row],[Цена б/н]]*Таблица6254[[#This Row],[заказ б/н]]</f>
        <v>0</v>
      </c>
    </row>
    <row r="2905" spans="1:10" x14ac:dyDescent="0.25">
      <c r="A2905" s="504" t="s">
        <v>12769</v>
      </c>
      <c r="B2905" s="505" t="s">
        <v>13139</v>
      </c>
      <c r="C2905" s="505" t="s">
        <v>13312</v>
      </c>
      <c r="D2905" s="504" t="s">
        <v>13313</v>
      </c>
      <c r="E2905" s="506">
        <v>4751</v>
      </c>
      <c r="F2905" s="506">
        <v>5461</v>
      </c>
      <c r="G2905" s="501"/>
      <c r="H2905" s="501"/>
      <c r="I2905" s="502">
        <f>IF(Таблица6254[[#This Row],[цена наличные]]&lt;&gt;"-",Таблица6254[[#This Row],[цена наличные]]*Таблица6254[[#This Row],[Заказ наличные]],"")</f>
        <v>0</v>
      </c>
      <c r="J2905" s="502">
        <f>Таблица6254[[#This Row],[Цена б/н]]*Таблица6254[[#This Row],[заказ б/н]]</f>
        <v>0</v>
      </c>
    </row>
    <row r="2906" spans="1:10" x14ac:dyDescent="0.25">
      <c r="A2906" s="504" t="s">
        <v>12769</v>
      </c>
      <c r="B2906" s="505" t="s">
        <v>13139</v>
      </c>
      <c r="C2906" s="505" t="s">
        <v>13314</v>
      </c>
      <c r="D2906" s="504" t="s">
        <v>13315</v>
      </c>
      <c r="E2906" s="506">
        <v>1154</v>
      </c>
      <c r="F2906" s="506">
        <v>1326</v>
      </c>
      <c r="G2906" s="501"/>
      <c r="H2906" s="501"/>
      <c r="I2906" s="502">
        <f>IF(Таблица6254[[#This Row],[цена наличные]]&lt;&gt;"-",Таблица6254[[#This Row],[цена наличные]]*Таблица6254[[#This Row],[Заказ наличные]],"")</f>
        <v>0</v>
      </c>
      <c r="J2906" s="502">
        <f>Таблица6254[[#This Row],[Цена б/н]]*Таблица6254[[#This Row],[заказ б/н]]</f>
        <v>0</v>
      </c>
    </row>
    <row r="2907" spans="1:10" x14ac:dyDescent="0.25">
      <c r="A2907" s="504" t="s">
        <v>12769</v>
      </c>
      <c r="B2907" s="505" t="s">
        <v>13139</v>
      </c>
      <c r="C2907" s="505" t="s">
        <v>13314</v>
      </c>
      <c r="D2907" s="504" t="s">
        <v>13316</v>
      </c>
      <c r="E2907" s="506">
        <v>1154</v>
      </c>
      <c r="F2907" s="506">
        <v>1326</v>
      </c>
      <c r="G2907" s="501"/>
      <c r="H2907" s="501"/>
      <c r="I2907" s="502">
        <f>IF(Таблица6254[[#This Row],[цена наличные]]&lt;&gt;"-",Таблица6254[[#This Row],[цена наличные]]*Таблица6254[[#This Row],[Заказ наличные]],"")</f>
        <v>0</v>
      </c>
      <c r="J2907" s="502">
        <f>Таблица6254[[#This Row],[Цена б/н]]*Таблица6254[[#This Row],[заказ б/н]]</f>
        <v>0</v>
      </c>
    </row>
    <row r="2908" spans="1:10" x14ac:dyDescent="0.25">
      <c r="A2908" s="504" t="s">
        <v>12769</v>
      </c>
      <c r="B2908" s="505" t="s">
        <v>13139</v>
      </c>
      <c r="C2908" s="505" t="s">
        <v>13317</v>
      </c>
      <c r="D2908" s="504" t="s">
        <v>13318</v>
      </c>
      <c r="E2908" s="506">
        <v>690</v>
      </c>
      <c r="F2908" s="506">
        <v>793</v>
      </c>
      <c r="G2908" s="501"/>
      <c r="H2908" s="501"/>
      <c r="I2908" s="502">
        <f>IF(Таблица6254[[#This Row],[цена наличные]]&lt;&gt;"-",Таблица6254[[#This Row],[цена наличные]]*Таблица6254[[#This Row],[Заказ наличные]],"")</f>
        <v>0</v>
      </c>
      <c r="J2908" s="502">
        <f>Таблица6254[[#This Row],[Цена б/н]]*Таблица6254[[#This Row],[заказ б/н]]</f>
        <v>0</v>
      </c>
    </row>
    <row r="2909" spans="1:10" x14ac:dyDescent="0.25">
      <c r="A2909" s="504" t="s">
        <v>12769</v>
      </c>
      <c r="B2909" s="505" t="s">
        <v>13139</v>
      </c>
      <c r="C2909" s="505" t="s">
        <v>13319</v>
      </c>
      <c r="D2909" s="504" t="s">
        <v>13320</v>
      </c>
      <c r="E2909" s="506">
        <v>1765</v>
      </c>
      <c r="F2909" s="506">
        <v>2028</v>
      </c>
      <c r="G2909" s="501"/>
      <c r="H2909" s="501"/>
      <c r="I2909" s="502">
        <f>IF(Таблица6254[[#This Row],[цена наличные]]&lt;&gt;"-",Таблица6254[[#This Row],[цена наличные]]*Таблица6254[[#This Row],[Заказ наличные]],"")</f>
        <v>0</v>
      </c>
      <c r="J2909" s="502">
        <f>Таблица6254[[#This Row],[Цена б/н]]*Таблица6254[[#This Row],[заказ б/н]]</f>
        <v>0</v>
      </c>
    </row>
    <row r="2910" spans="1:10" x14ac:dyDescent="0.25">
      <c r="A2910" s="504" t="s">
        <v>12769</v>
      </c>
      <c r="B2910" s="505" t="s">
        <v>13139</v>
      </c>
      <c r="C2910" s="505" t="s">
        <v>13321</v>
      </c>
      <c r="D2910" s="504" t="s">
        <v>13322</v>
      </c>
      <c r="E2910" s="506">
        <v>3461</v>
      </c>
      <c r="F2910" s="506">
        <v>3979</v>
      </c>
      <c r="G2910" s="501"/>
      <c r="H2910" s="501"/>
      <c r="I2910" s="502">
        <f>IF(Таблица6254[[#This Row],[цена наличные]]&lt;&gt;"-",Таблица6254[[#This Row],[цена наличные]]*Таблица6254[[#This Row],[Заказ наличные]],"")</f>
        <v>0</v>
      </c>
      <c r="J2910" s="502">
        <f>Таблица6254[[#This Row],[Цена б/н]]*Таблица6254[[#This Row],[заказ б/н]]</f>
        <v>0</v>
      </c>
    </row>
    <row r="2911" spans="1:10" x14ac:dyDescent="0.25">
      <c r="A2911" s="504" t="s">
        <v>12769</v>
      </c>
      <c r="B2911" s="505" t="s">
        <v>13139</v>
      </c>
      <c r="C2911" s="505" t="s">
        <v>13323</v>
      </c>
      <c r="D2911" s="504" t="s">
        <v>13324</v>
      </c>
      <c r="E2911" s="506">
        <v>4887</v>
      </c>
      <c r="F2911" s="506">
        <v>5617</v>
      </c>
      <c r="G2911" s="501"/>
      <c r="H2911" s="501"/>
      <c r="I2911" s="502">
        <f>IF(Таблица6254[[#This Row],[цена наличные]]&lt;&gt;"-",Таблица6254[[#This Row],[цена наличные]]*Таблица6254[[#This Row],[Заказ наличные]],"")</f>
        <v>0</v>
      </c>
      <c r="J2911" s="502">
        <f>Таблица6254[[#This Row],[Цена б/н]]*Таблица6254[[#This Row],[заказ б/н]]</f>
        <v>0</v>
      </c>
    </row>
    <row r="2912" spans="1:10" x14ac:dyDescent="0.25">
      <c r="A2912" s="504" t="s">
        <v>12769</v>
      </c>
      <c r="B2912" s="505" t="s">
        <v>13139</v>
      </c>
      <c r="C2912" s="505" t="s">
        <v>13319</v>
      </c>
      <c r="D2912" s="504" t="s">
        <v>13325</v>
      </c>
      <c r="E2912" s="506">
        <v>1900</v>
      </c>
      <c r="F2912" s="506">
        <v>2184</v>
      </c>
      <c r="G2912" s="501"/>
      <c r="H2912" s="501"/>
      <c r="I2912" s="502">
        <f>IF(Таблица6254[[#This Row],[цена наличные]]&lt;&gt;"-",Таблица6254[[#This Row],[цена наличные]]*Таблица6254[[#This Row],[Заказ наличные]],"")</f>
        <v>0</v>
      </c>
      <c r="J2912" s="502">
        <f>Таблица6254[[#This Row],[Цена б/н]]*Таблица6254[[#This Row],[заказ б/н]]</f>
        <v>0</v>
      </c>
    </row>
    <row r="2913" spans="1:10" x14ac:dyDescent="0.25">
      <c r="A2913" s="504" t="s">
        <v>12769</v>
      </c>
      <c r="B2913" s="505" t="s">
        <v>13139</v>
      </c>
      <c r="C2913" s="505" t="s">
        <v>13321</v>
      </c>
      <c r="D2913" s="504" t="s">
        <v>13326</v>
      </c>
      <c r="E2913" s="506">
        <v>4887</v>
      </c>
      <c r="F2913" s="506">
        <v>5617</v>
      </c>
      <c r="G2913" s="501"/>
      <c r="H2913" s="501"/>
      <c r="I2913" s="502">
        <f>IF(Таблица6254[[#This Row],[цена наличные]]&lt;&gt;"-",Таблица6254[[#This Row],[цена наличные]]*Таблица6254[[#This Row],[Заказ наличные]],"")</f>
        <v>0</v>
      </c>
      <c r="J2913" s="502">
        <f>Таблица6254[[#This Row],[Цена б/н]]*Таблица6254[[#This Row],[заказ б/н]]</f>
        <v>0</v>
      </c>
    </row>
    <row r="2914" spans="1:10" x14ac:dyDescent="0.25">
      <c r="A2914" s="504" t="s">
        <v>12769</v>
      </c>
      <c r="B2914" s="505" t="s">
        <v>13139</v>
      </c>
      <c r="C2914" s="505" t="s">
        <v>3987</v>
      </c>
      <c r="D2914" s="504" t="s">
        <v>3988</v>
      </c>
      <c r="E2914" s="506">
        <v>1932</v>
      </c>
      <c r="F2914" s="506">
        <v>2221</v>
      </c>
      <c r="G2914" s="501"/>
      <c r="H2914" s="501"/>
      <c r="I2914" s="502">
        <f>IF(Таблица6254[[#This Row],[цена наличные]]&lt;&gt;"-",Таблица6254[[#This Row],[цена наличные]]*Таблица6254[[#This Row],[Заказ наличные]],"")</f>
        <v>0</v>
      </c>
      <c r="J2914" s="502">
        <f>Таблица6254[[#This Row],[Цена б/н]]*Таблица6254[[#This Row],[заказ б/н]]</f>
        <v>0</v>
      </c>
    </row>
    <row r="2915" spans="1:10" x14ac:dyDescent="0.25">
      <c r="A2915" s="504" t="s">
        <v>12769</v>
      </c>
      <c r="B2915" s="505" t="s">
        <v>13327</v>
      </c>
      <c r="C2915" s="505" t="s">
        <v>13328</v>
      </c>
      <c r="D2915" s="504" t="s">
        <v>13329</v>
      </c>
      <c r="E2915" s="506">
        <v>3461</v>
      </c>
      <c r="F2915" s="506">
        <v>3979</v>
      </c>
      <c r="G2915" s="501"/>
      <c r="H2915" s="501"/>
      <c r="I2915" s="502">
        <f>IF(Таблица6254[[#This Row],[цена наличные]]&lt;&gt;"-",Таблица6254[[#This Row],[цена наличные]]*Таблица6254[[#This Row],[Заказ наличные]],"")</f>
        <v>0</v>
      </c>
      <c r="J2915" s="502">
        <f>Таблица6254[[#This Row],[Цена б/н]]*Таблица6254[[#This Row],[заказ б/н]]</f>
        <v>0</v>
      </c>
    </row>
    <row r="2916" spans="1:10" x14ac:dyDescent="0.25">
      <c r="A2916" s="504" t="s">
        <v>12769</v>
      </c>
      <c r="B2916" s="505" t="s">
        <v>13327</v>
      </c>
      <c r="C2916" s="505" t="s">
        <v>13330</v>
      </c>
      <c r="D2916" s="504" t="s">
        <v>13331</v>
      </c>
      <c r="E2916" s="506">
        <v>23754</v>
      </c>
      <c r="F2916" s="506">
        <v>27304</v>
      </c>
      <c r="G2916" s="501"/>
      <c r="H2916" s="501"/>
      <c r="I2916" s="502">
        <f>IF(Таблица6254[[#This Row],[цена наличные]]&lt;&gt;"-",Таблица6254[[#This Row],[цена наличные]]*Таблица6254[[#This Row],[Заказ наличные]],"")</f>
        <v>0</v>
      </c>
      <c r="J2916" s="502">
        <f>Таблица6254[[#This Row],[Цена б/н]]*Таблица6254[[#This Row],[заказ б/н]]</f>
        <v>0</v>
      </c>
    </row>
    <row r="2917" spans="1:10" x14ac:dyDescent="0.25">
      <c r="A2917" s="504" t="s">
        <v>12769</v>
      </c>
      <c r="B2917" s="505" t="s">
        <v>13332</v>
      </c>
      <c r="C2917" s="505" t="s">
        <v>13758</v>
      </c>
      <c r="D2917" s="504" t="s">
        <v>13759</v>
      </c>
      <c r="E2917" s="506">
        <v>378</v>
      </c>
      <c r="F2917" s="506">
        <v>435</v>
      </c>
      <c r="G2917" s="501"/>
      <c r="H2917" s="501"/>
      <c r="I2917" s="502">
        <f>IF(Таблица6254[[#This Row],[цена наличные]]&lt;&gt;"-",Таблица6254[[#This Row],[цена наличные]]*Таблица6254[[#This Row],[Заказ наличные]],"")</f>
        <v>0</v>
      </c>
      <c r="J2917" s="502">
        <f>Таблица6254[[#This Row],[Цена б/н]]*Таблица6254[[#This Row],[заказ б/н]]</f>
        <v>0</v>
      </c>
    </row>
    <row r="2918" spans="1:10" x14ac:dyDescent="0.25">
      <c r="A2918" s="504" t="s">
        <v>12769</v>
      </c>
      <c r="B2918" s="505" t="s">
        <v>13332</v>
      </c>
      <c r="C2918" s="505" t="s">
        <v>14652</v>
      </c>
      <c r="D2918" s="504" t="s">
        <v>14653</v>
      </c>
      <c r="E2918" s="506">
        <v>378</v>
      </c>
      <c r="F2918" s="506">
        <v>435</v>
      </c>
      <c r="G2918" s="501"/>
      <c r="H2918" s="501"/>
      <c r="I2918" s="502">
        <f>IF(Таблица6254[[#This Row],[цена наличные]]&lt;&gt;"-",Таблица6254[[#This Row],[цена наличные]]*Таблица6254[[#This Row],[Заказ наличные]],"")</f>
        <v>0</v>
      </c>
      <c r="J2918" s="502">
        <f>Таблица6254[[#This Row],[Цена б/н]]*Таблица6254[[#This Row],[заказ б/н]]</f>
        <v>0</v>
      </c>
    </row>
    <row r="2919" spans="1:10" x14ac:dyDescent="0.25">
      <c r="A2919" s="504" t="s">
        <v>12769</v>
      </c>
      <c r="B2919" s="505" t="s">
        <v>13332</v>
      </c>
      <c r="C2919" s="505" t="s">
        <v>14652</v>
      </c>
      <c r="D2919" s="504" t="s">
        <v>14654</v>
      </c>
      <c r="E2919" s="506">
        <v>478</v>
      </c>
      <c r="F2919" s="506">
        <v>549</v>
      </c>
      <c r="G2919" s="501"/>
      <c r="H2919" s="501"/>
      <c r="I2919" s="502">
        <f>IF(Таблица6254[[#This Row],[цена наличные]]&lt;&gt;"-",Таблица6254[[#This Row],[цена наличные]]*Таблица6254[[#This Row],[Заказ наличные]],"")</f>
        <v>0</v>
      </c>
      <c r="J2919" s="502">
        <f>Таблица6254[[#This Row],[Цена б/н]]*Таблица6254[[#This Row],[заказ б/н]]</f>
        <v>0</v>
      </c>
    </row>
    <row r="2920" spans="1:10" x14ac:dyDescent="0.25">
      <c r="A2920" s="504" t="s">
        <v>12769</v>
      </c>
      <c r="B2920" s="505" t="s">
        <v>13332</v>
      </c>
      <c r="C2920" s="505" t="s">
        <v>14655</v>
      </c>
      <c r="D2920" s="504" t="s">
        <v>14656</v>
      </c>
      <c r="E2920" s="506">
        <v>436</v>
      </c>
      <c r="F2920" s="506">
        <v>501</v>
      </c>
      <c r="G2920" s="501"/>
      <c r="H2920" s="501"/>
      <c r="I2920" s="502">
        <f>IF(Таблица6254[[#This Row],[цена наличные]]&lt;&gt;"-",Таблица6254[[#This Row],[цена наличные]]*Таблица6254[[#This Row],[Заказ наличные]],"")</f>
        <v>0</v>
      </c>
      <c r="J2920" s="502">
        <f>Таблица6254[[#This Row],[Цена б/н]]*Таблица6254[[#This Row],[заказ б/н]]</f>
        <v>0</v>
      </c>
    </row>
    <row r="2921" spans="1:10" x14ac:dyDescent="0.25">
      <c r="A2921" s="504" t="s">
        <v>12769</v>
      </c>
      <c r="B2921" s="505" t="s">
        <v>13332</v>
      </c>
      <c r="C2921" s="505" t="s">
        <v>14655</v>
      </c>
      <c r="D2921" s="504" t="s">
        <v>14657</v>
      </c>
      <c r="E2921" s="506">
        <v>478</v>
      </c>
      <c r="F2921" s="506">
        <v>549</v>
      </c>
      <c r="G2921" s="501"/>
      <c r="H2921" s="501"/>
      <c r="I2921" s="502">
        <f>IF(Таблица6254[[#This Row],[цена наличные]]&lt;&gt;"-",Таблица6254[[#This Row],[цена наличные]]*Таблица6254[[#This Row],[Заказ наличные]],"")</f>
        <v>0</v>
      </c>
      <c r="J2921" s="502">
        <f>Таблица6254[[#This Row],[Цена б/н]]*Таблица6254[[#This Row],[заказ б/н]]</f>
        <v>0</v>
      </c>
    </row>
    <row r="2922" spans="1:10" x14ac:dyDescent="0.25">
      <c r="A2922" s="504" t="s">
        <v>12769</v>
      </c>
      <c r="B2922" s="505" t="s">
        <v>13332</v>
      </c>
      <c r="C2922" s="505" t="s">
        <v>14655</v>
      </c>
      <c r="D2922" s="504" t="s">
        <v>14658</v>
      </c>
      <c r="E2922" s="506">
        <v>445</v>
      </c>
      <c r="F2922" s="506">
        <v>512</v>
      </c>
      <c r="G2922" s="501"/>
      <c r="H2922" s="501"/>
      <c r="I2922" s="502">
        <f>IF(Таблица6254[[#This Row],[цена наличные]]&lt;&gt;"-",Таблица6254[[#This Row],[цена наличные]]*Таблица6254[[#This Row],[Заказ наличные]],"")</f>
        <v>0</v>
      </c>
      <c r="J2922" s="502">
        <f>Таблица6254[[#This Row],[Цена б/н]]*Таблица6254[[#This Row],[заказ б/н]]</f>
        <v>0</v>
      </c>
    </row>
    <row r="2923" spans="1:10" x14ac:dyDescent="0.25">
      <c r="A2923" s="504" t="s">
        <v>12769</v>
      </c>
      <c r="B2923" s="505" t="s">
        <v>13332</v>
      </c>
      <c r="C2923" s="505" t="s">
        <v>14659</v>
      </c>
      <c r="D2923" s="504" t="s">
        <v>14660</v>
      </c>
      <c r="E2923" s="506">
        <v>400</v>
      </c>
      <c r="F2923" s="506">
        <v>460</v>
      </c>
      <c r="G2923" s="501"/>
      <c r="H2923" s="501"/>
      <c r="I2923" s="502">
        <f>IF(Таблица6254[[#This Row],[цена наличные]]&lt;&gt;"-",Таблица6254[[#This Row],[цена наличные]]*Таблица6254[[#This Row],[Заказ наличные]],"")</f>
        <v>0</v>
      </c>
      <c r="J2923" s="502">
        <f>Таблица6254[[#This Row],[Цена б/н]]*Таблица6254[[#This Row],[заказ б/н]]</f>
        <v>0</v>
      </c>
    </row>
    <row r="2924" spans="1:10" x14ac:dyDescent="0.25">
      <c r="A2924" s="504" t="s">
        <v>12769</v>
      </c>
      <c r="B2924" s="505" t="s">
        <v>13332</v>
      </c>
      <c r="C2924" s="505" t="s">
        <v>13333</v>
      </c>
      <c r="D2924" s="504" t="s">
        <v>13334</v>
      </c>
      <c r="E2924" s="506">
        <v>536</v>
      </c>
      <c r="F2924" s="506">
        <v>616</v>
      </c>
      <c r="G2924" s="501"/>
      <c r="H2924" s="501"/>
      <c r="I2924" s="502">
        <f>IF(Таблица6254[[#This Row],[цена наличные]]&lt;&gt;"-",Таблица6254[[#This Row],[цена наличные]]*Таблица6254[[#This Row],[Заказ наличные]],"")</f>
        <v>0</v>
      </c>
      <c r="J2924" s="502">
        <f>Таблица6254[[#This Row],[Цена б/н]]*Таблица6254[[#This Row],[заказ б/н]]</f>
        <v>0</v>
      </c>
    </row>
    <row r="2925" spans="1:10" x14ac:dyDescent="0.25">
      <c r="A2925" s="504" t="s">
        <v>12769</v>
      </c>
      <c r="B2925" s="505" t="s">
        <v>13332</v>
      </c>
      <c r="C2925" s="505" t="s">
        <v>13335</v>
      </c>
      <c r="D2925" s="504" t="s">
        <v>13336</v>
      </c>
      <c r="E2925" s="506">
        <v>1555</v>
      </c>
      <c r="F2925" s="506">
        <v>1787</v>
      </c>
      <c r="G2925" s="501"/>
      <c r="H2925" s="501"/>
      <c r="I2925" s="502">
        <f>IF(Таблица6254[[#This Row],[цена наличные]]&lt;&gt;"-",Таблица6254[[#This Row],[цена наличные]]*Таблица6254[[#This Row],[Заказ наличные]],"")</f>
        <v>0</v>
      </c>
      <c r="J2925" s="502">
        <f>Таблица6254[[#This Row],[Цена б/н]]*Таблица6254[[#This Row],[заказ б/н]]</f>
        <v>0</v>
      </c>
    </row>
    <row r="2926" spans="1:10" x14ac:dyDescent="0.25">
      <c r="A2926" s="504" t="s">
        <v>12769</v>
      </c>
      <c r="B2926" s="505" t="s">
        <v>13332</v>
      </c>
      <c r="C2926" s="505" t="s">
        <v>13335</v>
      </c>
      <c r="D2926" s="504" t="s">
        <v>14661</v>
      </c>
      <c r="E2926" s="506">
        <v>2955</v>
      </c>
      <c r="F2926" s="506">
        <v>3397</v>
      </c>
      <c r="G2926" s="501"/>
      <c r="H2926" s="501"/>
      <c r="I2926" s="502">
        <f>IF(Таблица6254[[#This Row],[цена наличные]]&lt;&gt;"-",Таблица6254[[#This Row],[цена наличные]]*Таблица6254[[#This Row],[Заказ наличные]],"")</f>
        <v>0</v>
      </c>
      <c r="J2926" s="502">
        <f>Таблица6254[[#This Row],[Цена б/н]]*Таблица6254[[#This Row],[заказ б/н]]</f>
        <v>0</v>
      </c>
    </row>
    <row r="2927" spans="1:10" x14ac:dyDescent="0.25">
      <c r="A2927" s="504" t="s">
        <v>12769</v>
      </c>
      <c r="B2927" s="505" t="s">
        <v>13332</v>
      </c>
      <c r="C2927" s="505" t="s">
        <v>13335</v>
      </c>
      <c r="D2927" s="504" t="s">
        <v>14662</v>
      </c>
      <c r="E2927" s="506">
        <v>462</v>
      </c>
      <c r="F2927" s="506">
        <v>531</v>
      </c>
      <c r="G2927" s="501"/>
      <c r="H2927" s="501"/>
      <c r="I2927" s="502">
        <f>IF(Таблица6254[[#This Row],[цена наличные]]&lt;&gt;"-",Таблица6254[[#This Row],[цена наличные]]*Таблица6254[[#This Row],[Заказ наличные]],"")</f>
        <v>0</v>
      </c>
      <c r="J2927" s="502">
        <f>Таблица6254[[#This Row],[Цена б/н]]*Таблица6254[[#This Row],[заказ б/н]]</f>
        <v>0</v>
      </c>
    </row>
    <row r="2928" spans="1:10" x14ac:dyDescent="0.25">
      <c r="A2928" s="504" t="s">
        <v>12769</v>
      </c>
      <c r="B2928" s="505" t="s">
        <v>13332</v>
      </c>
      <c r="C2928" s="505" t="s">
        <v>13335</v>
      </c>
      <c r="D2928" s="504" t="s">
        <v>14663</v>
      </c>
      <c r="E2928" s="506">
        <v>561</v>
      </c>
      <c r="F2928" s="506">
        <v>645</v>
      </c>
      <c r="G2928" s="501"/>
      <c r="H2928" s="501"/>
      <c r="I2928" s="502">
        <f>IF(Таблица6254[[#This Row],[цена наличные]]&lt;&gt;"-",Таблица6254[[#This Row],[цена наличные]]*Таблица6254[[#This Row],[Заказ наличные]],"")</f>
        <v>0</v>
      </c>
      <c r="J2928" s="502">
        <f>Таблица6254[[#This Row],[Цена б/н]]*Таблица6254[[#This Row],[заказ б/н]]</f>
        <v>0</v>
      </c>
    </row>
    <row r="2929" spans="1:10" x14ac:dyDescent="0.25">
      <c r="A2929" s="504" t="s">
        <v>12769</v>
      </c>
      <c r="B2929" s="505" t="s">
        <v>13332</v>
      </c>
      <c r="C2929" s="505" t="s">
        <v>14664</v>
      </c>
      <c r="D2929" s="504" t="s">
        <v>14665</v>
      </c>
      <c r="E2929" s="506">
        <v>13866</v>
      </c>
      <c r="F2929" s="506">
        <v>15938</v>
      </c>
      <c r="G2929" s="501"/>
      <c r="H2929" s="501"/>
      <c r="I2929" s="502">
        <f>IF(Таблица6254[[#This Row],[цена наличные]]&lt;&gt;"-",Таблица6254[[#This Row],[цена наличные]]*Таблица6254[[#This Row],[Заказ наличные]],"")</f>
        <v>0</v>
      </c>
      <c r="J2929" s="502">
        <f>Таблица6254[[#This Row],[Цена б/н]]*Таблица6254[[#This Row],[заказ б/н]]</f>
        <v>0</v>
      </c>
    </row>
    <row r="2930" spans="1:10" x14ac:dyDescent="0.25">
      <c r="A2930" s="504" t="s">
        <v>12769</v>
      </c>
      <c r="B2930" s="505" t="s">
        <v>13332</v>
      </c>
      <c r="C2930" s="505" t="s">
        <v>13337</v>
      </c>
      <c r="D2930" s="504" t="s">
        <v>13338</v>
      </c>
      <c r="E2930" s="506">
        <v>7128</v>
      </c>
      <c r="F2930" s="506">
        <v>8193</v>
      </c>
      <c r="G2930" s="501"/>
      <c r="H2930" s="501"/>
      <c r="I2930" s="502">
        <f>IF(Таблица6254[[#This Row],[цена наличные]]&lt;&gt;"-",Таблица6254[[#This Row],[цена наличные]]*Таблица6254[[#This Row],[Заказ наличные]],"")</f>
        <v>0</v>
      </c>
      <c r="J2930" s="502">
        <f>Таблица6254[[#This Row],[Цена б/н]]*Таблица6254[[#This Row],[заказ б/н]]</f>
        <v>0</v>
      </c>
    </row>
    <row r="2931" spans="1:10" x14ac:dyDescent="0.25">
      <c r="A2931" s="504" t="s">
        <v>12769</v>
      </c>
      <c r="B2931" s="505" t="s">
        <v>13332</v>
      </c>
      <c r="C2931" s="505" t="s">
        <v>13339</v>
      </c>
      <c r="D2931" s="504" t="s">
        <v>13340</v>
      </c>
      <c r="E2931" s="506">
        <v>5451</v>
      </c>
      <c r="F2931" s="506">
        <v>6266</v>
      </c>
      <c r="G2931" s="501"/>
      <c r="H2931" s="501"/>
      <c r="I2931" s="502">
        <f>IF(Таблица6254[[#This Row],[цена наличные]]&lt;&gt;"-",Таблица6254[[#This Row],[цена наличные]]*Таблица6254[[#This Row],[Заказ наличные]],"")</f>
        <v>0</v>
      </c>
      <c r="J2931" s="502">
        <f>Таблица6254[[#This Row],[Цена б/н]]*Таблица6254[[#This Row],[заказ б/н]]</f>
        <v>0</v>
      </c>
    </row>
    <row r="2932" spans="1:10" x14ac:dyDescent="0.25">
      <c r="A2932" s="504" t="s">
        <v>12769</v>
      </c>
      <c r="B2932" s="505" t="s">
        <v>13332</v>
      </c>
      <c r="C2932" s="505" t="s">
        <v>14666</v>
      </c>
      <c r="D2932" s="504" t="s">
        <v>14667</v>
      </c>
      <c r="E2932" s="506">
        <v>1188</v>
      </c>
      <c r="F2932" s="506">
        <v>1365</v>
      </c>
      <c r="G2932" s="501"/>
      <c r="H2932" s="501"/>
      <c r="I2932" s="502">
        <f>IF(Таблица6254[[#This Row],[цена наличные]]&lt;&gt;"-",Таблица6254[[#This Row],[цена наличные]]*Таблица6254[[#This Row],[Заказ наличные]],"")</f>
        <v>0</v>
      </c>
      <c r="J2932" s="502">
        <f>Таблица6254[[#This Row],[Цена б/н]]*Таблица6254[[#This Row],[заказ б/н]]</f>
        <v>0</v>
      </c>
    </row>
    <row r="2933" spans="1:10" x14ac:dyDescent="0.25">
      <c r="A2933" s="504" t="s">
        <v>12769</v>
      </c>
      <c r="B2933" s="505" t="s">
        <v>13332</v>
      </c>
      <c r="C2933" s="505" t="s">
        <v>14668</v>
      </c>
      <c r="D2933" s="504" t="s">
        <v>14669</v>
      </c>
      <c r="E2933" s="506">
        <v>483</v>
      </c>
      <c r="F2933" s="506">
        <v>555</v>
      </c>
      <c r="G2933" s="501"/>
      <c r="H2933" s="501"/>
      <c r="I2933" s="502">
        <f>IF(Таблица6254[[#This Row],[цена наличные]]&lt;&gt;"-",Таблица6254[[#This Row],[цена наличные]]*Таблица6254[[#This Row],[Заказ наличные]],"")</f>
        <v>0</v>
      </c>
      <c r="J2933" s="502">
        <f>Таблица6254[[#This Row],[Цена б/н]]*Таблица6254[[#This Row],[заказ б/н]]</f>
        <v>0</v>
      </c>
    </row>
    <row r="2934" spans="1:10" x14ac:dyDescent="0.25">
      <c r="A2934" s="504" t="s">
        <v>12769</v>
      </c>
      <c r="B2934" s="505" t="s">
        <v>13332</v>
      </c>
      <c r="C2934" s="505" t="s">
        <v>14670</v>
      </c>
      <c r="D2934" s="504" t="s">
        <v>14671</v>
      </c>
      <c r="E2934" s="506">
        <v>457</v>
      </c>
      <c r="F2934" s="506">
        <v>526</v>
      </c>
      <c r="G2934" s="501"/>
      <c r="H2934" s="501"/>
      <c r="I2934" s="502">
        <f>IF(Таблица6254[[#This Row],[цена наличные]]&lt;&gt;"-",Таблица6254[[#This Row],[цена наличные]]*Таблица6254[[#This Row],[Заказ наличные]],"")</f>
        <v>0</v>
      </c>
      <c r="J2934" s="502">
        <f>Таблица6254[[#This Row],[Цена б/н]]*Таблица6254[[#This Row],[заказ б/н]]</f>
        <v>0</v>
      </c>
    </row>
    <row r="2935" spans="1:10" x14ac:dyDescent="0.25">
      <c r="A2935" s="504" t="s">
        <v>12769</v>
      </c>
      <c r="B2935" s="505" t="s">
        <v>13332</v>
      </c>
      <c r="C2935" s="505" t="s">
        <v>14670</v>
      </c>
      <c r="D2935" s="504" t="s">
        <v>14672</v>
      </c>
      <c r="E2935" s="506">
        <v>6026</v>
      </c>
      <c r="F2935" s="506">
        <v>6927</v>
      </c>
      <c r="G2935" s="501"/>
      <c r="H2935" s="501"/>
      <c r="I2935" s="502">
        <f>IF(Таблица6254[[#This Row],[цена наличные]]&lt;&gt;"-",Таблица6254[[#This Row],[цена наличные]]*Таблица6254[[#This Row],[Заказ наличные]],"")</f>
        <v>0</v>
      </c>
      <c r="J2935" s="502">
        <f>Таблица6254[[#This Row],[Цена б/н]]*Таблица6254[[#This Row],[заказ б/н]]</f>
        <v>0</v>
      </c>
    </row>
    <row r="2936" spans="1:10" x14ac:dyDescent="0.25">
      <c r="A2936" s="504" t="s">
        <v>12769</v>
      </c>
      <c r="B2936" s="505" t="s">
        <v>13332</v>
      </c>
      <c r="C2936" s="505" t="s">
        <v>14670</v>
      </c>
      <c r="D2936" s="504" t="s">
        <v>14673</v>
      </c>
      <c r="E2936" s="506">
        <v>499</v>
      </c>
      <c r="F2936" s="506">
        <v>573</v>
      </c>
      <c r="G2936" s="501"/>
      <c r="H2936" s="501"/>
      <c r="I2936" s="502">
        <f>IF(Таблица6254[[#This Row],[цена наличные]]&lt;&gt;"-",Таблица6254[[#This Row],[цена наличные]]*Таблица6254[[#This Row],[Заказ наличные]],"")</f>
        <v>0</v>
      </c>
      <c r="J2936" s="502">
        <f>Таблица6254[[#This Row],[Цена б/н]]*Таблица6254[[#This Row],[заказ б/н]]</f>
        <v>0</v>
      </c>
    </row>
    <row r="2937" spans="1:10" x14ac:dyDescent="0.25">
      <c r="A2937" s="504" t="s">
        <v>12769</v>
      </c>
      <c r="B2937" s="505" t="s">
        <v>13332</v>
      </c>
      <c r="C2937" s="505" t="s">
        <v>13341</v>
      </c>
      <c r="D2937" s="504" t="s">
        <v>13342</v>
      </c>
      <c r="E2937" s="506">
        <v>846</v>
      </c>
      <c r="F2937" s="506">
        <v>972</v>
      </c>
      <c r="G2937" s="501"/>
      <c r="H2937" s="501"/>
      <c r="I2937" s="502">
        <f>IF(Таблица6254[[#This Row],[цена наличные]]&lt;&gt;"-",Таблица6254[[#This Row],[цена наличные]]*Таблица6254[[#This Row],[Заказ наличные]],"")</f>
        <v>0</v>
      </c>
      <c r="J2937" s="502">
        <f>Таблица6254[[#This Row],[Цена б/н]]*Таблица6254[[#This Row],[заказ б/н]]</f>
        <v>0</v>
      </c>
    </row>
    <row r="2938" spans="1:10" x14ac:dyDescent="0.25">
      <c r="A2938" s="504" t="s">
        <v>12769</v>
      </c>
      <c r="B2938" s="505" t="s">
        <v>13332</v>
      </c>
      <c r="C2938" s="505" t="s">
        <v>13341</v>
      </c>
      <c r="D2938" s="504" t="s">
        <v>13343</v>
      </c>
      <c r="E2938" s="506">
        <v>918</v>
      </c>
      <c r="F2938" s="506">
        <v>1055</v>
      </c>
      <c r="G2938" s="501"/>
      <c r="H2938" s="501"/>
      <c r="I2938" s="502">
        <f>IF(Таблица6254[[#This Row],[цена наличные]]&lt;&gt;"-",Таблица6254[[#This Row],[цена наличные]]*Таблица6254[[#This Row],[Заказ наличные]],"")</f>
        <v>0</v>
      </c>
      <c r="J2938" s="502">
        <f>Таблица6254[[#This Row],[Цена б/н]]*Таблица6254[[#This Row],[заказ б/н]]</f>
        <v>0</v>
      </c>
    </row>
    <row r="2939" spans="1:10" x14ac:dyDescent="0.25">
      <c r="A2939" s="504" t="s">
        <v>12769</v>
      </c>
      <c r="B2939" s="505" t="s">
        <v>13332</v>
      </c>
      <c r="C2939" s="505" t="s">
        <v>13341</v>
      </c>
      <c r="D2939" s="504" t="s">
        <v>13344</v>
      </c>
      <c r="E2939" s="506">
        <v>3024</v>
      </c>
      <c r="F2939" s="506">
        <v>3475</v>
      </c>
      <c r="G2939" s="501"/>
      <c r="H2939" s="501"/>
      <c r="I2939" s="502">
        <f>IF(Таблица6254[[#This Row],[цена наличные]]&lt;&gt;"-",Таблица6254[[#This Row],[цена наличные]]*Таблица6254[[#This Row],[Заказ наличные]],"")</f>
        <v>0</v>
      </c>
      <c r="J2939" s="502">
        <f>Таблица6254[[#This Row],[Цена б/н]]*Таблица6254[[#This Row],[заказ б/н]]</f>
        <v>0</v>
      </c>
    </row>
    <row r="2940" spans="1:10" x14ac:dyDescent="0.25">
      <c r="A2940" s="504" t="s">
        <v>12769</v>
      </c>
      <c r="B2940" s="505" t="s">
        <v>13332</v>
      </c>
      <c r="C2940" s="505" t="s">
        <v>13341</v>
      </c>
      <c r="D2940" s="504" t="s">
        <v>14674</v>
      </c>
      <c r="E2940" s="506">
        <v>457</v>
      </c>
      <c r="F2940" s="506">
        <v>526</v>
      </c>
      <c r="G2940" s="501"/>
      <c r="H2940" s="501"/>
      <c r="I2940" s="502">
        <f>IF(Таблица6254[[#This Row],[цена наличные]]&lt;&gt;"-",Таблица6254[[#This Row],[цена наличные]]*Таблица6254[[#This Row],[Заказ наличные]],"")</f>
        <v>0</v>
      </c>
      <c r="J2940" s="502">
        <f>Таблица6254[[#This Row],[Цена б/н]]*Таблица6254[[#This Row],[заказ б/н]]</f>
        <v>0</v>
      </c>
    </row>
    <row r="2941" spans="1:10" x14ac:dyDescent="0.25">
      <c r="A2941" s="504" t="s">
        <v>12769</v>
      </c>
      <c r="B2941" s="505" t="s">
        <v>13332</v>
      </c>
      <c r="C2941" s="505" t="s">
        <v>13341</v>
      </c>
      <c r="D2941" s="504" t="s">
        <v>13345</v>
      </c>
      <c r="E2941" s="506">
        <v>6027</v>
      </c>
      <c r="F2941" s="506">
        <v>6927</v>
      </c>
      <c r="G2941" s="501"/>
      <c r="H2941" s="501"/>
      <c r="I2941" s="502">
        <f>IF(Таблица6254[[#This Row],[цена наличные]]&lt;&gt;"-",Таблица6254[[#This Row],[цена наличные]]*Таблица6254[[#This Row],[Заказ наличные]],"")</f>
        <v>0</v>
      </c>
      <c r="J2941" s="502">
        <f>Таблица6254[[#This Row],[Цена б/н]]*Таблица6254[[#This Row],[заказ б/н]]</f>
        <v>0</v>
      </c>
    </row>
    <row r="2942" spans="1:10" x14ac:dyDescent="0.25">
      <c r="A2942" s="504" t="s">
        <v>12769</v>
      </c>
      <c r="B2942" s="505" t="s">
        <v>13332</v>
      </c>
      <c r="C2942" s="505" t="s">
        <v>3989</v>
      </c>
      <c r="D2942" s="504" t="s">
        <v>14675</v>
      </c>
      <c r="E2942" s="506">
        <v>2579</v>
      </c>
      <c r="F2942" s="506">
        <v>2964</v>
      </c>
      <c r="G2942" s="501"/>
      <c r="H2942" s="501"/>
      <c r="I2942" s="502">
        <f>IF(Таблица6254[[#This Row],[цена наличные]]&lt;&gt;"-",Таблица6254[[#This Row],[цена наличные]]*Таблица6254[[#This Row],[Заказ наличные]],"")</f>
        <v>0</v>
      </c>
      <c r="J2942" s="502">
        <f>Таблица6254[[#This Row],[Цена б/н]]*Таблица6254[[#This Row],[заказ б/н]]</f>
        <v>0</v>
      </c>
    </row>
    <row r="2943" spans="1:10" x14ac:dyDescent="0.25">
      <c r="A2943" s="504" t="s">
        <v>12769</v>
      </c>
      <c r="B2943" s="505" t="s">
        <v>13332</v>
      </c>
      <c r="C2943" s="505" t="s">
        <v>13346</v>
      </c>
      <c r="D2943" s="504" t="s">
        <v>13347</v>
      </c>
      <c r="E2943" s="506">
        <v>918</v>
      </c>
      <c r="F2943" s="506">
        <v>1055</v>
      </c>
      <c r="G2943" s="501"/>
      <c r="H2943" s="501"/>
      <c r="I2943" s="502">
        <f>IF(Таблица6254[[#This Row],[цена наличные]]&lt;&gt;"-",Таблица6254[[#This Row],[цена наличные]]*Таблица6254[[#This Row],[Заказ наличные]],"")</f>
        <v>0</v>
      </c>
      <c r="J2943" s="502">
        <f>Таблица6254[[#This Row],[Цена б/н]]*Таблица6254[[#This Row],[заказ б/н]]</f>
        <v>0</v>
      </c>
    </row>
    <row r="2944" spans="1:10" x14ac:dyDescent="0.25">
      <c r="A2944" s="504" t="s">
        <v>12769</v>
      </c>
      <c r="B2944" s="505" t="s">
        <v>13332</v>
      </c>
      <c r="C2944" s="505" t="s">
        <v>13346</v>
      </c>
      <c r="D2944" s="504" t="s">
        <v>13348</v>
      </c>
      <c r="E2944" s="506">
        <v>918</v>
      </c>
      <c r="F2944" s="506">
        <v>1055</v>
      </c>
      <c r="G2944" s="501"/>
      <c r="H2944" s="501"/>
      <c r="I2944" s="502">
        <f>IF(Таблица6254[[#This Row],[цена наличные]]&lt;&gt;"-",Таблица6254[[#This Row],[цена наличные]]*Таблица6254[[#This Row],[Заказ наличные]],"")</f>
        <v>0</v>
      </c>
      <c r="J2944" s="502">
        <f>Таблица6254[[#This Row],[Цена б/н]]*Таблица6254[[#This Row],[заказ б/н]]</f>
        <v>0</v>
      </c>
    </row>
    <row r="2945" spans="1:10" x14ac:dyDescent="0.25">
      <c r="A2945" s="504" t="s">
        <v>12769</v>
      </c>
      <c r="B2945" s="505" t="s">
        <v>13332</v>
      </c>
      <c r="C2945" s="505" t="s">
        <v>13346</v>
      </c>
      <c r="D2945" s="504" t="s">
        <v>14676</v>
      </c>
      <c r="E2945" s="506">
        <v>3024</v>
      </c>
      <c r="F2945" s="506">
        <v>3475</v>
      </c>
      <c r="G2945" s="501"/>
      <c r="H2945" s="501"/>
      <c r="I2945" s="502">
        <f>IF(Таблица6254[[#This Row],[цена наличные]]&lt;&gt;"-",Таблица6254[[#This Row],[цена наличные]]*Таблица6254[[#This Row],[Заказ наличные]],"")</f>
        <v>0</v>
      </c>
      <c r="J2945" s="502">
        <f>Таблица6254[[#This Row],[Цена б/н]]*Таблица6254[[#This Row],[заказ б/н]]</f>
        <v>0</v>
      </c>
    </row>
    <row r="2946" spans="1:10" x14ac:dyDescent="0.25">
      <c r="A2946" s="504" t="s">
        <v>12769</v>
      </c>
      <c r="B2946" s="505" t="s">
        <v>13332</v>
      </c>
      <c r="C2946" s="505" t="s">
        <v>13346</v>
      </c>
      <c r="D2946" s="504" t="s">
        <v>14677</v>
      </c>
      <c r="E2946" s="506">
        <v>3024</v>
      </c>
      <c r="F2946" s="506">
        <v>3475</v>
      </c>
      <c r="G2946" s="501"/>
      <c r="H2946" s="501"/>
      <c r="I2946" s="502">
        <f>IF(Таблица6254[[#This Row],[цена наличные]]&lt;&gt;"-",Таблица6254[[#This Row],[цена наличные]]*Таблица6254[[#This Row],[Заказ наличные]],"")</f>
        <v>0</v>
      </c>
      <c r="J2946" s="502">
        <f>Таблица6254[[#This Row],[Цена б/н]]*Таблица6254[[#This Row],[заказ б/н]]</f>
        <v>0</v>
      </c>
    </row>
    <row r="2947" spans="1:10" x14ac:dyDescent="0.25">
      <c r="A2947" s="504" t="s">
        <v>12769</v>
      </c>
      <c r="B2947" s="505" t="s">
        <v>13332</v>
      </c>
      <c r="C2947" s="505" t="s">
        <v>13349</v>
      </c>
      <c r="D2947" s="504" t="s">
        <v>14678</v>
      </c>
      <c r="E2947" s="506">
        <v>943</v>
      </c>
      <c r="F2947" s="506">
        <v>1084</v>
      </c>
      <c r="G2947" s="501"/>
      <c r="H2947" s="501"/>
      <c r="I2947" s="502">
        <f>IF(Таблица6254[[#This Row],[цена наличные]]&lt;&gt;"-",Таблица6254[[#This Row],[цена наличные]]*Таблица6254[[#This Row],[Заказ наличные]],"")</f>
        <v>0</v>
      </c>
      <c r="J2947" s="502">
        <f>Таблица6254[[#This Row],[Цена б/н]]*Таблица6254[[#This Row],[заказ б/н]]</f>
        <v>0</v>
      </c>
    </row>
    <row r="2948" spans="1:10" x14ac:dyDescent="0.25">
      <c r="A2948" s="504" t="s">
        <v>12769</v>
      </c>
      <c r="B2948" s="505" t="s">
        <v>13332</v>
      </c>
      <c r="C2948" s="505" t="s">
        <v>13349</v>
      </c>
      <c r="D2948" s="504" t="s">
        <v>13350</v>
      </c>
      <c r="E2948" s="506">
        <v>1120</v>
      </c>
      <c r="F2948" s="506">
        <v>1287</v>
      </c>
      <c r="G2948" s="501"/>
      <c r="H2948" s="501"/>
      <c r="I2948" s="502">
        <f>IF(Таблица6254[[#This Row],[цена наличные]]&lt;&gt;"-",Таблица6254[[#This Row],[цена наличные]]*Таблица6254[[#This Row],[Заказ наличные]],"")</f>
        <v>0</v>
      </c>
      <c r="J2948" s="502">
        <f>Таблица6254[[#This Row],[Цена б/н]]*Таблица6254[[#This Row],[заказ б/н]]</f>
        <v>0</v>
      </c>
    </row>
    <row r="2949" spans="1:10" x14ac:dyDescent="0.25">
      <c r="A2949" s="504" t="s">
        <v>12769</v>
      </c>
      <c r="B2949" s="505" t="s">
        <v>13332</v>
      </c>
      <c r="C2949" s="505" t="s">
        <v>13349</v>
      </c>
      <c r="D2949" s="504" t="s">
        <v>14679</v>
      </c>
      <c r="E2949" s="506">
        <v>462</v>
      </c>
      <c r="F2949" s="506">
        <v>531</v>
      </c>
      <c r="G2949" s="501"/>
      <c r="H2949" s="501"/>
      <c r="I2949" s="502">
        <f>IF(Таблица6254[[#This Row],[цена наличные]]&lt;&gt;"-",Таблица6254[[#This Row],[цена наличные]]*Таблица6254[[#This Row],[Заказ наличные]],"")</f>
        <v>0</v>
      </c>
      <c r="J2949" s="502">
        <f>Таблица6254[[#This Row],[Цена б/н]]*Таблица6254[[#This Row],[заказ б/н]]</f>
        <v>0</v>
      </c>
    </row>
    <row r="2950" spans="1:10" x14ac:dyDescent="0.25">
      <c r="A2950" s="504" t="s">
        <v>12769</v>
      </c>
      <c r="B2950" s="505" t="s">
        <v>13332</v>
      </c>
      <c r="C2950" s="505" t="s">
        <v>13349</v>
      </c>
      <c r="D2950" s="504" t="s">
        <v>14680</v>
      </c>
      <c r="E2950" s="506">
        <v>550</v>
      </c>
      <c r="F2950" s="506">
        <v>633</v>
      </c>
      <c r="G2950" s="501"/>
      <c r="H2950" s="501"/>
      <c r="I2950" s="502">
        <f>IF(Таблица6254[[#This Row],[цена наличные]]&lt;&gt;"-",Таблица6254[[#This Row],[цена наличные]]*Таблица6254[[#This Row],[Заказ наличные]],"")</f>
        <v>0</v>
      </c>
      <c r="J2950" s="502">
        <f>Таблица6254[[#This Row],[Цена б/н]]*Таблица6254[[#This Row],[заказ б/н]]</f>
        <v>0</v>
      </c>
    </row>
    <row r="2951" spans="1:10" x14ac:dyDescent="0.25">
      <c r="A2951" s="504" t="s">
        <v>12769</v>
      </c>
      <c r="B2951" s="505" t="s">
        <v>13332</v>
      </c>
      <c r="C2951" s="505" t="s">
        <v>13351</v>
      </c>
      <c r="D2951" s="504" t="s">
        <v>13352</v>
      </c>
      <c r="E2951" s="506">
        <v>1079</v>
      </c>
      <c r="F2951" s="506">
        <v>1240</v>
      </c>
      <c r="G2951" s="501"/>
      <c r="H2951" s="501"/>
      <c r="I2951" s="502">
        <f>IF(Таблица6254[[#This Row],[цена наличные]]&lt;&gt;"-",Таблица6254[[#This Row],[цена наличные]]*Таблица6254[[#This Row],[Заказ наличные]],"")</f>
        <v>0</v>
      </c>
      <c r="J2951" s="502">
        <f>Таблица6254[[#This Row],[Цена б/н]]*Таблица6254[[#This Row],[заказ б/н]]</f>
        <v>0</v>
      </c>
    </row>
    <row r="2952" spans="1:10" x14ac:dyDescent="0.25">
      <c r="A2952" s="504" t="s">
        <v>12769</v>
      </c>
      <c r="B2952" s="505" t="s">
        <v>13332</v>
      </c>
      <c r="C2952" s="505" t="s">
        <v>13353</v>
      </c>
      <c r="D2952" s="504" t="s">
        <v>13354</v>
      </c>
      <c r="E2952" s="506">
        <v>943</v>
      </c>
      <c r="F2952" s="506">
        <v>1084</v>
      </c>
      <c r="G2952" s="501"/>
      <c r="H2952" s="501"/>
      <c r="I2952" s="502">
        <f>IF(Таблица6254[[#This Row],[цена наличные]]&lt;&gt;"-",Таблица6254[[#This Row],[цена наличные]]*Таблица6254[[#This Row],[Заказ наличные]],"")</f>
        <v>0</v>
      </c>
      <c r="J2952" s="502">
        <f>Таблица6254[[#This Row],[Цена б/н]]*Таблица6254[[#This Row],[заказ б/н]]</f>
        <v>0</v>
      </c>
    </row>
    <row r="2953" spans="1:10" x14ac:dyDescent="0.25">
      <c r="A2953" s="504" t="s">
        <v>12769</v>
      </c>
      <c r="B2953" s="505" t="s">
        <v>13332</v>
      </c>
      <c r="C2953" s="505" t="s">
        <v>13355</v>
      </c>
      <c r="D2953" s="504" t="s">
        <v>13356</v>
      </c>
      <c r="E2953" s="506">
        <v>1147</v>
      </c>
      <c r="F2953" s="506">
        <v>1318</v>
      </c>
      <c r="G2953" s="501"/>
      <c r="H2953" s="501"/>
      <c r="I2953" s="502">
        <f>IF(Таблица6254[[#This Row],[цена наличные]]&lt;&gt;"-",Таблица6254[[#This Row],[цена наличные]]*Таблица6254[[#This Row],[Заказ наличные]],"")</f>
        <v>0</v>
      </c>
      <c r="J2953" s="502">
        <f>Таблица6254[[#This Row],[Цена б/н]]*Таблица6254[[#This Row],[заказ б/н]]</f>
        <v>0</v>
      </c>
    </row>
    <row r="2954" spans="1:10" x14ac:dyDescent="0.25">
      <c r="A2954" s="504" t="s">
        <v>12769</v>
      </c>
      <c r="B2954" s="505" t="s">
        <v>13332</v>
      </c>
      <c r="C2954" s="505" t="s">
        <v>13357</v>
      </c>
      <c r="D2954" s="504" t="s">
        <v>13358</v>
      </c>
      <c r="E2954" s="506">
        <v>1691</v>
      </c>
      <c r="F2954" s="506">
        <v>1943</v>
      </c>
      <c r="G2954" s="501"/>
      <c r="H2954" s="501"/>
      <c r="I2954" s="502">
        <f>IF(Таблица6254[[#This Row],[цена наличные]]&lt;&gt;"-",Таблица6254[[#This Row],[цена наличные]]*Таблица6254[[#This Row],[Заказ наличные]],"")</f>
        <v>0</v>
      </c>
      <c r="J2954" s="502">
        <f>Таблица6254[[#This Row],[Цена б/н]]*Таблица6254[[#This Row],[заказ б/н]]</f>
        <v>0</v>
      </c>
    </row>
    <row r="2955" spans="1:10" x14ac:dyDescent="0.25">
      <c r="A2955" s="504" t="s">
        <v>12769</v>
      </c>
      <c r="B2955" s="505" t="s">
        <v>13332</v>
      </c>
      <c r="C2955" s="505" t="s">
        <v>13359</v>
      </c>
      <c r="D2955" s="504" t="s">
        <v>13360</v>
      </c>
      <c r="E2955" s="506">
        <v>1826</v>
      </c>
      <c r="F2955" s="506">
        <v>2099</v>
      </c>
      <c r="G2955" s="501"/>
      <c r="H2955" s="501"/>
      <c r="I2955" s="502">
        <f>IF(Таблица6254[[#This Row],[цена наличные]]&lt;&gt;"-",Таблица6254[[#This Row],[цена наличные]]*Таблица6254[[#This Row],[Заказ наличные]],"")</f>
        <v>0</v>
      </c>
      <c r="J2955" s="502">
        <f>Таблица6254[[#This Row],[Цена б/н]]*Таблица6254[[#This Row],[заказ б/н]]</f>
        <v>0</v>
      </c>
    </row>
    <row r="2956" spans="1:10" x14ac:dyDescent="0.25">
      <c r="A2956" s="504" t="s">
        <v>12769</v>
      </c>
      <c r="B2956" s="505" t="s">
        <v>13332</v>
      </c>
      <c r="C2956" s="505" t="s">
        <v>13361</v>
      </c>
      <c r="D2956" s="504" t="s">
        <v>13362</v>
      </c>
      <c r="E2956" s="506">
        <v>2777</v>
      </c>
      <c r="F2956" s="506">
        <v>3191</v>
      </c>
      <c r="G2956" s="501"/>
      <c r="H2956" s="501"/>
      <c r="I2956" s="502">
        <f>IF(Таблица6254[[#This Row],[цена наличные]]&lt;&gt;"-",Таблица6254[[#This Row],[цена наличные]]*Таблица6254[[#This Row],[Заказ наличные]],"")</f>
        <v>0</v>
      </c>
      <c r="J2956" s="502">
        <f>Таблица6254[[#This Row],[Цена б/н]]*Таблица6254[[#This Row],[заказ б/н]]</f>
        <v>0</v>
      </c>
    </row>
    <row r="2957" spans="1:10" x14ac:dyDescent="0.25">
      <c r="A2957" s="504" t="s">
        <v>12769</v>
      </c>
      <c r="B2957" s="505" t="s">
        <v>13332</v>
      </c>
      <c r="C2957" s="505" t="s">
        <v>13363</v>
      </c>
      <c r="D2957" s="504" t="s">
        <v>13364</v>
      </c>
      <c r="E2957" s="506">
        <v>3048</v>
      </c>
      <c r="F2957" s="506">
        <v>3503</v>
      </c>
      <c r="G2957" s="501"/>
      <c r="H2957" s="501"/>
      <c r="I2957" s="502">
        <f>IF(Таблица6254[[#This Row],[цена наличные]]&lt;&gt;"-",Таблица6254[[#This Row],[цена наличные]]*Таблица6254[[#This Row],[Заказ наличные]],"")</f>
        <v>0</v>
      </c>
      <c r="J2957" s="502">
        <f>Таблица6254[[#This Row],[Цена б/н]]*Таблица6254[[#This Row],[заказ б/н]]</f>
        <v>0</v>
      </c>
    </row>
    <row r="2958" spans="1:10" x14ac:dyDescent="0.25">
      <c r="A2958" s="504" t="s">
        <v>12769</v>
      </c>
      <c r="B2958" s="505" t="s">
        <v>13332</v>
      </c>
      <c r="C2958" s="505" t="s">
        <v>13365</v>
      </c>
      <c r="D2958" s="504" t="s">
        <v>13366</v>
      </c>
      <c r="E2958" s="506">
        <v>1173</v>
      </c>
      <c r="F2958" s="506">
        <v>1348</v>
      </c>
      <c r="G2958" s="501"/>
      <c r="H2958" s="501"/>
      <c r="I2958" s="502">
        <f>IF(Таблица6254[[#This Row],[цена наличные]]&lt;&gt;"-",Таблица6254[[#This Row],[цена наличные]]*Таблица6254[[#This Row],[Заказ наличные]],"")</f>
        <v>0</v>
      </c>
      <c r="J2958" s="502">
        <f>Таблица6254[[#This Row],[Цена б/н]]*Таблица6254[[#This Row],[заказ б/н]]</f>
        <v>0</v>
      </c>
    </row>
    <row r="2959" spans="1:10" x14ac:dyDescent="0.25">
      <c r="A2959" s="504" t="s">
        <v>12769</v>
      </c>
      <c r="B2959" s="505" t="s">
        <v>13332</v>
      </c>
      <c r="C2959" s="505" t="s">
        <v>13367</v>
      </c>
      <c r="D2959" s="504" t="s">
        <v>13368</v>
      </c>
      <c r="E2959" s="506">
        <v>709</v>
      </c>
      <c r="F2959" s="506">
        <v>814</v>
      </c>
      <c r="G2959" s="501"/>
      <c r="H2959" s="501"/>
      <c r="I2959" s="502">
        <f>IF(Таблица6254[[#This Row],[цена наличные]]&lt;&gt;"-",Таблица6254[[#This Row],[цена наличные]]*Таблица6254[[#This Row],[Заказ наличные]],"")</f>
        <v>0</v>
      </c>
      <c r="J2959" s="502">
        <f>Таблица6254[[#This Row],[Цена б/н]]*Таблица6254[[#This Row],[заказ б/н]]</f>
        <v>0</v>
      </c>
    </row>
    <row r="2960" spans="1:10" x14ac:dyDescent="0.25">
      <c r="A2960" s="504" t="s">
        <v>12769</v>
      </c>
      <c r="B2960" s="505" t="s">
        <v>13332</v>
      </c>
      <c r="C2960" s="505" t="s">
        <v>13369</v>
      </c>
      <c r="D2960" s="504" t="s">
        <v>13370</v>
      </c>
      <c r="E2960" s="506">
        <v>1008</v>
      </c>
      <c r="F2960" s="506">
        <v>1158</v>
      </c>
      <c r="G2960" s="501"/>
      <c r="H2960" s="501"/>
      <c r="I2960" s="502">
        <f>IF(Таблица6254[[#This Row],[цена наличные]]&lt;&gt;"-",Таблица6254[[#This Row],[цена наличные]]*Таблица6254[[#This Row],[Заказ наличные]],"")</f>
        <v>0</v>
      </c>
      <c r="J2960" s="502">
        <f>Таблица6254[[#This Row],[Цена б/н]]*Таблица6254[[#This Row],[заказ б/н]]</f>
        <v>0</v>
      </c>
    </row>
    <row r="2961" spans="1:10" x14ac:dyDescent="0.25">
      <c r="A2961" s="504" t="s">
        <v>12769</v>
      </c>
      <c r="B2961" s="505" t="s">
        <v>13332</v>
      </c>
      <c r="C2961" s="505" t="s">
        <v>13371</v>
      </c>
      <c r="D2961" s="504" t="s">
        <v>13372</v>
      </c>
      <c r="E2961" s="506">
        <v>1081</v>
      </c>
      <c r="F2961" s="506">
        <v>1243</v>
      </c>
      <c r="G2961" s="501"/>
      <c r="H2961" s="501"/>
      <c r="I2961" s="502">
        <f>IF(Таблица6254[[#This Row],[цена наличные]]&lt;&gt;"-",Таблица6254[[#This Row],[цена наличные]]*Таблица6254[[#This Row],[Заказ наличные]],"")</f>
        <v>0</v>
      </c>
      <c r="J2961" s="502">
        <f>Таблица6254[[#This Row],[Цена б/н]]*Таблица6254[[#This Row],[заказ б/н]]</f>
        <v>0</v>
      </c>
    </row>
    <row r="2962" spans="1:10" x14ac:dyDescent="0.25">
      <c r="A2962" s="504" t="s">
        <v>12769</v>
      </c>
      <c r="B2962" s="505" t="s">
        <v>13332</v>
      </c>
      <c r="C2962" s="505" t="s">
        <v>13373</v>
      </c>
      <c r="D2962" s="504" t="s">
        <v>13374</v>
      </c>
      <c r="E2962" s="506">
        <v>509</v>
      </c>
      <c r="F2962" s="506">
        <v>585</v>
      </c>
      <c r="G2962" s="501"/>
      <c r="H2962" s="501"/>
      <c r="I2962" s="502">
        <f>IF(Таблица6254[[#This Row],[цена наличные]]&lt;&gt;"-",Таблица6254[[#This Row],[цена наличные]]*Таблица6254[[#This Row],[Заказ наличные]],"")</f>
        <v>0</v>
      </c>
      <c r="J2962" s="502">
        <f>Таблица6254[[#This Row],[Цена б/н]]*Таблица6254[[#This Row],[заказ б/н]]</f>
        <v>0</v>
      </c>
    </row>
    <row r="2963" spans="1:10" x14ac:dyDescent="0.25">
      <c r="A2963" s="504" t="s">
        <v>12769</v>
      </c>
      <c r="B2963" s="505" t="s">
        <v>13332</v>
      </c>
      <c r="C2963" s="505" t="s">
        <v>13375</v>
      </c>
      <c r="D2963" s="504" t="s">
        <v>13376</v>
      </c>
      <c r="E2963" s="506">
        <v>4161</v>
      </c>
      <c r="F2963" s="506">
        <v>4783</v>
      </c>
      <c r="G2963" s="501"/>
      <c r="H2963" s="501"/>
      <c r="I2963" s="502">
        <f>IF(Таблица6254[[#This Row],[цена наличные]]&lt;&gt;"-",Таблица6254[[#This Row],[цена наличные]]*Таблица6254[[#This Row],[Заказ наличные]],"")</f>
        <v>0</v>
      </c>
      <c r="J2963" s="502">
        <f>Таблица6254[[#This Row],[Цена б/н]]*Таблица6254[[#This Row],[заказ б/н]]</f>
        <v>0</v>
      </c>
    </row>
    <row r="2964" spans="1:10" x14ac:dyDescent="0.25">
      <c r="A2964" s="504" t="s">
        <v>3991</v>
      </c>
      <c r="B2964" s="505" t="s">
        <v>3992</v>
      </c>
      <c r="C2964" s="505" t="s">
        <v>3993</v>
      </c>
      <c r="D2964" s="504" t="s">
        <v>3994</v>
      </c>
      <c r="E2964" s="506">
        <v>897011</v>
      </c>
      <c r="F2964" s="506">
        <v>1031047</v>
      </c>
      <c r="G2964" s="501"/>
      <c r="H2964" s="501"/>
      <c r="I2964" s="502">
        <f>IF(Таблица6254[[#This Row],[цена наличные]]&lt;&gt;"-",Таблица6254[[#This Row],[цена наличные]]*Таблица6254[[#This Row],[Заказ наличные]],"")</f>
        <v>0</v>
      </c>
      <c r="J2964" s="502">
        <f>Таблица6254[[#This Row],[Цена б/н]]*Таблица6254[[#This Row],[заказ б/н]]</f>
        <v>0</v>
      </c>
    </row>
    <row r="2965" spans="1:10" x14ac:dyDescent="0.25">
      <c r="A2965" s="504" t="s">
        <v>3991</v>
      </c>
      <c r="B2965" s="505" t="s">
        <v>3992</v>
      </c>
      <c r="C2965" s="505" t="s">
        <v>3995</v>
      </c>
      <c r="D2965" s="504" t="s">
        <v>3996</v>
      </c>
      <c r="E2965" s="506">
        <v>481875</v>
      </c>
      <c r="F2965" s="506">
        <v>553879</v>
      </c>
      <c r="G2965" s="501"/>
      <c r="H2965" s="501"/>
      <c r="I2965" s="502">
        <f>IF(Таблица6254[[#This Row],[цена наличные]]&lt;&gt;"-",Таблица6254[[#This Row],[цена наличные]]*Таблица6254[[#This Row],[Заказ наличные]],"")</f>
        <v>0</v>
      </c>
      <c r="J2965" s="502">
        <f>Таблица6254[[#This Row],[Цена б/н]]*Таблица6254[[#This Row],[заказ б/н]]</f>
        <v>0</v>
      </c>
    </row>
    <row r="2966" spans="1:10" x14ac:dyDescent="0.25">
      <c r="A2966" s="504" t="s">
        <v>3991</v>
      </c>
      <c r="B2966" s="505" t="s">
        <v>3997</v>
      </c>
      <c r="C2966" s="505" t="s">
        <v>13760</v>
      </c>
      <c r="D2966" s="504" t="s">
        <v>13761</v>
      </c>
      <c r="E2966" s="506">
        <v>882306</v>
      </c>
      <c r="F2966" s="506">
        <v>1014144</v>
      </c>
      <c r="G2966" s="501"/>
      <c r="H2966" s="501"/>
      <c r="I2966" s="502">
        <f>IF(Таблица6254[[#This Row],[цена наличные]]&lt;&gt;"-",Таблица6254[[#This Row],[цена наличные]]*Таблица6254[[#This Row],[Заказ наличные]],"")</f>
        <v>0</v>
      </c>
      <c r="J2966" s="502">
        <f>Таблица6254[[#This Row],[Цена б/н]]*Таблица6254[[#This Row],[заказ б/н]]</f>
        <v>0</v>
      </c>
    </row>
    <row r="2967" spans="1:10" x14ac:dyDescent="0.25">
      <c r="A2967" s="504" t="s">
        <v>3991</v>
      </c>
      <c r="B2967" s="505" t="s">
        <v>3997</v>
      </c>
      <c r="C2967" s="505" t="s">
        <v>13762</v>
      </c>
      <c r="D2967" s="504" t="s">
        <v>13763</v>
      </c>
      <c r="E2967" s="506">
        <v>814436</v>
      </c>
      <c r="F2967" s="506">
        <v>936133</v>
      </c>
      <c r="G2967" s="501"/>
      <c r="H2967" s="501"/>
      <c r="I2967" s="502">
        <f>IF(Таблица6254[[#This Row],[цена наличные]]&lt;&gt;"-",Таблица6254[[#This Row],[цена наличные]]*Таблица6254[[#This Row],[Заказ наличные]],"")</f>
        <v>0</v>
      </c>
      <c r="J2967" s="502">
        <f>Таблица6254[[#This Row],[Цена б/н]]*Таблица6254[[#This Row],[заказ б/н]]</f>
        <v>0</v>
      </c>
    </row>
    <row r="2968" spans="1:10" x14ac:dyDescent="0.25">
      <c r="A2968" s="504" t="s">
        <v>3991</v>
      </c>
      <c r="B2968" s="505" t="s">
        <v>3997</v>
      </c>
      <c r="C2968" s="505" t="s">
        <v>3998</v>
      </c>
      <c r="D2968" s="504" t="s">
        <v>3999</v>
      </c>
      <c r="E2968" s="506">
        <v>627908</v>
      </c>
      <c r="F2968" s="506">
        <v>721733</v>
      </c>
      <c r="G2968" s="501"/>
      <c r="H2968" s="501"/>
      <c r="I2968" s="502">
        <f>IF(Таблица6254[[#This Row],[цена наличные]]&lt;&gt;"-",Таблица6254[[#This Row],[цена наличные]]*Таблица6254[[#This Row],[Заказ наличные]],"")</f>
        <v>0</v>
      </c>
      <c r="J2968" s="502">
        <f>Таблица6254[[#This Row],[Цена б/н]]*Таблица6254[[#This Row],[заказ б/н]]</f>
        <v>0</v>
      </c>
    </row>
    <row r="2969" spans="1:10" x14ac:dyDescent="0.25">
      <c r="A2969" s="504" t="s">
        <v>3991</v>
      </c>
      <c r="B2969" s="505" t="s">
        <v>3997</v>
      </c>
      <c r="C2969" s="505" t="s">
        <v>4000</v>
      </c>
      <c r="D2969" s="504" t="s">
        <v>4001</v>
      </c>
      <c r="E2969" s="506">
        <v>1323459</v>
      </c>
      <c r="F2969" s="506">
        <v>1521217</v>
      </c>
      <c r="G2969" s="501"/>
      <c r="H2969" s="501"/>
      <c r="I2969" s="502">
        <f>IF(Таблица6254[[#This Row],[цена наличные]]&lt;&gt;"-",Таблица6254[[#This Row],[цена наличные]]*Таблица6254[[#This Row],[Заказ наличные]],"")</f>
        <v>0</v>
      </c>
      <c r="J2969" s="502">
        <f>Таблица6254[[#This Row],[Цена б/н]]*Таблица6254[[#This Row],[заказ б/н]]</f>
        <v>0</v>
      </c>
    </row>
    <row r="2970" spans="1:10" x14ac:dyDescent="0.25">
      <c r="A2970" s="504" t="s">
        <v>3991</v>
      </c>
      <c r="B2970" s="505" t="s">
        <v>4002</v>
      </c>
      <c r="C2970" s="505" t="s">
        <v>4003</v>
      </c>
      <c r="D2970" s="504" t="s">
        <v>4004</v>
      </c>
      <c r="E2970" s="506">
        <v>48301</v>
      </c>
      <c r="F2970" s="506">
        <v>55518</v>
      </c>
      <c r="G2970" s="501"/>
      <c r="H2970" s="501"/>
      <c r="I2970" s="502">
        <f>IF(Таблица6254[[#This Row],[цена наличные]]&lt;&gt;"-",Таблица6254[[#This Row],[цена наличные]]*Таблица6254[[#This Row],[Заказ наличные]],"")</f>
        <v>0</v>
      </c>
      <c r="J2970" s="502">
        <f>Таблица6254[[#This Row],[Цена б/н]]*Таблица6254[[#This Row],[заказ б/н]]</f>
        <v>0</v>
      </c>
    </row>
    <row r="2971" spans="1:10" x14ac:dyDescent="0.25">
      <c r="A2971" s="504" t="s">
        <v>3991</v>
      </c>
      <c r="B2971" s="505" t="s">
        <v>4002</v>
      </c>
      <c r="C2971" s="505" t="s">
        <v>4005</v>
      </c>
      <c r="D2971" s="504" t="s">
        <v>4006</v>
      </c>
      <c r="E2971" s="506">
        <v>20700</v>
      </c>
      <c r="F2971" s="506">
        <v>23793</v>
      </c>
      <c r="G2971" s="501"/>
      <c r="H2971" s="501"/>
      <c r="I2971" s="502">
        <f>IF(Таблица6254[[#This Row],[цена наличные]]&lt;&gt;"-",Таблица6254[[#This Row],[цена наличные]]*Таблица6254[[#This Row],[Заказ наличные]],"")</f>
        <v>0</v>
      </c>
      <c r="J2971" s="502">
        <f>Таблица6254[[#This Row],[Цена б/н]]*Таблица6254[[#This Row],[заказ б/н]]</f>
        <v>0</v>
      </c>
    </row>
    <row r="2972" spans="1:10" x14ac:dyDescent="0.25">
      <c r="A2972" s="504" t="s">
        <v>3991</v>
      </c>
      <c r="B2972" s="505" t="s">
        <v>4002</v>
      </c>
      <c r="C2972" s="505" t="s">
        <v>4007</v>
      </c>
      <c r="D2972" s="504" t="s">
        <v>4008</v>
      </c>
      <c r="E2972" s="506">
        <v>28290</v>
      </c>
      <c r="F2972" s="506">
        <v>32517</v>
      </c>
      <c r="G2972" s="501"/>
      <c r="H2972" s="501"/>
      <c r="I2972" s="502">
        <f>IF(Таблица6254[[#This Row],[цена наличные]]&lt;&gt;"-",Таблица6254[[#This Row],[цена наличные]]*Таблица6254[[#This Row],[Заказ наличные]],"")</f>
        <v>0</v>
      </c>
      <c r="J2972" s="502">
        <f>Таблица6254[[#This Row],[Цена б/н]]*Таблица6254[[#This Row],[заказ б/н]]</f>
        <v>0</v>
      </c>
    </row>
    <row r="2973" spans="1:10" x14ac:dyDescent="0.25">
      <c r="A2973" s="504" t="s">
        <v>3991</v>
      </c>
      <c r="B2973" s="505" t="s">
        <v>4002</v>
      </c>
      <c r="C2973" s="505" t="s">
        <v>4009</v>
      </c>
      <c r="D2973" s="504" t="s">
        <v>4010</v>
      </c>
      <c r="E2973" s="506">
        <v>30015</v>
      </c>
      <c r="F2973" s="506">
        <v>34500</v>
      </c>
      <c r="G2973" s="501"/>
      <c r="H2973" s="501"/>
      <c r="I2973" s="502">
        <f>IF(Таблица6254[[#This Row],[цена наличные]]&lt;&gt;"-",Таблица6254[[#This Row],[цена наличные]]*Таблица6254[[#This Row],[Заказ наличные]],"")</f>
        <v>0</v>
      </c>
      <c r="J2973" s="502">
        <f>Таблица6254[[#This Row],[Цена б/н]]*Таблица6254[[#This Row],[заказ б/н]]</f>
        <v>0</v>
      </c>
    </row>
    <row r="2974" spans="1:10" x14ac:dyDescent="0.25">
      <c r="A2974" s="504" t="s">
        <v>3991</v>
      </c>
      <c r="B2974" s="505" t="s">
        <v>4011</v>
      </c>
      <c r="C2974" s="505" t="s">
        <v>4012</v>
      </c>
      <c r="D2974" s="504" t="s">
        <v>4013</v>
      </c>
      <c r="E2974" s="506">
        <v>814436</v>
      </c>
      <c r="F2974" s="506">
        <v>936133</v>
      </c>
      <c r="G2974" s="501"/>
      <c r="H2974" s="501"/>
      <c r="I2974" s="502">
        <f>IF(Таблица6254[[#This Row],[цена наличные]]&lt;&gt;"-",Таблица6254[[#This Row],[цена наличные]]*Таблица6254[[#This Row],[Заказ наличные]],"")</f>
        <v>0</v>
      </c>
      <c r="J2974" s="502">
        <f>Таблица6254[[#This Row],[Цена б/н]]*Таблица6254[[#This Row],[заказ б/н]]</f>
        <v>0</v>
      </c>
    </row>
    <row r="2975" spans="1:10" x14ac:dyDescent="0.25">
      <c r="A2975" s="504" t="s">
        <v>3991</v>
      </c>
      <c r="B2975" s="505" t="s">
        <v>4011</v>
      </c>
      <c r="C2975" s="505" t="s">
        <v>4012</v>
      </c>
      <c r="D2975" s="504" t="s">
        <v>4014</v>
      </c>
      <c r="E2975" s="506">
        <v>814436</v>
      </c>
      <c r="F2975" s="506">
        <v>936133</v>
      </c>
      <c r="G2975" s="501"/>
      <c r="H2975" s="501"/>
      <c r="I2975" s="502">
        <f>IF(Таблица6254[[#This Row],[цена наличные]]&lt;&gt;"-",Таблица6254[[#This Row],[цена наличные]]*Таблица6254[[#This Row],[Заказ наличные]],"")</f>
        <v>0</v>
      </c>
      <c r="J2975" s="502">
        <f>Таблица6254[[#This Row],[Цена б/н]]*Таблица6254[[#This Row],[заказ б/н]]</f>
        <v>0</v>
      </c>
    </row>
    <row r="2976" spans="1:10" x14ac:dyDescent="0.25">
      <c r="A2976" s="504" t="s">
        <v>3991</v>
      </c>
      <c r="B2976" s="505" t="s">
        <v>4011</v>
      </c>
      <c r="C2976" s="505" t="s">
        <v>4015</v>
      </c>
      <c r="D2976" s="504" t="s">
        <v>4016</v>
      </c>
      <c r="E2976" s="506">
        <v>607230</v>
      </c>
      <c r="F2976" s="506">
        <v>697965</v>
      </c>
      <c r="G2976" s="501"/>
      <c r="H2976" s="501"/>
      <c r="I2976" s="502">
        <f>IF(Таблица6254[[#This Row],[цена наличные]]&lt;&gt;"-",Таблица6254[[#This Row],[цена наличные]]*Таблица6254[[#This Row],[Заказ наличные]],"")</f>
        <v>0</v>
      </c>
      <c r="J2976" s="502">
        <f>Таблица6254[[#This Row],[Цена б/н]]*Таблица6254[[#This Row],[заказ б/н]]</f>
        <v>0</v>
      </c>
    </row>
    <row r="2977" spans="1:10" x14ac:dyDescent="0.25">
      <c r="A2977" s="504" t="s">
        <v>3991</v>
      </c>
      <c r="B2977" s="505" t="s">
        <v>4011</v>
      </c>
      <c r="C2977" s="505" t="s">
        <v>4017</v>
      </c>
      <c r="D2977" s="504" t="s">
        <v>4018</v>
      </c>
      <c r="E2977" s="506">
        <v>997062</v>
      </c>
      <c r="F2977" s="506">
        <v>1146048</v>
      </c>
      <c r="G2977" s="501"/>
      <c r="H2977" s="501"/>
      <c r="I2977" s="502">
        <f>IF(Таблица6254[[#This Row],[цена наличные]]&lt;&gt;"-",Таблица6254[[#This Row],[цена наличные]]*Таблица6254[[#This Row],[Заказ наличные]],"")</f>
        <v>0</v>
      </c>
      <c r="J2977" s="502">
        <f>Таблица6254[[#This Row],[Цена б/н]]*Таблица6254[[#This Row],[заказ б/н]]</f>
        <v>0</v>
      </c>
    </row>
    <row r="2978" spans="1:10" x14ac:dyDescent="0.25">
      <c r="A2978" s="504" t="s">
        <v>3991</v>
      </c>
      <c r="B2978" s="505" t="s">
        <v>4011</v>
      </c>
      <c r="C2978" s="505" t="s">
        <v>4019</v>
      </c>
      <c r="D2978" s="504" t="s">
        <v>4020</v>
      </c>
      <c r="E2978" s="506">
        <v>793600</v>
      </c>
      <c r="F2978" s="506">
        <v>912184</v>
      </c>
      <c r="G2978" s="501"/>
      <c r="H2978" s="501"/>
      <c r="I2978" s="502">
        <f>IF(Таблица6254[[#This Row],[цена наличные]]&lt;&gt;"-",Таблица6254[[#This Row],[цена наличные]]*Таблица6254[[#This Row],[Заказ наличные]],"")</f>
        <v>0</v>
      </c>
      <c r="J2978" s="502">
        <f>Таблица6254[[#This Row],[Цена б/н]]*Таблица6254[[#This Row],[заказ б/н]]</f>
        <v>0</v>
      </c>
    </row>
    <row r="2979" spans="1:10" x14ac:dyDescent="0.25">
      <c r="A2979" s="504" t="s">
        <v>3991</v>
      </c>
      <c r="B2979" s="505" t="s">
        <v>4011</v>
      </c>
      <c r="C2979" s="505" t="s">
        <v>4021</v>
      </c>
      <c r="D2979" s="504" t="s">
        <v>4022</v>
      </c>
      <c r="E2979" s="506">
        <v>655508</v>
      </c>
      <c r="F2979" s="506">
        <v>753457</v>
      </c>
      <c r="G2979" s="501"/>
      <c r="H2979" s="501"/>
      <c r="I2979" s="502">
        <f>IF(Таблица6254[[#This Row],[цена наличные]]&lt;&gt;"-",Таблица6254[[#This Row],[цена наличные]]*Таблица6254[[#This Row],[Заказ наличные]],"")</f>
        <v>0</v>
      </c>
      <c r="J2979" s="502">
        <f>Таблица6254[[#This Row],[Цена б/н]]*Таблица6254[[#This Row],[заказ б/н]]</f>
        <v>0</v>
      </c>
    </row>
    <row r="2980" spans="1:10" x14ac:dyDescent="0.25">
      <c r="A2980" s="504" t="s">
        <v>3991</v>
      </c>
      <c r="B2980" s="505" t="s">
        <v>4011</v>
      </c>
      <c r="C2980" s="505" t="s">
        <v>4021</v>
      </c>
      <c r="D2980" s="504" t="s">
        <v>4022</v>
      </c>
      <c r="E2980" s="506">
        <v>621007</v>
      </c>
      <c r="F2980" s="506">
        <v>713802</v>
      </c>
      <c r="G2980" s="501"/>
      <c r="H2980" s="501"/>
      <c r="I2980" s="502">
        <f>IF(Таблица6254[[#This Row],[цена наличные]]&lt;&gt;"-",Таблица6254[[#This Row],[цена наличные]]*Таблица6254[[#This Row],[Заказ наличные]],"")</f>
        <v>0</v>
      </c>
      <c r="J2980" s="502">
        <f>Таблица6254[[#This Row],[Цена б/н]]*Таблица6254[[#This Row],[заказ б/н]]</f>
        <v>0</v>
      </c>
    </row>
    <row r="2981" spans="1:10" x14ac:dyDescent="0.25">
      <c r="A2981" s="504" t="s">
        <v>3991</v>
      </c>
      <c r="B2981" s="505" t="s">
        <v>4011</v>
      </c>
      <c r="C2981" s="505" t="s">
        <v>4021</v>
      </c>
      <c r="D2981" s="504" t="s">
        <v>9869</v>
      </c>
      <c r="E2981" s="506">
        <v>621007</v>
      </c>
      <c r="F2981" s="506">
        <v>713802</v>
      </c>
      <c r="G2981" s="501"/>
      <c r="H2981" s="501"/>
      <c r="I2981" s="502">
        <f>IF(Таблица6254[[#This Row],[цена наличные]]&lt;&gt;"-",Таблица6254[[#This Row],[цена наличные]]*Таблица6254[[#This Row],[Заказ наличные]],"")</f>
        <v>0</v>
      </c>
      <c r="J2981" s="502">
        <f>Таблица6254[[#This Row],[Цена б/н]]*Таблица6254[[#This Row],[заказ б/н]]</f>
        <v>0</v>
      </c>
    </row>
    <row r="2982" spans="1:10" x14ac:dyDescent="0.25">
      <c r="A2982" s="504" t="s">
        <v>3991</v>
      </c>
      <c r="B2982" s="505" t="s">
        <v>4011</v>
      </c>
      <c r="C2982" s="505" t="s">
        <v>4023</v>
      </c>
      <c r="D2982" s="504" t="s">
        <v>4024</v>
      </c>
      <c r="E2982" s="506">
        <v>1380016</v>
      </c>
      <c r="F2982" s="506">
        <v>1586226</v>
      </c>
      <c r="G2982" s="501"/>
      <c r="H2982" s="501"/>
      <c r="I2982" s="502">
        <f>IF(Таблица6254[[#This Row],[цена наличные]]&lt;&gt;"-",Таблица6254[[#This Row],[цена наличные]]*Таблица6254[[#This Row],[Заказ наличные]],"")</f>
        <v>0</v>
      </c>
      <c r="J2982" s="502">
        <f>Таблица6254[[#This Row],[Цена б/н]]*Таблица6254[[#This Row],[заказ б/н]]</f>
        <v>0</v>
      </c>
    </row>
    <row r="2983" spans="1:10" x14ac:dyDescent="0.25">
      <c r="A2983" s="504" t="s">
        <v>3991</v>
      </c>
      <c r="B2983" s="505" t="s">
        <v>4011</v>
      </c>
      <c r="C2983" s="505" t="s">
        <v>4025</v>
      </c>
      <c r="D2983" s="504" t="s">
        <v>4026</v>
      </c>
      <c r="E2983" s="506">
        <v>516149</v>
      </c>
      <c r="F2983" s="506">
        <v>593275</v>
      </c>
      <c r="G2983" s="501"/>
      <c r="H2983" s="501"/>
      <c r="I2983" s="502">
        <f>IF(Таблица6254[[#This Row],[цена наличные]]&lt;&gt;"-",Таблица6254[[#This Row],[цена наличные]]*Таблица6254[[#This Row],[Заказ наличные]],"")</f>
        <v>0</v>
      </c>
      <c r="J2983" s="502">
        <f>Таблица6254[[#This Row],[Цена б/н]]*Таблица6254[[#This Row],[заказ б/н]]</f>
        <v>0</v>
      </c>
    </row>
    <row r="2984" spans="1:10" x14ac:dyDescent="0.25">
      <c r="A2984" s="504" t="s">
        <v>3991</v>
      </c>
      <c r="B2984" s="505" t="s">
        <v>4011</v>
      </c>
      <c r="C2984" s="505" t="s">
        <v>4027</v>
      </c>
      <c r="D2984" s="504" t="s">
        <v>4028</v>
      </c>
      <c r="E2984" s="506">
        <v>320854</v>
      </c>
      <c r="F2984" s="506">
        <v>368798</v>
      </c>
      <c r="G2984" s="501"/>
      <c r="H2984" s="501"/>
      <c r="I2984" s="502">
        <f>IF(Таблица6254[[#This Row],[цена наличные]]&lt;&gt;"-",Таблица6254[[#This Row],[цена наличные]]*Таблица6254[[#This Row],[Заказ наличные]],"")</f>
        <v>0</v>
      </c>
      <c r="J2984" s="502">
        <f>Таблица6254[[#This Row],[Цена б/н]]*Таблица6254[[#This Row],[заказ б/н]]</f>
        <v>0</v>
      </c>
    </row>
    <row r="2985" spans="1:10" x14ac:dyDescent="0.25">
      <c r="A2985" s="504" t="s">
        <v>3991</v>
      </c>
      <c r="B2985" s="505" t="s">
        <v>4011</v>
      </c>
      <c r="C2985" s="505" t="s">
        <v>4029</v>
      </c>
      <c r="D2985" s="504" t="s">
        <v>4030</v>
      </c>
      <c r="E2985" s="506">
        <v>1380016</v>
      </c>
      <c r="F2985" s="506">
        <v>1586226</v>
      </c>
      <c r="G2985" s="501"/>
      <c r="H2985" s="501"/>
      <c r="I2985" s="502">
        <f>IF(Таблица6254[[#This Row],[цена наличные]]&lt;&gt;"-",Таблица6254[[#This Row],[цена наличные]]*Таблица6254[[#This Row],[Заказ наличные]],"")</f>
        <v>0</v>
      </c>
      <c r="J2985" s="502">
        <f>Таблица6254[[#This Row],[Цена б/н]]*Таблица6254[[#This Row],[заказ б/н]]</f>
        <v>0</v>
      </c>
    </row>
    <row r="2986" spans="1:10" x14ac:dyDescent="0.25">
      <c r="A2986" s="504" t="s">
        <v>3991</v>
      </c>
      <c r="B2986" s="505" t="s">
        <v>4031</v>
      </c>
      <c r="C2986" s="505" t="s">
        <v>10223</v>
      </c>
      <c r="D2986" s="504" t="s">
        <v>10224</v>
      </c>
      <c r="E2986" s="506">
        <v>727269</v>
      </c>
      <c r="F2986" s="506">
        <v>835941</v>
      </c>
      <c r="G2986" s="501"/>
      <c r="H2986" s="501"/>
      <c r="I2986" s="502">
        <f>IF(Таблица6254[[#This Row],[цена наличные]]&lt;&gt;"-",Таблица6254[[#This Row],[цена наличные]]*Таблица6254[[#This Row],[Заказ наличные]],"")</f>
        <v>0</v>
      </c>
      <c r="J2986" s="502">
        <f>Таблица6254[[#This Row],[Цена б/н]]*Таблица6254[[#This Row],[заказ б/н]]</f>
        <v>0</v>
      </c>
    </row>
    <row r="2987" spans="1:10" x14ac:dyDescent="0.25">
      <c r="A2987" s="504" t="s">
        <v>3991</v>
      </c>
      <c r="B2987" s="505" t="s">
        <v>4031</v>
      </c>
      <c r="C2987" s="505" t="s">
        <v>10223</v>
      </c>
      <c r="D2987" s="504" t="s">
        <v>11342</v>
      </c>
      <c r="E2987" s="506">
        <v>954281</v>
      </c>
      <c r="F2987" s="506">
        <v>1096875</v>
      </c>
      <c r="G2987" s="501"/>
      <c r="H2987" s="501"/>
      <c r="I2987" s="502">
        <f>IF(Таблица6254[[#This Row],[цена наличные]]&lt;&gt;"-",Таблица6254[[#This Row],[цена наличные]]*Таблица6254[[#This Row],[Заказ наличные]],"")</f>
        <v>0</v>
      </c>
      <c r="J2987" s="502">
        <f>Таблица6254[[#This Row],[Цена б/н]]*Таблица6254[[#This Row],[заказ б/н]]</f>
        <v>0</v>
      </c>
    </row>
    <row r="2988" spans="1:10" x14ac:dyDescent="0.25">
      <c r="A2988" s="504" t="s">
        <v>3991</v>
      </c>
      <c r="B2988" s="505" t="s">
        <v>4031</v>
      </c>
      <c r="C2988" s="505" t="s">
        <v>4032</v>
      </c>
      <c r="D2988" s="504" t="s">
        <v>10225</v>
      </c>
      <c r="E2988" s="506">
        <v>1561002</v>
      </c>
      <c r="F2988" s="506">
        <v>1794256</v>
      </c>
      <c r="G2988" s="501"/>
      <c r="H2988" s="501"/>
      <c r="I2988" s="502">
        <f>IF(Таблица6254[[#This Row],[цена наличные]]&lt;&gt;"-",Таблица6254[[#This Row],[цена наличные]]*Таблица6254[[#This Row],[Заказ наличные]],"")</f>
        <v>0</v>
      </c>
      <c r="J2988" s="502">
        <f>Таблица6254[[#This Row],[Цена б/н]]*Таблица6254[[#This Row],[заказ б/н]]</f>
        <v>0</v>
      </c>
    </row>
    <row r="2989" spans="1:10" x14ac:dyDescent="0.25">
      <c r="A2989" s="504" t="s">
        <v>3991</v>
      </c>
      <c r="B2989" s="505" t="s">
        <v>4031</v>
      </c>
      <c r="C2989" s="505" t="s">
        <v>4032</v>
      </c>
      <c r="D2989" s="504" t="s">
        <v>10226</v>
      </c>
      <c r="E2989" s="506">
        <v>4071049</v>
      </c>
      <c r="F2989" s="506">
        <v>4679366</v>
      </c>
      <c r="G2989" s="501"/>
      <c r="H2989" s="501"/>
      <c r="I2989" s="502">
        <f>IF(Таблица6254[[#This Row],[цена наличные]]&lt;&gt;"-",Таблица6254[[#This Row],[цена наличные]]*Таблица6254[[#This Row],[Заказ наличные]],"")</f>
        <v>0</v>
      </c>
      <c r="J2989" s="502">
        <f>Таблица6254[[#This Row],[Цена б/н]]*Таблица6254[[#This Row],[заказ б/н]]</f>
        <v>0</v>
      </c>
    </row>
    <row r="2990" spans="1:10" x14ac:dyDescent="0.25">
      <c r="A2990" s="504" t="s">
        <v>3991</v>
      </c>
      <c r="B2990" s="505" t="s">
        <v>4031</v>
      </c>
      <c r="C2990" s="505" t="s">
        <v>4032</v>
      </c>
      <c r="D2990" s="504" t="s">
        <v>13377</v>
      </c>
      <c r="E2990" s="506">
        <v>5768922</v>
      </c>
      <c r="F2990" s="506">
        <v>6630945</v>
      </c>
      <c r="G2990" s="501"/>
      <c r="H2990" s="501"/>
      <c r="I2990" s="502">
        <f>IF(Таблица6254[[#This Row],[цена наличные]]&lt;&gt;"-",Таблица6254[[#This Row],[цена наличные]]*Таблица6254[[#This Row],[Заказ наличные]],"")</f>
        <v>0</v>
      </c>
      <c r="J2990" s="502">
        <f>Таблица6254[[#This Row],[Цена б/н]]*Таблица6254[[#This Row],[заказ б/н]]</f>
        <v>0</v>
      </c>
    </row>
    <row r="2991" spans="1:10" x14ac:dyDescent="0.25">
      <c r="A2991" s="504" t="s">
        <v>3991</v>
      </c>
      <c r="B2991" s="505" t="s">
        <v>4031</v>
      </c>
      <c r="C2991" s="505" t="s">
        <v>4032</v>
      </c>
      <c r="D2991" s="504" t="s">
        <v>10227</v>
      </c>
      <c r="E2991" s="506">
        <v>5526967</v>
      </c>
      <c r="F2991" s="506">
        <v>6352835</v>
      </c>
      <c r="G2991" s="501"/>
      <c r="H2991" s="501"/>
      <c r="I2991" s="502">
        <f>IF(Таблица6254[[#This Row],[цена наличные]]&lt;&gt;"-",Таблица6254[[#This Row],[цена наличные]]*Таблица6254[[#This Row],[Заказ наличные]],"")</f>
        <v>0</v>
      </c>
      <c r="J2991" s="502">
        <f>Таблица6254[[#This Row],[Цена б/н]]*Таблица6254[[#This Row],[заказ б/н]]</f>
        <v>0</v>
      </c>
    </row>
    <row r="2992" spans="1:10" x14ac:dyDescent="0.25">
      <c r="A2992" s="504" t="s">
        <v>3991</v>
      </c>
      <c r="B2992" s="505" t="s">
        <v>4031</v>
      </c>
      <c r="C2992" s="505" t="s">
        <v>4033</v>
      </c>
      <c r="D2992" s="504" t="s">
        <v>14681</v>
      </c>
      <c r="E2992" s="506">
        <v>207002</v>
      </c>
      <c r="F2992" s="506">
        <v>237934</v>
      </c>
      <c r="G2992" s="501"/>
      <c r="H2992" s="501"/>
      <c r="I2992" s="502">
        <f>IF(Таблица6254[[#This Row],[цена наличные]]&lt;&gt;"-",Таблица6254[[#This Row],[цена наличные]]*Таблица6254[[#This Row],[Заказ наличные]],"")</f>
        <v>0</v>
      </c>
      <c r="J2992" s="502">
        <f>Таблица6254[[#This Row],[Цена б/н]]*Таблица6254[[#This Row],[заказ б/н]]</f>
        <v>0</v>
      </c>
    </row>
    <row r="2993" spans="1:10" x14ac:dyDescent="0.25">
      <c r="A2993" s="504" t="s">
        <v>3991</v>
      </c>
      <c r="B2993" s="505" t="s">
        <v>4031</v>
      </c>
      <c r="C2993" s="505" t="s">
        <v>4033</v>
      </c>
      <c r="D2993" s="504" t="s">
        <v>11343</v>
      </c>
      <c r="E2993" s="506">
        <v>1221315</v>
      </c>
      <c r="F2993" s="506">
        <v>1403810</v>
      </c>
      <c r="G2993" s="501"/>
      <c r="H2993" s="501"/>
      <c r="I2993" s="502">
        <f>IF(Таблица6254[[#This Row],[цена наличные]]&lt;&gt;"-",Таблица6254[[#This Row],[цена наличные]]*Таблица6254[[#This Row],[Заказ наличные]],"")</f>
        <v>0</v>
      </c>
      <c r="J2993" s="502">
        <f>Таблица6254[[#This Row],[Цена б/н]]*Таблица6254[[#This Row],[заказ б/н]]</f>
        <v>0</v>
      </c>
    </row>
    <row r="2994" spans="1:10" x14ac:dyDescent="0.25">
      <c r="A2994" s="504" t="s">
        <v>3991</v>
      </c>
      <c r="B2994" s="505" t="s">
        <v>4031</v>
      </c>
      <c r="C2994" s="505" t="s">
        <v>4033</v>
      </c>
      <c r="D2994" s="504" t="s">
        <v>4034</v>
      </c>
      <c r="E2994" s="506">
        <v>293253</v>
      </c>
      <c r="F2994" s="506">
        <v>337073</v>
      </c>
      <c r="G2994" s="501"/>
      <c r="H2994" s="501"/>
      <c r="I2994" s="502">
        <f>IF(Таблица6254[[#This Row],[цена наличные]]&lt;&gt;"-",Таблица6254[[#This Row],[цена наличные]]*Таблица6254[[#This Row],[Заказ наличные]],"")</f>
        <v>0</v>
      </c>
      <c r="J2994" s="502">
        <f>Таблица6254[[#This Row],[Цена б/н]]*Таблица6254[[#This Row],[заказ б/н]]</f>
        <v>0</v>
      </c>
    </row>
    <row r="2995" spans="1:10" x14ac:dyDescent="0.25">
      <c r="A2995" s="335" t="s">
        <v>3991</v>
      </c>
      <c r="B2995" s="336" t="s">
        <v>4035</v>
      </c>
      <c r="C2995" s="336" t="s">
        <v>4036</v>
      </c>
      <c r="D2995" s="335" t="s">
        <v>4037</v>
      </c>
      <c r="E2995" s="337">
        <v>37951</v>
      </c>
      <c r="F2995" s="337">
        <v>43621</v>
      </c>
      <c r="G2995" s="212"/>
      <c r="H2995" s="212"/>
      <c r="I2995" s="213">
        <f>IF(Таблица6254[[#This Row],[цена наличные]]&lt;&gt;"-",Таблица6254[[#This Row],[цена наличные]]*Таблица6254[[#This Row],[Заказ наличные]],"")</f>
        <v>0</v>
      </c>
      <c r="J2995" s="213">
        <f>Таблица6254[[#This Row],[Цена б/н]]*Таблица6254[[#This Row],[заказ б/н]]</f>
        <v>0</v>
      </c>
    </row>
    <row r="2996" spans="1:10" x14ac:dyDescent="0.25">
      <c r="A2996" s="335" t="s">
        <v>3991</v>
      </c>
      <c r="B2996" s="336" t="s">
        <v>4035</v>
      </c>
      <c r="C2996" s="336" t="s">
        <v>4038</v>
      </c>
      <c r="D2996" s="335" t="s">
        <v>4039</v>
      </c>
      <c r="E2996" s="337">
        <v>3588</v>
      </c>
      <c r="F2996" s="337">
        <v>4124</v>
      </c>
      <c r="G2996" s="212"/>
      <c r="H2996" s="212"/>
      <c r="I2996" s="213">
        <f>IF(Таблица6254[[#This Row],[цена наличные]]&lt;&gt;"-",Таблица6254[[#This Row],[цена наличные]]*Таблица6254[[#This Row],[Заказ наличные]],"")</f>
        <v>0</v>
      </c>
      <c r="J2996" s="213">
        <f>Таблица6254[[#This Row],[Цена б/н]]*Таблица6254[[#This Row],[заказ б/н]]</f>
        <v>0</v>
      </c>
    </row>
    <row r="2997" spans="1:10" x14ac:dyDescent="0.25">
      <c r="A2997" s="335" t="s">
        <v>3991</v>
      </c>
      <c r="B2997" s="336" t="s">
        <v>4035</v>
      </c>
      <c r="C2997" s="336" t="s">
        <v>4040</v>
      </c>
      <c r="D2997" s="335" t="s">
        <v>4041</v>
      </c>
      <c r="E2997" s="337">
        <v>3036</v>
      </c>
      <c r="F2997" s="337">
        <v>3489</v>
      </c>
      <c r="G2997" s="212"/>
      <c r="H2997" s="212"/>
      <c r="I2997" s="213">
        <f>IF(Таблица6254[[#This Row],[цена наличные]]&lt;&gt;"-",Таблица6254[[#This Row],[цена наличные]]*Таблица6254[[#This Row],[Заказ наличные]],"")</f>
        <v>0</v>
      </c>
      <c r="J2997" s="213">
        <f>Таблица6254[[#This Row],[Цена б/н]]*Таблица6254[[#This Row],[заказ б/н]]</f>
        <v>0</v>
      </c>
    </row>
    <row r="2998" spans="1:10" x14ac:dyDescent="0.25">
      <c r="A2998" s="335" t="s">
        <v>3991</v>
      </c>
      <c r="B2998" s="336" t="s">
        <v>4035</v>
      </c>
      <c r="C2998" s="336" t="s">
        <v>4042</v>
      </c>
      <c r="D2998" s="335" t="s">
        <v>4043</v>
      </c>
      <c r="E2998" s="337">
        <v>1724</v>
      </c>
      <c r="F2998" s="337">
        <v>1981</v>
      </c>
      <c r="G2998" s="212"/>
      <c r="H2998" s="212"/>
      <c r="I2998" s="213">
        <f>IF(Таблица6254[[#This Row],[цена наличные]]&lt;&gt;"-",Таблица6254[[#This Row],[цена наличные]]*Таблица6254[[#This Row],[Заказ наличные]],"")</f>
        <v>0</v>
      </c>
      <c r="J2998" s="213">
        <f>Таблица6254[[#This Row],[Цена б/н]]*Таблица6254[[#This Row],[заказ б/н]]</f>
        <v>0</v>
      </c>
    </row>
    <row r="2999" spans="1:10" x14ac:dyDescent="0.25">
      <c r="A2999" s="335" t="s">
        <v>3991</v>
      </c>
      <c r="B2999" s="336" t="s">
        <v>4035</v>
      </c>
      <c r="C2999" s="336" t="s">
        <v>4044</v>
      </c>
      <c r="D2999" s="335" t="s">
        <v>4045</v>
      </c>
      <c r="E2999" s="337">
        <v>25112</v>
      </c>
      <c r="F2999" s="337">
        <v>28864</v>
      </c>
      <c r="G2999" s="212"/>
      <c r="H2999" s="212"/>
      <c r="I2999" s="213">
        <f>IF(Таблица6254[[#This Row],[цена наличные]]&lt;&gt;"-",Таблица6254[[#This Row],[цена наличные]]*Таблица6254[[#This Row],[Заказ наличные]],"")</f>
        <v>0</v>
      </c>
      <c r="J2999" s="213">
        <f>Таблица6254[[#This Row],[Цена б/н]]*Таблица6254[[#This Row],[заказ б/н]]</f>
        <v>0</v>
      </c>
    </row>
    <row r="3000" spans="1:10" x14ac:dyDescent="0.25">
      <c r="A3000" s="335" t="s">
        <v>3991</v>
      </c>
      <c r="B3000" s="336" t="s">
        <v>4035</v>
      </c>
      <c r="C3000" s="336" t="s">
        <v>4046</v>
      </c>
      <c r="D3000" s="335" t="s">
        <v>4047</v>
      </c>
      <c r="E3000" s="337">
        <v>5106</v>
      </c>
      <c r="F3000" s="337">
        <v>5869</v>
      </c>
      <c r="G3000" s="212"/>
      <c r="H3000" s="212"/>
      <c r="I3000" s="213">
        <f>IF(Таблица6254[[#This Row],[цена наличные]]&lt;&gt;"-",Таблица6254[[#This Row],[цена наличные]]*Таблица6254[[#This Row],[Заказ наличные]],"")</f>
        <v>0</v>
      </c>
      <c r="J3000" s="213">
        <f>Таблица6254[[#This Row],[Цена б/н]]*Таблица6254[[#This Row],[заказ б/н]]</f>
        <v>0</v>
      </c>
    </row>
    <row r="3001" spans="1:10" x14ac:dyDescent="0.25">
      <c r="A3001" s="335" t="s">
        <v>4048</v>
      </c>
      <c r="B3001" s="336" t="s">
        <v>4049</v>
      </c>
      <c r="C3001" s="336" t="s">
        <v>4050</v>
      </c>
      <c r="D3001" s="335" t="s">
        <v>4051</v>
      </c>
      <c r="E3001" s="337"/>
      <c r="F3001" s="337">
        <v>6631</v>
      </c>
      <c r="G3001" s="212"/>
      <c r="H3001" s="212"/>
      <c r="I3001" s="213">
        <f>IF(Таблица6254[[#This Row],[цена наличные]]&lt;&gt;"-",Таблица6254[[#This Row],[цена наличные]]*Таблица6254[[#This Row],[Заказ наличные]],"")</f>
        <v>0</v>
      </c>
      <c r="J3001" s="213">
        <f>Таблица6254[[#This Row],[Цена б/н]]*Таблица6254[[#This Row],[заказ б/н]]</f>
        <v>0</v>
      </c>
    </row>
    <row r="3002" spans="1:10" x14ac:dyDescent="0.25">
      <c r="A3002" s="335" t="s">
        <v>4048</v>
      </c>
      <c r="B3002" s="336" t="s">
        <v>4049</v>
      </c>
      <c r="C3002" s="336" t="s">
        <v>4052</v>
      </c>
      <c r="D3002" s="335" t="s">
        <v>4053</v>
      </c>
      <c r="E3002" s="337"/>
      <c r="F3002" s="337">
        <v>9359</v>
      </c>
      <c r="G3002" s="212"/>
      <c r="H3002" s="212"/>
      <c r="I3002" s="213">
        <f>IF(Таблица6254[[#This Row],[цена наличные]]&lt;&gt;"-",Таблица6254[[#This Row],[цена наличные]]*Таблица6254[[#This Row],[Заказ наличные]],"")</f>
        <v>0</v>
      </c>
      <c r="J3002" s="213">
        <f>Таблица6254[[#This Row],[Цена б/н]]*Таблица6254[[#This Row],[заказ б/н]]</f>
        <v>0</v>
      </c>
    </row>
    <row r="3003" spans="1:10" x14ac:dyDescent="0.25">
      <c r="A3003" s="335" t="s">
        <v>4048</v>
      </c>
      <c r="B3003" s="336" t="s">
        <v>4049</v>
      </c>
      <c r="C3003" s="336" t="s">
        <v>4054</v>
      </c>
      <c r="D3003" s="335" t="s">
        <v>4055</v>
      </c>
      <c r="E3003" s="337"/>
      <c r="F3003" s="337">
        <v>17687</v>
      </c>
      <c r="G3003" s="212"/>
      <c r="H3003" s="212"/>
      <c r="I3003" s="213">
        <f>IF(Таблица6254[[#This Row],[цена наличные]]&lt;&gt;"-",Таблица6254[[#This Row],[цена наличные]]*Таблица6254[[#This Row],[Заказ наличные]],"")</f>
        <v>0</v>
      </c>
      <c r="J3003" s="213">
        <f>Таблица6254[[#This Row],[Цена б/н]]*Таблица6254[[#This Row],[заказ б/н]]</f>
        <v>0</v>
      </c>
    </row>
    <row r="3004" spans="1:10" x14ac:dyDescent="0.25">
      <c r="A3004" s="335" t="s">
        <v>4048</v>
      </c>
      <c r="B3004" s="336" t="s">
        <v>4049</v>
      </c>
      <c r="C3004" s="336" t="s">
        <v>4056</v>
      </c>
      <c r="D3004" s="335" t="s">
        <v>4057</v>
      </c>
      <c r="E3004" s="337"/>
      <c r="F3004" s="337">
        <v>9330</v>
      </c>
      <c r="G3004" s="212"/>
      <c r="H3004" s="212"/>
      <c r="I3004" s="213">
        <f>IF(Таблица6254[[#This Row],[цена наличные]]&lt;&gt;"-",Таблица6254[[#This Row],[цена наличные]]*Таблица6254[[#This Row],[Заказ наличные]],"")</f>
        <v>0</v>
      </c>
      <c r="J3004" s="213">
        <f>Таблица6254[[#This Row],[Цена б/н]]*Таблица6254[[#This Row],[заказ б/н]]</f>
        <v>0</v>
      </c>
    </row>
    <row r="3005" spans="1:10" x14ac:dyDescent="0.25">
      <c r="A3005" s="335" t="s">
        <v>4048</v>
      </c>
      <c r="B3005" s="336" t="s">
        <v>4049</v>
      </c>
      <c r="C3005" s="336" t="s">
        <v>4058</v>
      </c>
      <c r="D3005" s="335" t="s">
        <v>4059</v>
      </c>
      <c r="E3005" s="337"/>
      <c r="F3005" s="337">
        <v>3979</v>
      </c>
      <c r="G3005" s="212"/>
      <c r="H3005" s="212"/>
      <c r="I3005" s="213">
        <f>IF(Таблица6254[[#This Row],[цена наличные]]&lt;&gt;"-",Таблица6254[[#This Row],[цена наличные]]*Таблица6254[[#This Row],[Заказ наличные]],"")</f>
        <v>0</v>
      </c>
      <c r="J3005" s="213">
        <f>Таблица6254[[#This Row],[Цена б/н]]*Таблица6254[[#This Row],[заказ б/н]]</f>
        <v>0</v>
      </c>
    </row>
    <row r="3006" spans="1:10" x14ac:dyDescent="0.25">
      <c r="A3006" s="335" t="s">
        <v>4048</v>
      </c>
      <c r="B3006" s="336" t="s">
        <v>4049</v>
      </c>
      <c r="C3006" s="336" t="s">
        <v>4060</v>
      </c>
      <c r="D3006" s="335" t="s">
        <v>4061</v>
      </c>
      <c r="E3006" s="337"/>
      <c r="F3006" s="337">
        <v>6912</v>
      </c>
      <c r="G3006" s="212"/>
      <c r="H3006" s="212"/>
      <c r="I3006" s="213">
        <f>IF(Таблица6254[[#This Row],[цена наличные]]&lt;&gt;"-",Таблица6254[[#This Row],[цена наличные]]*Таблица6254[[#This Row],[Заказ наличные]],"")</f>
        <v>0</v>
      </c>
      <c r="J3006" s="213">
        <f>Таблица6254[[#This Row],[Цена б/н]]*Таблица6254[[#This Row],[заказ б/н]]</f>
        <v>0</v>
      </c>
    </row>
    <row r="3007" spans="1:10" x14ac:dyDescent="0.25">
      <c r="A3007" s="335" t="s">
        <v>4048</v>
      </c>
      <c r="B3007" s="336" t="s">
        <v>4049</v>
      </c>
      <c r="C3007" s="336" t="s">
        <v>4062</v>
      </c>
      <c r="D3007" s="335" t="s">
        <v>4063</v>
      </c>
      <c r="E3007" s="337"/>
      <c r="F3007" s="337">
        <v>8160</v>
      </c>
      <c r="G3007" s="212"/>
      <c r="H3007" s="212"/>
      <c r="I3007" s="213">
        <f>IF(Таблица6254[[#This Row],[цена наличные]]&lt;&gt;"-",Таблица6254[[#This Row],[цена наличные]]*Таблица6254[[#This Row],[Заказ наличные]],"")</f>
        <v>0</v>
      </c>
      <c r="J3007" s="213">
        <f>Таблица6254[[#This Row],[Цена б/н]]*Таблица6254[[#This Row],[заказ б/н]]</f>
        <v>0</v>
      </c>
    </row>
    <row r="3008" spans="1:10" x14ac:dyDescent="0.25">
      <c r="A3008" s="335" t="s">
        <v>4048</v>
      </c>
      <c r="B3008" s="336" t="s">
        <v>4064</v>
      </c>
      <c r="C3008" s="336" t="s">
        <v>4065</v>
      </c>
      <c r="D3008" s="335" t="s">
        <v>4066</v>
      </c>
      <c r="E3008" s="337"/>
      <c r="F3008" s="337">
        <v>8091</v>
      </c>
      <c r="G3008" s="212"/>
      <c r="H3008" s="212"/>
      <c r="I3008" s="213">
        <f>IF(Таблица6254[[#This Row],[цена наличные]]&lt;&gt;"-",Таблица6254[[#This Row],[цена наличные]]*Таблица6254[[#This Row],[Заказ наличные]],"")</f>
        <v>0</v>
      </c>
      <c r="J3008" s="213">
        <f>Таблица6254[[#This Row],[Цена б/н]]*Таблица6254[[#This Row],[заказ б/н]]</f>
        <v>0</v>
      </c>
    </row>
    <row r="3009" spans="1:10" x14ac:dyDescent="0.25">
      <c r="A3009" s="335" t="s">
        <v>4048</v>
      </c>
      <c r="B3009" s="336" t="s">
        <v>4064</v>
      </c>
      <c r="C3009" s="336" t="s">
        <v>4067</v>
      </c>
      <c r="D3009" s="335" t="s">
        <v>4068</v>
      </c>
      <c r="E3009" s="337"/>
      <c r="F3009" s="337">
        <v>22867</v>
      </c>
      <c r="G3009" s="212"/>
      <c r="H3009" s="212"/>
      <c r="I3009" s="213">
        <f>IF(Таблица6254[[#This Row],[цена наличные]]&lt;&gt;"-",Таблица6254[[#This Row],[цена наличные]]*Таблица6254[[#This Row],[Заказ наличные]],"")</f>
        <v>0</v>
      </c>
      <c r="J3009" s="213">
        <f>Таблица6254[[#This Row],[Цена б/н]]*Таблица6254[[#This Row],[заказ б/н]]</f>
        <v>0</v>
      </c>
    </row>
    <row r="3010" spans="1:10" x14ac:dyDescent="0.25">
      <c r="A3010" s="335" t="s">
        <v>4048</v>
      </c>
      <c r="B3010" s="336" t="s">
        <v>4064</v>
      </c>
      <c r="C3010" s="336" t="s">
        <v>10907</v>
      </c>
      <c r="D3010" s="335" t="s">
        <v>10908</v>
      </c>
      <c r="E3010" s="337"/>
      <c r="F3010" s="337">
        <v>14698</v>
      </c>
      <c r="G3010" s="212"/>
      <c r="H3010" s="212"/>
      <c r="I3010" s="213">
        <f>IF(Таблица6254[[#This Row],[цена наличные]]&lt;&gt;"-",Таблица6254[[#This Row],[цена наличные]]*Таблица6254[[#This Row],[Заказ наличные]],"")</f>
        <v>0</v>
      </c>
      <c r="J3010" s="213">
        <f>Таблица6254[[#This Row],[Цена б/н]]*Таблица6254[[#This Row],[заказ б/н]]</f>
        <v>0</v>
      </c>
    </row>
    <row r="3011" spans="1:10" x14ac:dyDescent="0.25">
      <c r="A3011" s="335" t="s">
        <v>4048</v>
      </c>
      <c r="B3011" s="336" t="s">
        <v>4064</v>
      </c>
      <c r="C3011" s="336" t="s">
        <v>10909</v>
      </c>
      <c r="D3011" s="335" t="s">
        <v>10910</v>
      </c>
      <c r="E3011" s="337"/>
      <c r="F3011" s="337">
        <v>23819</v>
      </c>
      <c r="G3011" s="212"/>
      <c r="H3011" s="212"/>
      <c r="I3011" s="213">
        <f>IF(Таблица6254[[#This Row],[цена наличные]]&lt;&gt;"-",Таблица6254[[#This Row],[цена наличные]]*Таблица6254[[#This Row],[Заказ наличные]],"")</f>
        <v>0</v>
      </c>
      <c r="J3011" s="213">
        <f>Таблица6254[[#This Row],[Цена б/н]]*Таблица6254[[#This Row],[заказ б/н]]</f>
        <v>0</v>
      </c>
    </row>
    <row r="3012" spans="1:10" x14ac:dyDescent="0.25">
      <c r="A3012" s="335" t="s">
        <v>4048</v>
      </c>
      <c r="B3012" s="336" t="s">
        <v>4064</v>
      </c>
      <c r="C3012" s="336" t="s">
        <v>4069</v>
      </c>
      <c r="D3012" s="335" t="s">
        <v>4070</v>
      </c>
      <c r="E3012" s="337"/>
      <c r="F3012" s="337">
        <v>23811</v>
      </c>
      <c r="G3012" s="212"/>
      <c r="H3012" s="212"/>
      <c r="I3012" s="213">
        <f>IF(Таблица6254[[#This Row],[цена наличные]]&lt;&gt;"-",Таблица6254[[#This Row],[цена наличные]]*Таблица6254[[#This Row],[Заказ наличные]],"")</f>
        <v>0</v>
      </c>
      <c r="J3012" s="213">
        <f>Таблица6254[[#This Row],[Цена б/н]]*Таблица6254[[#This Row],[заказ б/н]]</f>
        <v>0</v>
      </c>
    </row>
    <row r="3013" spans="1:10" x14ac:dyDescent="0.25">
      <c r="A3013" s="335" t="s">
        <v>4048</v>
      </c>
      <c r="B3013" s="336" t="s">
        <v>4064</v>
      </c>
      <c r="C3013" s="336" t="s">
        <v>4071</v>
      </c>
      <c r="D3013" s="335" t="s">
        <v>4072</v>
      </c>
      <c r="E3013" s="337"/>
      <c r="F3013" s="337">
        <v>9794</v>
      </c>
      <c r="G3013" s="212"/>
      <c r="H3013" s="212"/>
      <c r="I3013" s="213">
        <f>IF(Таблица6254[[#This Row],[цена наличные]]&lt;&gt;"-",Таблица6254[[#This Row],[цена наличные]]*Таблица6254[[#This Row],[Заказ наличные]],"")</f>
        <v>0</v>
      </c>
      <c r="J3013" s="213">
        <f>Таблица6254[[#This Row],[Цена б/н]]*Таблица6254[[#This Row],[заказ б/н]]</f>
        <v>0</v>
      </c>
    </row>
    <row r="3014" spans="1:10" x14ac:dyDescent="0.25">
      <c r="A3014" s="335" t="s">
        <v>4048</v>
      </c>
      <c r="B3014" s="336" t="s">
        <v>4064</v>
      </c>
      <c r="C3014" s="336" t="s">
        <v>4073</v>
      </c>
      <c r="D3014" s="335" t="s">
        <v>4074</v>
      </c>
      <c r="E3014" s="337"/>
      <c r="F3014" s="337">
        <v>10617</v>
      </c>
      <c r="G3014" s="212"/>
      <c r="H3014" s="212"/>
      <c r="I3014" s="213">
        <f>IF(Таблица6254[[#This Row],[цена наличные]]&lt;&gt;"-",Таблица6254[[#This Row],[цена наличные]]*Таблица6254[[#This Row],[Заказ наличные]],"")</f>
        <v>0</v>
      </c>
      <c r="J3014" s="213">
        <f>Таблица6254[[#This Row],[Цена б/н]]*Таблица6254[[#This Row],[заказ б/н]]</f>
        <v>0</v>
      </c>
    </row>
    <row r="3015" spans="1:10" x14ac:dyDescent="0.25">
      <c r="A3015" s="335" t="s">
        <v>4048</v>
      </c>
      <c r="B3015" s="336" t="s">
        <v>4064</v>
      </c>
      <c r="C3015" s="336" t="s">
        <v>10911</v>
      </c>
      <c r="D3015" s="335" t="s">
        <v>10912</v>
      </c>
      <c r="E3015" s="337"/>
      <c r="F3015" s="337">
        <v>15259</v>
      </c>
      <c r="G3015" s="212"/>
      <c r="H3015" s="212"/>
      <c r="I3015" s="213">
        <f>IF(Таблица6254[[#This Row],[цена наличные]]&lt;&gt;"-",Таблица6254[[#This Row],[цена наличные]]*Таблица6254[[#This Row],[Заказ наличные]],"")</f>
        <v>0</v>
      </c>
      <c r="J3015" s="213">
        <f>Таблица6254[[#This Row],[Цена б/н]]*Таблица6254[[#This Row],[заказ б/н]]</f>
        <v>0</v>
      </c>
    </row>
    <row r="3016" spans="1:10" x14ac:dyDescent="0.25">
      <c r="A3016" s="335" t="s">
        <v>4048</v>
      </c>
      <c r="B3016" s="336" t="s">
        <v>4064</v>
      </c>
      <c r="C3016" s="336" t="s">
        <v>10913</v>
      </c>
      <c r="D3016" s="335" t="s">
        <v>10914</v>
      </c>
      <c r="E3016" s="337"/>
      <c r="F3016" s="337">
        <v>17017</v>
      </c>
      <c r="G3016" s="212"/>
      <c r="H3016" s="212"/>
      <c r="I3016" s="213">
        <f>IF(Таблица6254[[#This Row],[цена наличные]]&lt;&gt;"-",Таблица6254[[#This Row],[цена наличные]]*Таблица6254[[#This Row],[Заказ наличные]],"")</f>
        <v>0</v>
      </c>
      <c r="J3016" s="213">
        <f>Таблица6254[[#This Row],[Цена б/н]]*Таблица6254[[#This Row],[заказ б/н]]</f>
        <v>0</v>
      </c>
    </row>
    <row r="3017" spans="1:10" x14ac:dyDescent="0.25">
      <c r="A3017" s="335" t="s">
        <v>4048</v>
      </c>
      <c r="B3017" s="336" t="s">
        <v>4064</v>
      </c>
      <c r="C3017" s="336" t="s">
        <v>14682</v>
      </c>
      <c r="D3017" s="335" t="s">
        <v>14683</v>
      </c>
      <c r="E3017" s="337"/>
      <c r="F3017" s="337">
        <v>25716</v>
      </c>
      <c r="G3017" s="212"/>
      <c r="H3017" s="212"/>
      <c r="I3017" s="213">
        <f>IF(Таблица6254[[#This Row],[цена наличные]]&lt;&gt;"-",Таблица6254[[#This Row],[цена наличные]]*Таблица6254[[#This Row],[Заказ наличные]],"")</f>
        <v>0</v>
      </c>
      <c r="J3017" s="213">
        <f>Таблица6254[[#This Row],[Цена б/н]]*Таблица6254[[#This Row],[заказ б/н]]</f>
        <v>0</v>
      </c>
    </row>
    <row r="3018" spans="1:10" x14ac:dyDescent="0.25">
      <c r="A3018" s="335" t="s">
        <v>4048</v>
      </c>
      <c r="B3018" s="336" t="s">
        <v>4064</v>
      </c>
      <c r="C3018" s="336" t="s">
        <v>10915</v>
      </c>
      <c r="D3018" s="335" t="s">
        <v>10916</v>
      </c>
      <c r="E3018" s="337"/>
      <c r="F3018" s="337">
        <v>30005</v>
      </c>
      <c r="G3018" s="212"/>
      <c r="H3018" s="212"/>
      <c r="I3018" s="213">
        <f>IF(Таблица6254[[#This Row],[цена наличные]]&lt;&gt;"-",Таблица6254[[#This Row],[цена наличные]]*Таблица6254[[#This Row],[Заказ наличные]],"")</f>
        <v>0</v>
      </c>
      <c r="J3018" s="213">
        <f>Таблица6254[[#This Row],[Цена б/н]]*Таблица6254[[#This Row],[заказ б/н]]</f>
        <v>0</v>
      </c>
    </row>
    <row r="3019" spans="1:10" x14ac:dyDescent="0.25">
      <c r="A3019" s="335" t="s">
        <v>4048</v>
      </c>
      <c r="B3019" s="336" t="s">
        <v>4064</v>
      </c>
      <c r="C3019" s="336" t="s">
        <v>11674</v>
      </c>
      <c r="D3019" s="335" t="s">
        <v>11675</v>
      </c>
      <c r="E3019" s="337"/>
      <c r="F3019" s="337">
        <v>39197</v>
      </c>
      <c r="G3019" s="212"/>
      <c r="H3019" s="212"/>
      <c r="I3019" s="213">
        <f>IF(Таблица6254[[#This Row],[цена наличные]]&lt;&gt;"-",Таблица6254[[#This Row],[цена наличные]]*Таблица6254[[#This Row],[Заказ наличные]],"")</f>
        <v>0</v>
      </c>
      <c r="J3019" s="213">
        <f>Таблица6254[[#This Row],[Цена б/н]]*Таблица6254[[#This Row],[заказ б/н]]</f>
        <v>0</v>
      </c>
    </row>
    <row r="3020" spans="1:10" x14ac:dyDescent="0.25">
      <c r="A3020" s="335" t="s">
        <v>4048</v>
      </c>
      <c r="B3020" s="336" t="s">
        <v>4064</v>
      </c>
      <c r="C3020" s="336" t="s">
        <v>10917</v>
      </c>
      <c r="D3020" s="335" t="s">
        <v>10918</v>
      </c>
      <c r="E3020" s="337"/>
      <c r="F3020" s="337">
        <v>31433</v>
      </c>
      <c r="G3020" s="212"/>
      <c r="H3020" s="212"/>
      <c r="I3020" s="213">
        <f>IF(Таблица6254[[#This Row],[цена наличные]]&lt;&gt;"-",Таблица6254[[#This Row],[цена наличные]]*Таблица6254[[#This Row],[Заказ наличные]],"")</f>
        <v>0</v>
      </c>
      <c r="J3020" s="213">
        <f>Таблица6254[[#This Row],[Цена б/н]]*Таблица6254[[#This Row],[заказ б/н]]</f>
        <v>0</v>
      </c>
    </row>
    <row r="3021" spans="1:10" x14ac:dyDescent="0.25">
      <c r="A3021" s="335" t="s">
        <v>4048</v>
      </c>
      <c r="B3021" s="336" t="s">
        <v>4064</v>
      </c>
      <c r="C3021" s="336" t="s">
        <v>10919</v>
      </c>
      <c r="D3021" s="335" t="s">
        <v>10920</v>
      </c>
      <c r="E3021" s="337"/>
      <c r="F3021" s="337">
        <v>34291</v>
      </c>
      <c r="G3021" s="212"/>
      <c r="H3021" s="212"/>
      <c r="I3021" s="213">
        <f>IF(Таблица6254[[#This Row],[цена наличные]]&lt;&gt;"-",Таблица6254[[#This Row],[цена наличные]]*Таблица6254[[#This Row],[Заказ наличные]],"")</f>
        <v>0</v>
      </c>
      <c r="J3021" s="213">
        <f>Таблица6254[[#This Row],[Цена б/н]]*Таблица6254[[#This Row],[заказ б/н]]</f>
        <v>0</v>
      </c>
    </row>
    <row r="3022" spans="1:10" x14ac:dyDescent="0.25">
      <c r="A3022" s="335" t="s">
        <v>4048</v>
      </c>
      <c r="B3022" s="336" t="s">
        <v>4064</v>
      </c>
      <c r="C3022" s="336" t="s">
        <v>10921</v>
      </c>
      <c r="D3022" s="335" t="s">
        <v>10922</v>
      </c>
      <c r="E3022" s="337"/>
      <c r="F3022" s="337">
        <v>45142</v>
      </c>
      <c r="G3022" s="212"/>
      <c r="H3022" s="212"/>
      <c r="I3022" s="213">
        <f>IF(Таблица6254[[#This Row],[цена наличные]]&lt;&gt;"-",Таблица6254[[#This Row],[цена наличные]]*Таблица6254[[#This Row],[Заказ наличные]],"")</f>
        <v>0</v>
      </c>
      <c r="J3022" s="213">
        <f>Таблица6254[[#This Row],[Цена б/н]]*Таблица6254[[#This Row],[заказ б/н]]</f>
        <v>0</v>
      </c>
    </row>
    <row r="3023" spans="1:10" x14ac:dyDescent="0.25">
      <c r="A3023" s="335" t="s">
        <v>4048</v>
      </c>
      <c r="B3023" s="336" t="s">
        <v>4064</v>
      </c>
      <c r="C3023" s="336" t="s">
        <v>10923</v>
      </c>
      <c r="D3023" s="335" t="s">
        <v>10924</v>
      </c>
      <c r="E3023" s="337"/>
      <c r="F3023" s="337">
        <v>54439</v>
      </c>
      <c r="G3023" s="212"/>
      <c r="H3023" s="212"/>
      <c r="I3023" s="213">
        <f>IF(Таблица6254[[#This Row],[цена наличные]]&lt;&gt;"-",Таблица6254[[#This Row],[цена наличные]]*Таблица6254[[#This Row],[Заказ наличные]],"")</f>
        <v>0</v>
      </c>
      <c r="J3023" s="213">
        <f>Таблица6254[[#This Row],[Цена б/н]]*Таблица6254[[#This Row],[заказ б/н]]</f>
        <v>0</v>
      </c>
    </row>
    <row r="3024" spans="1:10" x14ac:dyDescent="0.25">
      <c r="A3024" s="335" t="s">
        <v>4048</v>
      </c>
      <c r="B3024" s="336" t="s">
        <v>4064</v>
      </c>
      <c r="C3024" s="336" t="s">
        <v>4075</v>
      </c>
      <c r="D3024" s="335" t="s">
        <v>4076</v>
      </c>
      <c r="E3024" s="337"/>
      <c r="F3024" s="337">
        <v>43293</v>
      </c>
      <c r="G3024" s="212"/>
      <c r="H3024" s="212"/>
      <c r="I3024" s="213">
        <f>IF(Таблица6254[[#This Row],[цена наличные]]&lt;&gt;"-",Таблица6254[[#This Row],[цена наличные]]*Таблица6254[[#This Row],[Заказ наличные]],"")</f>
        <v>0</v>
      </c>
      <c r="J3024" s="213">
        <f>Таблица6254[[#This Row],[Цена б/н]]*Таблица6254[[#This Row],[заказ б/н]]</f>
        <v>0</v>
      </c>
    </row>
    <row r="3025" spans="1:10" x14ac:dyDescent="0.25">
      <c r="A3025" s="335" t="s">
        <v>4048</v>
      </c>
      <c r="B3025" s="336" t="s">
        <v>4064</v>
      </c>
      <c r="C3025" s="336" t="s">
        <v>10925</v>
      </c>
      <c r="D3025" s="335" t="s">
        <v>10926</v>
      </c>
      <c r="E3025" s="337"/>
      <c r="F3025" s="337">
        <v>58650</v>
      </c>
      <c r="G3025" s="212"/>
      <c r="H3025" s="212"/>
      <c r="I3025" s="213">
        <f>IF(Таблица6254[[#This Row],[цена наличные]]&lt;&gt;"-",Таблица6254[[#This Row],[цена наличные]]*Таблица6254[[#This Row],[Заказ наличные]],"")</f>
        <v>0</v>
      </c>
      <c r="J3025" s="213">
        <f>Таблица6254[[#This Row],[Цена б/н]]*Таблица6254[[#This Row],[заказ б/н]]</f>
        <v>0</v>
      </c>
    </row>
    <row r="3026" spans="1:10" x14ac:dyDescent="0.25">
      <c r="A3026" s="335" t="s">
        <v>4048</v>
      </c>
      <c r="B3026" s="336" t="s">
        <v>4064</v>
      </c>
      <c r="C3026" s="336" t="s">
        <v>4077</v>
      </c>
      <c r="D3026" s="335" t="s">
        <v>4078</v>
      </c>
      <c r="E3026" s="337"/>
      <c r="F3026" s="337">
        <v>92748</v>
      </c>
      <c r="G3026" s="212"/>
      <c r="H3026" s="212"/>
      <c r="I3026" s="213">
        <f>IF(Таблица6254[[#This Row],[цена наличные]]&lt;&gt;"-",Таблица6254[[#This Row],[цена наличные]]*Таблица6254[[#This Row],[Заказ наличные]],"")</f>
        <v>0</v>
      </c>
      <c r="J3026" s="213">
        <f>Таблица6254[[#This Row],[Цена б/н]]*Таблица6254[[#This Row],[заказ б/н]]</f>
        <v>0</v>
      </c>
    </row>
    <row r="3027" spans="1:10" x14ac:dyDescent="0.25">
      <c r="A3027" s="335" t="s">
        <v>4048</v>
      </c>
      <c r="B3027" s="336" t="s">
        <v>4064</v>
      </c>
      <c r="C3027" s="336" t="s">
        <v>4079</v>
      </c>
      <c r="D3027" s="335" t="s">
        <v>4080</v>
      </c>
      <c r="E3027" s="337"/>
      <c r="F3027" s="337">
        <v>48393</v>
      </c>
      <c r="G3027" s="212"/>
      <c r="H3027" s="212"/>
      <c r="I3027" s="213">
        <f>IF(Таблица6254[[#This Row],[цена наличные]]&lt;&gt;"-",Таблица6254[[#This Row],[цена наличные]]*Таблица6254[[#This Row],[Заказ наличные]],"")</f>
        <v>0</v>
      </c>
      <c r="J3027" s="213">
        <f>Таблица6254[[#This Row],[Цена б/н]]*Таблица6254[[#This Row],[заказ б/н]]</f>
        <v>0</v>
      </c>
    </row>
    <row r="3028" spans="1:10" x14ac:dyDescent="0.25">
      <c r="A3028" s="335" t="s">
        <v>4048</v>
      </c>
      <c r="B3028" s="336" t="s">
        <v>4064</v>
      </c>
      <c r="C3028" s="336" t="s">
        <v>13378</v>
      </c>
      <c r="D3028" s="335" t="s">
        <v>13379</v>
      </c>
      <c r="E3028" s="337"/>
      <c r="F3028" s="337">
        <v>66437</v>
      </c>
      <c r="G3028" s="212"/>
      <c r="H3028" s="212"/>
      <c r="I3028" s="213">
        <f>IF(Таблица6254[[#This Row],[цена наличные]]&lt;&gt;"-",Таблица6254[[#This Row],[цена наличные]]*Таблица6254[[#This Row],[Заказ наличные]],"")</f>
        <v>0</v>
      </c>
      <c r="J3028" s="213">
        <f>Таблица6254[[#This Row],[Цена б/н]]*Таблица6254[[#This Row],[заказ б/н]]</f>
        <v>0</v>
      </c>
    </row>
    <row r="3029" spans="1:10" x14ac:dyDescent="0.25">
      <c r="A3029" s="335" t="s">
        <v>4048</v>
      </c>
      <c r="B3029" s="336" t="s">
        <v>4064</v>
      </c>
      <c r="C3029" s="336" t="s">
        <v>10927</v>
      </c>
      <c r="D3029" s="335" t="s">
        <v>10928</v>
      </c>
      <c r="E3029" s="337"/>
      <c r="F3029" s="337">
        <v>67621</v>
      </c>
      <c r="G3029" s="212"/>
      <c r="H3029" s="212"/>
      <c r="I3029" s="213">
        <f>IF(Таблица6254[[#This Row],[цена наличные]]&lt;&gt;"-",Таблица6254[[#This Row],[цена наличные]]*Таблица6254[[#This Row],[Заказ наличные]],"")</f>
        <v>0</v>
      </c>
      <c r="J3029" s="213">
        <f>Таблица6254[[#This Row],[Цена б/н]]*Таблица6254[[#This Row],[заказ б/н]]</f>
        <v>0</v>
      </c>
    </row>
    <row r="3030" spans="1:10" x14ac:dyDescent="0.25">
      <c r="A3030" s="335" t="s">
        <v>4048</v>
      </c>
      <c r="B3030" s="336" t="s">
        <v>4064</v>
      </c>
      <c r="C3030" s="336" t="s">
        <v>10929</v>
      </c>
      <c r="D3030" s="335" t="s">
        <v>10930</v>
      </c>
      <c r="E3030" s="337"/>
      <c r="F3030" s="337">
        <v>88874</v>
      </c>
      <c r="G3030" s="212"/>
      <c r="H3030" s="212"/>
      <c r="I3030" s="213">
        <f>IF(Таблица6254[[#This Row],[цена наличные]]&lt;&gt;"-",Таблица6254[[#This Row],[цена наличные]]*Таблица6254[[#This Row],[Заказ наличные]],"")</f>
        <v>0</v>
      </c>
      <c r="J3030" s="213">
        <f>Таблица6254[[#This Row],[Цена б/н]]*Таблица6254[[#This Row],[заказ б/н]]</f>
        <v>0</v>
      </c>
    </row>
    <row r="3031" spans="1:10" x14ac:dyDescent="0.25">
      <c r="A3031" s="335" t="s">
        <v>4048</v>
      </c>
      <c r="B3031" s="336" t="s">
        <v>4064</v>
      </c>
      <c r="C3031" s="336" t="s">
        <v>4081</v>
      </c>
      <c r="D3031" s="335" t="s">
        <v>4082</v>
      </c>
      <c r="E3031" s="337"/>
      <c r="F3031" s="337">
        <v>82686</v>
      </c>
      <c r="G3031" s="212"/>
      <c r="H3031" s="212"/>
      <c r="I3031" s="213">
        <f>IF(Таблица6254[[#This Row],[цена наличные]]&lt;&gt;"-",Таблица6254[[#This Row],[цена наличные]]*Таблица6254[[#This Row],[Заказ наличные]],"")</f>
        <v>0</v>
      </c>
      <c r="J3031" s="213">
        <f>Таблица6254[[#This Row],[Цена б/н]]*Таблица6254[[#This Row],[заказ б/н]]</f>
        <v>0</v>
      </c>
    </row>
    <row r="3032" spans="1:10" x14ac:dyDescent="0.25">
      <c r="A3032" s="335" t="s">
        <v>4048</v>
      </c>
      <c r="B3032" s="336" t="s">
        <v>4064</v>
      </c>
      <c r="C3032" s="336" t="s">
        <v>10931</v>
      </c>
      <c r="D3032" s="335" t="s">
        <v>10932</v>
      </c>
      <c r="E3032" s="337"/>
      <c r="F3032" s="337">
        <v>91350</v>
      </c>
      <c r="G3032" s="212"/>
      <c r="H3032" s="212"/>
      <c r="I3032" s="213">
        <f>IF(Таблица6254[[#This Row],[цена наличные]]&lt;&gt;"-",Таблица6254[[#This Row],[цена наличные]]*Таблица6254[[#This Row],[Заказ наличные]],"")</f>
        <v>0</v>
      </c>
      <c r="J3032" s="213">
        <f>Таблица6254[[#This Row],[Цена б/н]]*Таблица6254[[#This Row],[заказ б/н]]</f>
        <v>0</v>
      </c>
    </row>
    <row r="3033" spans="1:10" x14ac:dyDescent="0.25">
      <c r="A3033" s="335" t="s">
        <v>4048</v>
      </c>
      <c r="B3033" s="336" t="s">
        <v>4064</v>
      </c>
      <c r="C3033" s="336" t="s">
        <v>14684</v>
      </c>
      <c r="D3033" s="335" t="s">
        <v>14685</v>
      </c>
      <c r="E3033" s="337"/>
      <c r="F3033" s="337">
        <v>91831</v>
      </c>
      <c r="G3033" s="212"/>
      <c r="H3033" s="212"/>
      <c r="I3033" s="213">
        <f>IF(Таблица6254[[#This Row],[цена наличные]]&lt;&gt;"-",Таблица6254[[#This Row],[цена наличные]]*Таблица6254[[#This Row],[Заказ наличные]],"")</f>
        <v>0</v>
      </c>
      <c r="J3033" s="213">
        <f>Таблица6254[[#This Row],[Цена б/н]]*Таблица6254[[#This Row],[заказ б/н]]</f>
        <v>0</v>
      </c>
    </row>
    <row r="3034" spans="1:10" x14ac:dyDescent="0.25">
      <c r="A3034" s="335" t="s">
        <v>4048</v>
      </c>
      <c r="B3034" s="336" t="s">
        <v>4064</v>
      </c>
      <c r="C3034" s="336" t="s">
        <v>10933</v>
      </c>
      <c r="D3034" s="335" t="s">
        <v>10934</v>
      </c>
      <c r="E3034" s="337"/>
      <c r="F3034" s="337">
        <v>145299</v>
      </c>
      <c r="G3034" s="212"/>
      <c r="H3034" s="212"/>
      <c r="I3034" s="213">
        <f>IF(Таблица6254[[#This Row],[цена наличные]]&lt;&gt;"-",Таблица6254[[#This Row],[цена наличные]]*Таблица6254[[#This Row],[Заказ наличные]],"")</f>
        <v>0</v>
      </c>
      <c r="J3034" s="213">
        <f>Таблица6254[[#This Row],[Цена б/н]]*Таблица6254[[#This Row],[заказ б/н]]</f>
        <v>0</v>
      </c>
    </row>
    <row r="3035" spans="1:10" x14ac:dyDescent="0.25">
      <c r="A3035" s="335" t="s">
        <v>4048</v>
      </c>
      <c r="B3035" s="336" t="s">
        <v>4064</v>
      </c>
      <c r="C3035" s="336" t="s">
        <v>4083</v>
      </c>
      <c r="D3035" s="335" t="s">
        <v>4084</v>
      </c>
      <c r="E3035" s="337"/>
      <c r="F3035" s="337">
        <v>169694</v>
      </c>
      <c r="G3035" s="212"/>
      <c r="H3035" s="212"/>
      <c r="I3035" s="213">
        <f>IF(Таблица6254[[#This Row],[цена наличные]]&lt;&gt;"-",Таблица6254[[#This Row],[цена наличные]]*Таблица6254[[#This Row],[Заказ наличные]],"")</f>
        <v>0</v>
      </c>
      <c r="J3035" s="213">
        <f>Таблица6254[[#This Row],[Цена б/н]]*Таблица6254[[#This Row],[заказ б/н]]</f>
        <v>0</v>
      </c>
    </row>
    <row r="3036" spans="1:10" x14ac:dyDescent="0.25">
      <c r="A3036" s="335" t="s">
        <v>4048</v>
      </c>
      <c r="B3036" s="336" t="s">
        <v>4064</v>
      </c>
      <c r="C3036" s="336" t="s">
        <v>10935</v>
      </c>
      <c r="D3036" s="335" t="s">
        <v>10936</v>
      </c>
      <c r="E3036" s="337"/>
      <c r="F3036" s="337">
        <v>148252</v>
      </c>
      <c r="G3036" s="212"/>
      <c r="H3036" s="212"/>
      <c r="I3036" s="213">
        <f>IF(Таблица6254[[#This Row],[цена наличные]]&lt;&gt;"-",Таблица6254[[#This Row],[цена наличные]]*Таблица6254[[#This Row],[Заказ наличные]],"")</f>
        <v>0</v>
      </c>
      <c r="J3036" s="213">
        <f>Таблица6254[[#This Row],[Цена б/н]]*Таблица6254[[#This Row],[заказ б/н]]</f>
        <v>0</v>
      </c>
    </row>
    <row r="3037" spans="1:10" x14ac:dyDescent="0.25">
      <c r="A3037" s="335" t="s">
        <v>4048</v>
      </c>
      <c r="B3037" s="336" t="s">
        <v>4064</v>
      </c>
      <c r="C3037" s="336" t="s">
        <v>13380</v>
      </c>
      <c r="D3037" s="335" t="s">
        <v>13381</v>
      </c>
      <c r="E3037" s="337"/>
      <c r="F3037" s="337">
        <v>16226</v>
      </c>
      <c r="G3037" s="212"/>
      <c r="H3037" s="212"/>
      <c r="I3037" s="213">
        <f>IF(Таблица6254[[#This Row],[цена наличные]]&lt;&gt;"-",Таблица6254[[#This Row],[цена наличные]]*Таблица6254[[#This Row],[Заказ наличные]],"")</f>
        <v>0</v>
      </c>
      <c r="J3037" s="213">
        <f>Таблица6254[[#This Row],[Цена б/н]]*Таблица6254[[#This Row],[заказ б/н]]</f>
        <v>0</v>
      </c>
    </row>
    <row r="3038" spans="1:10" x14ac:dyDescent="0.25">
      <c r="A3038" s="335" t="s">
        <v>4048</v>
      </c>
      <c r="B3038" s="336" t="s">
        <v>4064</v>
      </c>
      <c r="C3038" s="336" t="s">
        <v>4085</v>
      </c>
      <c r="D3038" s="335" t="s">
        <v>4086</v>
      </c>
      <c r="E3038" s="337"/>
      <c r="F3038" s="337">
        <v>37891</v>
      </c>
      <c r="G3038" s="212"/>
      <c r="H3038" s="212"/>
      <c r="I3038" s="213">
        <f>IF(Таблица6254[[#This Row],[цена наличные]]&lt;&gt;"-",Таблица6254[[#This Row],[цена наличные]]*Таблица6254[[#This Row],[Заказ наличные]],"")</f>
        <v>0</v>
      </c>
      <c r="J3038" s="213">
        <f>Таблица6254[[#This Row],[Цена б/н]]*Таблица6254[[#This Row],[заказ б/н]]</f>
        <v>0</v>
      </c>
    </row>
    <row r="3039" spans="1:10" x14ac:dyDescent="0.25">
      <c r="A3039" s="335" t="s">
        <v>4048</v>
      </c>
      <c r="B3039" s="336" t="s">
        <v>4064</v>
      </c>
      <c r="C3039" s="336" t="s">
        <v>4087</v>
      </c>
      <c r="D3039" s="335" t="s">
        <v>4088</v>
      </c>
      <c r="E3039" s="337"/>
      <c r="F3039" s="337">
        <v>36277</v>
      </c>
      <c r="G3039" s="212"/>
      <c r="H3039" s="212"/>
      <c r="I3039" s="213">
        <f>IF(Таблица6254[[#This Row],[цена наличные]]&lt;&gt;"-",Таблица6254[[#This Row],[цена наличные]]*Таблица6254[[#This Row],[Заказ наличные]],"")</f>
        <v>0</v>
      </c>
      <c r="J3039" s="213">
        <f>Таблица6254[[#This Row],[Цена б/н]]*Таблица6254[[#This Row],[заказ б/н]]</f>
        <v>0</v>
      </c>
    </row>
    <row r="3040" spans="1:10" x14ac:dyDescent="0.25">
      <c r="A3040" s="335" t="s">
        <v>4048</v>
      </c>
      <c r="B3040" s="336" t="s">
        <v>4064</v>
      </c>
      <c r="C3040" s="336" t="s">
        <v>14686</v>
      </c>
      <c r="D3040" s="335" t="s">
        <v>14687</v>
      </c>
      <c r="E3040" s="337"/>
      <c r="F3040" s="337">
        <v>135306</v>
      </c>
      <c r="G3040" s="212"/>
      <c r="H3040" s="212"/>
      <c r="I3040" s="213">
        <f>IF(Таблица6254[[#This Row],[цена наличные]]&lt;&gt;"-",Таблица6254[[#This Row],[цена наличные]]*Таблица6254[[#This Row],[Заказ наличные]],"")</f>
        <v>0</v>
      </c>
      <c r="J3040" s="213">
        <f>Таблица6254[[#This Row],[Цена б/н]]*Таблица6254[[#This Row],[заказ б/н]]</f>
        <v>0</v>
      </c>
    </row>
    <row r="3041" spans="1:10" x14ac:dyDescent="0.25">
      <c r="A3041" s="335" t="s">
        <v>4048</v>
      </c>
      <c r="B3041" s="336" t="s">
        <v>4064</v>
      </c>
      <c r="C3041" s="336" t="s">
        <v>10228</v>
      </c>
      <c r="D3041" s="335" t="s">
        <v>10229</v>
      </c>
      <c r="E3041" s="337"/>
      <c r="F3041" s="337">
        <v>45554</v>
      </c>
      <c r="G3041" s="212"/>
      <c r="H3041" s="212"/>
      <c r="I3041" s="213">
        <f>IF(Таблица6254[[#This Row],[цена наличные]]&lt;&gt;"-",Таблица6254[[#This Row],[цена наличные]]*Таблица6254[[#This Row],[Заказ наличные]],"")</f>
        <v>0</v>
      </c>
      <c r="J3041" s="213">
        <f>Таблица6254[[#This Row],[Цена б/н]]*Таблица6254[[#This Row],[заказ б/н]]</f>
        <v>0</v>
      </c>
    </row>
    <row r="3042" spans="1:10" x14ac:dyDescent="0.25">
      <c r="A3042" s="335" t="s">
        <v>4048</v>
      </c>
      <c r="B3042" s="336" t="s">
        <v>4064</v>
      </c>
      <c r="C3042" s="336" t="s">
        <v>14688</v>
      </c>
      <c r="D3042" s="335" t="s">
        <v>14689</v>
      </c>
      <c r="E3042" s="337"/>
      <c r="F3042" s="337">
        <v>145420</v>
      </c>
      <c r="G3042" s="212"/>
      <c r="H3042" s="212"/>
      <c r="I3042" s="213">
        <f>IF(Таблица6254[[#This Row],[цена наличные]]&lt;&gt;"-",Таблица6254[[#This Row],[цена наличные]]*Таблица6254[[#This Row],[Заказ наличные]],"")</f>
        <v>0</v>
      </c>
      <c r="J3042" s="213">
        <f>Таблица6254[[#This Row],[Цена б/н]]*Таблица6254[[#This Row],[заказ б/н]]</f>
        <v>0</v>
      </c>
    </row>
    <row r="3043" spans="1:10" x14ac:dyDescent="0.25">
      <c r="A3043" s="335" t="s">
        <v>4048</v>
      </c>
      <c r="B3043" s="336" t="s">
        <v>4064</v>
      </c>
      <c r="C3043" s="336" t="s">
        <v>13382</v>
      </c>
      <c r="D3043" s="335" t="s">
        <v>13383</v>
      </c>
      <c r="E3043" s="337"/>
      <c r="F3043" s="337">
        <v>74885</v>
      </c>
      <c r="G3043" s="212"/>
      <c r="H3043" s="212"/>
      <c r="I3043" s="213">
        <f>IF(Таблица6254[[#This Row],[цена наличные]]&lt;&gt;"-",Таблица6254[[#This Row],[цена наличные]]*Таблица6254[[#This Row],[Заказ наличные]],"")</f>
        <v>0</v>
      </c>
      <c r="J3043" s="213">
        <f>Таблица6254[[#This Row],[Цена б/н]]*Таблица6254[[#This Row],[заказ б/н]]</f>
        <v>0</v>
      </c>
    </row>
    <row r="3044" spans="1:10" x14ac:dyDescent="0.25">
      <c r="A3044" s="335" t="s">
        <v>4048</v>
      </c>
      <c r="B3044" s="336" t="s">
        <v>4064</v>
      </c>
      <c r="C3044" s="336" t="s">
        <v>9919</v>
      </c>
      <c r="D3044" s="335" t="s">
        <v>9870</v>
      </c>
      <c r="E3044" s="337"/>
      <c r="F3044" s="337">
        <v>67249</v>
      </c>
      <c r="G3044" s="212"/>
      <c r="H3044" s="212"/>
      <c r="I3044" s="213">
        <f>IF(Таблица6254[[#This Row],[цена наличные]]&lt;&gt;"-",Таблица6254[[#This Row],[цена наличные]]*Таблица6254[[#This Row],[Заказ наличные]],"")</f>
        <v>0</v>
      </c>
      <c r="J3044" s="213">
        <f>Таблица6254[[#This Row],[Цена б/н]]*Таблица6254[[#This Row],[заказ б/н]]</f>
        <v>0</v>
      </c>
    </row>
    <row r="3045" spans="1:10" x14ac:dyDescent="0.25">
      <c r="A3045" s="335" t="s">
        <v>4048</v>
      </c>
      <c r="B3045" s="336" t="s">
        <v>4064</v>
      </c>
      <c r="C3045" s="336" t="s">
        <v>9920</v>
      </c>
      <c r="D3045" s="335" t="s">
        <v>9871</v>
      </c>
      <c r="E3045" s="337"/>
      <c r="F3045" s="337">
        <v>14648</v>
      </c>
      <c r="G3045" s="212"/>
      <c r="H3045" s="212"/>
      <c r="I3045" s="213">
        <f>IF(Таблица6254[[#This Row],[цена наличные]]&lt;&gt;"-",Таблица6254[[#This Row],[цена наличные]]*Таблица6254[[#This Row],[Заказ наличные]],"")</f>
        <v>0</v>
      </c>
      <c r="J3045" s="213">
        <f>Таблица6254[[#This Row],[Цена б/н]]*Таблица6254[[#This Row],[заказ б/н]]</f>
        <v>0</v>
      </c>
    </row>
    <row r="3046" spans="1:10" x14ac:dyDescent="0.25">
      <c r="A3046" s="335" t="s">
        <v>4048</v>
      </c>
      <c r="B3046" s="336" t="s">
        <v>4064</v>
      </c>
      <c r="C3046" s="336" t="s">
        <v>9921</v>
      </c>
      <c r="D3046" s="335" t="s">
        <v>9872</v>
      </c>
      <c r="E3046" s="337"/>
      <c r="F3046" s="337">
        <v>33468</v>
      </c>
      <c r="G3046" s="212"/>
      <c r="H3046" s="212"/>
      <c r="I3046" s="213">
        <f>IF(Таблица6254[[#This Row],[цена наличные]]&lt;&gt;"-",Таблица6254[[#This Row],[цена наличные]]*Таблица6254[[#This Row],[Заказ наличные]],"")</f>
        <v>0</v>
      </c>
      <c r="J3046" s="213">
        <f>Таблица6254[[#This Row],[Цена б/н]]*Таблица6254[[#This Row],[заказ б/н]]</f>
        <v>0</v>
      </c>
    </row>
    <row r="3047" spans="1:10" x14ac:dyDescent="0.25">
      <c r="A3047" s="335" t="s">
        <v>4048</v>
      </c>
      <c r="B3047" s="336" t="s">
        <v>4064</v>
      </c>
      <c r="C3047" s="336" t="s">
        <v>10937</v>
      </c>
      <c r="D3047" s="335" t="s">
        <v>10938</v>
      </c>
      <c r="E3047" s="337"/>
      <c r="F3047" s="337">
        <v>103795</v>
      </c>
      <c r="G3047" s="212"/>
      <c r="H3047" s="212"/>
      <c r="I3047" s="213">
        <f>IF(Таблица6254[[#This Row],[цена наличные]]&lt;&gt;"-",Таблица6254[[#This Row],[цена наличные]]*Таблица6254[[#This Row],[Заказ наличные]],"")</f>
        <v>0</v>
      </c>
      <c r="J3047" s="213">
        <f>Таблица6254[[#This Row],[Цена б/н]]*Таблица6254[[#This Row],[заказ б/н]]</f>
        <v>0</v>
      </c>
    </row>
    <row r="3048" spans="1:10" x14ac:dyDescent="0.25">
      <c r="A3048" s="335" t="s">
        <v>4048</v>
      </c>
      <c r="B3048" s="336" t="s">
        <v>4064</v>
      </c>
      <c r="C3048" s="336" t="s">
        <v>9922</v>
      </c>
      <c r="D3048" s="335" t="s">
        <v>9873</v>
      </c>
      <c r="E3048" s="337"/>
      <c r="F3048" s="337">
        <v>135780</v>
      </c>
      <c r="G3048" s="212"/>
      <c r="H3048" s="212"/>
      <c r="I3048" s="213">
        <f>IF(Таблица6254[[#This Row],[цена наличные]]&lt;&gt;"-",Таблица6254[[#This Row],[цена наличные]]*Таблица6254[[#This Row],[Заказ наличные]],"")</f>
        <v>0</v>
      </c>
      <c r="J3048" s="213">
        <f>Таблица6254[[#This Row],[Цена б/н]]*Таблица6254[[#This Row],[заказ б/н]]</f>
        <v>0</v>
      </c>
    </row>
    <row r="3049" spans="1:10" x14ac:dyDescent="0.25">
      <c r="A3049" s="335" t="s">
        <v>4048</v>
      </c>
      <c r="B3049" s="336" t="s">
        <v>4064</v>
      </c>
      <c r="C3049" s="336" t="s">
        <v>4089</v>
      </c>
      <c r="D3049" s="335" t="s">
        <v>4090</v>
      </c>
      <c r="E3049" s="337"/>
      <c r="F3049" s="337">
        <v>15504</v>
      </c>
      <c r="G3049" s="212"/>
      <c r="H3049" s="212"/>
      <c r="I3049" s="213">
        <f>IF(Таблица6254[[#This Row],[цена наличные]]&lt;&gt;"-",Таблица6254[[#This Row],[цена наличные]]*Таблица6254[[#This Row],[Заказ наличные]],"")</f>
        <v>0</v>
      </c>
      <c r="J3049" s="213">
        <f>Таблица6254[[#This Row],[Цена б/н]]*Таблица6254[[#This Row],[заказ б/н]]</f>
        <v>0</v>
      </c>
    </row>
    <row r="3050" spans="1:10" x14ac:dyDescent="0.25">
      <c r="A3050" s="335" t="s">
        <v>4048</v>
      </c>
      <c r="B3050" s="336" t="s">
        <v>4064</v>
      </c>
      <c r="C3050" s="336" t="s">
        <v>13384</v>
      </c>
      <c r="D3050" s="335" t="s">
        <v>13385</v>
      </c>
      <c r="E3050" s="337"/>
      <c r="F3050" s="337">
        <v>25199</v>
      </c>
      <c r="G3050" s="212"/>
      <c r="H3050" s="212"/>
      <c r="I3050" s="213">
        <f>IF(Таблица6254[[#This Row],[цена наличные]]&lt;&gt;"-",Таблица6254[[#This Row],[цена наличные]]*Таблица6254[[#This Row],[Заказ наличные]],"")</f>
        <v>0</v>
      </c>
      <c r="J3050" s="213">
        <f>Таблица6254[[#This Row],[Цена б/н]]*Таблица6254[[#This Row],[заказ б/н]]</f>
        <v>0</v>
      </c>
    </row>
    <row r="3051" spans="1:10" x14ac:dyDescent="0.25">
      <c r="A3051" s="335" t="s">
        <v>4048</v>
      </c>
      <c r="B3051" s="336" t="s">
        <v>4064</v>
      </c>
      <c r="C3051" s="336" t="s">
        <v>10939</v>
      </c>
      <c r="D3051" s="335" t="s">
        <v>10940</v>
      </c>
      <c r="E3051" s="337"/>
      <c r="F3051" s="337">
        <v>189984</v>
      </c>
      <c r="G3051" s="212"/>
      <c r="H3051" s="212"/>
      <c r="I3051" s="213">
        <f>IF(Таблица6254[[#This Row],[цена наличные]]&lt;&gt;"-",Таблица6254[[#This Row],[цена наличные]]*Таблица6254[[#This Row],[Заказ наличные]],"")</f>
        <v>0</v>
      </c>
      <c r="J3051" s="213">
        <f>Таблица6254[[#This Row],[Цена б/н]]*Таблица6254[[#This Row],[заказ б/н]]</f>
        <v>0</v>
      </c>
    </row>
    <row r="3052" spans="1:10" x14ac:dyDescent="0.25">
      <c r="A3052" s="335" t="s">
        <v>4048</v>
      </c>
      <c r="B3052" s="336" t="s">
        <v>4064</v>
      </c>
      <c r="C3052" s="336" t="s">
        <v>10941</v>
      </c>
      <c r="D3052" s="335" t="s">
        <v>10942</v>
      </c>
      <c r="E3052" s="337"/>
      <c r="F3052" s="337">
        <v>247795</v>
      </c>
      <c r="G3052" s="212"/>
      <c r="H3052" s="212"/>
      <c r="I3052" s="213">
        <f>IF(Таблица6254[[#This Row],[цена наличные]]&lt;&gt;"-",Таблица6254[[#This Row],[цена наличные]]*Таблица6254[[#This Row],[Заказ наличные]],"")</f>
        <v>0</v>
      </c>
      <c r="J3052" s="213">
        <f>Таблица6254[[#This Row],[Цена б/н]]*Таблица6254[[#This Row],[заказ б/н]]</f>
        <v>0</v>
      </c>
    </row>
    <row r="3053" spans="1:10" x14ac:dyDescent="0.25">
      <c r="A3053" s="335" t="s">
        <v>4048</v>
      </c>
      <c r="B3053" s="336" t="s">
        <v>4064</v>
      </c>
      <c r="C3053" s="336" t="s">
        <v>4091</v>
      </c>
      <c r="D3053" s="335" t="s">
        <v>4092</v>
      </c>
      <c r="E3053" s="337"/>
      <c r="F3053" s="337">
        <v>218586</v>
      </c>
      <c r="G3053" s="212"/>
      <c r="H3053" s="212"/>
      <c r="I3053" s="213">
        <f>IF(Таблица6254[[#This Row],[цена наличные]]&lt;&gt;"-",Таблица6254[[#This Row],[цена наличные]]*Таблица6254[[#This Row],[Заказ наличные]],"")</f>
        <v>0</v>
      </c>
      <c r="J3053" s="213">
        <f>Таблица6254[[#This Row],[Цена б/н]]*Таблица6254[[#This Row],[заказ б/н]]</f>
        <v>0</v>
      </c>
    </row>
    <row r="3054" spans="1:10" x14ac:dyDescent="0.25">
      <c r="A3054" s="335" t="s">
        <v>4048</v>
      </c>
      <c r="B3054" s="336" t="s">
        <v>4064</v>
      </c>
      <c r="C3054" s="336" t="s">
        <v>13764</v>
      </c>
      <c r="D3054" s="335" t="s">
        <v>13765</v>
      </c>
      <c r="E3054" s="337"/>
      <c r="F3054" s="337">
        <v>373424</v>
      </c>
      <c r="G3054" s="212"/>
      <c r="H3054" s="212"/>
      <c r="I3054" s="213">
        <f>IF(Таблица6254[[#This Row],[цена наличные]]&lt;&gt;"-",Таблица6254[[#This Row],[цена наличные]]*Таблица6254[[#This Row],[Заказ наличные]],"")</f>
        <v>0</v>
      </c>
      <c r="J3054" s="213">
        <f>Таблица6254[[#This Row],[Цена б/н]]*Таблица6254[[#This Row],[заказ б/н]]</f>
        <v>0</v>
      </c>
    </row>
    <row r="3055" spans="1:10" x14ac:dyDescent="0.25">
      <c r="A3055" s="335" t="s">
        <v>4048</v>
      </c>
      <c r="B3055" s="336" t="s">
        <v>4064</v>
      </c>
      <c r="C3055" s="336" t="s">
        <v>14690</v>
      </c>
      <c r="D3055" s="335" t="s">
        <v>14691</v>
      </c>
      <c r="E3055" s="337"/>
      <c r="F3055" s="337">
        <v>81441</v>
      </c>
      <c r="G3055" s="212"/>
      <c r="H3055" s="212"/>
      <c r="I3055" s="213">
        <f>IF(Таблица6254[[#This Row],[цена наличные]]&lt;&gt;"-",Таблица6254[[#This Row],[цена наличные]]*Таблица6254[[#This Row],[Заказ наличные]],"")</f>
        <v>0</v>
      </c>
      <c r="J3055" s="213">
        <f>Таблица6254[[#This Row],[Цена б/н]]*Таблица6254[[#This Row],[заказ б/н]]</f>
        <v>0</v>
      </c>
    </row>
    <row r="3056" spans="1:10" x14ac:dyDescent="0.25">
      <c r="A3056" s="335" t="s">
        <v>4048</v>
      </c>
      <c r="B3056" s="336" t="s">
        <v>4064</v>
      </c>
      <c r="C3056" s="336" t="s">
        <v>11344</v>
      </c>
      <c r="D3056" s="335" t="s">
        <v>11345</v>
      </c>
      <c r="E3056" s="337"/>
      <c r="F3056" s="337">
        <v>110841</v>
      </c>
      <c r="G3056" s="212"/>
      <c r="H3056" s="212"/>
      <c r="I3056" s="213">
        <f>IF(Таблица6254[[#This Row],[цена наличные]]&lt;&gt;"-",Таблица6254[[#This Row],[цена наличные]]*Таблица6254[[#This Row],[Заказ наличные]],"")</f>
        <v>0</v>
      </c>
      <c r="J3056" s="213">
        <f>Таблица6254[[#This Row],[Цена б/н]]*Таблица6254[[#This Row],[заказ б/н]]</f>
        <v>0</v>
      </c>
    </row>
    <row r="3057" spans="1:10" x14ac:dyDescent="0.25">
      <c r="A3057" s="335" t="s">
        <v>4048</v>
      </c>
      <c r="B3057" s="336" t="s">
        <v>4064</v>
      </c>
      <c r="C3057" s="336" t="s">
        <v>10943</v>
      </c>
      <c r="D3057" s="335" t="s">
        <v>10944</v>
      </c>
      <c r="E3057" s="337"/>
      <c r="F3057" s="337">
        <v>213245</v>
      </c>
      <c r="G3057" s="212"/>
      <c r="H3057" s="212"/>
      <c r="I3057" s="213">
        <f>IF(Таблица6254[[#This Row],[цена наличные]]&lt;&gt;"-",Таблица6254[[#This Row],[цена наличные]]*Таблица6254[[#This Row],[Заказ наличные]],"")</f>
        <v>0</v>
      </c>
      <c r="J3057" s="213">
        <f>Таблица6254[[#This Row],[Цена б/н]]*Таблица6254[[#This Row],[заказ б/н]]</f>
        <v>0</v>
      </c>
    </row>
    <row r="3058" spans="1:10" x14ac:dyDescent="0.25">
      <c r="A3058" s="335" t="s">
        <v>4048</v>
      </c>
      <c r="B3058" s="336" t="s">
        <v>4064</v>
      </c>
      <c r="C3058" s="336" t="s">
        <v>10945</v>
      </c>
      <c r="D3058" s="335" t="s">
        <v>10946</v>
      </c>
      <c r="E3058" s="337"/>
      <c r="F3058" s="337">
        <v>423171</v>
      </c>
      <c r="G3058" s="212"/>
      <c r="H3058" s="212"/>
      <c r="I3058" s="213">
        <f>IF(Таблица6254[[#This Row],[цена наличные]]&lt;&gt;"-",Таблица6254[[#This Row],[цена наличные]]*Таблица6254[[#This Row],[Заказ наличные]],"")</f>
        <v>0</v>
      </c>
      <c r="J3058" s="213">
        <f>Таблица6254[[#This Row],[Цена б/н]]*Таблица6254[[#This Row],[заказ б/н]]</f>
        <v>0</v>
      </c>
    </row>
    <row r="3059" spans="1:10" x14ac:dyDescent="0.25">
      <c r="A3059" s="335" t="s">
        <v>4048</v>
      </c>
      <c r="B3059" s="336" t="s">
        <v>4064</v>
      </c>
      <c r="C3059" s="336" t="s">
        <v>10230</v>
      </c>
      <c r="D3059" s="335" t="s">
        <v>10231</v>
      </c>
      <c r="E3059" s="337"/>
      <c r="F3059" s="337">
        <v>195592</v>
      </c>
      <c r="G3059" s="212"/>
      <c r="H3059" s="212"/>
      <c r="I3059" s="213">
        <f>IF(Таблица6254[[#This Row],[цена наличные]]&lt;&gt;"-",Таблица6254[[#This Row],[цена наличные]]*Таблица6254[[#This Row],[Заказ наличные]],"")</f>
        <v>0</v>
      </c>
      <c r="J3059" s="213">
        <f>Таблица6254[[#This Row],[Цена б/н]]*Таблица6254[[#This Row],[заказ б/н]]</f>
        <v>0</v>
      </c>
    </row>
    <row r="3060" spans="1:10" x14ac:dyDescent="0.25">
      <c r="A3060" s="335" t="s">
        <v>4048</v>
      </c>
      <c r="B3060" s="336" t="s">
        <v>4064</v>
      </c>
      <c r="C3060" s="336" t="s">
        <v>10947</v>
      </c>
      <c r="D3060" s="335" t="s">
        <v>10948</v>
      </c>
      <c r="E3060" s="337"/>
      <c r="F3060" s="337">
        <v>399300</v>
      </c>
      <c r="G3060" s="212"/>
      <c r="H3060" s="212"/>
      <c r="I3060" s="213">
        <f>IF(Таблица6254[[#This Row],[цена наличные]]&lt;&gt;"-",Таблица6254[[#This Row],[цена наличные]]*Таблица6254[[#This Row],[Заказ наличные]],"")</f>
        <v>0</v>
      </c>
      <c r="J3060" s="213">
        <f>Таблица6254[[#This Row],[Цена б/н]]*Таблица6254[[#This Row],[заказ б/н]]</f>
        <v>0</v>
      </c>
    </row>
    <row r="3061" spans="1:10" x14ac:dyDescent="0.25">
      <c r="A3061" s="335" t="s">
        <v>4048</v>
      </c>
      <c r="B3061" s="336" t="s">
        <v>4064</v>
      </c>
      <c r="C3061" s="336" t="s">
        <v>10949</v>
      </c>
      <c r="D3061" s="335" t="s">
        <v>10950</v>
      </c>
      <c r="E3061" s="337"/>
      <c r="F3061" s="337">
        <v>207403</v>
      </c>
      <c r="G3061" s="212"/>
      <c r="H3061" s="212"/>
      <c r="I3061" s="213">
        <f>IF(Таблица6254[[#This Row],[цена наличные]]&lt;&gt;"-",Таблица6254[[#This Row],[цена наличные]]*Таблица6254[[#This Row],[Заказ наличные]],"")</f>
        <v>0</v>
      </c>
      <c r="J3061" s="213">
        <f>Таблица6254[[#This Row],[Цена б/н]]*Таблица6254[[#This Row],[заказ б/н]]</f>
        <v>0</v>
      </c>
    </row>
    <row r="3062" spans="1:10" x14ac:dyDescent="0.25">
      <c r="A3062" s="335" t="s">
        <v>4048</v>
      </c>
      <c r="B3062" s="336" t="s">
        <v>4064</v>
      </c>
      <c r="C3062" s="336" t="s">
        <v>10951</v>
      </c>
      <c r="D3062" s="335" t="s">
        <v>10952</v>
      </c>
      <c r="E3062" s="337"/>
      <c r="F3062" s="337">
        <v>253076</v>
      </c>
      <c r="G3062" s="212"/>
      <c r="H3062" s="212"/>
      <c r="I3062" s="213">
        <f>IF(Таблица6254[[#This Row],[цена наличные]]&lt;&gt;"-",Таблица6254[[#This Row],[цена наличные]]*Таблица6254[[#This Row],[Заказ наличные]],"")</f>
        <v>0</v>
      </c>
      <c r="J3062" s="213">
        <f>Таблица6254[[#This Row],[Цена б/н]]*Таблица6254[[#This Row],[заказ б/н]]</f>
        <v>0</v>
      </c>
    </row>
    <row r="3063" spans="1:10" x14ac:dyDescent="0.25">
      <c r="A3063" s="335" t="s">
        <v>4048</v>
      </c>
      <c r="B3063" s="336" t="s">
        <v>4064</v>
      </c>
      <c r="C3063" s="336" t="s">
        <v>10953</v>
      </c>
      <c r="D3063" s="335" t="s">
        <v>10954</v>
      </c>
      <c r="E3063" s="337"/>
      <c r="F3063" s="337">
        <v>24646</v>
      </c>
      <c r="G3063" s="212"/>
      <c r="H3063" s="212"/>
      <c r="I3063" s="213">
        <f>IF(Таблица6254[[#This Row],[цена наличные]]&lt;&gt;"-",Таблица6254[[#This Row],[цена наличные]]*Таблица6254[[#This Row],[Заказ наличные]],"")</f>
        <v>0</v>
      </c>
      <c r="J3063" s="213">
        <f>Таблица6254[[#This Row],[Цена б/н]]*Таблица6254[[#This Row],[заказ б/н]]</f>
        <v>0</v>
      </c>
    </row>
    <row r="3064" spans="1:10" x14ac:dyDescent="0.25">
      <c r="A3064" s="335" t="s">
        <v>4048</v>
      </c>
      <c r="B3064" s="336" t="s">
        <v>4064</v>
      </c>
      <c r="C3064" s="336" t="s">
        <v>10955</v>
      </c>
      <c r="D3064" s="335" t="s">
        <v>10956</v>
      </c>
      <c r="E3064" s="337"/>
      <c r="F3064" s="337">
        <v>29051</v>
      </c>
      <c r="G3064" s="212"/>
      <c r="H3064" s="212"/>
      <c r="I3064" s="213">
        <f>IF(Таблица6254[[#This Row],[цена наличные]]&lt;&gt;"-",Таблица6254[[#This Row],[цена наличные]]*Таблица6254[[#This Row],[Заказ наличные]],"")</f>
        <v>0</v>
      </c>
      <c r="J3064" s="213">
        <f>Таблица6254[[#This Row],[Цена б/н]]*Таблица6254[[#This Row],[заказ б/н]]</f>
        <v>0</v>
      </c>
    </row>
    <row r="3065" spans="1:10" x14ac:dyDescent="0.25">
      <c r="A3065" s="335" t="s">
        <v>4048</v>
      </c>
      <c r="B3065" s="336" t="s">
        <v>4064</v>
      </c>
      <c r="C3065" s="336" t="s">
        <v>10957</v>
      </c>
      <c r="D3065" s="335" t="s">
        <v>10958</v>
      </c>
      <c r="E3065" s="337"/>
      <c r="F3065" s="337">
        <v>38952</v>
      </c>
      <c r="G3065" s="212"/>
      <c r="H3065" s="212"/>
      <c r="I3065" s="213">
        <f>IF(Таблица6254[[#This Row],[цена наличные]]&lt;&gt;"-",Таблица6254[[#This Row],[цена наличные]]*Таблица6254[[#This Row],[Заказ наличные]],"")</f>
        <v>0</v>
      </c>
      <c r="J3065" s="213">
        <f>Таблица6254[[#This Row],[Цена б/н]]*Таблица6254[[#This Row],[заказ б/н]]</f>
        <v>0</v>
      </c>
    </row>
    <row r="3066" spans="1:10" x14ac:dyDescent="0.25">
      <c r="A3066" s="335" t="s">
        <v>4048</v>
      </c>
      <c r="B3066" s="336" t="s">
        <v>4064</v>
      </c>
      <c r="C3066" s="336" t="s">
        <v>11676</v>
      </c>
      <c r="D3066" s="335" t="s">
        <v>11677</v>
      </c>
      <c r="E3066" s="337"/>
      <c r="F3066" s="337">
        <v>46008</v>
      </c>
      <c r="G3066" s="212"/>
      <c r="H3066" s="212"/>
      <c r="I3066" s="213">
        <f>IF(Таблица6254[[#This Row],[цена наличные]]&lt;&gt;"-",Таблица6254[[#This Row],[цена наличные]]*Таблица6254[[#This Row],[Заказ наличные]],"")</f>
        <v>0</v>
      </c>
      <c r="J3066" s="213">
        <f>Таблица6254[[#This Row],[Цена б/н]]*Таблица6254[[#This Row],[заказ б/н]]</f>
        <v>0</v>
      </c>
    </row>
    <row r="3067" spans="1:10" x14ac:dyDescent="0.25">
      <c r="A3067" s="335" t="s">
        <v>4048</v>
      </c>
      <c r="B3067" s="336" t="s">
        <v>4064</v>
      </c>
      <c r="C3067" s="336" t="s">
        <v>13766</v>
      </c>
      <c r="D3067" s="335" t="s">
        <v>13767</v>
      </c>
      <c r="E3067" s="337"/>
      <c r="F3067" s="337">
        <v>60055</v>
      </c>
      <c r="G3067" s="212"/>
      <c r="H3067" s="212"/>
      <c r="I3067" s="213">
        <f>IF(Таблица6254[[#This Row],[цена наличные]]&lt;&gt;"-",Таблица6254[[#This Row],[цена наличные]]*Таблица6254[[#This Row],[Заказ наличные]],"")</f>
        <v>0</v>
      </c>
      <c r="J3067" s="213">
        <f>Таблица6254[[#This Row],[Цена б/н]]*Таблица6254[[#This Row],[заказ б/н]]</f>
        <v>0</v>
      </c>
    </row>
  </sheetData>
  <mergeCells count="4">
    <mergeCell ref="A2:E2"/>
    <mergeCell ref="A4:E4"/>
    <mergeCell ref="A3:E3"/>
    <mergeCell ref="A1:E1"/>
  </mergeCells>
  <phoneticPr fontId="18" type="noConversion"/>
  <hyperlinks>
    <hyperlink ref="A1" location="'Оглавление'!A1" display="Назад в оглавление" xr:uid="{00000000-0004-0000-0C00-000000000000}"/>
  </hyperlinks>
  <pageMargins left="0.7" right="0.7" top="0.75" bottom="0.75" header="0" footer="0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0">
    <tabColor theme="9" tint="0.79998168889431442"/>
  </sheetPr>
  <dimension ref="A1:J105"/>
  <sheetViews>
    <sheetView showGridLines="0" zoomScaleNormal="100" workbookViewId="0">
      <pane ySplit="5" topLeftCell="A6" activePane="bottomLeft" state="frozen"/>
      <selection activeCell="A14" sqref="A14:XFD14"/>
      <selection pane="bottomLeft" sqref="A1:H1"/>
    </sheetView>
  </sheetViews>
  <sheetFormatPr defaultColWidth="14.42578125" defaultRowHeight="15.75" x14ac:dyDescent="0.25"/>
  <cols>
    <col min="1" max="1" width="17.7109375" style="28" customWidth="1"/>
    <col min="2" max="2" width="135.28515625" style="28" bestFit="1" customWidth="1"/>
    <col min="3" max="4" width="14.7109375" style="28" customWidth="1"/>
    <col min="5" max="5" width="14" style="80" customWidth="1"/>
    <col min="6" max="6" width="11.7109375" style="80" customWidth="1"/>
    <col min="7" max="7" width="10.85546875" style="28" customWidth="1"/>
    <col min="8" max="8" width="11.140625" style="28" customWidth="1"/>
    <col min="9" max="10" width="14.85546875" style="28" bestFit="1" customWidth="1"/>
    <col min="11" max="28" width="8.7109375" style="28" customWidth="1"/>
    <col min="29" max="16384" width="14.42578125" style="28"/>
  </cols>
  <sheetData>
    <row r="1" spans="1:10" ht="32.25" customHeight="1" x14ac:dyDescent="0.25">
      <c r="A1" s="622" t="s">
        <v>2</v>
      </c>
      <c r="B1" s="622"/>
      <c r="C1" s="622"/>
      <c r="D1" s="622"/>
      <c r="E1" s="622"/>
      <c r="F1" s="622"/>
      <c r="G1" s="622"/>
      <c r="H1" s="622"/>
      <c r="I1" s="399"/>
      <c r="J1" s="399"/>
    </row>
    <row r="2" spans="1:10" ht="21" x14ac:dyDescent="0.25">
      <c r="A2" s="623" t="s">
        <v>124</v>
      </c>
      <c r="B2" s="624"/>
      <c r="C2" s="624"/>
      <c r="D2" s="624"/>
      <c r="E2" s="624"/>
      <c r="F2" s="44"/>
      <c r="G2" s="44"/>
      <c r="H2" s="57"/>
    </row>
    <row r="3" spans="1:10" ht="21" x14ac:dyDescent="0.25">
      <c r="A3" s="625" t="s">
        <v>125</v>
      </c>
      <c r="B3" s="626"/>
      <c r="C3" s="626"/>
      <c r="D3" s="626"/>
      <c r="E3" s="400"/>
      <c r="F3" s="400"/>
      <c r="G3" s="400"/>
      <c r="H3" s="357"/>
    </row>
    <row r="4" spans="1:10" ht="21" x14ac:dyDescent="0.25">
      <c r="A4" s="627" t="s">
        <v>121</v>
      </c>
      <c r="B4" s="628"/>
      <c r="C4" s="629"/>
      <c r="D4" s="45" t="s">
        <v>3</v>
      </c>
      <c r="E4" s="46">
        <f>SUM(Таблица625416[Заказ наличные])</f>
        <v>0</v>
      </c>
      <c r="F4" s="46">
        <f>SUM(Таблица625416[Заказ б/н])</f>
        <v>0</v>
      </c>
      <c r="G4" s="47">
        <f>SUM(Таблица625416[Сумма заказа наличные])</f>
        <v>0</v>
      </c>
      <c r="H4" s="401">
        <f>SUM(Таблица625416[Сумма заказа б/н])</f>
        <v>0</v>
      </c>
    </row>
    <row r="5" spans="1:10" s="48" customFormat="1" ht="45" x14ac:dyDescent="0.25">
      <c r="A5" s="402" t="s">
        <v>56</v>
      </c>
      <c r="B5" s="263" t="s">
        <v>14</v>
      </c>
      <c r="C5" s="403" t="s">
        <v>9480</v>
      </c>
      <c r="D5" s="69" t="s">
        <v>31</v>
      </c>
      <c r="E5" s="70" t="s">
        <v>32</v>
      </c>
      <c r="F5" s="70" t="s">
        <v>9481</v>
      </c>
      <c r="G5" s="70" t="s">
        <v>9482</v>
      </c>
      <c r="H5" s="71" t="s">
        <v>34</v>
      </c>
    </row>
    <row r="6" spans="1:10" x14ac:dyDescent="0.25">
      <c r="A6" s="404" t="s">
        <v>189</v>
      </c>
      <c r="B6" s="404" t="s">
        <v>13386</v>
      </c>
      <c r="C6" s="405">
        <v>4932.8999999999996</v>
      </c>
      <c r="D6" s="405">
        <v>5670</v>
      </c>
      <c r="E6" s="406"/>
      <c r="F6" s="406"/>
      <c r="G6" s="407">
        <f>IF(Таблица625416[[#This Row],[Цена наличные]]&lt;&gt;"",Таблица625416[[#This Row],[Цена наличные]]*Таблица625416[[#This Row],[Заказ наличные]],"")</f>
        <v>0</v>
      </c>
      <c r="H6" s="407">
        <f>IF(Таблица625416[[#This Row],[Цена наличные]]&lt;&gt;"",Таблица625416[[#This Row],[Цена б/н]]*Таблица625416[[#This Row],[Заказ б/н]],"")</f>
        <v>0</v>
      </c>
    </row>
    <row r="7" spans="1:10" x14ac:dyDescent="0.25">
      <c r="A7" s="404" t="s">
        <v>189</v>
      </c>
      <c r="B7" s="404" t="s">
        <v>9900</v>
      </c>
      <c r="C7" s="405">
        <v>8358.5249999999996</v>
      </c>
      <c r="D7" s="405">
        <v>9607.5</v>
      </c>
      <c r="E7" s="406"/>
      <c r="F7" s="406"/>
      <c r="G7" s="407">
        <f>IF(Таблица625416[[#This Row],[Цена наличные]]&lt;&gt;"",Таблица625416[[#This Row],[Цена наличные]]*Таблица625416[[#This Row],[Заказ наличные]],"")</f>
        <v>0</v>
      </c>
      <c r="H7" s="407">
        <f>IF(Таблица625416[[#This Row],[Цена наличные]]&lt;&gt;"",Таблица625416[[#This Row],[Цена б/н]]*Таблица625416[[#This Row],[Заказ б/н]],"")</f>
        <v>0</v>
      </c>
    </row>
    <row r="8" spans="1:10" x14ac:dyDescent="0.25">
      <c r="A8" s="404" t="s">
        <v>189</v>
      </c>
      <c r="B8" s="404" t="s">
        <v>9901</v>
      </c>
      <c r="C8" s="405">
        <v>8358.5249999999996</v>
      </c>
      <c r="D8" s="405">
        <v>9607.5</v>
      </c>
      <c r="E8" s="406"/>
      <c r="F8" s="406"/>
      <c r="G8" s="407">
        <f>IF(Таблица625416[[#This Row],[Цена наличные]]&lt;&gt;"",Таблица625416[[#This Row],[Цена наличные]]*Таблица625416[[#This Row],[Заказ наличные]],"")</f>
        <v>0</v>
      </c>
      <c r="H8" s="407">
        <f>IF(Таблица625416[[#This Row],[Цена наличные]]&lt;&gt;"",Таблица625416[[#This Row],[Цена б/н]]*Таблица625416[[#This Row],[Заказ б/н]],"")</f>
        <v>0</v>
      </c>
    </row>
    <row r="9" spans="1:10" x14ac:dyDescent="0.25">
      <c r="A9" s="404" t="s">
        <v>189</v>
      </c>
      <c r="B9" s="404" t="s">
        <v>9902</v>
      </c>
      <c r="C9" s="405">
        <v>10459.575000000001</v>
      </c>
      <c r="D9" s="405">
        <v>12022.5</v>
      </c>
      <c r="E9" s="406"/>
      <c r="F9" s="406"/>
      <c r="G9" s="407">
        <f>IF(Таблица625416[[#This Row],[Цена наличные]]&lt;&gt;"",Таблица625416[[#This Row],[Цена наличные]]*Таблица625416[[#This Row],[Заказ наличные]],"")</f>
        <v>0</v>
      </c>
      <c r="H9" s="407">
        <f>IF(Таблица625416[[#This Row],[Цена наличные]]&lt;&gt;"",Таблица625416[[#This Row],[Цена б/н]]*Таблица625416[[#This Row],[Заказ б/н]],"")</f>
        <v>0</v>
      </c>
    </row>
    <row r="10" spans="1:10" x14ac:dyDescent="0.25">
      <c r="A10" s="404" t="s">
        <v>189</v>
      </c>
      <c r="B10" s="404" t="s">
        <v>13768</v>
      </c>
      <c r="C10" s="405">
        <v>13702.5</v>
      </c>
      <c r="D10" s="405">
        <v>15750</v>
      </c>
      <c r="E10" s="406"/>
      <c r="F10" s="406"/>
      <c r="G10" s="407">
        <f>IF(Таблица625416[[#This Row],[Цена наличные]]&lt;&gt;"",Таблица625416[[#This Row],[Цена наличные]]*Таблица625416[[#This Row],[Заказ наличные]],"")</f>
        <v>0</v>
      </c>
      <c r="H10" s="407">
        <f>IF(Таблица625416[[#This Row],[Цена наличные]]&lt;&gt;"",Таблица625416[[#This Row],[Цена б/н]]*Таблица625416[[#This Row],[Заказ б/н]],"")</f>
        <v>0</v>
      </c>
    </row>
    <row r="11" spans="1:10" x14ac:dyDescent="0.25">
      <c r="A11" s="404" t="s">
        <v>189</v>
      </c>
      <c r="B11" s="404" t="s">
        <v>190</v>
      </c>
      <c r="C11" s="405">
        <v>6485.85</v>
      </c>
      <c r="D11" s="405">
        <v>7455</v>
      </c>
      <c r="E11" s="406"/>
      <c r="F11" s="406"/>
      <c r="G11" s="407">
        <f>IF(Таблица625416[[#This Row],[Цена наличные]]&lt;&gt;"",Таблица625416[[#This Row],[Цена наличные]]*Таблица625416[[#This Row],[Заказ наличные]],"")</f>
        <v>0</v>
      </c>
      <c r="H11" s="407">
        <f>IF(Таблица625416[[#This Row],[Цена наличные]]&lt;&gt;"",Таблица625416[[#This Row],[Цена б/н]]*Таблица625416[[#This Row],[Заказ б/н]],"")</f>
        <v>0</v>
      </c>
    </row>
    <row r="12" spans="1:10" x14ac:dyDescent="0.25">
      <c r="A12" s="404" t="s">
        <v>189</v>
      </c>
      <c r="B12" s="404" t="s">
        <v>191</v>
      </c>
      <c r="C12" s="405">
        <v>6485.85</v>
      </c>
      <c r="D12" s="405">
        <v>7455</v>
      </c>
      <c r="E12" s="406"/>
      <c r="F12" s="406"/>
      <c r="G12" s="407">
        <f>IF(Таблица625416[[#This Row],[Цена наличные]]&lt;&gt;"",Таблица625416[[#This Row],[Цена наличные]]*Таблица625416[[#This Row],[Заказ наличные]],"")</f>
        <v>0</v>
      </c>
      <c r="H12" s="407">
        <f>IF(Таблица625416[[#This Row],[Цена наличные]]&lt;&gt;"",Таблица625416[[#This Row],[Цена б/н]]*Таблица625416[[#This Row],[Заказ б/н]],"")</f>
        <v>0</v>
      </c>
    </row>
    <row r="13" spans="1:10" x14ac:dyDescent="0.25">
      <c r="A13" s="404" t="s">
        <v>192</v>
      </c>
      <c r="B13" s="404" t="s">
        <v>193</v>
      </c>
      <c r="C13" s="405">
        <v>6650.28</v>
      </c>
      <c r="D13" s="405">
        <v>7644</v>
      </c>
      <c r="E13" s="406"/>
      <c r="F13" s="406"/>
      <c r="G13" s="407">
        <f>IF(Таблица625416[[#This Row],[Цена наличные]]&lt;&gt;"",Таблица625416[[#This Row],[Цена наличные]]*Таблица625416[[#This Row],[Заказ наличные]],"")</f>
        <v>0</v>
      </c>
      <c r="H13" s="407">
        <f>IF(Таблица625416[[#This Row],[Цена наличные]]&lt;&gt;"",Таблица625416[[#This Row],[Цена б/н]]*Таблица625416[[#This Row],[Заказ б/н]],"")</f>
        <v>0</v>
      </c>
    </row>
    <row r="14" spans="1:10" x14ac:dyDescent="0.25">
      <c r="A14" s="404" t="s">
        <v>192</v>
      </c>
      <c r="B14" s="404" t="s">
        <v>194</v>
      </c>
      <c r="C14" s="405">
        <v>5024.25</v>
      </c>
      <c r="D14" s="405">
        <v>5775</v>
      </c>
      <c r="E14" s="406"/>
      <c r="F14" s="406"/>
      <c r="G14" s="407">
        <f>IF(Таблица625416[[#This Row],[Цена наличные]]&lt;&gt;"",Таблица625416[[#This Row],[Цена наличные]]*Таблица625416[[#This Row],[Заказ наличные]],"")</f>
        <v>0</v>
      </c>
      <c r="H14" s="407">
        <f>IF(Таблица625416[[#This Row],[Цена наличные]]&lt;&gt;"",Таблица625416[[#This Row],[Цена б/н]]*Таблица625416[[#This Row],[Заказ б/н]],"")</f>
        <v>0</v>
      </c>
    </row>
    <row r="15" spans="1:10" x14ac:dyDescent="0.25">
      <c r="A15" s="404" t="s">
        <v>192</v>
      </c>
      <c r="B15" s="404" t="s">
        <v>14693</v>
      </c>
      <c r="C15" s="405">
        <v>1854.405</v>
      </c>
      <c r="D15" s="405">
        <v>2131.5</v>
      </c>
      <c r="E15" s="406"/>
      <c r="F15" s="406"/>
      <c r="G15" s="407">
        <f>IF(Таблица625416[[#This Row],[Цена наличные]]&lt;&gt;"",Таблица625416[[#This Row],[Цена наличные]]*Таблица625416[[#This Row],[Заказ наличные]],"")</f>
        <v>0</v>
      </c>
      <c r="H15" s="407">
        <f>IF(Таблица625416[[#This Row],[Цена наличные]]&lt;&gt;"",Таблица625416[[#This Row],[Цена б/н]]*Таблица625416[[#This Row],[Заказ б/н]],"")</f>
        <v>0</v>
      </c>
    </row>
    <row r="16" spans="1:10" x14ac:dyDescent="0.25">
      <c r="A16" s="404" t="s">
        <v>195</v>
      </c>
      <c r="B16" s="404" t="s">
        <v>196</v>
      </c>
      <c r="C16" s="405">
        <v>4841.55</v>
      </c>
      <c r="D16" s="405">
        <v>5565</v>
      </c>
      <c r="E16" s="406"/>
      <c r="F16" s="406"/>
      <c r="G16" s="407">
        <f>IF(Таблица625416[[#This Row],[Цена наличные]]&lt;&gt;"",Таблица625416[[#This Row],[Цена наличные]]*Таблица625416[[#This Row],[Заказ наличные]],"")</f>
        <v>0</v>
      </c>
      <c r="H16" s="407">
        <f>IF(Таблица625416[[#This Row],[Цена наличные]]&lt;&gt;"",Таблица625416[[#This Row],[Цена б/н]]*Таблица625416[[#This Row],[Заказ б/н]],"")</f>
        <v>0</v>
      </c>
    </row>
    <row r="17" spans="1:8" x14ac:dyDescent="0.25">
      <c r="A17" s="404" t="s">
        <v>197</v>
      </c>
      <c r="B17" s="404" t="s">
        <v>13387</v>
      </c>
      <c r="C17" s="405">
        <v>721.66499999999996</v>
      </c>
      <c r="D17" s="405">
        <v>829.5</v>
      </c>
      <c r="E17" s="406"/>
      <c r="F17" s="406"/>
      <c r="G17" s="407">
        <f>IF(Таблица625416[[#This Row],[Цена наличные]]&lt;&gt;"",Таблица625416[[#This Row],[Цена наличные]]*Таблица625416[[#This Row],[Заказ наличные]],"")</f>
        <v>0</v>
      </c>
      <c r="H17" s="407">
        <f>IF(Таблица625416[[#This Row],[Цена наличные]]&lt;&gt;"",Таблица625416[[#This Row],[Цена б/н]]*Таблица625416[[#This Row],[Заказ б/н]],"")</f>
        <v>0</v>
      </c>
    </row>
    <row r="18" spans="1:8" x14ac:dyDescent="0.25">
      <c r="A18" s="404" t="s">
        <v>197</v>
      </c>
      <c r="B18" s="404" t="s">
        <v>198</v>
      </c>
      <c r="C18" s="405">
        <v>22746.15</v>
      </c>
      <c r="D18" s="405">
        <v>26145</v>
      </c>
      <c r="E18" s="406"/>
      <c r="F18" s="406"/>
      <c r="G18" s="407">
        <f>IF(Таблица625416[[#This Row],[Цена наличные]]&lt;&gt;"",Таблица625416[[#This Row],[Цена наличные]]*Таблица625416[[#This Row],[Заказ наличные]],"")</f>
        <v>0</v>
      </c>
      <c r="H18" s="407">
        <f>IF(Таблица625416[[#This Row],[Цена наличные]]&lt;&gt;"",Таблица625416[[#This Row],[Цена б/н]]*Таблица625416[[#This Row],[Заказ б/н]],"")</f>
        <v>0</v>
      </c>
    </row>
    <row r="19" spans="1:8" x14ac:dyDescent="0.25">
      <c r="A19" s="404" t="s">
        <v>197</v>
      </c>
      <c r="B19" s="404" t="s">
        <v>199</v>
      </c>
      <c r="C19" s="405">
        <v>758.20500000000004</v>
      </c>
      <c r="D19" s="405">
        <v>871.5</v>
      </c>
      <c r="E19" s="406"/>
      <c r="F19" s="406"/>
      <c r="G19" s="407">
        <f>IF(Таблица625416[[#This Row],[Цена наличные]]&lt;&gt;"",Таблица625416[[#This Row],[Цена наличные]]*Таблица625416[[#This Row],[Заказ наличные]],"")</f>
        <v>0</v>
      </c>
      <c r="H19" s="407">
        <f>IF(Таблица625416[[#This Row],[Цена наличные]]&lt;&gt;"",Таблица625416[[#This Row],[Цена б/н]]*Таблица625416[[#This Row],[Заказ б/н]],"")</f>
        <v>0</v>
      </c>
    </row>
    <row r="20" spans="1:8" x14ac:dyDescent="0.25">
      <c r="A20" s="404" t="s">
        <v>197</v>
      </c>
      <c r="B20" s="404" t="s">
        <v>200</v>
      </c>
      <c r="C20" s="405">
        <v>977.44500000000005</v>
      </c>
      <c r="D20" s="405">
        <v>1123.5</v>
      </c>
      <c r="E20" s="406"/>
      <c r="F20" s="406"/>
      <c r="G20" s="407">
        <f>IF(Таблица625416[[#This Row],[Цена наличные]]&lt;&gt;"",Таблица625416[[#This Row],[Цена наличные]]*Таблица625416[[#This Row],[Заказ наличные]],"")</f>
        <v>0</v>
      </c>
      <c r="H20" s="407">
        <f>IF(Таблица625416[[#This Row],[Цена наличные]]&lt;&gt;"",Таблица625416[[#This Row],[Цена б/н]]*Таблица625416[[#This Row],[Заказ б/н]],"")</f>
        <v>0</v>
      </c>
    </row>
    <row r="21" spans="1:8" x14ac:dyDescent="0.25">
      <c r="A21" s="404" t="s">
        <v>197</v>
      </c>
      <c r="B21" s="404" t="s">
        <v>201</v>
      </c>
      <c r="C21" s="405">
        <v>502.42500000000001</v>
      </c>
      <c r="D21" s="405">
        <v>577.5</v>
      </c>
      <c r="E21" s="406"/>
      <c r="F21" s="406"/>
      <c r="G21" s="407">
        <f>IF(Таблица625416[[#This Row],[Цена наличные]]&lt;&gt;"",Таблица625416[[#This Row],[Цена наличные]]*Таблица625416[[#This Row],[Заказ наличные]],"")</f>
        <v>0</v>
      </c>
      <c r="H21" s="407">
        <f>IF(Таблица625416[[#This Row],[Цена наличные]]&lt;&gt;"",Таблица625416[[#This Row],[Цена б/н]]*Таблица625416[[#This Row],[Заказ б/н]],"")</f>
        <v>0</v>
      </c>
    </row>
    <row r="22" spans="1:8" x14ac:dyDescent="0.25">
      <c r="A22" s="404" t="s">
        <v>131</v>
      </c>
      <c r="B22" s="404" t="s">
        <v>14694</v>
      </c>
      <c r="C22" s="405">
        <v>1991.43</v>
      </c>
      <c r="D22" s="405">
        <v>2289</v>
      </c>
      <c r="E22" s="406"/>
      <c r="F22" s="406"/>
      <c r="G22" s="407">
        <f>IF(Таблица625416[[#This Row],[Цена наличные]]&lt;&gt;"",Таблица625416[[#This Row],[Цена наличные]]*Таблица625416[[#This Row],[Заказ наличные]],"")</f>
        <v>0</v>
      </c>
      <c r="H22" s="407">
        <f>IF(Таблица625416[[#This Row],[Цена наличные]]&lt;&gt;"",Таблица625416[[#This Row],[Цена б/н]]*Таблица625416[[#This Row],[Заказ б/н]],"")</f>
        <v>0</v>
      </c>
    </row>
    <row r="23" spans="1:8" x14ac:dyDescent="0.25">
      <c r="A23" s="404" t="s">
        <v>131</v>
      </c>
      <c r="B23" s="404" t="s">
        <v>202</v>
      </c>
      <c r="C23" s="405">
        <v>1991.43</v>
      </c>
      <c r="D23" s="405">
        <v>2289</v>
      </c>
      <c r="E23" s="406"/>
      <c r="F23" s="406"/>
      <c r="G23" s="407">
        <f>IF(Таблица625416[[#This Row],[Цена наличные]]&lt;&gt;"",Таблица625416[[#This Row],[Цена наличные]]*Таблица625416[[#This Row],[Заказ наличные]],"")</f>
        <v>0</v>
      </c>
      <c r="H23" s="407">
        <f>IF(Таблица625416[[#This Row],[Цена наличные]]&lt;&gt;"",Таблица625416[[#This Row],[Цена б/н]]*Таблица625416[[#This Row],[Заказ б/н]],"")</f>
        <v>0</v>
      </c>
    </row>
    <row r="24" spans="1:8" x14ac:dyDescent="0.25">
      <c r="A24" s="404" t="s">
        <v>131</v>
      </c>
      <c r="B24" s="404" t="s">
        <v>203</v>
      </c>
      <c r="C24" s="405">
        <v>3242.9250000000002</v>
      </c>
      <c r="D24" s="405">
        <v>3727.5</v>
      </c>
      <c r="E24" s="406"/>
      <c r="F24" s="406"/>
      <c r="G24" s="407">
        <f>IF(Таблица625416[[#This Row],[Цена наличные]]&lt;&gt;"",Таблица625416[[#This Row],[Цена наличные]]*Таблица625416[[#This Row],[Заказ наличные]],"")</f>
        <v>0</v>
      </c>
      <c r="H24" s="407">
        <f>IF(Таблица625416[[#This Row],[Цена наличные]]&lt;&gt;"",Таблица625416[[#This Row],[Цена б/н]]*Таблица625416[[#This Row],[Заказ б/н]],"")</f>
        <v>0</v>
      </c>
    </row>
    <row r="25" spans="1:8" x14ac:dyDescent="0.25">
      <c r="A25" s="404" t="s">
        <v>131</v>
      </c>
      <c r="B25" s="404" t="s">
        <v>10959</v>
      </c>
      <c r="C25" s="405">
        <v>3242.9250000000002</v>
      </c>
      <c r="D25" s="405">
        <v>3727.5</v>
      </c>
      <c r="E25" s="406"/>
      <c r="F25" s="406"/>
      <c r="G25" s="407">
        <f>IF(Таблица625416[[#This Row],[Цена наличные]]&lt;&gt;"",Таблица625416[[#This Row],[Цена наличные]]*Таблица625416[[#This Row],[Заказ наличные]],"")</f>
        <v>0</v>
      </c>
      <c r="H25" s="407">
        <f>IF(Таблица625416[[#This Row],[Цена наличные]]&lt;&gt;"",Таблица625416[[#This Row],[Цена б/н]]*Таблица625416[[#This Row],[Заказ б/н]],"")</f>
        <v>0</v>
      </c>
    </row>
    <row r="26" spans="1:8" x14ac:dyDescent="0.25">
      <c r="A26" s="404" t="s">
        <v>131</v>
      </c>
      <c r="B26" s="404" t="s">
        <v>204</v>
      </c>
      <c r="C26" s="405">
        <v>1598.625</v>
      </c>
      <c r="D26" s="405">
        <v>1837.5</v>
      </c>
      <c r="E26" s="406"/>
      <c r="F26" s="406"/>
      <c r="G26" s="407">
        <f>IF(Таблица625416[[#This Row],[Цена наличные]]&lt;&gt;"",Таблица625416[[#This Row],[Цена наличные]]*Таблица625416[[#This Row],[Заказ наличные]],"")</f>
        <v>0</v>
      </c>
      <c r="H26" s="407">
        <f>IF(Таблица625416[[#This Row],[Цена наличные]]&lt;&gt;"",Таблица625416[[#This Row],[Цена б/н]]*Таблица625416[[#This Row],[Заказ б/н]],"")</f>
        <v>0</v>
      </c>
    </row>
    <row r="27" spans="1:8" x14ac:dyDescent="0.25">
      <c r="A27" s="404" t="s">
        <v>131</v>
      </c>
      <c r="B27" s="404" t="s">
        <v>205</v>
      </c>
      <c r="C27" s="405">
        <v>2539.5300000000002</v>
      </c>
      <c r="D27" s="405">
        <v>2919</v>
      </c>
      <c r="E27" s="406"/>
      <c r="F27" s="406"/>
      <c r="G27" s="407">
        <f>IF(Таблица625416[[#This Row],[Цена наличные]]&lt;&gt;"",Таблица625416[[#This Row],[Цена наличные]]*Таблица625416[[#This Row],[Заказ наличные]],"")</f>
        <v>0</v>
      </c>
      <c r="H27" s="407">
        <f>IF(Таблица625416[[#This Row],[Цена наличные]]&lt;&gt;"",Таблица625416[[#This Row],[Цена б/н]]*Таблица625416[[#This Row],[Заказ б/н]],"")</f>
        <v>0</v>
      </c>
    </row>
    <row r="28" spans="1:8" x14ac:dyDescent="0.25">
      <c r="A28" s="404" t="s">
        <v>131</v>
      </c>
      <c r="B28" s="404" t="s">
        <v>206</v>
      </c>
      <c r="C28" s="405">
        <v>2539.5300000000002</v>
      </c>
      <c r="D28" s="405">
        <v>2919</v>
      </c>
      <c r="E28" s="406"/>
      <c r="F28" s="406"/>
      <c r="G28" s="407">
        <f>IF(Таблица625416[[#This Row],[Цена наличные]]&lt;&gt;"",Таблица625416[[#This Row],[Цена наличные]]*Таблица625416[[#This Row],[Заказ наличные]],"")</f>
        <v>0</v>
      </c>
      <c r="H28" s="407">
        <f>IF(Таблица625416[[#This Row],[Цена наличные]]&lt;&gt;"",Таблица625416[[#This Row],[Цена б/н]]*Таблица625416[[#This Row],[Заказ б/н]],"")</f>
        <v>0</v>
      </c>
    </row>
    <row r="29" spans="1:8" x14ac:dyDescent="0.25">
      <c r="A29" s="404" t="s">
        <v>131</v>
      </c>
      <c r="B29" s="404" t="s">
        <v>207</v>
      </c>
      <c r="C29" s="405">
        <v>630.31499999999994</v>
      </c>
      <c r="D29" s="405">
        <v>724.5</v>
      </c>
      <c r="E29" s="406"/>
      <c r="F29" s="406"/>
      <c r="G29" s="407">
        <f>IF(Таблица625416[[#This Row],[Цена наличные]]&lt;&gt;"",Таблица625416[[#This Row],[Цена наличные]]*Таблица625416[[#This Row],[Заказ наличные]],"")</f>
        <v>0</v>
      </c>
      <c r="H29" s="407">
        <f>IF(Таблица625416[[#This Row],[Цена наличные]]&lt;&gt;"",Таблица625416[[#This Row],[Цена б/н]]*Таблица625416[[#This Row],[Заказ б/н]],"")</f>
        <v>0</v>
      </c>
    </row>
    <row r="30" spans="1:8" x14ac:dyDescent="0.25">
      <c r="A30" s="404" t="s">
        <v>131</v>
      </c>
      <c r="B30" s="404" t="s">
        <v>208</v>
      </c>
      <c r="C30" s="405">
        <v>630.31499999999994</v>
      </c>
      <c r="D30" s="405">
        <v>724.5</v>
      </c>
      <c r="E30" s="406"/>
      <c r="F30" s="406"/>
      <c r="G30" s="407">
        <f>IF(Таблица625416[[#This Row],[Цена наличные]]&lt;&gt;"",Таблица625416[[#This Row],[Цена наличные]]*Таблица625416[[#This Row],[Заказ наличные]],"")</f>
        <v>0</v>
      </c>
      <c r="H30" s="407">
        <f>IF(Таблица625416[[#This Row],[Цена наличные]]&lt;&gt;"",Таблица625416[[#This Row],[Цена б/н]]*Таблица625416[[#This Row],[Заказ б/н]],"")</f>
        <v>0</v>
      </c>
    </row>
    <row r="31" spans="1:8" x14ac:dyDescent="0.25">
      <c r="A31" s="404" t="s">
        <v>131</v>
      </c>
      <c r="B31" s="404" t="s">
        <v>209</v>
      </c>
      <c r="C31" s="405">
        <v>1013.985</v>
      </c>
      <c r="D31" s="405">
        <v>1165.5</v>
      </c>
      <c r="E31" s="406"/>
      <c r="F31" s="406"/>
      <c r="G31" s="407">
        <f>IF(Таблица625416[[#This Row],[Цена наличные]]&lt;&gt;"",Таблица625416[[#This Row],[Цена наличные]]*Таблица625416[[#This Row],[Заказ наличные]],"")</f>
        <v>0</v>
      </c>
      <c r="H31" s="407">
        <f>IF(Таблица625416[[#This Row],[Цена наличные]]&lt;&gt;"",Таблица625416[[#This Row],[Цена б/н]]*Таблица625416[[#This Row],[Заказ б/н]],"")</f>
        <v>0</v>
      </c>
    </row>
    <row r="32" spans="1:8" x14ac:dyDescent="0.25">
      <c r="A32" s="404" t="s">
        <v>7894</v>
      </c>
      <c r="B32" s="404" t="s">
        <v>15966</v>
      </c>
      <c r="C32" s="405">
        <v>1863.54</v>
      </c>
      <c r="D32" s="405">
        <v>2142</v>
      </c>
      <c r="E32" s="406"/>
      <c r="F32" s="406"/>
      <c r="G32" s="407">
        <f>IF(Таблица625416[[#This Row],[Цена наличные]]&lt;&gt;"",Таблица625416[[#This Row],[Цена наличные]]*Таблица625416[[#This Row],[Заказ наличные]],"")</f>
        <v>0</v>
      </c>
      <c r="H32" s="407">
        <f>IF(Таблица625416[[#This Row],[Цена наличные]]&lt;&gt;"",Таблица625416[[#This Row],[Цена б/н]]*Таблица625416[[#This Row],[Заказ б/н]],"")</f>
        <v>0</v>
      </c>
    </row>
    <row r="33" spans="1:8" x14ac:dyDescent="0.25">
      <c r="A33" s="404" t="s">
        <v>210</v>
      </c>
      <c r="B33" s="404" t="s">
        <v>211</v>
      </c>
      <c r="C33" s="405">
        <v>7216.65</v>
      </c>
      <c r="D33" s="405">
        <v>8295</v>
      </c>
      <c r="E33" s="406"/>
      <c r="F33" s="406"/>
      <c r="G33" s="407">
        <f>IF(Таблица625416[[#This Row],[Цена наличные]]&lt;&gt;"",Таблица625416[[#This Row],[Цена наличные]]*Таблица625416[[#This Row],[Заказ наличные]],"")</f>
        <v>0</v>
      </c>
      <c r="H33" s="407">
        <f>IF(Таблица625416[[#This Row],[Цена наличные]]&lt;&gt;"",Таблица625416[[#This Row],[Цена б/н]]*Таблица625416[[#This Row],[Заказ б/н]],"")</f>
        <v>0</v>
      </c>
    </row>
    <row r="34" spans="1:8" x14ac:dyDescent="0.25">
      <c r="A34" s="404" t="s">
        <v>132</v>
      </c>
      <c r="B34" s="404" t="s">
        <v>212</v>
      </c>
      <c r="C34" s="405">
        <v>5983.4250000000002</v>
      </c>
      <c r="D34" s="405">
        <v>6877.5</v>
      </c>
      <c r="E34" s="406"/>
      <c r="F34" s="406"/>
      <c r="G34" s="407">
        <f>IF(Таблица625416[[#This Row],[Цена наличные]]&lt;&gt;"",Таблица625416[[#This Row],[Цена наличные]]*Таблица625416[[#This Row],[Заказ наличные]],"")</f>
        <v>0</v>
      </c>
      <c r="H34" s="407">
        <f>IF(Таблица625416[[#This Row],[Цена наличные]]&lt;&gt;"",Таблица625416[[#This Row],[Цена б/н]]*Таблица625416[[#This Row],[Заказ б/н]],"")</f>
        <v>0</v>
      </c>
    </row>
    <row r="35" spans="1:8" x14ac:dyDescent="0.25">
      <c r="A35" s="404" t="s">
        <v>132</v>
      </c>
      <c r="B35" s="404" t="s">
        <v>213</v>
      </c>
      <c r="C35" s="405">
        <v>3973.7249999999999</v>
      </c>
      <c r="D35" s="405">
        <v>4567.5</v>
      </c>
      <c r="E35" s="406"/>
      <c r="F35" s="406"/>
      <c r="G35" s="407">
        <f>IF(Таблица625416[[#This Row],[Цена наличные]]&lt;&gt;"",Таблица625416[[#This Row],[Цена наличные]]*Таблица625416[[#This Row],[Заказ наличные]],"")</f>
        <v>0</v>
      </c>
      <c r="H35" s="407">
        <f>IF(Таблица625416[[#This Row],[Цена наличные]]&lt;&gt;"",Таблица625416[[#This Row],[Цена б/н]]*Таблица625416[[#This Row],[Заказ б/н]],"")</f>
        <v>0</v>
      </c>
    </row>
    <row r="36" spans="1:8" x14ac:dyDescent="0.25">
      <c r="A36" s="404" t="s">
        <v>214</v>
      </c>
      <c r="B36" s="404" t="s">
        <v>215</v>
      </c>
      <c r="C36" s="405">
        <v>10094.174999999999</v>
      </c>
      <c r="D36" s="405">
        <v>11602.5</v>
      </c>
      <c r="E36" s="406"/>
      <c r="F36" s="406"/>
      <c r="G36" s="407">
        <f>IF(Таблица625416[[#This Row],[Цена наличные]]&lt;&gt;"",Таблица625416[[#This Row],[Цена наличные]]*Таблица625416[[#This Row],[Заказ наличные]],"")</f>
        <v>0</v>
      </c>
      <c r="H36" s="407">
        <f>IF(Таблица625416[[#This Row],[Цена наличные]]&lt;&gt;"",Таблица625416[[#This Row],[Цена б/н]]*Таблица625416[[#This Row],[Заказ б/н]],"")</f>
        <v>0</v>
      </c>
    </row>
    <row r="37" spans="1:8" x14ac:dyDescent="0.25">
      <c r="A37" s="404" t="s">
        <v>214</v>
      </c>
      <c r="B37" s="404" t="s">
        <v>216</v>
      </c>
      <c r="C37" s="405">
        <v>6851.25</v>
      </c>
      <c r="D37" s="405">
        <v>7875</v>
      </c>
      <c r="E37" s="406"/>
      <c r="F37" s="406"/>
      <c r="G37" s="407">
        <f>IF(Таблица625416[[#This Row],[Цена наличные]]&lt;&gt;"",Таблица625416[[#This Row],[Цена наличные]]*Таблица625416[[#This Row],[Заказ наличные]],"")</f>
        <v>0</v>
      </c>
      <c r="H37" s="407">
        <f>IF(Таблица625416[[#This Row],[Цена наличные]]&lt;&gt;"",Таблица625416[[#This Row],[Цена б/н]]*Таблица625416[[#This Row],[Заказ б/н]],"")</f>
        <v>0</v>
      </c>
    </row>
    <row r="38" spans="1:8" x14ac:dyDescent="0.25">
      <c r="A38" s="404" t="s">
        <v>217</v>
      </c>
      <c r="B38" s="404" t="s">
        <v>9538</v>
      </c>
      <c r="C38" s="405">
        <v>3973.7249999999999</v>
      </c>
      <c r="D38" s="405">
        <v>4567.5</v>
      </c>
      <c r="E38" s="406"/>
      <c r="F38" s="406"/>
      <c r="G38" s="407">
        <f>IF(Таблица625416[[#This Row],[Цена наличные]]&lt;&gt;"",Таблица625416[[#This Row],[Цена наличные]]*Таблица625416[[#This Row],[Заказ наличные]],"")</f>
        <v>0</v>
      </c>
      <c r="H38" s="407">
        <f>IF(Таблица625416[[#This Row],[Цена наличные]]&lt;&gt;"",Таблица625416[[#This Row],[Цена б/н]]*Таблица625416[[#This Row],[Заказ б/н]],"")</f>
        <v>0</v>
      </c>
    </row>
    <row r="39" spans="1:8" x14ac:dyDescent="0.25">
      <c r="A39" s="336" t="s">
        <v>217</v>
      </c>
      <c r="B39" s="335" t="s">
        <v>218</v>
      </c>
      <c r="C39" s="337">
        <v>2329.4250000000002</v>
      </c>
      <c r="D39" s="337">
        <v>2677.5</v>
      </c>
      <c r="E39" s="212"/>
      <c r="F39" s="212"/>
      <c r="G39" s="213">
        <f>IF(Таблица625416[[#This Row],[Цена наличные]]&lt;&gt;"",Таблица625416[[#This Row],[Цена наличные]]*Таблица625416[[#This Row],[Заказ наличные]],"")</f>
        <v>0</v>
      </c>
      <c r="H39" s="213">
        <f>IF(Таблица625416[[#This Row],[Цена наличные]]&lt;&gt;"",Таблица625416[[#This Row],[Цена б/н]]*Таблица625416[[#This Row],[Заказ б/н]],"")</f>
        <v>0</v>
      </c>
    </row>
    <row r="40" spans="1:8" x14ac:dyDescent="0.25">
      <c r="A40" s="421" t="s">
        <v>219</v>
      </c>
      <c r="B40" s="420" t="s">
        <v>220</v>
      </c>
      <c r="C40" s="422">
        <v>593.77499999999998</v>
      </c>
      <c r="D40" s="422">
        <v>682.5</v>
      </c>
      <c r="E40" s="325"/>
      <c r="F40" s="325"/>
      <c r="G40" s="326">
        <f>IF(Таблица625416[[#This Row],[Цена наличные]]&lt;&gt;"",Таблица625416[[#This Row],[Цена наличные]]*Таблица625416[[#This Row],[Заказ наличные]],"")</f>
        <v>0</v>
      </c>
      <c r="H40" s="326">
        <f>IF(Таблица625416[[#This Row],[Цена наличные]]&lt;&gt;"",Таблица625416[[#This Row],[Цена б/н]]*Таблица625416[[#This Row],[Заказ б/н]],"")</f>
        <v>0</v>
      </c>
    </row>
    <row r="41" spans="1:8" x14ac:dyDescent="0.25">
      <c r="A41" s="421" t="s">
        <v>221</v>
      </c>
      <c r="B41" s="420" t="s">
        <v>222</v>
      </c>
      <c r="C41" s="422">
        <v>3644.8649999999998</v>
      </c>
      <c r="D41" s="422">
        <v>4189.5</v>
      </c>
      <c r="E41" s="325"/>
      <c r="F41" s="325"/>
      <c r="G41" s="326">
        <f>IF(Таблица625416[[#This Row],[Цена наличные]]&lt;&gt;"",Таблица625416[[#This Row],[Цена наличные]]*Таблица625416[[#This Row],[Заказ наличные]],"")</f>
        <v>0</v>
      </c>
      <c r="H41" s="326">
        <f>IF(Таблица625416[[#This Row],[Цена наличные]]&lt;&gt;"",Таблица625416[[#This Row],[Цена б/н]]*Таблица625416[[#This Row],[Заказ б/н]],"")</f>
        <v>0</v>
      </c>
    </row>
    <row r="42" spans="1:8" x14ac:dyDescent="0.25">
      <c r="A42" s="421" t="s">
        <v>223</v>
      </c>
      <c r="B42" s="420" t="s">
        <v>15967</v>
      </c>
      <c r="C42" s="422">
        <v>452.1825</v>
      </c>
      <c r="D42" s="422">
        <v>519.75</v>
      </c>
      <c r="E42" s="325"/>
      <c r="F42" s="325"/>
      <c r="G42" s="326">
        <f>IF(Таблица625416[[#This Row],[Цена наличные]]&lt;&gt;"",Таблица625416[[#This Row],[Цена наличные]]*Таблица625416[[#This Row],[Заказ наличные]],"")</f>
        <v>0</v>
      </c>
      <c r="H42" s="326">
        <f>IF(Таблица625416[[#This Row],[Цена наличные]]&lt;&gt;"",Таблица625416[[#This Row],[Цена б/н]]*Таблица625416[[#This Row],[Заказ б/н]],"")</f>
        <v>0</v>
      </c>
    </row>
    <row r="43" spans="1:8" x14ac:dyDescent="0.25">
      <c r="A43" s="421" t="s">
        <v>223</v>
      </c>
      <c r="B43" s="420" t="s">
        <v>224</v>
      </c>
      <c r="C43" s="422">
        <v>200.97</v>
      </c>
      <c r="D43" s="422">
        <v>231</v>
      </c>
      <c r="E43" s="325"/>
      <c r="F43" s="325"/>
      <c r="G43" s="326">
        <f>IF(Таблица625416[[#This Row],[Цена наличные]]&lt;&gt;"",Таблица625416[[#This Row],[Цена наличные]]*Таблица625416[[#This Row],[Заказ наличные]],"")</f>
        <v>0</v>
      </c>
      <c r="H43" s="326">
        <f>IF(Таблица625416[[#This Row],[Цена наличные]]&lt;&gt;"",Таблица625416[[#This Row],[Цена б/н]]*Таблица625416[[#This Row],[Заказ б/н]],"")</f>
        <v>0</v>
      </c>
    </row>
    <row r="44" spans="1:8" x14ac:dyDescent="0.25">
      <c r="A44" s="421" t="s">
        <v>223</v>
      </c>
      <c r="B44" s="420" t="s">
        <v>225</v>
      </c>
      <c r="C44" s="422">
        <v>274.05</v>
      </c>
      <c r="D44" s="422">
        <v>315</v>
      </c>
      <c r="E44" s="325"/>
      <c r="F44" s="325"/>
      <c r="G44" s="326">
        <f>IF(Таблица625416[[#This Row],[Цена наличные]]&lt;&gt;"",Таблица625416[[#This Row],[Цена наличные]]*Таблица625416[[#This Row],[Заказ наличные]],"")</f>
        <v>0</v>
      </c>
      <c r="H44" s="326">
        <f>IF(Таблица625416[[#This Row],[Цена наличные]]&lt;&gt;"",Таблица625416[[#This Row],[Цена б/н]]*Таблица625416[[#This Row],[Заказ б/н]],"")</f>
        <v>0</v>
      </c>
    </row>
    <row r="45" spans="1:8" x14ac:dyDescent="0.25">
      <c r="A45" s="421" t="s">
        <v>226</v>
      </c>
      <c r="B45" s="420" t="s">
        <v>227</v>
      </c>
      <c r="C45" s="422">
        <v>712.53</v>
      </c>
      <c r="D45" s="422">
        <v>819</v>
      </c>
      <c r="E45" s="325"/>
      <c r="F45" s="325"/>
      <c r="G45" s="326">
        <f>IF(Таблица625416[[#This Row],[Цена наличные]]&lt;&gt;"",Таблица625416[[#This Row],[Цена наличные]]*Таблица625416[[#This Row],[Заказ наличные]],"")</f>
        <v>0</v>
      </c>
      <c r="H45" s="326">
        <f>IF(Таблица625416[[#This Row],[Цена наличные]]&lt;&gt;"",Таблица625416[[#This Row],[Цена б/н]]*Таблица625416[[#This Row],[Заказ б/н]],"")</f>
        <v>0</v>
      </c>
    </row>
    <row r="46" spans="1:8" x14ac:dyDescent="0.25">
      <c r="A46" s="421" t="s">
        <v>226</v>
      </c>
      <c r="B46" s="420" t="s">
        <v>228</v>
      </c>
      <c r="C46" s="422">
        <v>1543.8150000000001</v>
      </c>
      <c r="D46" s="422">
        <v>1774.5</v>
      </c>
      <c r="E46" s="325"/>
      <c r="F46" s="325"/>
      <c r="G46" s="326">
        <f>IF(Таблица625416[[#This Row],[Цена наличные]]&lt;&gt;"",Таблица625416[[#This Row],[Цена наличные]]*Таблица625416[[#This Row],[Заказ наличные]],"")</f>
        <v>0</v>
      </c>
      <c r="H46" s="326">
        <f>IF(Таблица625416[[#This Row],[Цена наличные]]&lt;&gt;"",Таблица625416[[#This Row],[Цена б/н]]*Таблица625416[[#This Row],[Заказ б/н]],"")</f>
        <v>0</v>
      </c>
    </row>
    <row r="47" spans="1:8" x14ac:dyDescent="0.25">
      <c r="A47" s="421" t="s">
        <v>226</v>
      </c>
      <c r="B47" s="420" t="s">
        <v>229</v>
      </c>
      <c r="C47" s="422">
        <v>712.53</v>
      </c>
      <c r="D47" s="422">
        <v>819</v>
      </c>
      <c r="E47" s="325"/>
      <c r="F47" s="325"/>
      <c r="G47" s="326">
        <f>IF(Таблица625416[[#This Row],[Цена наличные]]&lt;&gt;"",Таблица625416[[#This Row],[Цена наличные]]*Таблица625416[[#This Row],[Заказ наличные]],"")</f>
        <v>0</v>
      </c>
      <c r="H47" s="326">
        <f>IF(Таблица625416[[#This Row],[Цена наличные]]&lt;&gt;"",Таблица625416[[#This Row],[Цена б/н]]*Таблица625416[[#This Row],[Заказ б/н]],"")</f>
        <v>0</v>
      </c>
    </row>
    <row r="48" spans="1:8" x14ac:dyDescent="0.25">
      <c r="A48" s="421" t="s">
        <v>226</v>
      </c>
      <c r="B48" s="420" t="s">
        <v>230</v>
      </c>
      <c r="C48" s="422">
        <v>1763.0550000000001</v>
      </c>
      <c r="D48" s="422">
        <v>2026.5</v>
      </c>
      <c r="E48" s="325"/>
      <c r="F48" s="325"/>
      <c r="G48" s="326">
        <f>IF(Таблица625416[[#This Row],[Цена наличные]]&lt;&gt;"",Таблица625416[[#This Row],[Цена наличные]]*Таблица625416[[#This Row],[Заказ наличные]],"")</f>
        <v>0</v>
      </c>
      <c r="H48" s="326">
        <f>IF(Таблица625416[[#This Row],[Цена наличные]]&lt;&gt;"",Таблица625416[[#This Row],[Цена б/н]]*Таблица625416[[#This Row],[Заказ б/н]],"")</f>
        <v>0</v>
      </c>
    </row>
    <row r="49" spans="1:8" x14ac:dyDescent="0.25">
      <c r="A49" s="421" t="s">
        <v>226</v>
      </c>
      <c r="B49" s="420" t="s">
        <v>231</v>
      </c>
      <c r="C49" s="422">
        <v>593.77499999999998</v>
      </c>
      <c r="D49" s="422">
        <v>682.5</v>
      </c>
      <c r="E49" s="325"/>
      <c r="F49" s="325"/>
      <c r="G49" s="326">
        <f>IF(Таблица625416[[#This Row],[Цена наличные]]&lt;&gt;"",Таблица625416[[#This Row],[Цена наличные]]*Таблица625416[[#This Row],[Заказ наличные]],"")</f>
        <v>0</v>
      </c>
      <c r="H49" s="326">
        <f>IF(Таблица625416[[#This Row],[Цена наличные]]&lt;&gt;"",Таблица625416[[#This Row],[Цена б/н]]*Таблица625416[[#This Row],[Заказ б/н]],"")</f>
        <v>0</v>
      </c>
    </row>
    <row r="50" spans="1:8" x14ac:dyDescent="0.25">
      <c r="A50" s="421" t="s">
        <v>226</v>
      </c>
      <c r="B50" s="420" t="s">
        <v>232</v>
      </c>
      <c r="C50" s="422">
        <v>1717.3799999999999</v>
      </c>
      <c r="D50" s="422">
        <v>1974</v>
      </c>
      <c r="E50" s="325"/>
      <c r="F50" s="325"/>
      <c r="G50" s="326">
        <f>IF(Таблица625416[[#This Row],[Цена наличные]]&lt;&gt;"",Таблица625416[[#This Row],[Цена наличные]]*Таблица625416[[#This Row],[Заказ наличные]],"")</f>
        <v>0</v>
      </c>
      <c r="H50" s="326">
        <f>IF(Таблица625416[[#This Row],[Цена наличные]]&lt;&gt;"",Таблица625416[[#This Row],[Цена б/н]]*Таблица625416[[#This Row],[Заказ б/н]],"")</f>
        <v>0</v>
      </c>
    </row>
    <row r="51" spans="1:8" x14ac:dyDescent="0.25">
      <c r="A51" s="421" t="s">
        <v>226</v>
      </c>
      <c r="B51" s="420" t="s">
        <v>233</v>
      </c>
      <c r="C51" s="422">
        <v>5645.43</v>
      </c>
      <c r="D51" s="422">
        <v>6489</v>
      </c>
      <c r="E51" s="325"/>
      <c r="F51" s="325"/>
      <c r="G51" s="326">
        <f>IF(Таблица625416[[#This Row],[Цена наличные]]&lt;&gt;"",Таблица625416[[#This Row],[Цена наличные]]*Таблица625416[[#This Row],[Заказ наличные]],"")</f>
        <v>0</v>
      </c>
      <c r="H51" s="326">
        <f>IF(Таблица625416[[#This Row],[Цена наличные]]&lt;&gt;"",Таблица625416[[#This Row],[Цена б/н]]*Таблица625416[[#This Row],[Заказ б/н]],"")</f>
        <v>0</v>
      </c>
    </row>
    <row r="52" spans="1:8" x14ac:dyDescent="0.25">
      <c r="A52" s="421" t="s">
        <v>226</v>
      </c>
      <c r="B52" s="420" t="s">
        <v>234</v>
      </c>
      <c r="C52" s="422">
        <v>5024.25</v>
      </c>
      <c r="D52" s="422">
        <v>5775</v>
      </c>
      <c r="E52" s="325"/>
      <c r="F52" s="325"/>
      <c r="G52" s="326">
        <f>IF(Таблица625416[[#This Row],[Цена наличные]]&lt;&gt;"",Таблица625416[[#This Row],[Цена наличные]]*Таблица625416[[#This Row],[Заказ наличные]],"")</f>
        <v>0</v>
      </c>
      <c r="H52" s="326">
        <f>IF(Таблица625416[[#This Row],[Цена наличные]]&lt;&gt;"",Таблица625416[[#This Row],[Цена б/н]]*Таблица625416[[#This Row],[Заказ б/н]],"")</f>
        <v>0</v>
      </c>
    </row>
    <row r="53" spans="1:8" x14ac:dyDescent="0.25">
      <c r="A53" s="421" t="s">
        <v>226</v>
      </c>
      <c r="B53" s="420" t="s">
        <v>235</v>
      </c>
      <c r="C53" s="422">
        <v>593.77499999999998</v>
      </c>
      <c r="D53" s="422">
        <v>682.5</v>
      </c>
      <c r="E53" s="325"/>
      <c r="F53" s="325"/>
      <c r="G53" s="326">
        <f>IF(Таблица625416[[#This Row],[Цена наличные]]&lt;&gt;"",Таблица625416[[#This Row],[Цена наличные]]*Таблица625416[[#This Row],[Заказ наличные]],"")</f>
        <v>0</v>
      </c>
      <c r="H53" s="326">
        <f>IF(Таблица625416[[#This Row],[Цена наличные]]&lt;&gt;"",Таблица625416[[#This Row],[Цена б/н]]*Таблица625416[[#This Row],[Заказ б/н]],"")</f>
        <v>0</v>
      </c>
    </row>
    <row r="54" spans="1:8" x14ac:dyDescent="0.25">
      <c r="A54" s="421" t="s">
        <v>226</v>
      </c>
      <c r="B54" s="420" t="s">
        <v>236</v>
      </c>
      <c r="C54" s="422">
        <v>593.77499999999998</v>
      </c>
      <c r="D54" s="422">
        <v>682.5</v>
      </c>
      <c r="E54" s="325"/>
      <c r="F54" s="325"/>
      <c r="G54" s="326">
        <f>IF(Таблица625416[[#This Row],[Цена наличные]]&lt;&gt;"",Таблица625416[[#This Row],[Цена наличные]]*Таблица625416[[#This Row],[Заказ наличные]],"")</f>
        <v>0</v>
      </c>
      <c r="H54" s="326">
        <f>IF(Таблица625416[[#This Row],[Цена наличные]]&lt;&gt;"",Таблица625416[[#This Row],[Цена б/н]]*Таблица625416[[#This Row],[Заказ б/н]],"")</f>
        <v>0</v>
      </c>
    </row>
    <row r="55" spans="1:8" x14ac:dyDescent="0.25">
      <c r="A55" s="421" t="s">
        <v>226</v>
      </c>
      <c r="B55" s="420" t="s">
        <v>237</v>
      </c>
      <c r="C55" s="422">
        <v>593.77499999999998</v>
      </c>
      <c r="D55" s="422">
        <v>682.5</v>
      </c>
      <c r="E55" s="325"/>
      <c r="F55" s="325"/>
      <c r="G55" s="326">
        <f>IF(Таблица625416[[#This Row],[Цена наличные]]&lt;&gt;"",Таблица625416[[#This Row],[Цена наличные]]*Таблица625416[[#This Row],[Заказ наличные]],"")</f>
        <v>0</v>
      </c>
      <c r="H55" s="326">
        <f>IF(Таблица625416[[#This Row],[Цена наличные]]&lt;&gt;"",Таблица625416[[#This Row],[Цена б/н]]*Таблица625416[[#This Row],[Заказ б/н]],"")</f>
        <v>0</v>
      </c>
    </row>
    <row r="56" spans="1:8" x14ac:dyDescent="0.25">
      <c r="A56" s="421" t="s">
        <v>238</v>
      </c>
      <c r="B56" s="420" t="s">
        <v>239</v>
      </c>
      <c r="C56" s="422">
        <v>2731.3649999999998</v>
      </c>
      <c r="D56" s="422">
        <v>3139.5</v>
      </c>
      <c r="E56" s="325"/>
      <c r="F56" s="325"/>
      <c r="G56" s="326">
        <f>IF(Таблица625416[[#This Row],[Цена наличные]]&lt;&gt;"",Таблица625416[[#This Row],[Цена наличные]]*Таблица625416[[#This Row],[Заказ наличные]],"")</f>
        <v>0</v>
      </c>
      <c r="H56" s="326">
        <f>IF(Таблица625416[[#This Row],[Цена наличные]]&lt;&gt;"",Таблица625416[[#This Row],[Цена б/н]]*Таблица625416[[#This Row],[Заказ б/н]],"")</f>
        <v>0</v>
      </c>
    </row>
    <row r="57" spans="1:8" x14ac:dyDescent="0.25">
      <c r="A57" s="421" t="s">
        <v>240</v>
      </c>
      <c r="B57" s="420" t="s">
        <v>241</v>
      </c>
      <c r="C57" s="422">
        <v>1689.9749999999999</v>
      </c>
      <c r="D57" s="422">
        <v>1942.5</v>
      </c>
      <c r="E57" s="325"/>
      <c r="F57" s="325"/>
      <c r="G57" s="326">
        <f>IF(Таблица625416[[#This Row],[Цена наличные]]&lt;&gt;"",Таблица625416[[#This Row],[Цена наличные]]*Таблица625416[[#This Row],[Заказ наличные]],"")</f>
        <v>0</v>
      </c>
      <c r="H57" s="326">
        <f>IF(Таблица625416[[#This Row],[Цена наличные]]&lt;&gt;"",Таблица625416[[#This Row],[Цена б/н]]*Таблица625416[[#This Row],[Заказ б/н]],"")</f>
        <v>0</v>
      </c>
    </row>
    <row r="58" spans="1:8" x14ac:dyDescent="0.25">
      <c r="A58" s="421" t="s">
        <v>242</v>
      </c>
      <c r="B58" s="420" t="s">
        <v>243</v>
      </c>
      <c r="C58" s="422">
        <v>10550.924999999999</v>
      </c>
      <c r="D58" s="422">
        <v>12127.5</v>
      </c>
      <c r="E58" s="325"/>
      <c r="F58" s="325"/>
      <c r="G58" s="326">
        <f>IF(Таблица625416[[#This Row],[Цена наличные]]&lt;&gt;"",Таблица625416[[#This Row],[Цена наличные]]*Таблица625416[[#This Row],[Заказ наличные]],"")</f>
        <v>0</v>
      </c>
      <c r="H58" s="326">
        <f>IF(Таблица625416[[#This Row],[Цена наличные]]&lt;&gt;"",Таблица625416[[#This Row],[Цена б/н]]*Таблица625416[[#This Row],[Заказ б/н]],"")</f>
        <v>0</v>
      </c>
    </row>
    <row r="59" spans="1:8" x14ac:dyDescent="0.25">
      <c r="A59" s="421" t="s">
        <v>136</v>
      </c>
      <c r="B59" s="420" t="s">
        <v>14692</v>
      </c>
      <c r="C59" s="422">
        <v>3306.87</v>
      </c>
      <c r="D59" s="422">
        <v>3801</v>
      </c>
      <c r="E59" s="325"/>
      <c r="F59" s="325"/>
      <c r="G59" s="326">
        <f>IF(Таблица625416[[#This Row],[Цена наличные]]&lt;&gt;"",Таблица625416[[#This Row],[Цена наличные]]*Таблица625416[[#This Row],[Заказ наличные]],"")</f>
        <v>0</v>
      </c>
      <c r="H59" s="326">
        <f>IF(Таблица625416[[#This Row],[Цена наличные]]&lt;&gt;"",Таблица625416[[#This Row],[Цена б/н]]*Таблица625416[[#This Row],[Заказ б/н]],"")</f>
        <v>0</v>
      </c>
    </row>
    <row r="60" spans="1:8" x14ac:dyDescent="0.25">
      <c r="A60" s="421" t="s">
        <v>136</v>
      </c>
      <c r="B60" s="420" t="s">
        <v>244</v>
      </c>
      <c r="C60" s="422">
        <v>7308</v>
      </c>
      <c r="D60" s="422">
        <v>8400</v>
      </c>
      <c r="E60" s="325"/>
      <c r="F60" s="325"/>
      <c r="G60" s="326">
        <f>IF(Таблица625416[[#This Row],[Цена наличные]]&lt;&gt;"",Таблица625416[[#This Row],[Цена наличные]]*Таблица625416[[#This Row],[Заказ наличные]],"")</f>
        <v>0</v>
      </c>
      <c r="H60" s="326">
        <f>IF(Таблица625416[[#This Row],[Цена наличные]]&lt;&gt;"",Таблица625416[[#This Row],[Цена б/н]]*Таблица625416[[#This Row],[Заказ б/н]],"")</f>
        <v>0</v>
      </c>
    </row>
    <row r="61" spans="1:8" x14ac:dyDescent="0.25">
      <c r="A61" s="421" t="s">
        <v>136</v>
      </c>
      <c r="B61" s="420" t="s">
        <v>245</v>
      </c>
      <c r="C61" s="422">
        <v>1415.925</v>
      </c>
      <c r="D61" s="422">
        <v>1627.5</v>
      </c>
      <c r="E61" s="325"/>
      <c r="F61" s="325"/>
      <c r="G61" s="326">
        <f>IF(Таблица625416[[#This Row],[Цена наличные]]&lt;&gt;"",Таблица625416[[#This Row],[Цена наличные]]*Таблица625416[[#This Row],[Заказ наличные]],"")</f>
        <v>0</v>
      </c>
      <c r="H61" s="326">
        <f>IF(Таблица625416[[#This Row],[Цена наличные]]&lt;&gt;"",Таблица625416[[#This Row],[Цена б/н]]*Таблица625416[[#This Row],[Заказ б/н]],"")</f>
        <v>0</v>
      </c>
    </row>
    <row r="62" spans="1:8" x14ac:dyDescent="0.25">
      <c r="A62" s="421" t="s">
        <v>136</v>
      </c>
      <c r="B62" s="420" t="s">
        <v>246</v>
      </c>
      <c r="C62" s="422">
        <v>904.36500000000001</v>
      </c>
      <c r="D62" s="422">
        <v>1039.5</v>
      </c>
      <c r="E62" s="325"/>
      <c r="F62" s="325"/>
      <c r="G62" s="326">
        <f>IF(Таблица625416[[#This Row],[Цена наличные]]&lt;&gt;"",Таблица625416[[#This Row],[Цена наличные]]*Таблица625416[[#This Row],[Заказ наличные]],"")</f>
        <v>0</v>
      </c>
      <c r="H62" s="326">
        <f>IF(Таблица625416[[#This Row],[Цена наличные]]&lt;&gt;"",Таблица625416[[#This Row],[Цена б/н]]*Таблица625416[[#This Row],[Заказ б/н]],"")</f>
        <v>0</v>
      </c>
    </row>
    <row r="63" spans="1:8" x14ac:dyDescent="0.25">
      <c r="A63" s="421" t="s">
        <v>247</v>
      </c>
      <c r="B63" s="420" t="s">
        <v>248</v>
      </c>
      <c r="C63" s="422">
        <v>2238.0749999999998</v>
      </c>
      <c r="D63" s="422">
        <v>2572.5</v>
      </c>
      <c r="E63" s="325"/>
      <c r="F63" s="325"/>
      <c r="G63" s="326">
        <f>IF(Таблица625416[[#This Row],[Цена наличные]]&lt;&gt;"",Таблица625416[[#This Row],[Цена наличные]]*Таблица625416[[#This Row],[Заказ наличные]],"")</f>
        <v>0</v>
      </c>
      <c r="H63" s="326">
        <f>IF(Таблица625416[[#This Row],[Цена наличные]]&lt;&gt;"",Таблица625416[[#This Row],[Цена б/н]]*Таблица625416[[#This Row],[Заказ б/н]],"")</f>
        <v>0</v>
      </c>
    </row>
    <row r="64" spans="1:8" x14ac:dyDescent="0.25">
      <c r="A64" s="421" t="s">
        <v>133</v>
      </c>
      <c r="B64" s="420" t="s">
        <v>249</v>
      </c>
      <c r="C64" s="422">
        <v>1004.85</v>
      </c>
      <c r="D64" s="422">
        <v>1155</v>
      </c>
      <c r="E64" s="325"/>
      <c r="F64" s="325"/>
      <c r="G64" s="326">
        <f>IF(Таблица625416[[#This Row],[Цена наличные]]&lt;&gt;"",Таблица625416[[#This Row],[Цена наличные]]*Таблица625416[[#This Row],[Заказ наличные]],"")</f>
        <v>0</v>
      </c>
      <c r="H64" s="326">
        <f>IF(Таблица625416[[#This Row],[Цена наличные]]&lt;&gt;"",Таблица625416[[#This Row],[Цена б/н]]*Таблица625416[[#This Row],[Заказ б/н]],"")</f>
        <v>0</v>
      </c>
    </row>
    <row r="65" spans="1:8" x14ac:dyDescent="0.25">
      <c r="A65" s="421" t="s">
        <v>250</v>
      </c>
      <c r="B65" s="420" t="s">
        <v>9539</v>
      </c>
      <c r="C65" s="422">
        <v>1132.74</v>
      </c>
      <c r="D65" s="422">
        <v>1302</v>
      </c>
      <c r="E65" s="325"/>
      <c r="F65" s="325"/>
      <c r="G65" s="326">
        <f>IF(Таблица625416[[#This Row],[Цена наличные]]&lt;&gt;"",Таблица625416[[#This Row],[Цена наличные]]*Таблица625416[[#This Row],[Заказ наличные]],"")</f>
        <v>0</v>
      </c>
      <c r="H65" s="326">
        <f>IF(Таблица625416[[#This Row],[Цена наличные]]&lt;&gt;"",Таблица625416[[#This Row],[Цена б/н]]*Таблица625416[[#This Row],[Заказ б/н]],"")</f>
        <v>0</v>
      </c>
    </row>
    <row r="66" spans="1:8" x14ac:dyDescent="0.25">
      <c r="A66" s="421" t="s">
        <v>250</v>
      </c>
      <c r="B66" s="420" t="s">
        <v>251</v>
      </c>
      <c r="C66" s="422">
        <v>1132.74</v>
      </c>
      <c r="D66" s="422">
        <v>1302</v>
      </c>
      <c r="E66" s="325"/>
      <c r="F66" s="325"/>
      <c r="G66" s="326">
        <f>IF(Таблица625416[[#This Row],[Цена наличные]]&lt;&gt;"",Таблица625416[[#This Row],[Цена наличные]]*Таблица625416[[#This Row],[Заказ наличные]],"")</f>
        <v>0</v>
      </c>
      <c r="H66" s="326">
        <f>IF(Таблица625416[[#This Row],[Цена наличные]]&lt;&gt;"",Таблица625416[[#This Row],[Цена б/н]]*Таблица625416[[#This Row],[Заказ б/н]],"")</f>
        <v>0</v>
      </c>
    </row>
    <row r="67" spans="1:8" x14ac:dyDescent="0.25">
      <c r="A67" s="421" t="s">
        <v>250</v>
      </c>
      <c r="B67" s="420" t="s">
        <v>252</v>
      </c>
      <c r="C67" s="422">
        <v>1717.3799999999999</v>
      </c>
      <c r="D67" s="422">
        <v>1974</v>
      </c>
      <c r="E67" s="325"/>
      <c r="F67" s="325"/>
      <c r="G67" s="326">
        <f>IF(Таблица625416[[#This Row],[Цена наличные]]&lt;&gt;"",Таблица625416[[#This Row],[Цена наличные]]*Таблица625416[[#This Row],[Заказ наличные]],"")</f>
        <v>0</v>
      </c>
      <c r="H67" s="326">
        <f>IF(Таблица625416[[#This Row],[Цена наличные]]&lt;&gt;"",Таблица625416[[#This Row],[Цена б/н]]*Таблица625416[[#This Row],[Заказ б/н]],"")</f>
        <v>0</v>
      </c>
    </row>
    <row r="68" spans="1:8" x14ac:dyDescent="0.25">
      <c r="A68" s="505" t="s">
        <v>253</v>
      </c>
      <c r="B68" s="504" t="s">
        <v>254</v>
      </c>
      <c r="C68" s="506">
        <v>2210.67</v>
      </c>
      <c r="D68" s="506">
        <v>2541</v>
      </c>
      <c r="E68" s="501"/>
      <c r="F68" s="501"/>
      <c r="G68" s="502">
        <f>IF(Таблица625416[[#This Row],[Цена наличные]]&lt;&gt;"",Таблица625416[[#This Row],[Цена наличные]]*Таблица625416[[#This Row],[Заказ наличные]],"")</f>
        <v>0</v>
      </c>
      <c r="H68" s="502">
        <f>IF(Таблица625416[[#This Row],[Цена наличные]]&lt;&gt;"",Таблица625416[[#This Row],[Цена б/н]]*Таблица625416[[#This Row],[Заказ б/н]],"")</f>
        <v>0</v>
      </c>
    </row>
    <row r="69" spans="1:8" x14ac:dyDescent="0.25">
      <c r="A69" s="336" t="s">
        <v>253</v>
      </c>
      <c r="B69" s="335" t="s">
        <v>13388</v>
      </c>
      <c r="C69" s="337">
        <v>1397.655</v>
      </c>
      <c r="D69" s="337">
        <v>1606.5</v>
      </c>
      <c r="E69" s="212"/>
      <c r="F69" s="212"/>
      <c r="G69" s="213">
        <f>IF(Таблица625416[[#This Row],[Цена наличные]]&lt;&gt;"",Таблица625416[[#This Row],[Цена наличные]]*Таблица625416[[#This Row],[Заказ наличные]],"")</f>
        <v>0</v>
      </c>
      <c r="H69" s="213">
        <f>IF(Таблица625416[[#This Row],[Цена наличные]]&lt;&gt;"",Таблица625416[[#This Row],[Цена б/н]]*Таблица625416[[#This Row],[Заказ б/н]],"")</f>
        <v>0</v>
      </c>
    </row>
    <row r="70" spans="1:8" x14ac:dyDescent="0.25">
      <c r="A70" s="336" t="s">
        <v>253</v>
      </c>
      <c r="B70" s="335" t="s">
        <v>13389</v>
      </c>
      <c r="C70" s="337">
        <v>1406.79</v>
      </c>
      <c r="D70" s="337">
        <v>1617</v>
      </c>
      <c r="E70" s="212"/>
      <c r="F70" s="212"/>
      <c r="G70" s="213">
        <f>IF(Таблица625416[[#This Row],[Цена наличные]]&lt;&gt;"",Таблица625416[[#This Row],[Цена наличные]]*Таблица625416[[#This Row],[Заказ наличные]],"")</f>
        <v>0</v>
      </c>
      <c r="H70" s="213">
        <f>IF(Таблица625416[[#This Row],[Цена наличные]]&lt;&gt;"",Таблица625416[[#This Row],[Цена б/н]]*Таблица625416[[#This Row],[Заказ б/н]],"")</f>
        <v>0</v>
      </c>
    </row>
    <row r="71" spans="1:8" x14ac:dyDescent="0.25">
      <c r="A71" s="336" t="s">
        <v>253</v>
      </c>
      <c r="B71" s="335" t="s">
        <v>255</v>
      </c>
      <c r="C71" s="337">
        <v>4202.1000000000004</v>
      </c>
      <c r="D71" s="337">
        <v>4830</v>
      </c>
      <c r="E71" s="212"/>
      <c r="F71" s="212"/>
      <c r="G71" s="213">
        <f>IF(Таблица625416[[#This Row],[Цена наличные]]&lt;&gt;"",Таблица625416[[#This Row],[Цена наличные]]*Таблица625416[[#This Row],[Заказ наличные]],"")</f>
        <v>0</v>
      </c>
      <c r="H71" s="213">
        <f>IF(Таблица625416[[#This Row],[Цена наличные]]&lt;&gt;"",Таблица625416[[#This Row],[Цена б/н]]*Таблица625416[[#This Row],[Заказ б/н]],"")</f>
        <v>0</v>
      </c>
    </row>
    <row r="72" spans="1:8" x14ac:dyDescent="0.25">
      <c r="A72" s="336" t="s">
        <v>253</v>
      </c>
      <c r="B72" s="335" t="s">
        <v>256</v>
      </c>
      <c r="C72" s="337">
        <v>3608.3249999999998</v>
      </c>
      <c r="D72" s="337">
        <v>4147.5</v>
      </c>
      <c r="E72" s="212"/>
      <c r="F72" s="212"/>
      <c r="G72" s="213">
        <f>IF(Таблица625416[[#This Row],[Цена наличные]]&lt;&gt;"",Таблица625416[[#This Row],[Цена наличные]]*Таблица625416[[#This Row],[Заказ наличные]],"")</f>
        <v>0</v>
      </c>
      <c r="H72" s="213">
        <f>IF(Таблица625416[[#This Row],[Цена наличные]]&lt;&gt;"",Таблица625416[[#This Row],[Цена б/н]]*Таблица625416[[#This Row],[Заказ б/н]],"")</f>
        <v>0</v>
      </c>
    </row>
    <row r="73" spans="1:8" x14ac:dyDescent="0.25">
      <c r="A73" s="336" t="s">
        <v>257</v>
      </c>
      <c r="B73" s="335" t="s">
        <v>258</v>
      </c>
      <c r="C73" s="337">
        <v>3197.25</v>
      </c>
      <c r="D73" s="337">
        <v>3675</v>
      </c>
      <c r="E73" s="212"/>
      <c r="F73" s="212"/>
      <c r="G73" s="213">
        <f>IF(Таблица625416[[#This Row],[Цена наличные]]&lt;&gt;"",Таблица625416[[#This Row],[Цена наличные]]*Таблица625416[[#This Row],[Заказ наличные]],"")</f>
        <v>0</v>
      </c>
      <c r="H73" s="213">
        <f>IF(Таблица625416[[#This Row],[Цена наличные]]&lt;&gt;"",Таблица625416[[#This Row],[Цена б/н]]*Таблица625416[[#This Row],[Заказ б/н]],"")</f>
        <v>0</v>
      </c>
    </row>
    <row r="74" spans="1:8" x14ac:dyDescent="0.25">
      <c r="A74" s="336" t="s">
        <v>257</v>
      </c>
      <c r="B74" s="335" t="s">
        <v>259</v>
      </c>
      <c r="C74" s="337">
        <v>1233.2249999999999</v>
      </c>
      <c r="D74" s="337">
        <v>1417.5</v>
      </c>
      <c r="E74" s="212"/>
      <c r="F74" s="212"/>
      <c r="G74" s="213">
        <f>IF(Таблица625416[[#This Row],[Цена наличные]]&lt;&gt;"",Таблица625416[[#This Row],[Цена наличные]]*Таблица625416[[#This Row],[Заказ наличные]],"")</f>
        <v>0</v>
      </c>
      <c r="H74" s="213">
        <f>IF(Таблица625416[[#This Row],[Цена наличные]]&lt;&gt;"",Таблица625416[[#This Row],[Цена б/н]]*Таблица625416[[#This Row],[Заказ б/н]],"")</f>
        <v>0</v>
      </c>
    </row>
    <row r="75" spans="1:8" x14ac:dyDescent="0.25">
      <c r="A75" s="336" t="s">
        <v>257</v>
      </c>
      <c r="B75" s="335" t="s">
        <v>260</v>
      </c>
      <c r="C75" s="337">
        <v>867.82500000000005</v>
      </c>
      <c r="D75" s="337">
        <v>997.5</v>
      </c>
      <c r="E75" s="212"/>
      <c r="F75" s="212"/>
      <c r="G75" s="213">
        <f>IF(Таблица625416[[#This Row],[Цена наличные]]&lt;&gt;"",Таблица625416[[#This Row],[Цена наличные]]*Таблица625416[[#This Row],[Заказ наличные]],"")</f>
        <v>0</v>
      </c>
      <c r="H75" s="213">
        <f>IF(Таблица625416[[#This Row],[Цена наличные]]&lt;&gt;"",Таблица625416[[#This Row],[Цена б/н]]*Таблица625416[[#This Row],[Заказ б/н]],"")</f>
        <v>0</v>
      </c>
    </row>
    <row r="76" spans="1:8" x14ac:dyDescent="0.25">
      <c r="A76" s="336" t="s">
        <v>257</v>
      </c>
      <c r="B76" s="335" t="s">
        <v>261</v>
      </c>
      <c r="C76" s="337">
        <v>1890.9449999999999</v>
      </c>
      <c r="D76" s="337">
        <v>2173.5</v>
      </c>
      <c r="E76" s="212"/>
      <c r="F76" s="212"/>
      <c r="G76" s="213">
        <f>IF(Таблица625416[[#This Row],[Цена наличные]]&lt;&gt;"",Таблица625416[[#This Row],[Цена наличные]]*Таблица625416[[#This Row],[Заказ наличные]],"")</f>
        <v>0</v>
      </c>
      <c r="H76" s="213">
        <f>IF(Таблица625416[[#This Row],[Цена наличные]]&lt;&gt;"",Таблица625416[[#This Row],[Цена б/н]]*Таблица625416[[#This Row],[Заказ б/н]],"")</f>
        <v>0</v>
      </c>
    </row>
    <row r="77" spans="1:8" x14ac:dyDescent="0.25">
      <c r="A77" s="336" t="s">
        <v>262</v>
      </c>
      <c r="B77" s="335" t="s">
        <v>263</v>
      </c>
      <c r="C77" s="337">
        <v>1735.65</v>
      </c>
      <c r="D77" s="337">
        <v>1995</v>
      </c>
      <c r="E77" s="212"/>
      <c r="F77" s="212"/>
      <c r="G77" s="213">
        <f>IF(Таблица625416[[#This Row],[Цена наличные]]&lt;&gt;"",Таблица625416[[#This Row],[Цена наличные]]*Таблица625416[[#This Row],[Заказ наличные]],"")</f>
        <v>0</v>
      </c>
      <c r="H77" s="213">
        <f>IF(Таблица625416[[#This Row],[Цена наличные]]&lt;&gt;"",Таблица625416[[#This Row],[Цена б/н]]*Таблица625416[[#This Row],[Заказ б/н]],"")</f>
        <v>0</v>
      </c>
    </row>
    <row r="78" spans="1:8" x14ac:dyDescent="0.25">
      <c r="A78" s="336" t="s">
        <v>262</v>
      </c>
      <c r="B78" s="335" t="s">
        <v>264</v>
      </c>
      <c r="C78" s="337">
        <v>2603.4749999999999</v>
      </c>
      <c r="D78" s="337">
        <v>2992.5</v>
      </c>
      <c r="E78" s="212"/>
      <c r="F78" s="212"/>
      <c r="G78" s="213">
        <f>IF(Таблица625416[[#This Row],[Цена наличные]]&lt;&gt;"",Таблица625416[[#This Row],[Цена наличные]]*Таблица625416[[#This Row],[Заказ наличные]],"")</f>
        <v>0</v>
      </c>
      <c r="H78" s="213">
        <f>IF(Таблица625416[[#This Row],[Цена наличные]]&lt;&gt;"",Таблица625416[[#This Row],[Цена б/н]]*Таблица625416[[#This Row],[Заказ б/н]],"")</f>
        <v>0</v>
      </c>
    </row>
    <row r="79" spans="1:8" x14ac:dyDescent="0.25">
      <c r="A79" s="336" t="s">
        <v>262</v>
      </c>
      <c r="B79" s="335" t="s">
        <v>265</v>
      </c>
      <c r="C79" s="337">
        <v>2027.97</v>
      </c>
      <c r="D79" s="337">
        <v>2331</v>
      </c>
      <c r="E79" s="212"/>
      <c r="F79" s="212"/>
      <c r="G79" s="213">
        <f>IF(Таблица625416[[#This Row],[Цена наличные]]&lt;&gt;"",Таблица625416[[#This Row],[Цена наличные]]*Таблица625416[[#This Row],[Заказ наличные]],"")</f>
        <v>0</v>
      </c>
      <c r="H79" s="213">
        <f>IF(Таблица625416[[#This Row],[Цена наличные]]&lt;&gt;"",Таблица625416[[#This Row],[Цена б/н]]*Таблица625416[[#This Row],[Заказ б/н]],"")</f>
        <v>0</v>
      </c>
    </row>
    <row r="80" spans="1:8" x14ac:dyDescent="0.25">
      <c r="A80" s="336" t="s">
        <v>262</v>
      </c>
      <c r="B80" s="335" t="s">
        <v>266</v>
      </c>
      <c r="C80" s="337">
        <v>2703.96</v>
      </c>
      <c r="D80" s="337">
        <v>3108</v>
      </c>
      <c r="E80" s="212"/>
      <c r="F80" s="212"/>
      <c r="G80" s="213">
        <f>IF(Таблица625416[[#This Row],[Цена наличные]]&lt;&gt;"",Таблица625416[[#This Row],[Цена наличные]]*Таблица625416[[#This Row],[Заказ наличные]],"")</f>
        <v>0</v>
      </c>
      <c r="H80" s="213">
        <f>IF(Таблица625416[[#This Row],[Цена наличные]]&lt;&gt;"",Таблица625416[[#This Row],[Цена б/н]]*Таблица625416[[#This Row],[Заказ б/н]],"")</f>
        <v>0</v>
      </c>
    </row>
    <row r="81" spans="1:8" x14ac:dyDescent="0.25">
      <c r="A81" s="336" t="s">
        <v>262</v>
      </c>
      <c r="B81" s="335" t="s">
        <v>267</v>
      </c>
      <c r="C81" s="337">
        <v>2740.5</v>
      </c>
      <c r="D81" s="337">
        <v>3150</v>
      </c>
      <c r="E81" s="212"/>
      <c r="F81" s="212"/>
      <c r="G81" s="213">
        <f>IF(Таблица625416[[#This Row],[Цена наличные]]&lt;&gt;"",Таблица625416[[#This Row],[Цена наличные]]*Таблица625416[[#This Row],[Заказ наличные]],"")</f>
        <v>0</v>
      </c>
      <c r="H81" s="213">
        <f>IF(Таблица625416[[#This Row],[Цена наличные]]&lt;&gt;"",Таблица625416[[#This Row],[Цена б/н]]*Таблица625416[[#This Row],[Заказ б/н]],"")</f>
        <v>0</v>
      </c>
    </row>
    <row r="82" spans="1:8" x14ac:dyDescent="0.25">
      <c r="A82" s="336" t="s">
        <v>268</v>
      </c>
      <c r="B82" s="335" t="s">
        <v>269</v>
      </c>
      <c r="C82" s="337">
        <v>10782.954</v>
      </c>
      <c r="D82" s="337">
        <v>12394.2</v>
      </c>
      <c r="E82" s="212"/>
      <c r="F82" s="212"/>
      <c r="G82" s="213">
        <f>IF(Таблица625416[[#This Row],[Цена наличные]]&lt;&gt;"",Таблица625416[[#This Row],[Цена наличные]]*Таблица625416[[#This Row],[Заказ наличные]],"")</f>
        <v>0</v>
      </c>
      <c r="H82" s="213">
        <f>IF(Таблица625416[[#This Row],[Цена наличные]]&lt;&gt;"",Таблица625416[[#This Row],[Цена б/н]]*Таблица625416[[#This Row],[Заказ б/н]],"")</f>
        <v>0</v>
      </c>
    </row>
    <row r="83" spans="1:8" x14ac:dyDescent="0.25">
      <c r="A83" s="336" t="s">
        <v>268</v>
      </c>
      <c r="B83" s="335" t="s">
        <v>270</v>
      </c>
      <c r="C83" s="337">
        <v>11875.5</v>
      </c>
      <c r="D83" s="337">
        <v>13650</v>
      </c>
      <c r="E83" s="212"/>
      <c r="F83" s="212"/>
      <c r="G83" s="213">
        <f>IF(Таблица625416[[#This Row],[Цена наличные]]&lt;&gt;"",Таблица625416[[#This Row],[Цена наличные]]*Таблица625416[[#This Row],[Заказ наличные]],"")</f>
        <v>0</v>
      </c>
      <c r="H83" s="213">
        <f>IF(Таблица625416[[#This Row],[Цена наличные]]&lt;&gt;"",Таблица625416[[#This Row],[Цена б/н]]*Таблица625416[[#This Row],[Заказ б/н]],"")</f>
        <v>0</v>
      </c>
    </row>
    <row r="84" spans="1:8" x14ac:dyDescent="0.25">
      <c r="A84" s="336" t="s">
        <v>268</v>
      </c>
      <c r="B84" s="335" t="s">
        <v>271</v>
      </c>
      <c r="C84" s="337">
        <v>12789</v>
      </c>
      <c r="D84" s="337">
        <v>14700</v>
      </c>
      <c r="E84" s="212"/>
      <c r="F84" s="212"/>
      <c r="G84" s="213">
        <f>IF(Таблица625416[[#This Row],[Цена наличные]]&lt;&gt;"",Таблица625416[[#This Row],[Цена наличные]]*Таблица625416[[#This Row],[Заказ наличные]],"")</f>
        <v>0</v>
      </c>
      <c r="H84" s="213">
        <f>IF(Таблица625416[[#This Row],[Цена наличные]]&lt;&gt;"",Таблица625416[[#This Row],[Цена б/н]]*Таблица625416[[#This Row],[Заказ б/н]],"")</f>
        <v>0</v>
      </c>
    </row>
    <row r="85" spans="1:8" x14ac:dyDescent="0.25">
      <c r="A85" s="336" t="s">
        <v>268</v>
      </c>
      <c r="B85" s="335" t="s">
        <v>272</v>
      </c>
      <c r="C85" s="337">
        <v>10459.575000000001</v>
      </c>
      <c r="D85" s="337">
        <v>12022.5</v>
      </c>
      <c r="E85" s="212"/>
      <c r="F85" s="212"/>
      <c r="G85" s="213">
        <f>IF(Таблица625416[[#This Row],[Цена наличные]]&lt;&gt;"",Таблица625416[[#This Row],[Цена наличные]]*Таблица625416[[#This Row],[Заказ наличные]],"")</f>
        <v>0</v>
      </c>
      <c r="H85" s="213">
        <f>IF(Таблица625416[[#This Row],[Цена наличные]]&lt;&gt;"",Таблица625416[[#This Row],[Цена б/н]]*Таблица625416[[#This Row],[Заказ б/н]],"")</f>
        <v>0</v>
      </c>
    </row>
    <row r="86" spans="1:8" x14ac:dyDescent="0.25">
      <c r="A86" s="336" t="s">
        <v>268</v>
      </c>
      <c r="B86" s="335" t="s">
        <v>273</v>
      </c>
      <c r="C86" s="337">
        <v>10782.954</v>
      </c>
      <c r="D86" s="337">
        <v>12394.2</v>
      </c>
      <c r="E86" s="212"/>
      <c r="F86" s="212"/>
      <c r="G86" s="213">
        <f>IF(Таблица625416[[#This Row],[Цена наличные]]&lt;&gt;"",Таблица625416[[#This Row],[Цена наличные]]*Таблица625416[[#This Row],[Заказ наличные]],"")</f>
        <v>0</v>
      </c>
      <c r="H86" s="213">
        <f>IF(Таблица625416[[#This Row],[Цена наличные]]&lt;&gt;"",Таблица625416[[#This Row],[Цена б/н]]*Таблица625416[[#This Row],[Заказ б/н]],"")</f>
        <v>0</v>
      </c>
    </row>
    <row r="87" spans="1:8" x14ac:dyDescent="0.25">
      <c r="A87" s="336" t="s">
        <v>268</v>
      </c>
      <c r="B87" s="335" t="s">
        <v>274</v>
      </c>
      <c r="C87" s="337">
        <v>11875.5</v>
      </c>
      <c r="D87" s="337">
        <v>13650</v>
      </c>
      <c r="E87" s="212"/>
      <c r="F87" s="212"/>
      <c r="G87" s="213">
        <f>IF(Таблица625416[[#This Row],[Цена наличные]]&lt;&gt;"",Таблица625416[[#This Row],[Цена наличные]]*Таблица625416[[#This Row],[Заказ наличные]],"")</f>
        <v>0</v>
      </c>
      <c r="H87" s="213">
        <f>IF(Таблица625416[[#This Row],[Цена наличные]]&lt;&gt;"",Таблица625416[[#This Row],[Цена б/н]]*Таблица625416[[#This Row],[Заказ б/н]],"")</f>
        <v>0</v>
      </c>
    </row>
    <row r="88" spans="1:8" x14ac:dyDescent="0.25">
      <c r="A88" s="336" t="s">
        <v>268</v>
      </c>
      <c r="B88" s="335" t="s">
        <v>275</v>
      </c>
      <c r="C88" s="337">
        <v>11875.5</v>
      </c>
      <c r="D88" s="337">
        <v>13650</v>
      </c>
      <c r="E88" s="212"/>
      <c r="F88" s="212"/>
      <c r="G88" s="213">
        <f>IF(Таблица625416[[#This Row],[Цена наличные]]&lt;&gt;"",Таблица625416[[#This Row],[Цена наличные]]*Таблица625416[[#This Row],[Заказ наличные]],"")</f>
        <v>0</v>
      </c>
      <c r="H88" s="213">
        <f>IF(Таблица625416[[#This Row],[Цена наличные]]&lt;&gt;"",Таблица625416[[#This Row],[Цена б/н]]*Таблица625416[[#This Row],[Заказ б/н]],"")</f>
        <v>0</v>
      </c>
    </row>
    <row r="89" spans="1:8" x14ac:dyDescent="0.25">
      <c r="A89" s="336" t="s">
        <v>268</v>
      </c>
      <c r="B89" s="335" t="s">
        <v>276</v>
      </c>
      <c r="C89" s="337">
        <v>12789</v>
      </c>
      <c r="D89" s="337">
        <v>14700</v>
      </c>
      <c r="E89" s="212"/>
      <c r="F89" s="212"/>
      <c r="G89" s="213">
        <f>IF(Таблица625416[[#This Row],[Цена наличные]]&lt;&gt;"",Таблица625416[[#This Row],[Цена наличные]]*Таблица625416[[#This Row],[Заказ наличные]],"")</f>
        <v>0</v>
      </c>
      <c r="H89" s="213">
        <f>IF(Таблица625416[[#This Row],[Цена наличные]]&lt;&gt;"",Таблица625416[[#This Row],[Цена б/н]]*Таблица625416[[#This Row],[Заказ б/н]],"")</f>
        <v>0</v>
      </c>
    </row>
    <row r="90" spans="1:8" x14ac:dyDescent="0.25">
      <c r="A90" s="336" t="s">
        <v>268</v>
      </c>
      <c r="B90" s="335" t="s">
        <v>277</v>
      </c>
      <c r="C90" s="337">
        <v>12789</v>
      </c>
      <c r="D90" s="337">
        <v>14700</v>
      </c>
      <c r="E90" s="212"/>
      <c r="F90" s="212"/>
      <c r="G90" s="213">
        <f>IF(Таблица625416[[#This Row],[Цена наличные]]&lt;&gt;"",Таблица625416[[#This Row],[Цена наличные]]*Таблица625416[[#This Row],[Заказ наличные]],"")</f>
        <v>0</v>
      </c>
      <c r="H90" s="213">
        <f>IF(Таблица625416[[#This Row],[Цена наличные]]&lt;&gt;"",Таблица625416[[#This Row],[Цена б/н]]*Таблица625416[[#This Row],[Заказ б/н]],"")</f>
        <v>0</v>
      </c>
    </row>
    <row r="91" spans="1:8" x14ac:dyDescent="0.25">
      <c r="A91" s="336" t="s">
        <v>268</v>
      </c>
      <c r="B91" s="335" t="s">
        <v>278</v>
      </c>
      <c r="C91" s="337">
        <v>11875.5</v>
      </c>
      <c r="D91" s="337">
        <v>13650</v>
      </c>
      <c r="E91" s="212"/>
      <c r="F91" s="212"/>
      <c r="G91" s="213">
        <f>IF(Таблица625416[[#This Row],[Цена наличные]]&lt;&gt;"",Таблица625416[[#This Row],[Цена наличные]]*Таблица625416[[#This Row],[Заказ наличные]],"")</f>
        <v>0</v>
      </c>
      <c r="H91" s="213">
        <f>IF(Таблица625416[[#This Row],[Цена наличные]]&lt;&gt;"",Таблица625416[[#This Row],[Цена б/н]]*Таблица625416[[#This Row],[Заказ б/н]],"")</f>
        <v>0</v>
      </c>
    </row>
    <row r="92" spans="1:8" x14ac:dyDescent="0.25">
      <c r="A92" s="336" t="s">
        <v>279</v>
      </c>
      <c r="B92" s="335" t="s">
        <v>280</v>
      </c>
      <c r="C92" s="337">
        <v>904.36500000000001</v>
      </c>
      <c r="D92" s="337">
        <v>1039.5</v>
      </c>
      <c r="E92" s="212"/>
      <c r="F92" s="212"/>
      <c r="G92" s="213">
        <f>IF(Таблица625416[[#This Row],[Цена наличные]]&lt;&gt;"",Таблица625416[[#This Row],[Цена наличные]]*Таблица625416[[#This Row],[Заказ наличные]],"")</f>
        <v>0</v>
      </c>
      <c r="H92" s="213">
        <f>IF(Таблица625416[[#This Row],[Цена наличные]]&lt;&gt;"",Таблица625416[[#This Row],[Цена б/н]]*Таблица625416[[#This Row],[Заказ б/н]],"")</f>
        <v>0</v>
      </c>
    </row>
    <row r="93" spans="1:8" x14ac:dyDescent="0.25">
      <c r="A93" s="336" t="s">
        <v>134</v>
      </c>
      <c r="B93" s="335" t="s">
        <v>281</v>
      </c>
      <c r="C93" s="337">
        <v>1498.14</v>
      </c>
      <c r="D93" s="337">
        <v>1722</v>
      </c>
      <c r="E93" s="212"/>
      <c r="F93" s="212"/>
      <c r="G93" s="213">
        <f>IF(Таблица625416[[#This Row],[Цена наличные]]&lt;&gt;"",Таблица625416[[#This Row],[Цена наличные]]*Таблица625416[[#This Row],[Заказ наличные]],"")</f>
        <v>0</v>
      </c>
      <c r="H93" s="213">
        <f>IF(Таблица625416[[#This Row],[Цена наличные]]&lt;&gt;"",Таблица625416[[#This Row],[Цена б/н]]*Таблица625416[[#This Row],[Заказ б/н]],"")</f>
        <v>0</v>
      </c>
    </row>
    <row r="94" spans="1:8" x14ac:dyDescent="0.25">
      <c r="A94" s="336" t="s">
        <v>134</v>
      </c>
      <c r="B94" s="335" t="s">
        <v>282</v>
      </c>
      <c r="C94" s="337">
        <v>2101.0500000000002</v>
      </c>
      <c r="D94" s="337">
        <v>2415</v>
      </c>
      <c r="E94" s="212"/>
      <c r="F94" s="212"/>
      <c r="G94" s="213">
        <f>IF(Таблица625416[[#This Row],[Цена наличные]]&lt;&gt;"",Таблица625416[[#This Row],[Цена наличные]]*Таблица625416[[#This Row],[Заказ наличные]],"")</f>
        <v>0</v>
      </c>
      <c r="H94" s="213">
        <f>IF(Таблица625416[[#This Row],[Цена наличные]]&lt;&gt;"",Таблица625416[[#This Row],[Цена б/н]]*Таблица625416[[#This Row],[Заказ б/н]],"")</f>
        <v>0</v>
      </c>
    </row>
    <row r="95" spans="1:8" x14ac:dyDescent="0.25">
      <c r="A95" s="336" t="s">
        <v>134</v>
      </c>
      <c r="B95" s="335" t="s">
        <v>9540</v>
      </c>
      <c r="C95" s="337">
        <v>5115.6000000000004</v>
      </c>
      <c r="D95" s="337">
        <v>5880</v>
      </c>
      <c r="E95" s="212"/>
      <c r="F95" s="212"/>
      <c r="G95" s="213">
        <f>IF(Таблица625416[[#This Row],[Цена наличные]]&lt;&gt;"",Таблица625416[[#This Row],[Цена наличные]]*Таблица625416[[#This Row],[Заказ наличные]],"")</f>
        <v>0</v>
      </c>
      <c r="H95" s="213">
        <f>IF(Таблица625416[[#This Row],[Цена наличные]]&lt;&gt;"",Таблица625416[[#This Row],[Цена б/н]]*Таблица625416[[#This Row],[Заказ б/н]],"")</f>
        <v>0</v>
      </c>
    </row>
    <row r="96" spans="1:8" x14ac:dyDescent="0.25">
      <c r="A96" s="336" t="s">
        <v>134</v>
      </c>
      <c r="B96" s="335" t="s">
        <v>283</v>
      </c>
      <c r="C96" s="337">
        <v>630.31499999999994</v>
      </c>
      <c r="D96" s="337">
        <v>724.5</v>
      </c>
      <c r="E96" s="212"/>
      <c r="F96" s="212"/>
      <c r="G96" s="213">
        <f>IF(Таблица625416[[#This Row],[Цена наличные]]&lt;&gt;"",Таблица625416[[#This Row],[Цена наличные]]*Таблица625416[[#This Row],[Заказ наличные]],"")</f>
        <v>0</v>
      </c>
      <c r="H96" s="213">
        <f>IF(Таблица625416[[#This Row],[Цена наличные]]&lt;&gt;"",Таблица625416[[#This Row],[Цена б/н]]*Таблица625416[[#This Row],[Заказ б/н]],"")</f>
        <v>0</v>
      </c>
    </row>
    <row r="97" spans="1:8" x14ac:dyDescent="0.25">
      <c r="A97" s="336" t="s">
        <v>134</v>
      </c>
      <c r="B97" s="335" t="s">
        <v>9541</v>
      </c>
      <c r="C97" s="337">
        <v>1653.4349999999999</v>
      </c>
      <c r="D97" s="337">
        <v>1900.5</v>
      </c>
      <c r="E97" s="212"/>
      <c r="F97" s="212"/>
      <c r="G97" s="213">
        <f>IF(Таблица625416[[#This Row],[Цена наличные]]&lt;&gt;"",Таблица625416[[#This Row],[Цена наличные]]*Таблица625416[[#This Row],[Заказ наличные]],"")</f>
        <v>0</v>
      </c>
      <c r="H97" s="213">
        <f>IF(Таблица625416[[#This Row],[Цена наличные]]&lt;&gt;"",Таблица625416[[#This Row],[Цена б/н]]*Таблица625416[[#This Row],[Заказ б/н]],"")</f>
        <v>0</v>
      </c>
    </row>
    <row r="98" spans="1:8" x14ac:dyDescent="0.25">
      <c r="A98" s="336" t="s">
        <v>134</v>
      </c>
      <c r="B98" s="335" t="s">
        <v>284</v>
      </c>
      <c r="C98" s="337">
        <v>1269.7650000000001</v>
      </c>
      <c r="D98" s="337">
        <v>1459.5</v>
      </c>
      <c r="E98" s="212"/>
      <c r="F98" s="212"/>
      <c r="G98" s="213">
        <f>IF(Таблица625416[[#This Row],[Цена наличные]]&lt;&gt;"",Таблица625416[[#This Row],[Цена наличные]]*Таблица625416[[#This Row],[Заказ наличные]],"")</f>
        <v>0</v>
      </c>
      <c r="H98" s="213">
        <f>IF(Таблица625416[[#This Row],[Цена наличные]]&lt;&gt;"",Таблица625416[[#This Row],[Цена б/н]]*Таблица625416[[#This Row],[Заказ б/н]],"")</f>
        <v>0</v>
      </c>
    </row>
    <row r="99" spans="1:8" x14ac:dyDescent="0.25">
      <c r="A99" s="336" t="s">
        <v>134</v>
      </c>
      <c r="B99" s="335" t="s">
        <v>285</v>
      </c>
      <c r="C99" s="337">
        <v>721.66499999999996</v>
      </c>
      <c r="D99" s="337">
        <v>829.5</v>
      </c>
      <c r="E99" s="212"/>
      <c r="F99" s="212"/>
      <c r="G99" s="213">
        <f>IF(Таблица625416[[#This Row],[Цена наличные]]&lt;&gt;"",Таблица625416[[#This Row],[Цена наличные]]*Таблица625416[[#This Row],[Заказ наличные]],"")</f>
        <v>0</v>
      </c>
      <c r="H99" s="213">
        <f>IF(Таблица625416[[#This Row],[Цена наличные]]&lt;&gt;"",Таблица625416[[#This Row],[Цена б/н]]*Таблица625416[[#This Row],[Заказ б/н]],"")</f>
        <v>0</v>
      </c>
    </row>
    <row r="100" spans="1:8" x14ac:dyDescent="0.25">
      <c r="A100" s="336" t="s">
        <v>134</v>
      </c>
      <c r="B100" s="335" t="s">
        <v>286</v>
      </c>
      <c r="C100" s="337">
        <v>2740.5</v>
      </c>
      <c r="D100" s="337">
        <v>3150</v>
      </c>
      <c r="E100" s="212"/>
      <c r="F100" s="212"/>
      <c r="G100" s="213">
        <f>IF(Таблица625416[[#This Row],[Цена наличные]]&lt;&gt;"",Таблица625416[[#This Row],[Цена наличные]]*Таблица625416[[#This Row],[Заказ наличные]],"")</f>
        <v>0</v>
      </c>
      <c r="H100" s="213">
        <f>IF(Таблица625416[[#This Row],[Цена наличные]]&lt;&gt;"",Таблица625416[[#This Row],[Цена б/н]]*Таблица625416[[#This Row],[Заказ б/н]],"")</f>
        <v>0</v>
      </c>
    </row>
    <row r="101" spans="1:8" x14ac:dyDescent="0.25">
      <c r="A101" s="336" t="s">
        <v>134</v>
      </c>
      <c r="B101" s="335" t="s">
        <v>287</v>
      </c>
      <c r="C101" s="337">
        <v>1827</v>
      </c>
      <c r="D101" s="337">
        <v>2100</v>
      </c>
      <c r="E101" s="212"/>
      <c r="F101" s="212"/>
      <c r="G101" s="213">
        <f>IF(Таблица625416[[#This Row],[Цена наличные]]&lt;&gt;"",Таблица625416[[#This Row],[Цена наличные]]*Таблица625416[[#This Row],[Заказ наличные]],"")</f>
        <v>0</v>
      </c>
      <c r="H101" s="213">
        <f>IF(Таблица625416[[#This Row],[Цена наличные]]&lt;&gt;"",Таблица625416[[#This Row],[Цена б/н]]*Таблица625416[[#This Row],[Заказ б/н]],"")</f>
        <v>0</v>
      </c>
    </row>
    <row r="102" spans="1:8" x14ac:dyDescent="0.25">
      <c r="A102" s="336" t="s">
        <v>134</v>
      </c>
      <c r="B102" s="335" t="s">
        <v>288</v>
      </c>
      <c r="C102" s="337">
        <v>721.66499999999996</v>
      </c>
      <c r="D102" s="337">
        <v>829.5</v>
      </c>
      <c r="E102" s="212"/>
      <c r="F102" s="212"/>
      <c r="G102" s="213">
        <f>IF(Таблица625416[[#This Row],[Цена наличные]]&lt;&gt;"",Таблица625416[[#This Row],[Цена наличные]]*Таблица625416[[#This Row],[Заказ наличные]],"")</f>
        <v>0</v>
      </c>
      <c r="H102" s="213">
        <f>IF(Таблица625416[[#This Row],[Цена наличные]]&lt;&gt;"",Таблица625416[[#This Row],[Цена б/н]]*Таблица625416[[#This Row],[Заказ б/н]],"")</f>
        <v>0</v>
      </c>
    </row>
    <row r="103" spans="1:8" x14ac:dyDescent="0.25">
      <c r="A103" s="336" t="s">
        <v>289</v>
      </c>
      <c r="B103" s="335" t="s">
        <v>290</v>
      </c>
      <c r="C103" s="337">
        <v>904.36500000000001</v>
      </c>
      <c r="D103" s="337">
        <v>1039.5</v>
      </c>
      <c r="E103" s="212"/>
      <c r="F103" s="212"/>
      <c r="G103" s="213">
        <f>IF(Таблица625416[[#This Row],[Цена наличные]]&lt;&gt;"",Таблица625416[[#This Row],[Цена наличные]]*Таблица625416[[#This Row],[Заказ наличные]],"")</f>
        <v>0</v>
      </c>
      <c r="H103" s="213">
        <f>IF(Таблица625416[[#This Row],[Цена наличные]]&lt;&gt;"",Таблица625416[[#This Row],[Цена б/н]]*Таблица625416[[#This Row],[Заказ б/н]],"")</f>
        <v>0</v>
      </c>
    </row>
    <row r="104" spans="1:8" x14ac:dyDescent="0.25">
      <c r="A104" s="336" t="s">
        <v>9542</v>
      </c>
      <c r="B104" s="335" t="s">
        <v>9543</v>
      </c>
      <c r="C104" s="337">
        <v>2620.8314999999998</v>
      </c>
      <c r="D104" s="337">
        <v>3012.45</v>
      </c>
      <c r="E104" s="212"/>
      <c r="F104" s="212"/>
      <c r="G104" s="213">
        <f>IF(Таблица625416[[#This Row],[Цена наличные]]&lt;&gt;"",Таблица625416[[#This Row],[Цена наличные]]*Таблица625416[[#This Row],[Заказ наличные]],"")</f>
        <v>0</v>
      </c>
      <c r="H104" s="213">
        <f>IF(Таблица625416[[#This Row],[Цена наличные]]&lt;&gt;"",Таблица625416[[#This Row],[Цена б/н]]*Таблица625416[[#This Row],[Заказ б/н]],"")</f>
        <v>0</v>
      </c>
    </row>
    <row r="105" spans="1:8" x14ac:dyDescent="0.25">
      <c r="A105" s="336" t="s">
        <v>135</v>
      </c>
      <c r="B105" s="335" t="s">
        <v>291</v>
      </c>
      <c r="C105" s="337">
        <v>5161.2749999999996</v>
      </c>
      <c r="D105" s="337">
        <v>5932.5</v>
      </c>
      <c r="E105" s="212"/>
      <c r="F105" s="212"/>
      <c r="G105" s="213">
        <f>IF(Таблица625416[[#This Row],[Цена наличные]]&lt;&gt;"",Таблица625416[[#This Row],[Цена наличные]]*Таблица625416[[#This Row],[Заказ наличные]],"")</f>
        <v>0</v>
      </c>
      <c r="H105" s="213">
        <f>IF(Таблица625416[[#This Row],[Цена наличные]]&lt;&gt;"",Таблица625416[[#This Row],[Цена б/н]]*Таблица625416[[#This Row],[Заказ б/н]],"")</f>
        <v>0</v>
      </c>
    </row>
  </sheetData>
  <mergeCells count="4">
    <mergeCell ref="A1:H1"/>
    <mergeCell ref="A2:E2"/>
    <mergeCell ref="A3:D3"/>
    <mergeCell ref="A4:C4"/>
  </mergeCells>
  <conditionalFormatting sqref="A6:F105">
    <cfRule type="expression" dxfId="16" priority="1">
      <formula>$C6=""</formula>
    </cfRule>
  </conditionalFormatting>
  <hyperlinks>
    <hyperlink ref="A1" location="'Оглавление'!A1" display="Назад в оглавление" xr:uid="{00000000-0004-0000-0D00-000000000000}"/>
  </hyperlinks>
  <pageMargins left="0.7" right="0.7" top="0.75" bottom="0.75" header="0" footer="0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1">
    <tabColor theme="9"/>
  </sheetPr>
  <dimension ref="A1:H937"/>
  <sheetViews>
    <sheetView showGridLines="0" workbookViewId="0">
      <pane ySplit="4" topLeftCell="A5" activePane="bottomLeft" state="frozen"/>
      <selection activeCell="A14" sqref="A14:XFD14"/>
      <selection pane="bottomLeft" sqref="A1:H1"/>
    </sheetView>
  </sheetViews>
  <sheetFormatPr defaultColWidth="14.42578125" defaultRowHeight="15" customHeight="1" x14ac:dyDescent="0.25"/>
  <cols>
    <col min="1" max="1" width="15.7109375" style="360" customWidth="1"/>
    <col min="2" max="2" width="48.5703125" style="360" customWidth="1"/>
    <col min="3" max="3" width="12.5703125" style="360" hidden="1" customWidth="1"/>
    <col min="4" max="4" width="14.7109375" style="360" customWidth="1"/>
    <col min="5" max="6" width="12.140625" style="360" customWidth="1"/>
    <col min="7" max="7" width="10.7109375" style="360" customWidth="1"/>
    <col min="8" max="8" width="19.5703125" style="360" bestFit="1" customWidth="1"/>
    <col min="9" max="9" width="21.85546875" style="360" customWidth="1"/>
    <col min="10" max="27" width="8.7109375" style="360" customWidth="1"/>
    <col min="28" max="16384" width="14.42578125" style="360"/>
  </cols>
  <sheetData>
    <row r="1" spans="1:8" ht="32.25" customHeight="1" x14ac:dyDescent="0.25">
      <c r="A1" s="603" t="s">
        <v>2</v>
      </c>
      <c r="B1" s="637"/>
      <c r="C1" s="637"/>
      <c r="D1" s="637"/>
      <c r="E1" s="637"/>
      <c r="F1" s="638"/>
      <c r="G1" s="638"/>
      <c r="H1" s="638"/>
    </row>
    <row r="2" spans="1:8" ht="21" x14ac:dyDescent="0.25">
      <c r="A2" s="639" t="s">
        <v>12533</v>
      </c>
      <c r="B2" s="640"/>
      <c r="C2" s="640"/>
      <c r="D2" s="640"/>
      <c r="E2" s="640"/>
      <c r="F2" s="380"/>
      <c r="G2" s="380"/>
      <c r="H2" s="381"/>
    </row>
    <row r="3" spans="1:8" ht="21" x14ac:dyDescent="0.25">
      <c r="A3" s="641" t="s">
        <v>122</v>
      </c>
      <c r="B3" s="642"/>
      <c r="C3" s="642"/>
      <c r="D3" s="642"/>
      <c r="E3" s="382" t="s">
        <v>3</v>
      </c>
      <c r="F3" s="383">
        <f>SUM(Таблица1315[Заказ])</f>
        <v>0</v>
      </c>
      <c r="G3" s="384">
        <f>SUM(Таблица1315[Сумма заказа])</f>
        <v>0</v>
      </c>
      <c r="H3" s="385"/>
    </row>
    <row r="4" spans="1:8" ht="30" x14ac:dyDescent="0.25">
      <c r="A4" s="386" t="s">
        <v>17</v>
      </c>
      <c r="B4" s="386" t="s">
        <v>5</v>
      </c>
      <c r="C4" s="387" t="s">
        <v>111</v>
      </c>
      <c r="D4" s="388" t="s">
        <v>19</v>
      </c>
      <c r="E4" s="389" t="s">
        <v>20</v>
      </c>
      <c r="F4" s="390" t="s">
        <v>8</v>
      </c>
      <c r="G4" s="391" t="s">
        <v>9</v>
      </c>
      <c r="H4" s="392" t="s">
        <v>23</v>
      </c>
    </row>
    <row r="5" spans="1:8" s="398" customFormat="1" ht="15" customHeight="1" x14ac:dyDescent="0.25">
      <c r="A5" s="425" t="s">
        <v>16306</v>
      </c>
      <c r="B5" s="426" t="s">
        <v>16307</v>
      </c>
      <c r="C5" s="427"/>
      <c r="D5" s="428">
        <v>13500</v>
      </c>
      <c r="E5" s="429">
        <v>13300</v>
      </c>
      <c r="F5" s="393"/>
      <c r="G5" s="393">
        <f>IF('Телевизоры (безнал) Спецпред-ие'!$F5&lt;=19,D5*F5,'Телевизоры (безнал) Спецпред-ие'!$E5*F5)</f>
        <v>0</v>
      </c>
      <c r="H5" s="394"/>
    </row>
    <row r="6" spans="1:8" s="398" customFormat="1" ht="15" customHeight="1" x14ac:dyDescent="0.25">
      <c r="A6" s="425" t="s">
        <v>16308</v>
      </c>
      <c r="B6" s="426" t="s">
        <v>16309</v>
      </c>
      <c r="C6" s="427"/>
      <c r="D6" s="428">
        <v>14400</v>
      </c>
      <c r="E6" s="429">
        <v>14200</v>
      </c>
      <c r="F6" s="393"/>
      <c r="G6" s="393">
        <f>IF('Телевизоры (безнал) Спецпред-ие'!$F6&lt;=19,D6*F6,'Телевизоры (безнал) Спецпред-ие'!$E6*F6)</f>
        <v>0</v>
      </c>
      <c r="H6" s="394"/>
    </row>
    <row r="7" spans="1:8" s="398" customFormat="1" ht="15" customHeight="1" x14ac:dyDescent="0.25">
      <c r="A7" s="453" t="s">
        <v>16310</v>
      </c>
      <c r="B7" s="454" t="s">
        <v>16311</v>
      </c>
      <c r="C7" s="455"/>
      <c r="D7" s="456">
        <v>21250</v>
      </c>
      <c r="E7" s="457">
        <v>21000</v>
      </c>
      <c r="F7" s="393"/>
      <c r="G7" s="393">
        <f>IF('Телевизоры (безнал) Спецпред-ие'!$F7&lt;=19,D7*F7,'Телевизоры (безнал) Спецпред-ие'!$E7*F7)</f>
        <v>0</v>
      </c>
      <c r="H7" s="394" t="s">
        <v>185</v>
      </c>
    </row>
    <row r="8" spans="1:8" s="398" customFormat="1" ht="15" customHeight="1" x14ac:dyDescent="0.25">
      <c r="A8" s="661" t="s">
        <v>13384</v>
      </c>
      <c r="B8" s="662" t="s">
        <v>16312</v>
      </c>
      <c r="C8" s="455"/>
      <c r="D8" s="663">
        <v>23250</v>
      </c>
      <c r="E8" s="663">
        <v>22700</v>
      </c>
      <c r="F8" s="423"/>
      <c r="G8" s="424">
        <f>IF('Телевизоры (безнал) Спецпред-ие'!$F8&lt;=19,D8*F8,'Телевизоры (безнал) Спецпред-ие'!$E8*F8)</f>
        <v>0</v>
      </c>
      <c r="H8" s="660" t="s">
        <v>185</v>
      </c>
    </row>
    <row r="9" spans="1:8" ht="15.75" customHeight="1" x14ac:dyDescent="0.25">
      <c r="A9" s="425" t="s">
        <v>16313</v>
      </c>
      <c r="B9" s="426" t="s">
        <v>16314</v>
      </c>
      <c r="C9" s="427"/>
      <c r="D9" s="429">
        <v>25250</v>
      </c>
      <c r="E9" s="429">
        <v>24800</v>
      </c>
      <c r="F9" s="658"/>
      <c r="G9" s="659">
        <f>IF('Телевизоры (безнал) Спецпред-ие'!$F9&lt;=19,D9*F9,'Телевизоры (безнал) Спецпред-ие'!$E9*F9)</f>
        <v>0</v>
      </c>
      <c r="H9" s="660"/>
    </row>
    <row r="10" spans="1:8" ht="15.75" customHeight="1" x14ac:dyDescent="0.25">
      <c r="A10" s="425" t="s">
        <v>16315</v>
      </c>
      <c r="B10" s="426" t="s">
        <v>16316</v>
      </c>
      <c r="C10" s="427"/>
      <c r="D10" s="429">
        <v>27100</v>
      </c>
      <c r="E10" s="429">
        <v>26500</v>
      </c>
      <c r="F10" s="658"/>
      <c r="G10" s="659">
        <f>IF('Телевизоры (безнал) Спецпред-ие'!$F10&lt;=19,D10*F10,'Телевизоры (безнал) Спецпред-ие'!$E10*F10)</f>
        <v>0</v>
      </c>
      <c r="H10" s="660"/>
    </row>
    <row r="11" spans="1:8" ht="15.75" customHeight="1" x14ac:dyDescent="0.25">
      <c r="A11" s="425" t="s">
        <v>16317</v>
      </c>
      <c r="B11" s="426" t="s">
        <v>16318</v>
      </c>
      <c r="C11" s="427"/>
      <c r="D11" s="429">
        <v>29800</v>
      </c>
      <c r="E11" s="429">
        <v>29250</v>
      </c>
      <c r="F11" s="658"/>
      <c r="G11" s="659">
        <f>IF('Телевизоры (безнал) Спецпред-ие'!$F11&lt;=19,D11*F11,'Телевизоры (безнал) Спецпред-ие'!$E11*F11)</f>
        <v>0</v>
      </c>
      <c r="H11" s="660"/>
    </row>
    <row r="12" spans="1:8" ht="15.75" customHeight="1" x14ac:dyDescent="0.25">
      <c r="A12" s="453" t="s">
        <v>16319</v>
      </c>
      <c r="B12" s="454" t="s">
        <v>16320</v>
      </c>
      <c r="C12" s="455"/>
      <c r="D12" s="457">
        <v>29400</v>
      </c>
      <c r="E12" s="457">
        <v>30200</v>
      </c>
      <c r="F12" s="658"/>
      <c r="G12" s="659">
        <f>IF('Телевизоры (безнал) Спецпред-ие'!$F12&lt;=19,D12*F12,'Телевизоры (безнал) Спецпред-ие'!$E12*F12)</f>
        <v>0</v>
      </c>
      <c r="H12" s="660" t="s">
        <v>185</v>
      </c>
    </row>
    <row r="13" spans="1:8" ht="15.75" customHeight="1" x14ac:dyDescent="0.25">
      <c r="A13" s="453" t="s">
        <v>16321</v>
      </c>
      <c r="B13" s="454" t="s">
        <v>16322</v>
      </c>
      <c r="C13" s="455"/>
      <c r="D13" s="457">
        <v>31400</v>
      </c>
      <c r="E13" s="457">
        <v>32050</v>
      </c>
      <c r="F13" s="658"/>
      <c r="G13" s="659">
        <f>IF('Телевизоры (безнал) Спецпред-ие'!$F13&lt;=19,D13*F13,'Телевизоры (безнал) Спецпред-ие'!$E13*F13)</f>
        <v>0</v>
      </c>
      <c r="H13" s="660" t="s">
        <v>185</v>
      </c>
    </row>
    <row r="14" spans="1:8" ht="15.75" customHeight="1" x14ac:dyDescent="0.25">
      <c r="A14" s="425" t="s">
        <v>16323</v>
      </c>
      <c r="B14" s="426" t="s">
        <v>16324</v>
      </c>
      <c r="C14" s="427"/>
      <c r="D14" s="429">
        <v>45150</v>
      </c>
      <c r="E14" s="429">
        <v>44300</v>
      </c>
      <c r="F14" s="658"/>
      <c r="G14" s="659">
        <f>IF('Телевизоры (безнал) Спецпред-ие'!$F14&lt;=19,D14*F14,'Телевизоры (безнал) Спецпред-ие'!$E14*F14)</f>
        <v>0</v>
      </c>
      <c r="H14" s="660"/>
    </row>
    <row r="15" spans="1:8" ht="15.75" customHeight="1" x14ac:dyDescent="0.25">
      <c r="A15" s="425" t="s">
        <v>16325</v>
      </c>
      <c r="B15" s="426" t="s">
        <v>16326</v>
      </c>
      <c r="C15" s="427"/>
      <c r="D15" s="429">
        <v>58700</v>
      </c>
      <c r="E15" s="429">
        <v>57500</v>
      </c>
      <c r="F15" s="658"/>
      <c r="G15" s="659">
        <f>IF('Телевизоры (безнал) Спецпред-ие'!$F15&lt;=19,D15*F15,'Телевизоры (безнал) Спецпред-ие'!$E15*F15)</f>
        <v>0</v>
      </c>
      <c r="H15" s="660"/>
    </row>
    <row r="16" spans="1:8" ht="15.75" customHeight="1" x14ac:dyDescent="0.25">
      <c r="A16" s="425" t="s">
        <v>16327</v>
      </c>
      <c r="B16" s="426" t="s">
        <v>16328</v>
      </c>
      <c r="C16" s="427"/>
      <c r="D16" s="429">
        <v>42500</v>
      </c>
      <c r="E16" s="429">
        <v>41600</v>
      </c>
      <c r="F16" s="658"/>
      <c r="G16" s="659">
        <f>IF('Телевизоры (безнал) Спецпред-ие'!$F16&lt;=19,D16*F16,'Телевизоры (безнал) Спецпред-ие'!$E16*F16)</f>
        <v>0</v>
      </c>
      <c r="H16" s="660"/>
    </row>
    <row r="17" spans="1:8" ht="15.75" customHeight="1" x14ac:dyDescent="0.25">
      <c r="A17" s="425" t="s">
        <v>16329</v>
      </c>
      <c r="B17" s="426" t="s">
        <v>16330</v>
      </c>
      <c r="C17" s="427"/>
      <c r="D17" s="429">
        <v>45150</v>
      </c>
      <c r="E17" s="429">
        <v>44300</v>
      </c>
      <c r="F17" s="658"/>
      <c r="G17" s="659">
        <f>IF('Телевизоры (безнал) Спецпред-ие'!$F17&lt;=19,D17*F17,'Телевизоры (безнал) Спецпред-ие'!$E17*F17)</f>
        <v>0</v>
      </c>
      <c r="H17" s="660"/>
    </row>
    <row r="18" spans="1:8" ht="15.75" customHeight="1" x14ac:dyDescent="0.25">
      <c r="A18" s="425" t="s">
        <v>16331</v>
      </c>
      <c r="B18" s="426" t="s">
        <v>16332</v>
      </c>
      <c r="C18" s="427"/>
      <c r="D18" s="429">
        <v>63200</v>
      </c>
      <c r="E18" s="429">
        <v>62000</v>
      </c>
      <c r="F18" s="658"/>
      <c r="G18" s="659">
        <f>IF('Телевизоры (безнал) Спецпред-ие'!$F18&lt;=19,D18*F18,'Телевизоры (безнал) Спецпред-ие'!$E18*F18)</f>
        <v>0</v>
      </c>
      <c r="H18" s="660"/>
    </row>
    <row r="19" spans="1:8" ht="15.75" customHeight="1" x14ac:dyDescent="0.25">
      <c r="A19" s="425" t="s">
        <v>16333</v>
      </c>
      <c r="B19" s="426" t="s">
        <v>16334</v>
      </c>
      <c r="C19" s="427"/>
      <c r="D19" s="429">
        <v>81250</v>
      </c>
      <c r="E19" s="429">
        <v>79750</v>
      </c>
      <c r="F19" s="658"/>
      <c r="G19" s="659">
        <f>IF('Телевизоры (безнал) Спецпред-ие'!$F19&lt;=19,D19*F19,'Телевизоры (безнал) Спецпред-ие'!$E19*F19)</f>
        <v>0</v>
      </c>
      <c r="H19" s="660"/>
    </row>
    <row r="20" spans="1:8" ht="15.75" customHeight="1" x14ac:dyDescent="0.25">
      <c r="A20" s="425" t="s">
        <v>16335</v>
      </c>
      <c r="B20" s="426" t="s">
        <v>16336</v>
      </c>
      <c r="C20" s="427"/>
      <c r="D20" s="429">
        <v>63200</v>
      </c>
      <c r="E20" s="429">
        <v>62000</v>
      </c>
      <c r="F20" s="658"/>
      <c r="G20" s="659">
        <f>IF('Телевизоры (безнал) Спецпред-ие'!$F20&lt;=19,D20*F20,'Телевизоры (безнал) Спецпред-ие'!$E20*F20)</f>
        <v>0</v>
      </c>
      <c r="H20" s="660"/>
    </row>
    <row r="21" spans="1:8" ht="15.75" customHeight="1" x14ac:dyDescent="0.25">
      <c r="A21" s="425" t="s">
        <v>16337</v>
      </c>
      <c r="B21" s="426" t="s">
        <v>16338</v>
      </c>
      <c r="C21" s="427"/>
      <c r="D21" s="429">
        <v>81250</v>
      </c>
      <c r="E21" s="429">
        <v>79700</v>
      </c>
      <c r="F21" s="658"/>
      <c r="G21" s="659">
        <f>IF('Телевизоры (безнал) Спецпред-ие'!$F21&lt;=19,D21*F21,'Телевизоры (безнал) Спецпред-ие'!$E21*F21)</f>
        <v>0</v>
      </c>
      <c r="H21" s="660"/>
    </row>
    <row r="22" spans="1:8" ht="15.75" customHeight="1" x14ac:dyDescent="0.25">
      <c r="A22" s="425" t="s">
        <v>16339</v>
      </c>
      <c r="B22" s="426" t="s">
        <v>16340</v>
      </c>
      <c r="C22" s="427"/>
      <c r="D22" s="429">
        <v>99300</v>
      </c>
      <c r="E22" s="429">
        <v>97450</v>
      </c>
      <c r="F22" s="658"/>
      <c r="G22" s="659">
        <f>IF('Телевизоры (безнал) Спецпред-ие'!$F22&lt;=19,D22*F22,'Телевизоры (безнал) Спецпред-ие'!$E22*F22)</f>
        <v>0</v>
      </c>
      <c r="H22" s="660"/>
    </row>
    <row r="23" spans="1:8" ht="15.75" customHeight="1" x14ac:dyDescent="0.25">
      <c r="A23" s="425" t="s">
        <v>16341</v>
      </c>
      <c r="B23" s="426" t="s">
        <v>16342</v>
      </c>
      <c r="C23" s="427"/>
      <c r="D23" s="429">
        <v>117350</v>
      </c>
      <c r="E23" s="429">
        <v>115150</v>
      </c>
      <c r="F23" s="658"/>
      <c r="G23" s="659">
        <f>IF('Телевизоры (безнал) Спецпред-ие'!$F23&lt;=19,D23*F23,'Телевизоры (безнал) Спецпред-ие'!$E23*F23)</f>
        <v>0</v>
      </c>
      <c r="H23" s="660"/>
    </row>
    <row r="24" spans="1:8" ht="15.75" customHeight="1" x14ac:dyDescent="0.25">
      <c r="A24" s="425" t="s">
        <v>16343</v>
      </c>
      <c r="B24" s="426" t="s">
        <v>16344</v>
      </c>
      <c r="C24" s="427"/>
      <c r="D24" s="429">
        <v>225700</v>
      </c>
      <c r="E24" s="429">
        <v>221450</v>
      </c>
      <c r="F24" s="658"/>
      <c r="G24" s="659">
        <f>IF('Телевизоры (безнал) Спецпред-ие'!$F24&lt;=19,D24*F24,'Телевизоры (безнал) Спецпред-ие'!$E24*F24)</f>
        <v>0</v>
      </c>
      <c r="H24" s="660"/>
    </row>
    <row r="25" spans="1:8" ht="15.75" customHeight="1" x14ac:dyDescent="0.25">
      <c r="A25" s="425" t="s">
        <v>16345</v>
      </c>
      <c r="B25" s="426" t="s">
        <v>16346</v>
      </c>
      <c r="C25" s="427"/>
      <c r="D25" s="429">
        <v>117350</v>
      </c>
      <c r="E25" s="429">
        <v>115200</v>
      </c>
      <c r="F25" s="658"/>
      <c r="G25" s="659">
        <f>IF('Телевизоры (безнал) Спецпред-ие'!$F25&lt;=19,D25*F25,'Телевизоры (безнал) Спецпред-ие'!$E25*F25)</f>
        <v>0</v>
      </c>
      <c r="H25" s="660"/>
    </row>
    <row r="26" spans="1:8" ht="15.75" customHeight="1" x14ac:dyDescent="0.25">
      <c r="A26" s="425" t="s">
        <v>16347</v>
      </c>
      <c r="B26" s="426" t="s">
        <v>16348</v>
      </c>
      <c r="C26" s="427"/>
      <c r="D26" s="429">
        <v>225700</v>
      </c>
      <c r="E26" s="429">
        <v>221500</v>
      </c>
      <c r="F26" s="658"/>
      <c r="G26" s="659">
        <f>IF('Телевизоры (безнал) Спецпред-ие'!$F26&lt;=19,D26*F26,'Телевизоры (безнал) Спецпред-ие'!$E26*F26)</f>
        <v>0</v>
      </c>
      <c r="H26" s="660"/>
    </row>
    <row r="27" spans="1:8" ht="15.75" customHeight="1" x14ac:dyDescent="0.25">
      <c r="A27" s="409" t="s">
        <v>10</v>
      </c>
      <c r="B27" s="410"/>
      <c r="C27" s="410"/>
      <c r="D27" s="411"/>
      <c r="E27" s="411"/>
      <c r="F27" s="408">
        <f>SUBTOTAL(109,Таблица1315[Заказ])</f>
        <v>0</v>
      </c>
      <c r="G27" s="408">
        <f>SUBTOTAL(109,Таблица1315[Сумма заказа])</f>
        <v>0</v>
      </c>
      <c r="H27" s="412"/>
    </row>
    <row r="28" spans="1:8" ht="15.75" customHeight="1" x14ac:dyDescent="0.25">
      <c r="D28" s="395"/>
      <c r="E28" s="395"/>
      <c r="F28" s="395"/>
      <c r="G28" s="396"/>
      <c r="H28" s="397"/>
    </row>
    <row r="29" spans="1:8" ht="15.75" customHeight="1" x14ac:dyDescent="0.25">
      <c r="D29" s="395"/>
      <c r="E29" s="395"/>
      <c r="F29" s="395"/>
      <c r="G29" s="396"/>
      <c r="H29" s="397"/>
    </row>
    <row r="30" spans="1:8" ht="15.75" customHeight="1" x14ac:dyDescent="0.25">
      <c r="D30" s="395"/>
      <c r="E30" s="395"/>
      <c r="F30" s="395"/>
      <c r="G30" s="396"/>
      <c r="H30" s="397"/>
    </row>
    <row r="31" spans="1:8" ht="15.75" customHeight="1" x14ac:dyDescent="0.25">
      <c r="D31" s="395"/>
      <c r="E31" s="395"/>
      <c r="F31" s="395"/>
      <c r="G31" s="396"/>
      <c r="H31" s="397"/>
    </row>
    <row r="32" spans="1:8" ht="15.75" customHeight="1" x14ac:dyDescent="0.25">
      <c r="D32" s="395"/>
      <c r="E32" s="395"/>
      <c r="F32" s="395"/>
      <c r="G32" s="396"/>
      <c r="H32" s="397"/>
    </row>
    <row r="33" spans="4:8" ht="15.75" customHeight="1" x14ac:dyDescent="0.25">
      <c r="D33" s="395"/>
      <c r="E33" s="395"/>
      <c r="F33" s="395"/>
      <c r="G33" s="396"/>
      <c r="H33" s="397"/>
    </row>
    <row r="34" spans="4:8" ht="15.75" customHeight="1" x14ac:dyDescent="0.25">
      <c r="D34" s="395"/>
      <c r="E34" s="395"/>
      <c r="F34" s="395"/>
      <c r="G34" s="396"/>
      <c r="H34" s="397"/>
    </row>
    <row r="35" spans="4:8" ht="15.75" customHeight="1" x14ac:dyDescent="0.25">
      <c r="D35" s="395"/>
      <c r="E35" s="395"/>
      <c r="F35" s="395"/>
      <c r="G35" s="396"/>
      <c r="H35" s="397"/>
    </row>
    <row r="36" spans="4:8" ht="15.75" customHeight="1" x14ac:dyDescent="0.25">
      <c r="D36" s="395"/>
      <c r="E36" s="395"/>
      <c r="F36" s="395"/>
      <c r="G36" s="396"/>
      <c r="H36" s="397"/>
    </row>
    <row r="37" spans="4:8" ht="15.75" customHeight="1" x14ac:dyDescent="0.25">
      <c r="D37" s="395"/>
      <c r="E37" s="395"/>
      <c r="F37" s="395"/>
      <c r="G37" s="396"/>
      <c r="H37" s="397"/>
    </row>
    <row r="38" spans="4:8" ht="15.75" customHeight="1" x14ac:dyDescent="0.25">
      <c r="D38" s="395"/>
      <c r="E38" s="395"/>
      <c r="F38" s="395"/>
      <c r="G38" s="396"/>
      <c r="H38" s="397"/>
    </row>
    <row r="39" spans="4:8" ht="15.75" customHeight="1" x14ac:dyDescent="0.25">
      <c r="D39" s="395"/>
      <c r="E39" s="395"/>
      <c r="F39" s="395"/>
      <c r="G39" s="396"/>
      <c r="H39" s="397"/>
    </row>
    <row r="40" spans="4:8" ht="15.75" customHeight="1" x14ac:dyDescent="0.25">
      <c r="D40" s="395"/>
      <c r="E40" s="395"/>
      <c r="F40" s="395"/>
      <c r="G40" s="396"/>
      <c r="H40" s="397"/>
    </row>
    <row r="41" spans="4:8" ht="15.75" customHeight="1" x14ac:dyDescent="0.25">
      <c r="D41" s="395"/>
      <c r="E41" s="395"/>
      <c r="F41" s="395"/>
      <c r="G41" s="396"/>
      <c r="H41" s="397"/>
    </row>
    <row r="42" spans="4:8" ht="15.75" customHeight="1" x14ac:dyDescent="0.25">
      <c r="D42" s="395"/>
      <c r="E42" s="395"/>
      <c r="F42" s="395"/>
      <c r="G42" s="396"/>
      <c r="H42" s="397"/>
    </row>
    <row r="43" spans="4:8" ht="15.75" customHeight="1" x14ac:dyDescent="0.25">
      <c r="D43" s="395"/>
      <c r="E43" s="395"/>
      <c r="F43" s="395"/>
      <c r="G43" s="396"/>
      <c r="H43" s="397"/>
    </row>
    <row r="44" spans="4:8" ht="15.75" customHeight="1" x14ac:dyDescent="0.25">
      <c r="D44" s="395"/>
      <c r="E44" s="395"/>
      <c r="F44" s="395"/>
      <c r="G44" s="396"/>
      <c r="H44" s="397"/>
    </row>
    <row r="45" spans="4:8" ht="15.75" customHeight="1" x14ac:dyDescent="0.25">
      <c r="D45" s="395"/>
      <c r="E45" s="395"/>
      <c r="F45" s="395"/>
      <c r="G45" s="396"/>
      <c r="H45" s="397"/>
    </row>
    <row r="46" spans="4:8" ht="15.75" customHeight="1" x14ac:dyDescent="0.25">
      <c r="D46" s="395"/>
      <c r="E46" s="395"/>
      <c r="F46" s="395"/>
      <c r="G46" s="396"/>
      <c r="H46" s="397"/>
    </row>
    <row r="47" spans="4:8" ht="15.75" customHeight="1" x14ac:dyDescent="0.25">
      <c r="D47" s="395"/>
      <c r="E47" s="395"/>
      <c r="F47" s="395"/>
      <c r="G47" s="396"/>
      <c r="H47" s="397"/>
    </row>
    <row r="48" spans="4:8" ht="15.75" customHeight="1" x14ac:dyDescent="0.25">
      <c r="D48" s="395"/>
      <c r="E48" s="395"/>
      <c r="F48" s="395"/>
      <c r="G48" s="396"/>
      <c r="H48" s="397"/>
    </row>
    <row r="49" spans="4:8" ht="15.75" customHeight="1" x14ac:dyDescent="0.25">
      <c r="D49" s="395"/>
      <c r="E49" s="395"/>
      <c r="F49" s="395"/>
      <c r="G49" s="396"/>
      <c r="H49" s="397"/>
    </row>
    <row r="50" spans="4:8" ht="15.75" customHeight="1" x14ac:dyDescent="0.25">
      <c r="D50" s="395"/>
      <c r="E50" s="395"/>
      <c r="F50" s="395"/>
      <c r="G50" s="396"/>
      <c r="H50" s="397"/>
    </row>
    <row r="51" spans="4:8" ht="15.75" customHeight="1" x14ac:dyDescent="0.25">
      <c r="D51" s="395"/>
      <c r="E51" s="395"/>
      <c r="F51" s="395"/>
      <c r="G51" s="396"/>
      <c r="H51" s="397"/>
    </row>
    <row r="52" spans="4:8" ht="15.75" customHeight="1" x14ac:dyDescent="0.25">
      <c r="D52" s="395"/>
      <c r="E52" s="395"/>
      <c r="F52" s="395"/>
      <c r="G52" s="396"/>
      <c r="H52" s="397"/>
    </row>
    <row r="53" spans="4:8" ht="15.75" customHeight="1" x14ac:dyDescent="0.25">
      <c r="D53" s="395"/>
      <c r="E53" s="395"/>
      <c r="F53" s="395"/>
      <c r="G53" s="396"/>
      <c r="H53" s="397"/>
    </row>
    <row r="54" spans="4:8" ht="15.75" customHeight="1" x14ac:dyDescent="0.25">
      <c r="D54" s="395"/>
      <c r="E54" s="395"/>
      <c r="F54" s="395"/>
      <c r="G54" s="396"/>
      <c r="H54" s="397"/>
    </row>
    <row r="55" spans="4:8" ht="15.75" customHeight="1" x14ac:dyDescent="0.25">
      <c r="D55" s="395"/>
      <c r="E55" s="395"/>
      <c r="F55" s="395"/>
      <c r="G55" s="396"/>
      <c r="H55" s="397"/>
    </row>
    <row r="56" spans="4:8" ht="15.75" customHeight="1" x14ac:dyDescent="0.25">
      <c r="D56" s="395"/>
      <c r="E56" s="395"/>
      <c r="F56" s="395"/>
      <c r="G56" s="396"/>
      <c r="H56" s="397"/>
    </row>
    <row r="57" spans="4:8" ht="15.75" customHeight="1" x14ac:dyDescent="0.25">
      <c r="D57" s="395"/>
      <c r="E57" s="395"/>
      <c r="F57" s="395"/>
      <c r="G57" s="396"/>
      <c r="H57" s="397"/>
    </row>
    <row r="58" spans="4:8" ht="15.75" customHeight="1" x14ac:dyDescent="0.25">
      <c r="D58" s="395"/>
      <c r="E58" s="395"/>
      <c r="F58" s="395"/>
      <c r="G58" s="396"/>
      <c r="H58" s="397"/>
    </row>
    <row r="59" spans="4:8" ht="15.75" customHeight="1" x14ac:dyDescent="0.25">
      <c r="D59" s="395"/>
      <c r="E59" s="395"/>
      <c r="F59" s="395"/>
      <c r="G59" s="396"/>
      <c r="H59" s="397"/>
    </row>
    <row r="60" spans="4:8" ht="15.75" customHeight="1" x14ac:dyDescent="0.25">
      <c r="D60" s="395"/>
      <c r="E60" s="395"/>
      <c r="F60" s="395"/>
      <c r="G60" s="396"/>
      <c r="H60" s="397"/>
    </row>
    <row r="61" spans="4:8" ht="15.75" customHeight="1" x14ac:dyDescent="0.25">
      <c r="D61" s="395"/>
      <c r="E61" s="395"/>
      <c r="F61" s="395"/>
      <c r="G61" s="396"/>
      <c r="H61" s="397"/>
    </row>
    <row r="62" spans="4:8" ht="15.75" customHeight="1" x14ac:dyDescent="0.25">
      <c r="D62" s="395"/>
      <c r="E62" s="395"/>
      <c r="F62" s="395"/>
      <c r="G62" s="396"/>
      <c r="H62" s="397"/>
    </row>
    <row r="63" spans="4:8" ht="15.75" customHeight="1" x14ac:dyDescent="0.25">
      <c r="D63" s="395"/>
      <c r="E63" s="395"/>
      <c r="F63" s="395"/>
      <c r="G63" s="396"/>
      <c r="H63" s="397"/>
    </row>
    <row r="64" spans="4:8" ht="15.75" customHeight="1" x14ac:dyDescent="0.25">
      <c r="D64" s="395"/>
      <c r="E64" s="395"/>
      <c r="F64" s="395"/>
      <c r="G64" s="396"/>
      <c r="H64" s="397"/>
    </row>
    <row r="65" spans="4:8" ht="15.75" customHeight="1" x14ac:dyDescent="0.25">
      <c r="D65" s="395"/>
      <c r="E65" s="395"/>
      <c r="F65" s="395"/>
      <c r="G65" s="396"/>
      <c r="H65" s="397"/>
    </row>
    <row r="66" spans="4:8" ht="15.75" customHeight="1" x14ac:dyDescent="0.25">
      <c r="D66" s="395"/>
      <c r="E66" s="395"/>
      <c r="F66" s="395"/>
      <c r="G66" s="396"/>
      <c r="H66" s="397"/>
    </row>
    <row r="67" spans="4:8" ht="15.75" customHeight="1" x14ac:dyDescent="0.25">
      <c r="D67" s="395"/>
      <c r="E67" s="395"/>
      <c r="F67" s="395"/>
      <c r="G67" s="396"/>
      <c r="H67" s="397"/>
    </row>
    <row r="68" spans="4:8" ht="15.75" customHeight="1" x14ac:dyDescent="0.25">
      <c r="D68" s="395"/>
      <c r="E68" s="395"/>
      <c r="F68" s="395"/>
      <c r="G68" s="396"/>
      <c r="H68" s="397"/>
    </row>
    <row r="69" spans="4:8" ht="15.75" customHeight="1" x14ac:dyDescent="0.25">
      <c r="D69" s="395"/>
      <c r="E69" s="395"/>
      <c r="F69" s="395"/>
      <c r="G69" s="396"/>
      <c r="H69" s="397"/>
    </row>
    <row r="70" spans="4:8" ht="15.75" customHeight="1" x14ac:dyDescent="0.25">
      <c r="D70" s="395"/>
      <c r="E70" s="395"/>
      <c r="F70" s="395"/>
      <c r="G70" s="396"/>
      <c r="H70" s="397"/>
    </row>
    <row r="71" spans="4:8" ht="15.75" customHeight="1" x14ac:dyDescent="0.25">
      <c r="D71" s="395"/>
      <c r="E71" s="395"/>
      <c r="F71" s="395"/>
      <c r="G71" s="396"/>
      <c r="H71" s="397"/>
    </row>
    <row r="72" spans="4:8" ht="15.75" customHeight="1" x14ac:dyDescent="0.25">
      <c r="D72" s="395"/>
      <c r="E72" s="395"/>
      <c r="F72" s="395"/>
      <c r="G72" s="396"/>
      <c r="H72" s="397"/>
    </row>
    <row r="73" spans="4:8" ht="15.75" customHeight="1" x14ac:dyDescent="0.25">
      <c r="D73" s="395"/>
      <c r="E73" s="395"/>
      <c r="F73" s="395"/>
      <c r="G73" s="396"/>
      <c r="H73" s="397"/>
    </row>
    <row r="74" spans="4:8" ht="15.75" customHeight="1" x14ac:dyDescent="0.25">
      <c r="D74" s="395"/>
      <c r="E74" s="395"/>
      <c r="F74" s="395"/>
      <c r="G74" s="396"/>
      <c r="H74" s="397"/>
    </row>
    <row r="75" spans="4:8" ht="15.75" customHeight="1" x14ac:dyDescent="0.25">
      <c r="D75" s="395"/>
      <c r="E75" s="395"/>
      <c r="F75" s="395"/>
      <c r="G75" s="396"/>
      <c r="H75" s="397"/>
    </row>
    <row r="76" spans="4:8" ht="15.75" customHeight="1" x14ac:dyDescent="0.25">
      <c r="D76" s="395"/>
      <c r="E76" s="395"/>
      <c r="F76" s="395"/>
      <c r="G76" s="396"/>
      <c r="H76" s="397"/>
    </row>
    <row r="77" spans="4:8" ht="15.75" customHeight="1" x14ac:dyDescent="0.25">
      <c r="D77" s="395"/>
      <c r="E77" s="395"/>
      <c r="F77" s="395"/>
      <c r="G77" s="396"/>
      <c r="H77" s="397"/>
    </row>
    <row r="78" spans="4:8" ht="15.75" customHeight="1" x14ac:dyDescent="0.25">
      <c r="D78" s="395"/>
      <c r="E78" s="395"/>
      <c r="F78" s="395"/>
      <c r="G78" s="396"/>
      <c r="H78" s="397"/>
    </row>
    <row r="79" spans="4:8" ht="15.75" customHeight="1" x14ac:dyDescent="0.25">
      <c r="D79" s="395"/>
      <c r="E79" s="395"/>
      <c r="F79" s="395"/>
      <c r="G79" s="396"/>
      <c r="H79" s="397"/>
    </row>
    <row r="80" spans="4:8" ht="15.75" customHeight="1" x14ac:dyDescent="0.25">
      <c r="D80" s="395"/>
      <c r="E80" s="395"/>
      <c r="F80" s="395"/>
      <c r="G80" s="396"/>
      <c r="H80" s="397"/>
    </row>
    <row r="81" spans="4:8" ht="15.75" customHeight="1" x14ac:dyDescent="0.25">
      <c r="D81" s="395"/>
      <c r="E81" s="395"/>
      <c r="F81" s="395"/>
      <c r="G81" s="396"/>
      <c r="H81" s="397"/>
    </row>
    <row r="82" spans="4:8" ht="15.75" customHeight="1" x14ac:dyDescent="0.25">
      <c r="D82" s="395"/>
      <c r="E82" s="395"/>
      <c r="F82" s="395"/>
      <c r="G82" s="396"/>
      <c r="H82" s="397"/>
    </row>
    <row r="83" spans="4:8" ht="15.75" customHeight="1" x14ac:dyDescent="0.25">
      <c r="D83" s="395"/>
      <c r="E83" s="395"/>
      <c r="F83" s="395"/>
      <c r="G83" s="396"/>
      <c r="H83" s="397"/>
    </row>
    <row r="84" spans="4:8" ht="15.75" customHeight="1" x14ac:dyDescent="0.25">
      <c r="D84" s="395"/>
      <c r="E84" s="395"/>
      <c r="F84" s="395"/>
      <c r="G84" s="396"/>
      <c r="H84" s="397"/>
    </row>
    <row r="85" spans="4:8" ht="15.75" customHeight="1" x14ac:dyDescent="0.25">
      <c r="D85" s="395"/>
      <c r="E85" s="395"/>
      <c r="F85" s="395"/>
      <c r="G85" s="396"/>
      <c r="H85" s="397"/>
    </row>
    <row r="86" spans="4:8" ht="15.75" customHeight="1" x14ac:dyDescent="0.25">
      <c r="D86" s="395"/>
      <c r="E86" s="395"/>
      <c r="F86" s="395"/>
      <c r="G86" s="396"/>
      <c r="H86" s="397"/>
    </row>
    <row r="87" spans="4:8" ht="15.75" customHeight="1" x14ac:dyDescent="0.25">
      <c r="D87" s="395"/>
      <c r="E87" s="395"/>
      <c r="F87" s="395"/>
      <c r="G87" s="396"/>
      <c r="H87" s="397"/>
    </row>
    <row r="88" spans="4:8" ht="15.75" customHeight="1" x14ac:dyDescent="0.25">
      <c r="D88" s="395"/>
      <c r="E88" s="395"/>
      <c r="F88" s="395"/>
      <c r="G88" s="396"/>
      <c r="H88" s="397"/>
    </row>
    <row r="89" spans="4:8" ht="15.75" customHeight="1" x14ac:dyDescent="0.25">
      <c r="D89" s="395"/>
      <c r="E89" s="395"/>
      <c r="F89" s="395"/>
      <c r="G89" s="396"/>
      <c r="H89" s="397"/>
    </row>
    <row r="90" spans="4:8" ht="15.75" customHeight="1" x14ac:dyDescent="0.25">
      <c r="D90" s="395"/>
      <c r="E90" s="395"/>
      <c r="F90" s="395"/>
      <c r="G90" s="396"/>
      <c r="H90" s="397"/>
    </row>
    <row r="91" spans="4:8" ht="15.75" customHeight="1" x14ac:dyDescent="0.25">
      <c r="D91" s="395"/>
      <c r="E91" s="395"/>
      <c r="F91" s="395"/>
      <c r="G91" s="396"/>
      <c r="H91" s="397"/>
    </row>
    <row r="92" spans="4:8" ht="15.75" customHeight="1" x14ac:dyDescent="0.25">
      <c r="D92" s="395"/>
      <c r="E92" s="395"/>
      <c r="F92" s="395"/>
      <c r="G92" s="396"/>
      <c r="H92" s="397"/>
    </row>
    <row r="93" spans="4:8" ht="15.75" customHeight="1" x14ac:dyDescent="0.25">
      <c r="D93" s="395"/>
      <c r="E93" s="395"/>
      <c r="F93" s="395"/>
      <c r="G93" s="396"/>
      <c r="H93" s="397"/>
    </row>
    <row r="94" spans="4:8" ht="15.75" customHeight="1" x14ac:dyDescent="0.25">
      <c r="D94" s="395"/>
      <c r="E94" s="395"/>
      <c r="F94" s="395"/>
      <c r="G94" s="396"/>
      <c r="H94" s="397"/>
    </row>
    <row r="95" spans="4:8" ht="15.75" customHeight="1" x14ac:dyDescent="0.25">
      <c r="D95" s="395"/>
      <c r="E95" s="395"/>
      <c r="F95" s="395"/>
      <c r="G95" s="396"/>
      <c r="H95" s="397"/>
    </row>
    <row r="96" spans="4:8" ht="15.75" customHeight="1" x14ac:dyDescent="0.25">
      <c r="D96" s="395"/>
      <c r="E96" s="395"/>
      <c r="F96" s="395"/>
      <c r="G96" s="396"/>
      <c r="H96" s="397"/>
    </row>
    <row r="97" spans="4:8" ht="15.75" customHeight="1" x14ac:dyDescent="0.25">
      <c r="D97" s="395"/>
      <c r="E97" s="395"/>
      <c r="F97" s="395"/>
      <c r="G97" s="396"/>
      <c r="H97" s="397"/>
    </row>
    <row r="98" spans="4:8" ht="15.75" customHeight="1" x14ac:dyDescent="0.25">
      <c r="D98" s="395"/>
      <c r="E98" s="395"/>
      <c r="F98" s="395"/>
      <c r="G98" s="396"/>
      <c r="H98" s="397"/>
    </row>
    <row r="99" spans="4:8" ht="15.75" customHeight="1" x14ac:dyDescent="0.25">
      <c r="D99" s="395"/>
      <c r="E99" s="395"/>
      <c r="F99" s="395"/>
      <c r="G99" s="396"/>
      <c r="H99" s="397"/>
    </row>
    <row r="100" spans="4:8" ht="15.75" customHeight="1" x14ac:dyDescent="0.25">
      <c r="D100" s="395"/>
      <c r="E100" s="395"/>
      <c r="F100" s="395"/>
      <c r="G100" s="396"/>
      <c r="H100" s="397"/>
    </row>
    <row r="101" spans="4:8" ht="15.75" customHeight="1" x14ac:dyDescent="0.25">
      <c r="D101" s="395"/>
      <c r="E101" s="395"/>
      <c r="F101" s="395"/>
      <c r="G101" s="396"/>
      <c r="H101" s="397"/>
    </row>
    <row r="102" spans="4:8" ht="15.75" customHeight="1" x14ac:dyDescent="0.25">
      <c r="D102" s="395"/>
      <c r="E102" s="395"/>
      <c r="F102" s="395"/>
      <c r="G102" s="396"/>
      <c r="H102" s="397"/>
    </row>
    <row r="103" spans="4:8" ht="15.75" customHeight="1" x14ac:dyDescent="0.25">
      <c r="D103" s="395"/>
      <c r="E103" s="395"/>
      <c r="F103" s="395"/>
      <c r="G103" s="396"/>
      <c r="H103" s="397"/>
    </row>
    <row r="104" spans="4:8" ht="15.75" customHeight="1" x14ac:dyDescent="0.25">
      <c r="D104" s="395"/>
      <c r="E104" s="395"/>
      <c r="F104" s="395"/>
      <c r="G104" s="396"/>
      <c r="H104" s="397"/>
    </row>
    <row r="105" spans="4:8" ht="15.75" customHeight="1" x14ac:dyDescent="0.25">
      <c r="D105" s="395"/>
      <c r="E105" s="395"/>
      <c r="F105" s="395"/>
      <c r="G105" s="396"/>
      <c r="H105" s="397"/>
    </row>
    <row r="106" spans="4:8" ht="15.75" customHeight="1" x14ac:dyDescent="0.25">
      <c r="D106" s="395"/>
      <c r="E106" s="395"/>
      <c r="F106" s="395"/>
      <c r="G106" s="396"/>
      <c r="H106" s="397"/>
    </row>
    <row r="107" spans="4:8" ht="15.75" customHeight="1" x14ac:dyDescent="0.25">
      <c r="D107" s="395"/>
      <c r="E107" s="395"/>
      <c r="F107" s="395"/>
      <c r="G107" s="396"/>
      <c r="H107" s="397"/>
    </row>
    <row r="108" spans="4:8" ht="15.75" customHeight="1" x14ac:dyDescent="0.25">
      <c r="D108" s="395"/>
      <c r="E108" s="395"/>
      <c r="F108" s="395"/>
      <c r="G108" s="396"/>
      <c r="H108" s="397"/>
    </row>
    <row r="109" spans="4:8" ht="15.75" customHeight="1" x14ac:dyDescent="0.25">
      <c r="D109" s="395"/>
      <c r="E109" s="395"/>
      <c r="F109" s="395"/>
      <c r="G109" s="396"/>
      <c r="H109" s="397"/>
    </row>
    <row r="110" spans="4:8" ht="15.75" customHeight="1" x14ac:dyDescent="0.25">
      <c r="D110" s="395"/>
      <c r="E110" s="395"/>
      <c r="F110" s="395"/>
      <c r="G110" s="396"/>
      <c r="H110" s="397"/>
    </row>
    <row r="111" spans="4:8" ht="15.75" customHeight="1" x14ac:dyDescent="0.25">
      <c r="D111" s="395"/>
      <c r="E111" s="395"/>
      <c r="F111" s="395"/>
      <c r="G111" s="396"/>
      <c r="H111" s="397"/>
    </row>
    <row r="112" spans="4:8" ht="15.75" customHeight="1" x14ac:dyDescent="0.25">
      <c r="D112" s="395"/>
      <c r="E112" s="395"/>
      <c r="F112" s="395"/>
      <c r="G112" s="396"/>
      <c r="H112" s="397"/>
    </row>
    <row r="113" spans="4:8" ht="15.75" customHeight="1" x14ac:dyDescent="0.25">
      <c r="D113" s="395"/>
      <c r="E113" s="395"/>
      <c r="F113" s="395"/>
      <c r="G113" s="396"/>
      <c r="H113" s="397"/>
    </row>
    <row r="114" spans="4:8" ht="15.75" customHeight="1" x14ac:dyDescent="0.25">
      <c r="D114" s="395"/>
      <c r="E114" s="395"/>
      <c r="F114" s="395"/>
      <c r="G114" s="396"/>
      <c r="H114" s="397"/>
    </row>
    <row r="115" spans="4:8" ht="15.75" customHeight="1" x14ac:dyDescent="0.25">
      <c r="D115" s="395"/>
      <c r="E115" s="395"/>
      <c r="F115" s="395"/>
      <c r="G115" s="396"/>
      <c r="H115" s="397"/>
    </row>
    <row r="116" spans="4:8" ht="15.75" customHeight="1" x14ac:dyDescent="0.25">
      <c r="D116" s="395"/>
      <c r="E116" s="395"/>
      <c r="F116" s="395"/>
      <c r="G116" s="396"/>
      <c r="H116" s="397"/>
    </row>
    <row r="117" spans="4:8" ht="15.75" customHeight="1" x14ac:dyDescent="0.25">
      <c r="D117" s="395"/>
      <c r="E117" s="395"/>
      <c r="F117" s="395"/>
      <c r="G117" s="396"/>
      <c r="H117" s="397"/>
    </row>
    <row r="118" spans="4:8" ht="15.75" customHeight="1" x14ac:dyDescent="0.25">
      <c r="D118" s="395"/>
      <c r="E118" s="395"/>
      <c r="F118" s="395"/>
      <c r="G118" s="396"/>
      <c r="H118" s="397"/>
    </row>
    <row r="119" spans="4:8" ht="15.75" customHeight="1" x14ac:dyDescent="0.25">
      <c r="D119" s="395"/>
      <c r="E119" s="395"/>
      <c r="F119" s="395"/>
      <c r="G119" s="396"/>
      <c r="H119" s="397"/>
    </row>
    <row r="120" spans="4:8" ht="15.75" customHeight="1" x14ac:dyDescent="0.25">
      <c r="D120" s="395"/>
      <c r="E120" s="395"/>
      <c r="F120" s="395"/>
      <c r="G120" s="396"/>
      <c r="H120" s="397"/>
    </row>
    <row r="121" spans="4:8" ht="15.75" customHeight="1" x14ac:dyDescent="0.25">
      <c r="D121" s="395"/>
      <c r="E121" s="395"/>
      <c r="F121" s="395"/>
      <c r="G121" s="396"/>
      <c r="H121" s="397"/>
    </row>
    <row r="122" spans="4:8" ht="15.75" customHeight="1" x14ac:dyDescent="0.25">
      <c r="D122" s="395"/>
      <c r="E122" s="395"/>
      <c r="F122" s="395"/>
      <c r="G122" s="396"/>
      <c r="H122" s="397"/>
    </row>
    <row r="123" spans="4:8" ht="15.75" customHeight="1" x14ac:dyDescent="0.25">
      <c r="D123" s="395"/>
      <c r="E123" s="395"/>
      <c r="F123" s="395"/>
      <c r="G123" s="396"/>
      <c r="H123" s="397"/>
    </row>
    <row r="124" spans="4:8" ht="15.75" customHeight="1" x14ac:dyDescent="0.25">
      <c r="D124" s="395"/>
      <c r="E124" s="395"/>
      <c r="F124" s="395"/>
      <c r="G124" s="396"/>
      <c r="H124" s="397"/>
    </row>
    <row r="125" spans="4:8" ht="15.75" customHeight="1" x14ac:dyDescent="0.25">
      <c r="D125" s="395"/>
      <c r="E125" s="395"/>
      <c r="F125" s="395"/>
      <c r="G125" s="396"/>
      <c r="H125" s="397"/>
    </row>
    <row r="126" spans="4:8" ht="15.75" customHeight="1" x14ac:dyDescent="0.25">
      <c r="D126" s="395"/>
      <c r="E126" s="395"/>
      <c r="F126" s="395"/>
      <c r="G126" s="396"/>
      <c r="H126" s="397"/>
    </row>
    <row r="127" spans="4:8" ht="15.75" customHeight="1" x14ac:dyDescent="0.25">
      <c r="D127" s="395"/>
      <c r="E127" s="395"/>
      <c r="F127" s="395"/>
      <c r="G127" s="396"/>
      <c r="H127" s="397"/>
    </row>
    <row r="128" spans="4:8" ht="15.75" customHeight="1" x14ac:dyDescent="0.25">
      <c r="D128" s="395"/>
      <c r="E128" s="395"/>
      <c r="F128" s="395"/>
      <c r="G128" s="396"/>
      <c r="H128" s="397"/>
    </row>
    <row r="129" spans="4:8" ht="15.75" customHeight="1" x14ac:dyDescent="0.25">
      <c r="D129" s="395"/>
      <c r="E129" s="395"/>
      <c r="F129" s="395"/>
      <c r="G129" s="396"/>
      <c r="H129" s="397"/>
    </row>
    <row r="130" spans="4:8" ht="15.75" customHeight="1" x14ac:dyDescent="0.25">
      <c r="D130" s="395"/>
      <c r="E130" s="395"/>
      <c r="F130" s="395"/>
      <c r="G130" s="396"/>
      <c r="H130" s="397"/>
    </row>
    <row r="131" spans="4:8" ht="15.75" customHeight="1" x14ac:dyDescent="0.25">
      <c r="D131" s="395"/>
      <c r="E131" s="395"/>
      <c r="F131" s="395"/>
      <c r="G131" s="396"/>
      <c r="H131" s="397"/>
    </row>
    <row r="132" spans="4:8" ht="15.75" customHeight="1" x14ac:dyDescent="0.25">
      <c r="D132" s="395"/>
      <c r="E132" s="395"/>
      <c r="F132" s="395"/>
      <c r="G132" s="396"/>
      <c r="H132" s="397"/>
    </row>
    <row r="133" spans="4:8" ht="15.75" customHeight="1" x14ac:dyDescent="0.25">
      <c r="D133" s="395"/>
      <c r="E133" s="395"/>
      <c r="F133" s="395"/>
      <c r="G133" s="396"/>
      <c r="H133" s="397"/>
    </row>
    <row r="134" spans="4:8" ht="15.75" customHeight="1" x14ac:dyDescent="0.25">
      <c r="D134" s="395"/>
      <c r="E134" s="395"/>
      <c r="F134" s="395"/>
      <c r="G134" s="396"/>
      <c r="H134" s="397"/>
    </row>
    <row r="135" spans="4:8" ht="15.75" customHeight="1" x14ac:dyDescent="0.25">
      <c r="D135" s="395"/>
      <c r="E135" s="395"/>
      <c r="F135" s="395"/>
      <c r="G135" s="396"/>
      <c r="H135" s="397"/>
    </row>
    <row r="136" spans="4:8" ht="15.75" customHeight="1" x14ac:dyDescent="0.25">
      <c r="D136" s="395"/>
      <c r="E136" s="395"/>
      <c r="F136" s="395"/>
      <c r="G136" s="396"/>
      <c r="H136" s="397"/>
    </row>
    <row r="137" spans="4:8" ht="15.75" customHeight="1" x14ac:dyDescent="0.25">
      <c r="D137" s="395"/>
      <c r="E137" s="395"/>
      <c r="F137" s="395"/>
      <c r="G137" s="396"/>
      <c r="H137" s="397"/>
    </row>
    <row r="138" spans="4:8" ht="15.75" customHeight="1" x14ac:dyDescent="0.25">
      <c r="D138" s="395"/>
      <c r="E138" s="395"/>
      <c r="F138" s="395"/>
      <c r="G138" s="396"/>
      <c r="H138" s="397"/>
    </row>
    <row r="139" spans="4:8" ht="15.75" customHeight="1" x14ac:dyDescent="0.25">
      <c r="D139" s="395"/>
      <c r="E139" s="395"/>
      <c r="F139" s="395"/>
      <c r="G139" s="396"/>
      <c r="H139" s="397"/>
    </row>
    <row r="140" spans="4:8" ht="15.75" customHeight="1" x14ac:dyDescent="0.25">
      <c r="D140" s="395"/>
      <c r="E140" s="395"/>
      <c r="F140" s="395"/>
      <c r="G140" s="396"/>
      <c r="H140" s="397"/>
    </row>
    <row r="141" spans="4:8" ht="15.75" customHeight="1" x14ac:dyDescent="0.25">
      <c r="D141" s="395"/>
      <c r="E141" s="395"/>
      <c r="F141" s="395"/>
      <c r="G141" s="396"/>
      <c r="H141" s="397"/>
    </row>
    <row r="142" spans="4:8" ht="15.75" customHeight="1" x14ac:dyDescent="0.25">
      <c r="D142" s="395"/>
      <c r="E142" s="395"/>
      <c r="F142" s="395"/>
      <c r="G142" s="396"/>
      <c r="H142" s="397"/>
    </row>
    <row r="143" spans="4:8" ht="15.75" customHeight="1" x14ac:dyDescent="0.25">
      <c r="D143" s="395"/>
      <c r="E143" s="395"/>
      <c r="F143" s="395"/>
      <c r="G143" s="396"/>
      <c r="H143" s="397"/>
    </row>
    <row r="144" spans="4:8" ht="15.75" customHeight="1" x14ac:dyDescent="0.25">
      <c r="D144" s="395"/>
      <c r="E144" s="395"/>
      <c r="F144" s="395"/>
      <c r="G144" s="396"/>
      <c r="H144" s="397"/>
    </row>
    <row r="145" spans="4:8" ht="15.75" customHeight="1" x14ac:dyDescent="0.25">
      <c r="D145" s="395"/>
      <c r="E145" s="395"/>
      <c r="F145" s="395"/>
      <c r="G145" s="396"/>
      <c r="H145" s="397"/>
    </row>
    <row r="146" spans="4:8" ht="15.75" customHeight="1" x14ac:dyDescent="0.25">
      <c r="D146" s="395"/>
      <c r="E146" s="395"/>
      <c r="F146" s="395"/>
      <c r="G146" s="396"/>
      <c r="H146" s="397"/>
    </row>
    <row r="147" spans="4:8" ht="15.75" customHeight="1" x14ac:dyDescent="0.25">
      <c r="D147" s="395"/>
      <c r="E147" s="395"/>
      <c r="F147" s="395"/>
      <c r="G147" s="396"/>
      <c r="H147" s="397"/>
    </row>
    <row r="148" spans="4:8" ht="15.75" customHeight="1" x14ac:dyDescent="0.25">
      <c r="D148" s="395"/>
      <c r="E148" s="395"/>
      <c r="F148" s="395"/>
      <c r="G148" s="396"/>
      <c r="H148" s="397"/>
    </row>
    <row r="149" spans="4:8" ht="15.75" customHeight="1" x14ac:dyDescent="0.25">
      <c r="D149" s="395"/>
      <c r="E149" s="395"/>
      <c r="F149" s="395"/>
      <c r="G149" s="396"/>
      <c r="H149" s="397"/>
    </row>
    <row r="150" spans="4:8" ht="15.75" customHeight="1" x14ac:dyDescent="0.25">
      <c r="D150" s="395"/>
      <c r="E150" s="395"/>
      <c r="F150" s="395"/>
      <c r="G150" s="396"/>
      <c r="H150" s="397"/>
    </row>
    <row r="151" spans="4:8" ht="15.75" customHeight="1" x14ac:dyDescent="0.25">
      <c r="D151" s="395"/>
      <c r="E151" s="395"/>
      <c r="F151" s="395"/>
      <c r="G151" s="396"/>
      <c r="H151" s="397"/>
    </row>
    <row r="152" spans="4:8" ht="15.75" customHeight="1" x14ac:dyDescent="0.25">
      <c r="D152" s="395"/>
      <c r="E152" s="395"/>
      <c r="F152" s="395"/>
      <c r="G152" s="396"/>
      <c r="H152" s="397"/>
    </row>
    <row r="153" spans="4:8" ht="15.75" customHeight="1" x14ac:dyDescent="0.25">
      <c r="D153" s="395"/>
      <c r="E153" s="395"/>
      <c r="F153" s="395"/>
      <c r="G153" s="396"/>
      <c r="H153" s="397"/>
    </row>
    <row r="154" spans="4:8" ht="15.75" customHeight="1" x14ac:dyDescent="0.25">
      <c r="D154" s="395"/>
      <c r="E154" s="395"/>
      <c r="F154" s="395"/>
      <c r="G154" s="396"/>
      <c r="H154" s="397"/>
    </row>
    <row r="155" spans="4:8" ht="15.75" customHeight="1" x14ac:dyDescent="0.25">
      <c r="D155" s="395"/>
      <c r="E155" s="395"/>
      <c r="F155" s="395"/>
      <c r="G155" s="396"/>
      <c r="H155" s="397"/>
    </row>
    <row r="156" spans="4:8" ht="15.75" customHeight="1" x14ac:dyDescent="0.25">
      <c r="D156" s="395"/>
      <c r="E156" s="395"/>
      <c r="F156" s="395"/>
      <c r="G156" s="396"/>
      <c r="H156" s="397"/>
    </row>
    <row r="157" spans="4:8" ht="15.75" customHeight="1" x14ac:dyDescent="0.25">
      <c r="D157" s="395"/>
      <c r="E157" s="395"/>
      <c r="F157" s="395"/>
      <c r="G157" s="396"/>
      <c r="H157" s="397"/>
    </row>
    <row r="158" spans="4:8" ht="15.75" customHeight="1" x14ac:dyDescent="0.25">
      <c r="D158" s="395"/>
      <c r="E158" s="395"/>
      <c r="F158" s="395"/>
      <c r="G158" s="396"/>
      <c r="H158" s="397"/>
    </row>
    <row r="159" spans="4:8" ht="15.75" customHeight="1" x14ac:dyDescent="0.25">
      <c r="D159" s="395"/>
      <c r="E159" s="395"/>
      <c r="F159" s="395"/>
      <c r="G159" s="396"/>
      <c r="H159" s="397"/>
    </row>
    <row r="160" spans="4:8" ht="15.75" customHeight="1" x14ac:dyDescent="0.25">
      <c r="D160" s="395"/>
      <c r="E160" s="395"/>
      <c r="F160" s="395"/>
      <c r="G160" s="396"/>
      <c r="H160" s="397"/>
    </row>
    <row r="161" spans="4:8" ht="15.75" customHeight="1" x14ac:dyDescent="0.25">
      <c r="D161" s="395"/>
      <c r="E161" s="395"/>
      <c r="F161" s="395"/>
      <c r="G161" s="396"/>
      <c r="H161" s="397"/>
    </row>
    <row r="162" spans="4:8" ht="15.75" customHeight="1" x14ac:dyDescent="0.25">
      <c r="D162" s="395"/>
      <c r="E162" s="395"/>
      <c r="F162" s="395"/>
      <c r="G162" s="396"/>
      <c r="H162" s="397"/>
    </row>
    <row r="163" spans="4:8" ht="15.75" customHeight="1" x14ac:dyDescent="0.25">
      <c r="D163" s="395"/>
      <c r="E163" s="395"/>
      <c r="F163" s="395"/>
      <c r="G163" s="396"/>
      <c r="H163" s="397"/>
    </row>
    <row r="164" spans="4:8" ht="15.75" customHeight="1" x14ac:dyDescent="0.25">
      <c r="D164" s="395"/>
      <c r="E164" s="395"/>
      <c r="F164" s="395"/>
      <c r="G164" s="396"/>
      <c r="H164" s="397"/>
    </row>
    <row r="165" spans="4:8" ht="15.75" customHeight="1" x14ac:dyDescent="0.25">
      <c r="D165" s="395"/>
      <c r="E165" s="395"/>
      <c r="F165" s="395"/>
      <c r="G165" s="396"/>
      <c r="H165" s="397"/>
    </row>
    <row r="166" spans="4:8" ht="15.75" customHeight="1" x14ac:dyDescent="0.25">
      <c r="D166" s="395"/>
      <c r="E166" s="395"/>
      <c r="F166" s="395"/>
      <c r="G166" s="396"/>
      <c r="H166" s="397"/>
    </row>
    <row r="167" spans="4:8" ht="15.75" customHeight="1" x14ac:dyDescent="0.25">
      <c r="D167" s="395"/>
      <c r="E167" s="395"/>
      <c r="F167" s="395"/>
      <c r="G167" s="396"/>
      <c r="H167" s="397"/>
    </row>
    <row r="168" spans="4:8" ht="15.75" customHeight="1" x14ac:dyDescent="0.25">
      <c r="D168" s="395"/>
      <c r="E168" s="395"/>
      <c r="F168" s="395"/>
      <c r="G168" s="396"/>
      <c r="H168" s="397"/>
    </row>
    <row r="169" spans="4:8" ht="15.75" customHeight="1" x14ac:dyDescent="0.25">
      <c r="D169" s="395"/>
      <c r="E169" s="395"/>
      <c r="F169" s="395"/>
      <c r="G169" s="396"/>
      <c r="H169" s="397"/>
    </row>
    <row r="170" spans="4:8" ht="15.75" customHeight="1" x14ac:dyDescent="0.25">
      <c r="D170" s="395"/>
      <c r="E170" s="395"/>
      <c r="F170" s="395"/>
      <c r="G170" s="396"/>
      <c r="H170" s="397"/>
    </row>
    <row r="171" spans="4:8" ht="15.75" customHeight="1" x14ac:dyDescent="0.25">
      <c r="D171" s="395"/>
      <c r="E171" s="395"/>
      <c r="F171" s="395"/>
      <c r="G171" s="396"/>
      <c r="H171" s="397"/>
    </row>
    <row r="172" spans="4:8" ht="15.75" customHeight="1" x14ac:dyDescent="0.25">
      <c r="D172" s="395"/>
      <c r="E172" s="395"/>
      <c r="F172" s="395"/>
      <c r="G172" s="396"/>
      <c r="H172" s="397"/>
    </row>
    <row r="173" spans="4:8" ht="15.75" customHeight="1" x14ac:dyDescent="0.25">
      <c r="D173" s="395"/>
      <c r="E173" s="395"/>
      <c r="F173" s="395"/>
      <c r="G173" s="396"/>
      <c r="H173" s="397"/>
    </row>
    <row r="174" spans="4:8" ht="15.75" customHeight="1" x14ac:dyDescent="0.25">
      <c r="D174" s="395"/>
      <c r="E174" s="395"/>
      <c r="F174" s="395"/>
      <c r="G174" s="396"/>
      <c r="H174" s="397"/>
    </row>
    <row r="175" spans="4:8" ht="15.75" customHeight="1" x14ac:dyDescent="0.25">
      <c r="D175" s="395"/>
      <c r="E175" s="395"/>
      <c r="F175" s="395"/>
      <c r="G175" s="396"/>
      <c r="H175" s="397"/>
    </row>
    <row r="176" spans="4:8" ht="15.75" customHeight="1" x14ac:dyDescent="0.25">
      <c r="D176" s="395"/>
      <c r="E176" s="395"/>
      <c r="F176" s="395"/>
      <c r="G176" s="396"/>
      <c r="H176" s="397"/>
    </row>
    <row r="177" spans="4:8" ht="15.75" customHeight="1" x14ac:dyDescent="0.25">
      <c r="D177" s="395"/>
      <c r="E177" s="395"/>
      <c r="F177" s="395"/>
      <c r="G177" s="396"/>
      <c r="H177" s="397"/>
    </row>
    <row r="178" spans="4:8" ht="15.75" customHeight="1" x14ac:dyDescent="0.25">
      <c r="D178" s="395"/>
      <c r="E178" s="395"/>
      <c r="F178" s="395"/>
      <c r="G178" s="396"/>
      <c r="H178" s="397"/>
    </row>
    <row r="179" spans="4:8" ht="15.75" customHeight="1" x14ac:dyDescent="0.25">
      <c r="D179" s="395"/>
      <c r="E179" s="395"/>
      <c r="F179" s="395"/>
      <c r="G179" s="396"/>
      <c r="H179" s="397"/>
    </row>
    <row r="180" spans="4:8" ht="15.75" customHeight="1" x14ac:dyDescent="0.25">
      <c r="D180" s="395"/>
      <c r="E180" s="395"/>
      <c r="F180" s="395"/>
      <c r="G180" s="396"/>
      <c r="H180" s="397"/>
    </row>
    <row r="181" spans="4:8" ht="15.75" customHeight="1" x14ac:dyDescent="0.25">
      <c r="D181" s="395"/>
      <c r="E181" s="395"/>
      <c r="F181" s="395"/>
      <c r="G181" s="396"/>
      <c r="H181" s="397"/>
    </row>
    <row r="182" spans="4:8" ht="15.75" customHeight="1" x14ac:dyDescent="0.25">
      <c r="D182" s="395"/>
      <c r="E182" s="395"/>
      <c r="F182" s="395"/>
      <c r="G182" s="396"/>
      <c r="H182" s="397"/>
    </row>
    <row r="183" spans="4:8" ht="15.75" customHeight="1" x14ac:dyDescent="0.25">
      <c r="D183" s="395"/>
      <c r="E183" s="395"/>
      <c r="F183" s="395"/>
      <c r="G183" s="396"/>
      <c r="H183" s="397"/>
    </row>
    <row r="184" spans="4:8" ht="15.75" customHeight="1" x14ac:dyDescent="0.25">
      <c r="D184" s="395"/>
      <c r="E184" s="395"/>
      <c r="F184" s="395"/>
      <c r="G184" s="396"/>
      <c r="H184" s="397"/>
    </row>
    <row r="185" spans="4:8" ht="15.75" customHeight="1" x14ac:dyDescent="0.25">
      <c r="D185" s="395"/>
      <c r="E185" s="395"/>
      <c r="F185" s="395"/>
      <c r="G185" s="396"/>
      <c r="H185" s="397"/>
    </row>
    <row r="186" spans="4:8" ht="15.75" customHeight="1" x14ac:dyDescent="0.25">
      <c r="D186" s="395"/>
      <c r="E186" s="395"/>
      <c r="F186" s="395"/>
      <c r="G186" s="396"/>
      <c r="H186" s="397"/>
    </row>
    <row r="187" spans="4:8" ht="15.75" customHeight="1" x14ac:dyDescent="0.25">
      <c r="D187" s="395"/>
      <c r="E187" s="395"/>
      <c r="F187" s="395"/>
      <c r="G187" s="396"/>
      <c r="H187" s="397"/>
    </row>
    <row r="188" spans="4:8" ht="15.75" customHeight="1" x14ac:dyDescent="0.25">
      <c r="D188" s="395"/>
      <c r="E188" s="395"/>
      <c r="F188" s="395"/>
      <c r="G188" s="396"/>
      <c r="H188" s="397"/>
    </row>
    <row r="189" spans="4:8" ht="15.75" customHeight="1" x14ac:dyDescent="0.25">
      <c r="D189" s="395"/>
      <c r="E189" s="395"/>
      <c r="F189" s="395"/>
      <c r="G189" s="396"/>
      <c r="H189" s="397"/>
    </row>
    <row r="190" spans="4:8" ht="15.75" customHeight="1" x14ac:dyDescent="0.25">
      <c r="D190" s="395"/>
      <c r="E190" s="395"/>
      <c r="F190" s="395"/>
      <c r="G190" s="396"/>
      <c r="H190" s="397"/>
    </row>
    <row r="191" spans="4:8" ht="15.75" customHeight="1" x14ac:dyDescent="0.25">
      <c r="D191" s="395"/>
      <c r="E191" s="395"/>
      <c r="F191" s="395"/>
      <c r="G191" s="396"/>
      <c r="H191" s="397"/>
    </row>
    <row r="192" spans="4:8" ht="15.75" customHeight="1" x14ac:dyDescent="0.25">
      <c r="D192" s="395"/>
      <c r="E192" s="395"/>
      <c r="F192" s="395"/>
      <c r="G192" s="396"/>
      <c r="H192" s="397"/>
    </row>
    <row r="193" spans="4:8" ht="15.75" customHeight="1" x14ac:dyDescent="0.25">
      <c r="D193" s="395"/>
      <c r="E193" s="395"/>
      <c r="F193" s="395"/>
      <c r="G193" s="396"/>
      <c r="H193" s="397"/>
    </row>
    <row r="194" spans="4:8" ht="15.75" customHeight="1" x14ac:dyDescent="0.25">
      <c r="D194" s="395"/>
      <c r="E194" s="395"/>
      <c r="F194" s="395"/>
      <c r="G194" s="396"/>
      <c r="H194" s="397"/>
    </row>
    <row r="195" spans="4:8" ht="15.75" customHeight="1" x14ac:dyDescent="0.25">
      <c r="D195" s="395"/>
      <c r="E195" s="395"/>
      <c r="F195" s="395"/>
      <c r="G195" s="396"/>
      <c r="H195" s="397"/>
    </row>
    <row r="196" spans="4:8" ht="15.75" customHeight="1" x14ac:dyDescent="0.25">
      <c r="D196" s="395"/>
      <c r="E196" s="395"/>
      <c r="F196" s="395"/>
      <c r="G196" s="396"/>
      <c r="H196" s="397"/>
    </row>
    <row r="197" spans="4:8" ht="15.75" customHeight="1" x14ac:dyDescent="0.25">
      <c r="D197" s="395"/>
      <c r="E197" s="395"/>
      <c r="F197" s="395"/>
      <c r="G197" s="396"/>
      <c r="H197" s="397"/>
    </row>
    <row r="198" spans="4:8" ht="15.75" customHeight="1" x14ac:dyDescent="0.25">
      <c r="D198" s="395"/>
      <c r="E198" s="395"/>
      <c r="F198" s="395"/>
      <c r="G198" s="396"/>
      <c r="H198" s="397"/>
    </row>
    <row r="199" spans="4:8" ht="15.75" customHeight="1" x14ac:dyDescent="0.25">
      <c r="D199" s="395"/>
      <c r="E199" s="395"/>
      <c r="F199" s="395"/>
      <c r="G199" s="396"/>
      <c r="H199" s="397"/>
    </row>
    <row r="200" spans="4:8" ht="15.75" customHeight="1" x14ac:dyDescent="0.25">
      <c r="D200" s="395"/>
      <c r="E200" s="395"/>
      <c r="F200" s="395"/>
      <c r="G200" s="396"/>
      <c r="H200" s="397"/>
    </row>
    <row r="201" spans="4:8" ht="15.75" customHeight="1" x14ac:dyDescent="0.25">
      <c r="D201" s="395"/>
      <c r="E201" s="395"/>
      <c r="F201" s="395"/>
      <c r="G201" s="396"/>
      <c r="H201" s="397"/>
    </row>
    <row r="202" spans="4:8" ht="15.75" customHeight="1" x14ac:dyDescent="0.25">
      <c r="D202" s="395"/>
      <c r="E202" s="395"/>
      <c r="F202" s="395"/>
      <c r="G202" s="396"/>
      <c r="H202" s="397"/>
    </row>
    <row r="203" spans="4:8" ht="15.75" customHeight="1" x14ac:dyDescent="0.25">
      <c r="D203" s="395"/>
      <c r="E203" s="395"/>
      <c r="F203" s="395"/>
      <c r="G203" s="396"/>
      <c r="H203" s="397"/>
    </row>
    <row r="204" spans="4:8" ht="15.75" customHeight="1" x14ac:dyDescent="0.25">
      <c r="D204" s="395"/>
      <c r="E204" s="395"/>
      <c r="F204" s="395"/>
      <c r="G204" s="396"/>
      <c r="H204" s="397"/>
    </row>
    <row r="205" spans="4:8" ht="15.75" customHeight="1" x14ac:dyDescent="0.25">
      <c r="D205" s="395"/>
      <c r="E205" s="395"/>
      <c r="F205" s="395"/>
      <c r="G205" s="396"/>
      <c r="H205" s="397"/>
    </row>
    <row r="206" spans="4:8" ht="15.75" customHeight="1" x14ac:dyDescent="0.25">
      <c r="D206" s="395"/>
      <c r="E206" s="395"/>
      <c r="F206" s="395"/>
      <c r="G206" s="396"/>
      <c r="H206" s="397"/>
    </row>
    <row r="207" spans="4:8" ht="15.75" customHeight="1" x14ac:dyDescent="0.25">
      <c r="D207" s="395"/>
      <c r="E207" s="395"/>
      <c r="F207" s="395"/>
      <c r="G207" s="396"/>
      <c r="H207" s="397"/>
    </row>
    <row r="208" spans="4:8" ht="15.75" customHeight="1" x14ac:dyDescent="0.25">
      <c r="D208" s="395"/>
      <c r="E208" s="395"/>
      <c r="F208" s="395"/>
      <c r="G208" s="396"/>
      <c r="H208" s="397"/>
    </row>
    <row r="209" spans="4:8" ht="15.75" customHeight="1" x14ac:dyDescent="0.25">
      <c r="D209" s="395"/>
      <c r="E209" s="395"/>
      <c r="F209" s="395"/>
      <c r="G209" s="396"/>
      <c r="H209" s="397"/>
    </row>
    <row r="210" spans="4:8" ht="15.75" customHeight="1" x14ac:dyDescent="0.25">
      <c r="D210" s="395"/>
      <c r="E210" s="395"/>
      <c r="F210" s="395"/>
      <c r="G210" s="396"/>
      <c r="H210" s="397"/>
    </row>
    <row r="211" spans="4:8" ht="15.75" customHeight="1" x14ac:dyDescent="0.25">
      <c r="D211" s="395"/>
      <c r="E211" s="395"/>
      <c r="F211" s="395"/>
      <c r="G211" s="396"/>
      <c r="H211" s="397"/>
    </row>
    <row r="212" spans="4:8" ht="15.75" customHeight="1" x14ac:dyDescent="0.25">
      <c r="D212" s="395"/>
      <c r="E212" s="395"/>
      <c r="F212" s="395"/>
      <c r="G212" s="396"/>
      <c r="H212" s="397"/>
    </row>
    <row r="213" spans="4:8" ht="15.75" customHeight="1" x14ac:dyDescent="0.25">
      <c r="D213" s="395"/>
      <c r="E213" s="395"/>
      <c r="F213" s="395"/>
      <c r="G213" s="396"/>
      <c r="H213" s="397"/>
    </row>
    <row r="214" spans="4:8" ht="15.75" customHeight="1" x14ac:dyDescent="0.25">
      <c r="D214" s="395"/>
      <c r="E214" s="395"/>
      <c r="F214" s="395"/>
      <c r="G214" s="396"/>
      <c r="H214" s="397"/>
    </row>
    <row r="215" spans="4:8" ht="15.75" customHeight="1" x14ac:dyDescent="0.25">
      <c r="D215" s="395"/>
      <c r="E215" s="395"/>
      <c r="F215" s="395"/>
      <c r="G215" s="396"/>
      <c r="H215" s="397"/>
    </row>
    <row r="216" spans="4:8" ht="15.75" customHeight="1" x14ac:dyDescent="0.25">
      <c r="D216" s="395"/>
      <c r="E216" s="395"/>
      <c r="F216" s="395"/>
      <c r="G216" s="396"/>
      <c r="H216" s="397"/>
    </row>
    <row r="217" spans="4:8" ht="15.75" customHeight="1" x14ac:dyDescent="0.25">
      <c r="D217" s="395"/>
      <c r="E217" s="395"/>
      <c r="F217" s="395"/>
      <c r="G217" s="396"/>
      <c r="H217" s="397"/>
    </row>
    <row r="218" spans="4:8" ht="15.75" customHeight="1" x14ac:dyDescent="0.25">
      <c r="D218" s="395"/>
      <c r="E218" s="395"/>
      <c r="F218" s="395"/>
      <c r="G218" s="396"/>
      <c r="H218" s="397"/>
    </row>
    <row r="219" spans="4:8" ht="15.75" customHeight="1" x14ac:dyDescent="0.25">
      <c r="D219" s="395"/>
      <c r="E219" s="395"/>
      <c r="F219" s="395"/>
      <c r="G219" s="396"/>
      <c r="H219" s="397"/>
    </row>
    <row r="220" spans="4:8" ht="15.75" customHeight="1" x14ac:dyDescent="0.25">
      <c r="D220" s="395"/>
      <c r="E220" s="395"/>
      <c r="F220" s="395"/>
      <c r="G220" s="396"/>
      <c r="H220" s="397"/>
    </row>
    <row r="221" spans="4:8" ht="15.75" customHeight="1" x14ac:dyDescent="0.25">
      <c r="D221" s="395"/>
      <c r="E221" s="395"/>
      <c r="F221" s="395"/>
      <c r="G221" s="396"/>
      <c r="H221" s="397"/>
    </row>
    <row r="222" spans="4:8" ht="15.75" customHeight="1" x14ac:dyDescent="0.25">
      <c r="D222" s="395"/>
      <c r="E222" s="395"/>
      <c r="F222" s="395"/>
      <c r="G222" s="396"/>
      <c r="H222" s="397"/>
    </row>
    <row r="223" spans="4:8" ht="15.75" customHeight="1" x14ac:dyDescent="0.25">
      <c r="D223" s="395"/>
      <c r="E223" s="395"/>
      <c r="F223" s="395"/>
      <c r="G223" s="396"/>
      <c r="H223" s="397"/>
    </row>
    <row r="224" spans="4:8" ht="15.75" customHeight="1" x14ac:dyDescent="0.25">
      <c r="D224" s="395"/>
      <c r="E224" s="395"/>
      <c r="F224" s="395"/>
      <c r="G224" s="396"/>
      <c r="H224" s="397"/>
    </row>
    <row r="225" spans="4:8" ht="15.75" customHeight="1" x14ac:dyDescent="0.25">
      <c r="D225" s="395"/>
      <c r="E225" s="395"/>
      <c r="F225" s="395"/>
      <c r="G225" s="396"/>
      <c r="H225" s="397"/>
    </row>
    <row r="226" spans="4:8" ht="15.75" customHeight="1" x14ac:dyDescent="0.25">
      <c r="D226" s="395"/>
      <c r="E226" s="395"/>
      <c r="F226" s="395"/>
      <c r="G226" s="396"/>
      <c r="H226" s="397"/>
    </row>
    <row r="227" spans="4:8" ht="15.75" customHeight="1" x14ac:dyDescent="0.25">
      <c r="D227" s="395"/>
      <c r="E227" s="395"/>
      <c r="F227" s="395"/>
      <c r="G227" s="396"/>
      <c r="H227" s="397"/>
    </row>
    <row r="228" spans="4:8" ht="15.75" customHeight="1" x14ac:dyDescent="0.25">
      <c r="D228" s="395"/>
      <c r="E228" s="395"/>
      <c r="F228" s="395"/>
      <c r="G228" s="396"/>
      <c r="H228" s="397"/>
    </row>
    <row r="229" spans="4:8" ht="15.75" customHeight="1" x14ac:dyDescent="0.25">
      <c r="D229" s="395"/>
      <c r="E229" s="395"/>
      <c r="F229" s="395"/>
      <c r="G229" s="396"/>
      <c r="H229" s="397"/>
    </row>
    <row r="230" spans="4:8" ht="15.75" customHeight="1" x14ac:dyDescent="0.25">
      <c r="D230" s="395"/>
      <c r="E230" s="395"/>
      <c r="F230" s="395"/>
      <c r="G230" s="396"/>
      <c r="H230" s="397"/>
    </row>
    <row r="231" spans="4:8" ht="15.75" customHeight="1" x14ac:dyDescent="0.25">
      <c r="D231" s="395"/>
      <c r="E231" s="395"/>
      <c r="F231" s="395"/>
      <c r="G231" s="396"/>
      <c r="H231" s="397"/>
    </row>
    <row r="232" spans="4:8" ht="15.75" customHeight="1" x14ac:dyDescent="0.25">
      <c r="D232" s="395"/>
      <c r="E232" s="395"/>
      <c r="F232" s="395"/>
      <c r="G232" s="396"/>
      <c r="H232" s="397"/>
    </row>
    <row r="233" spans="4:8" ht="15.75" customHeight="1" x14ac:dyDescent="0.25">
      <c r="D233" s="395"/>
      <c r="E233" s="395"/>
      <c r="F233" s="395"/>
      <c r="G233" s="396"/>
      <c r="H233" s="397"/>
    </row>
    <row r="234" spans="4:8" ht="15.75" customHeight="1" x14ac:dyDescent="0.25">
      <c r="D234" s="395"/>
      <c r="E234" s="395"/>
      <c r="F234" s="395"/>
      <c r="G234" s="396"/>
      <c r="H234" s="397"/>
    </row>
    <row r="235" spans="4:8" ht="15.75" customHeight="1" x14ac:dyDescent="0.25">
      <c r="D235" s="395"/>
      <c r="E235" s="395"/>
      <c r="F235" s="395"/>
      <c r="G235" s="396"/>
      <c r="H235" s="397"/>
    </row>
    <row r="236" spans="4:8" ht="15.75" customHeight="1" x14ac:dyDescent="0.25">
      <c r="D236" s="395"/>
      <c r="E236" s="395"/>
      <c r="F236" s="395"/>
      <c r="G236" s="396"/>
      <c r="H236" s="397"/>
    </row>
    <row r="237" spans="4:8" ht="15.75" customHeight="1" x14ac:dyDescent="0.25">
      <c r="D237" s="395"/>
      <c r="E237" s="395"/>
      <c r="F237" s="395"/>
      <c r="G237" s="396"/>
      <c r="H237" s="397"/>
    </row>
    <row r="238" spans="4:8" ht="15.75" customHeight="1" x14ac:dyDescent="0.25">
      <c r="D238" s="395"/>
      <c r="E238" s="395"/>
      <c r="F238" s="395"/>
      <c r="G238" s="396"/>
      <c r="H238" s="397"/>
    </row>
    <row r="239" spans="4:8" ht="15.75" customHeight="1" x14ac:dyDescent="0.25">
      <c r="D239" s="395"/>
      <c r="E239" s="395"/>
      <c r="F239" s="395"/>
      <c r="G239" s="396"/>
      <c r="H239" s="397"/>
    </row>
    <row r="240" spans="4:8" ht="15.75" customHeight="1" x14ac:dyDescent="0.25">
      <c r="D240" s="395"/>
      <c r="E240" s="395"/>
      <c r="F240" s="395"/>
      <c r="G240" s="396"/>
      <c r="H240" s="397"/>
    </row>
    <row r="241" spans="4:8" ht="15.75" customHeight="1" x14ac:dyDescent="0.25">
      <c r="D241" s="395"/>
      <c r="E241" s="395"/>
      <c r="F241" s="395"/>
      <c r="G241" s="396"/>
      <c r="H241" s="397"/>
    </row>
    <row r="242" spans="4:8" ht="15.75" customHeight="1" x14ac:dyDescent="0.25">
      <c r="D242" s="395"/>
      <c r="E242" s="395"/>
      <c r="F242" s="395"/>
      <c r="G242" s="396"/>
      <c r="H242" s="397"/>
    </row>
    <row r="243" spans="4:8" ht="15.75" customHeight="1" x14ac:dyDescent="0.25">
      <c r="D243" s="395"/>
      <c r="E243" s="395"/>
      <c r="F243" s="395"/>
      <c r="G243" s="396"/>
      <c r="H243" s="397"/>
    </row>
    <row r="244" spans="4:8" ht="15.75" customHeight="1" x14ac:dyDescent="0.25">
      <c r="D244" s="395"/>
      <c r="E244" s="395"/>
      <c r="F244" s="395"/>
      <c r="G244" s="396"/>
      <c r="H244" s="397"/>
    </row>
    <row r="245" spans="4:8" ht="15.75" customHeight="1" x14ac:dyDescent="0.25">
      <c r="D245" s="395"/>
      <c r="E245" s="395"/>
      <c r="F245" s="395"/>
      <c r="G245" s="396"/>
      <c r="H245" s="397"/>
    </row>
    <row r="246" spans="4:8" ht="15.75" customHeight="1" x14ac:dyDescent="0.25">
      <c r="D246" s="395"/>
      <c r="E246" s="395"/>
      <c r="F246" s="395"/>
      <c r="G246" s="396"/>
      <c r="H246" s="397"/>
    </row>
    <row r="247" spans="4:8" ht="15.75" customHeight="1" x14ac:dyDescent="0.25">
      <c r="D247" s="395"/>
      <c r="E247" s="395"/>
      <c r="F247" s="395"/>
      <c r="G247" s="396"/>
      <c r="H247" s="397"/>
    </row>
    <row r="248" spans="4:8" ht="15.75" customHeight="1" x14ac:dyDescent="0.25">
      <c r="D248" s="395"/>
      <c r="E248" s="395"/>
      <c r="F248" s="395"/>
      <c r="G248" s="396"/>
      <c r="H248" s="397"/>
    </row>
    <row r="249" spans="4:8" ht="15.75" customHeight="1" x14ac:dyDescent="0.25">
      <c r="D249" s="395"/>
      <c r="E249" s="395"/>
      <c r="F249" s="395"/>
      <c r="G249" s="396"/>
      <c r="H249" s="397"/>
    </row>
    <row r="250" spans="4:8" ht="15.75" customHeight="1" x14ac:dyDescent="0.25">
      <c r="D250" s="395"/>
      <c r="E250" s="395"/>
      <c r="F250" s="395"/>
      <c r="G250" s="396"/>
      <c r="H250" s="397"/>
    </row>
    <row r="251" spans="4:8" ht="15.75" customHeight="1" x14ac:dyDescent="0.25">
      <c r="D251" s="395"/>
      <c r="E251" s="395"/>
      <c r="F251" s="395"/>
      <c r="G251" s="396"/>
      <c r="H251" s="397"/>
    </row>
    <row r="252" spans="4:8" ht="15.75" customHeight="1" x14ac:dyDescent="0.25">
      <c r="D252" s="395"/>
      <c r="E252" s="395"/>
      <c r="F252" s="395"/>
      <c r="G252" s="396"/>
      <c r="H252" s="397"/>
    </row>
    <row r="253" spans="4:8" ht="15.75" customHeight="1" x14ac:dyDescent="0.25">
      <c r="D253" s="395"/>
      <c r="E253" s="395"/>
      <c r="F253" s="395"/>
      <c r="G253" s="396"/>
      <c r="H253" s="397"/>
    </row>
    <row r="254" spans="4:8" ht="15.75" customHeight="1" x14ac:dyDescent="0.25">
      <c r="D254" s="395"/>
      <c r="E254" s="395"/>
      <c r="F254" s="395"/>
      <c r="G254" s="396"/>
      <c r="H254" s="397"/>
    </row>
    <row r="255" spans="4:8" ht="15.75" customHeight="1" x14ac:dyDescent="0.25">
      <c r="D255" s="395"/>
      <c r="E255" s="395"/>
      <c r="F255" s="395"/>
      <c r="G255" s="396"/>
      <c r="H255" s="397"/>
    </row>
    <row r="256" spans="4:8" ht="15.75" customHeight="1" x14ac:dyDescent="0.25">
      <c r="D256" s="395"/>
      <c r="E256" s="395"/>
      <c r="F256" s="395"/>
      <c r="G256" s="396"/>
      <c r="H256" s="397"/>
    </row>
    <row r="257" spans="4:8" ht="15.75" customHeight="1" x14ac:dyDescent="0.25">
      <c r="D257" s="395"/>
      <c r="E257" s="395"/>
      <c r="F257" s="395"/>
      <c r="G257" s="396"/>
      <c r="H257" s="397"/>
    </row>
    <row r="258" spans="4:8" ht="15.75" customHeight="1" x14ac:dyDescent="0.25">
      <c r="D258" s="395"/>
      <c r="E258" s="395"/>
      <c r="F258" s="395"/>
      <c r="G258" s="396"/>
      <c r="H258" s="397"/>
    </row>
    <row r="259" spans="4:8" ht="15.75" customHeight="1" x14ac:dyDescent="0.25">
      <c r="D259" s="395"/>
      <c r="E259" s="395"/>
      <c r="F259" s="395"/>
      <c r="G259" s="396"/>
      <c r="H259" s="397"/>
    </row>
    <row r="260" spans="4:8" ht="15.75" customHeight="1" x14ac:dyDescent="0.25">
      <c r="D260" s="395"/>
      <c r="E260" s="395"/>
      <c r="F260" s="395"/>
      <c r="G260" s="396"/>
      <c r="H260" s="397"/>
    </row>
    <row r="261" spans="4:8" ht="15.75" customHeight="1" x14ac:dyDescent="0.25">
      <c r="D261" s="395"/>
      <c r="E261" s="395"/>
      <c r="F261" s="395"/>
      <c r="G261" s="396"/>
      <c r="H261" s="397"/>
    </row>
    <row r="262" spans="4:8" ht="15.75" customHeight="1" x14ac:dyDescent="0.25">
      <c r="D262" s="395"/>
      <c r="E262" s="395"/>
      <c r="F262" s="395"/>
      <c r="G262" s="396"/>
      <c r="H262" s="397"/>
    </row>
    <row r="263" spans="4:8" ht="15.75" customHeight="1" x14ac:dyDescent="0.25">
      <c r="D263" s="395"/>
      <c r="E263" s="395"/>
      <c r="F263" s="395"/>
      <c r="G263" s="396"/>
      <c r="H263" s="397"/>
    </row>
    <row r="264" spans="4:8" ht="15.75" customHeight="1" x14ac:dyDescent="0.25">
      <c r="D264" s="395"/>
      <c r="E264" s="395"/>
      <c r="F264" s="395"/>
      <c r="G264" s="396"/>
      <c r="H264" s="397"/>
    </row>
    <row r="265" spans="4:8" ht="15.75" customHeight="1" x14ac:dyDescent="0.25">
      <c r="D265" s="395"/>
      <c r="E265" s="395"/>
      <c r="F265" s="395"/>
      <c r="G265" s="396"/>
      <c r="H265" s="397"/>
    </row>
    <row r="266" spans="4:8" ht="15.75" customHeight="1" x14ac:dyDescent="0.25">
      <c r="D266" s="395"/>
      <c r="E266" s="395"/>
      <c r="F266" s="395"/>
      <c r="G266" s="396"/>
      <c r="H266" s="397"/>
    </row>
    <row r="267" spans="4:8" ht="15.75" customHeight="1" x14ac:dyDescent="0.25">
      <c r="D267" s="395"/>
      <c r="E267" s="395"/>
      <c r="F267" s="395"/>
      <c r="G267" s="396"/>
      <c r="H267" s="397"/>
    </row>
    <row r="268" spans="4:8" ht="15.75" customHeight="1" x14ac:dyDescent="0.25">
      <c r="D268" s="395"/>
      <c r="E268" s="395"/>
      <c r="F268" s="395"/>
      <c r="G268" s="396"/>
      <c r="H268" s="397"/>
    </row>
    <row r="269" spans="4:8" ht="15.75" customHeight="1" x14ac:dyDescent="0.25">
      <c r="D269" s="395"/>
      <c r="E269" s="395"/>
      <c r="F269" s="395"/>
      <c r="G269" s="396"/>
      <c r="H269" s="397"/>
    </row>
    <row r="270" spans="4:8" ht="15.75" customHeight="1" x14ac:dyDescent="0.25">
      <c r="D270" s="395"/>
      <c r="E270" s="395"/>
      <c r="F270" s="395"/>
      <c r="G270" s="396"/>
      <c r="H270" s="397"/>
    </row>
    <row r="271" spans="4:8" ht="15.75" customHeight="1" x14ac:dyDescent="0.25">
      <c r="D271" s="395"/>
      <c r="E271" s="395"/>
      <c r="F271" s="395"/>
      <c r="G271" s="396"/>
      <c r="H271" s="397"/>
    </row>
    <row r="272" spans="4:8" ht="15.75" customHeight="1" x14ac:dyDescent="0.25">
      <c r="D272" s="395"/>
      <c r="E272" s="395"/>
      <c r="F272" s="395"/>
      <c r="G272" s="396"/>
      <c r="H272" s="397"/>
    </row>
    <row r="273" spans="4:8" ht="15.75" customHeight="1" x14ac:dyDescent="0.25">
      <c r="D273" s="395"/>
      <c r="E273" s="395"/>
      <c r="F273" s="395"/>
      <c r="G273" s="396"/>
      <c r="H273" s="397"/>
    </row>
    <row r="274" spans="4:8" ht="15.75" customHeight="1" x14ac:dyDescent="0.25">
      <c r="D274" s="395"/>
      <c r="E274" s="395"/>
      <c r="F274" s="395"/>
      <c r="G274" s="396"/>
      <c r="H274" s="397"/>
    </row>
    <row r="275" spans="4:8" ht="15.75" customHeight="1" x14ac:dyDescent="0.25">
      <c r="D275" s="395"/>
      <c r="E275" s="395"/>
      <c r="F275" s="395"/>
      <c r="G275" s="396"/>
      <c r="H275" s="397"/>
    </row>
    <row r="276" spans="4:8" ht="15.75" customHeight="1" x14ac:dyDescent="0.25">
      <c r="D276" s="395"/>
      <c r="E276" s="395"/>
      <c r="F276" s="395"/>
      <c r="G276" s="396"/>
      <c r="H276" s="397"/>
    </row>
    <row r="277" spans="4:8" ht="15.75" customHeight="1" x14ac:dyDescent="0.25">
      <c r="D277" s="395"/>
      <c r="E277" s="395"/>
      <c r="F277" s="395"/>
      <c r="G277" s="396"/>
      <c r="H277" s="397"/>
    </row>
    <row r="278" spans="4:8" ht="15.75" customHeight="1" x14ac:dyDescent="0.25">
      <c r="D278" s="395"/>
      <c r="E278" s="395"/>
      <c r="F278" s="395"/>
      <c r="G278" s="396"/>
      <c r="H278" s="397"/>
    </row>
    <row r="279" spans="4:8" ht="15.75" customHeight="1" x14ac:dyDescent="0.25">
      <c r="D279" s="395"/>
      <c r="E279" s="395"/>
      <c r="F279" s="395"/>
      <c r="G279" s="396"/>
      <c r="H279" s="397"/>
    </row>
    <row r="280" spans="4:8" ht="15.75" customHeight="1" x14ac:dyDescent="0.25">
      <c r="D280" s="395"/>
      <c r="E280" s="395"/>
      <c r="F280" s="395"/>
      <c r="G280" s="396"/>
      <c r="H280" s="397"/>
    </row>
    <row r="281" spans="4:8" ht="15.75" customHeight="1" x14ac:dyDescent="0.25">
      <c r="D281" s="395"/>
      <c r="E281" s="395"/>
      <c r="F281" s="395"/>
      <c r="G281" s="396"/>
      <c r="H281" s="397"/>
    </row>
    <row r="282" spans="4:8" ht="15.75" customHeight="1" x14ac:dyDescent="0.25">
      <c r="D282" s="395"/>
      <c r="E282" s="395"/>
      <c r="F282" s="395"/>
      <c r="G282" s="396"/>
      <c r="H282" s="397"/>
    </row>
    <row r="283" spans="4:8" ht="15.75" customHeight="1" x14ac:dyDescent="0.25">
      <c r="D283" s="395"/>
      <c r="E283" s="395"/>
      <c r="F283" s="395"/>
      <c r="G283" s="396"/>
      <c r="H283" s="397"/>
    </row>
    <row r="284" spans="4:8" ht="15.75" customHeight="1" x14ac:dyDescent="0.25">
      <c r="D284" s="395"/>
      <c r="E284" s="395"/>
      <c r="F284" s="395"/>
      <c r="G284" s="396"/>
      <c r="H284" s="397"/>
    </row>
    <row r="285" spans="4:8" ht="15.75" customHeight="1" x14ac:dyDescent="0.25">
      <c r="D285" s="395"/>
      <c r="E285" s="395"/>
      <c r="F285" s="395"/>
      <c r="G285" s="396"/>
      <c r="H285" s="397"/>
    </row>
    <row r="286" spans="4:8" ht="15.75" customHeight="1" x14ac:dyDescent="0.25">
      <c r="D286" s="395"/>
      <c r="E286" s="395"/>
      <c r="F286" s="395"/>
      <c r="G286" s="396"/>
      <c r="H286" s="397"/>
    </row>
    <row r="287" spans="4:8" ht="15.75" customHeight="1" x14ac:dyDescent="0.25">
      <c r="D287" s="395"/>
      <c r="E287" s="395"/>
      <c r="F287" s="395"/>
      <c r="G287" s="396"/>
      <c r="H287" s="397"/>
    </row>
    <row r="288" spans="4:8" ht="15.75" customHeight="1" x14ac:dyDescent="0.25">
      <c r="D288" s="395"/>
      <c r="E288" s="395"/>
      <c r="F288" s="395"/>
      <c r="G288" s="396"/>
      <c r="H288" s="397"/>
    </row>
    <row r="289" spans="4:8" ht="15.75" customHeight="1" x14ac:dyDescent="0.25">
      <c r="D289" s="395"/>
      <c r="E289" s="395"/>
      <c r="F289" s="395"/>
      <c r="G289" s="396"/>
      <c r="H289" s="397"/>
    </row>
    <row r="290" spans="4:8" ht="15.75" customHeight="1" x14ac:dyDescent="0.25">
      <c r="D290" s="395"/>
      <c r="E290" s="395"/>
      <c r="F290" s="395"/>
      <c r="G290" s="396"/>
      <c r="H290" s="397"/>
    </row>
    <row r="291" spans="4:8" ht="15.75" customHeight="1" x14ac:dyDescent="0.25">
      <c r="D291" s="395"/>
      <c r="E291" s="395"/>
      <c r="F291" s="395"/>
      <c r="G291" s="396"/>
      <c r="H291" s="397"/>
    </row>
    <row r="292" spans="4:8" ht="15.75" customHeight="1" x14ac:dyDescent="0.25">
      <c r="D292" s="395"/>
      <c r="E292" s="395"/>
      <c r="F292" s="395"/>
      <c r="G292" s="396"/>
      <c r="H292" s="397"/>
    </row>
    <row r="293" spans="4:8" ht="15.75" customHeight="1" x14ac:dyDescent="0.25">
      <c r="D293" s="395"/>
      <c r="E293" s="395"/>
      <c r="F293" s="395"/>
      <c r="G293" s="396"/>
      <c r="H293" s="397"/>
    </row>
    <row r="294" spans="4:8" ht="15.75" customHeight="1" x14ac:dyDescent="0.25">
      <c r="D294" s="395"/>
      <c r="E294" s="395"/>
      <c r="F294" s="395"/>
      <c r="G294" s="396"/>
      <c r="H294" s="397"/>
    </row>
    <row r="295" spans="4:8" ht="15.75" customHeight="1" x14ac:dyDescent="0.25">
      <c r="D295" s="395"/>
      <c r="E295" s="395"/>
      <c r="F295" s="395"/>
      <c r="G295" s="396"/>
      <c r="H295" s="397"/>
    </row>
    <row r="296" spans="4:8" ht="15.75" customHeight="1" x14ac:dyDescent="0.25">
      <c r="D296" s="395"/>
      <c r="E296" s="395"/>
      <c r="F296" s="395"/>
      <c r="G296" s="396"/>
      <c r="H296" s="397"/>
    </row>
    <row r="297" spans="4:8" ht="15.75" customHeight="1" x14ac:dyDescent="0.25">
      <c r="D297" s="395"/>
      <c r="E297" s="395"/>
      <c r="F297" s="395"/>
      <c r="G297" s="396"/>
      <c r="H297" s="397"/>
    </row>
    <row r="298" spans="4:8" ht="15.75" customHeight="1" x14ac:dyDescent="0.25">
      <c r="D298" s="395"/>
      <c r="E298" s="395"/>
      <c r="F298" s="395"/>
      <c r="G298" s="396"/>
      <c r="H298" s="397"/>
    </row>
    <row r="299" spans="4:8" ht="15.75" customHeight="1" x14ac:dyDescent="0.25">
      <c r="D299" s="395"/>
      <c r="E299" s="395"/>
      <c r="F299" s="395"/>
      <c r="G299" s="396"/>
      <c r="H299" s="397"/>
    </row>
    <row r="300" spans="4:8" ht="15.75" customHeight="1" x14ac:dyDescent="0.25">
      <c r="D300" s="395"/>
      <c r="E300" s="395"/>
      <c r="F300" s="395"/>
      <c r="G300" s="396"/>
      <c r="H300" s="397"/>
    </row>
    <row r="301" spans="4:8" ht="15.75" customHeight="1" x14ac:dyDescent="0.25">
      <c r="D301" s="395"/>
      <c r="E301" s="395"/>
      <c r="F301" s="395"/>
      <c r="G301" s="396"/>
      <c r="H301" s="397"/>
    </row>
    <row r="302" spans="4:8" ht="15.75" customHeight="1" x14ac:dyDescent="0.25">
      <c r="D302" s="395"/>
      <c r="E302" s="395"/>
      <c r="F302" s="395"/>
      <c r="G302" s="396"/>
      <c r="H302" s="397"/>
    </row>
    <row r="303" spans="4:8" ht="15.75" customHeight="1" x14ac:dyDescent="0.25">
      <c r="D303" s="395"/>
      <c r="E303" s="395"/>
      <c r="F303" s="395"/>
      <c r="G303" s="396"/>
      <c r="H303" s="397"/>
    </row>
    <row r="304" spans="4:8" ht="15.75" customHeight="1" x14ac:dyDescent="0.25">
      <c r="D304" s="395"/>
      <c r="E304" s="395"/>
      <c r="F304" s="395"/>
      <c r="G304" s="396"/>
      <c r="H304" s="397"/>
    </row>
    <row r="305" spans="4:8" ht="15.75" customHeight="1" x14ac:dyDescent="0.25">
      <c r="D305" s="395"/>
      <c r="E305" s="395"/>
      <c r="F305" s="395"/>
      <c r="G305" s="396"/>
      <c r="H305" s="397"/>
    </row>
    <row r="306" spans="4:8" ht="15.75" customHeight="1" x14ac:dyDescent="0.25">
      <c r="D306" s="395"/>
      <c r="E306" s="395"/>
      <c r="F306" s="395"/>
      <c r="G306" s="396"/>
      <c r="H306" s="397"/>
    </row>
    <row r="307" spans="4:8" ht="15.75" customHeight="1" x14ac:dyDescent="0.25">
      <c r="D307" s="395"/>
      <c r="E307" s="395"/>
      <c r="F307" s="395"/>
      <c r="G307" s="396"/>
      <c r="H307" s="397"/>
    </row>
    <row r="308" spans="4:8" ht="15.75" customHeight="1" x14ac:dyDescent="0.25">
      <c r="D308" s="395"/>
      <c r="E308" s="395"/>
      <c r="F308" s="395"/>
      <c r="G308" s="396"/>
      <c r="H308" s="397"/>
    </row>
    <row r="309" spans="4:8" ht="15.75" customHeight="1" x14ac:dyDescent="0.25">
      <c r="D309" s="395"/>
      <c r="E309" s="395"/>
      <c r="F309" s="395"/>
      <c r="G309" s="396"/>
      <c r="H309" s="397"/>
    </row>
    <row r="310" spans="4:8" ht="15.75" customHeight="1" x14ac:dyDescent="0.25">
      <c r="D310" s="395"/>
      <c r="E310" s="395"/>
      <c r="F310" s="395"/>
      <c r="G310" s="396"/>
      <c r="H310" s="397"/>
    </row>
    <row r="311" spans="4:8" ht="15.75" customHeight="1" x14ac:dyDescent="0.25">
      <c r="D311" s="395"/>
      <c r="E311" s="395"/>
      <c r="F311" s="395"/>
      <c r="G311" s="396"/>
      <c r="H311" s="397"/>
    </row>
    <row r="312" spans="4:8" ht="15.75" customHeight="1" x14ac:dyDescent="0.25">
      <c r="D312" s="395"/>
      <c r="E312" s="395"/>
      <c r="F312" s="395"/>
      <c r="G312" s="396"/>
      <c r="H312" s="397"/>
    </row>
    <row r="313" spans="4:8" ht="15.75" customHeight="1" x14ac:dyDescent="0.25">
      <c r="D313" s="395"/>
      <c r="E313" s="395"/>
      <c r="F313" s="395"/>
      <c r="G313" s="396"/>
      <c r="H313" s="397"/>
    </row>
    <row r="314" spans="4:8" ht="15.75" customHeight="1" x14ac:dyDescent="0.25">
      <c r="D314" s="395"/>
      <c r="E314" s="395"/>
      <c r="F314" s="395"/>
      <c r="G314" s="396"/>
      <c r="H314" s="397"/>
    </row>
    <row r="315" spans="4:8" ht="15.75" customHeight="1" x14ac:dyDescent="0.25">
      <c r="D315" s="395"/>
      <c r="E315" s="395"/>
      <c r="F315" s="395"/>
      <c r="G315" s="396"/>
      <c r="H315" s="397"/>
    </row>
    <row r="316" spans="4:8" ht="15.75" customHeight="1" x14ac:dyDescent="0.25">
      <c r="D316" s="395"/>
      <c r="E316" s="395"/>
      <c r="F316" s="395"/>
      <c r="G316" s="396"/>
      <c r="H316" s="397"/>
    </row>
    <row r="317" spans="4:8" ht="15.75" customHeight="1" x14ac:dyDescent="0.25">
      <c r="D317" s="395"/>
      <c r="E317" s="395"/>
      <c r="F317" s="395"/>
      <c r="G317" s="396"/>
      <c r="H317" s="397"/>
    </row>
    <row r="318" spans="4:8" ht="15.75" customHeight="1" x14ac:dyDescent="0.25">
      <c r="D318" s="395"/>
      <c r="E318" s="395"/>
      <c r="F318" s="395"/>
      <c r="G318" s="396"/>
      <c r="H318" s="397"/>
    </row>
    <row r="319" spans="4:8" ht="15.75" customHeight="1" x14ac:dyDescent="0.25">
      <c r="D319" s="395"/>
      <c r="E319" s="395"/>
      <c r="F319" s="395"/>
      <c r="G319" s="396"/>
      <c r="H319" s="397"/>
    </row>
    <row r="320" spans="4:8" ht="15.75" customHeight="1" x14ac:dyDescent="0.25">
      <c r="D320" s="395"/>
      <c r="E320" s="395"/>
      <c r="F320" s="395"/>
      <c r="G320" s="396"/>
      <c r="H320" s="397"/>
    </row>
    <row r="321" spans="4:8" ht="15.75" customHeight="1" x14ac:dyDescent="0.25">
      <c r="D321" s="395"/>
      <c r="E321" s="395"/>
      <c r="F321" s="395"/>
      <c r="G321" s="396"/>
      <c r="H321" s="397"/>
    </row>
    <row r="322" spans="4:8" ht="15.75" customHeight="1" x14ac:dyDescent="0.25">
      <c r="D322" s="395"/>
      <c r="E322" s="395"/>
      <c r="F322" s="395"/>
      <c r="G322" s="396"/>
      <c r="H322" s="397"/>
    </row>
    <row r="323" spans="4:8" ht="15.75" customHeight="1" x14ac:dyDescent="0.25">
      <c r="D323" s="395"/>
      <c r="E323" s="395"/>
      <c r="F323" s="395"/>
      <c r="G323" s="396"/>
      <c r="H323" s="397"/>
    </row>
    <row r="324" spans="4:8" ht="15.75" customHeight="1" x14ac:dyDescent="0.25">
      <c r="D324" s="395"/>
      <c r="E324" s="395"/>
      <c r="F324" s="395"/>
      <c r="G324" s="396"/>
      <c r="H324" s="397"/>
    </row>
    <row r="325" spans="4:8" ht="15.75" customHeight="1" x14ac:dyDescent="0.25">
      <c r="D325" s="395"/>
      <c r="E325" s="395"/>
      <c r="F325" s="395"/>
      <c r="G325" s="396"/>
      <c r="H325" s="397"/>
    </row>
    <row r="326" spans="4:8" ht="15.75" customHeight="1" x14ac:dyDescent="0.25">
      <c r="D326" s="395"/>
      <c r="E326" s="395"/>
      <c r="F326" s="395"/>
      <c r="G326" s="396"/>
      <c r="H326" s="397"/>
    </row>
    <row r="327" spans="4:8" ht="15.75" customHeight="1" x14ac:dyDescent="0.25">
      <c r="D327" s="395"/>
      <c r="E327" s="395"/>
      <c r="F327" s="395"/>
      <c r="G327" s="396"/>
      <c r="H327" s="397"/>
    </row>
    <row r="328" spans="4:8" ht="15.75" customHeight="1" x14ac:dyDescent="0.25">
      <c r="D328" s="395"/>
      <c r="E328" s="395"/>
      <c r="F328" s="395"/>
      <c r="G328" s="396"/>
      <c r="H328" s="397"/>
    </row>
    <row r="329" spans="4:8" ht="15.75" customHeight="1" x14ac:dyDescent="0.25">
      <c r="D329" s="395"/>
      <c r="E329" s="395"/>
      <c r="F329" s="395"/>
      <c r="G329" s="396"/>
      <c r="H329" s="397"/>
    </row>
    <row r="330" spans="4:8" ht="15.75" customHeight="1" x14ac:dyDescent="0.25">
      <c r="D330" s="395"/>
      <c r="E330" s="395"/>
      <c r="F330" s="395"/>
      <c r="G330" s="396"/>
      <c r="H330" s="397"/>
    </row>
    <row r="331" spans="4:8" ht="15.75" customHeight="1" x14ac:dyDescent="0.25">
      <c r="D331" s="395"/>
      <c r="E331" s="395"/>
      <c r="F331" s="395"/>
      <c r="G331" s="396"/>
      <c r="H331" s="397"/>
    </row>
    <row r="332" spans="4:8" ht="15.75" customHeight="1" x14ac:dyDescent="0.25">
      <c r="D332" s="395"/>
      <c r="E332" s="395"/>
      <c r="F332" s="395"/>
      <c r="G332" s="396"/>
      <c r="H332" s="397"/>
    </row>
    <row r="333" spans="4:8" ht="15.75" customHeight="1" x14ac:dyDescent="0.25">
      <c r="D333" s="395"/>
      <c r="E333" s="395"/>
      <c r="F333" s="395"/>
      <c r="G333" s="396"/>
      <c r="H333" s="397"/>
    </row>
    <row r="334" spans="4:8" ht="15.75" customHeight="1" x14ac:dyDescent="0.25">
      <c r="D334" s="395"/>
      <c r="E334" s="395"/>
      <c r="F334" s="395"/>
      <c r="G334" s="396"/>
      <c r="H334" s="397"/>
    </row>
    <row r="335" spans="4:8" ht="15.75" customHeight="1" x14ac:dyDescent="0.25">
      <c r="D335" s="395"/>
      <c r="E335" s="395"/>
      <c r="F335" s="395"/>
      <c r="G335" s="396"/>
      <c r="H335" s="397"/>
    </row>
    <row r="336" spans="4:8" ht="15.75" customHeight="1" x14ac:dyDescent="0.25">
      <c r="D336" s="395"/>
      <c r="E336" s="395"/>
      <c r="F336" s="395"/>
      <c r="G336" s="396"/>
      <c r="H336" s="397"/>
    </row>
    <row r="337" spans="4:8" ht="15.75" customHeight="1" x14ac:dyDescent="0.25">
      <c r="D337" s="395"/>
      <c r="E337" s="395"/>
      <c r="F337" s="395"/>
      <c r="G337" s="396"/>
      <c r="H337" s="397"/>
    </row>
    <row r="338" spans="4:8" ht="15.75" customHeight="1" x14ac:dyDescent="0.25">
      <c r="D338" s="395"/>
      <c r="E338" s="395"/>
      <c r="F338" s="395"/>
      <c r="G338" s="396"/>
      <c r="H338" s="397"/>
    </row>
    <row r="339" spans="4:8" ht="15.75" customHeight="1" x14ac:dyDescent="0.25">
      <c r="D339" s="395"/>
      <c r="E339" s="395"/>
      <c r="F339" s="395"/>
      <c r="G339" s="396"/>
      <c r="H339" s="397"/>
    </row>
    <row r="340" spans="4:8" ht="15.75" customHeight="1" x14ac:dyDescent="0.25">
      <c r="D340" s="395"/>
      <c r="E340" s="395"/>
      <c r="F340" s="395"/>
      <c r="G340" s="396"/>
      <c r="H340" s="397"/>
    </row>
    <row r="341" spans="4:8" ht="15.75" customHeight="1" x14ac:dyDescent="0.25">
      <c r="D341" s="395"/>
      <c r="E341" s="395"/>
      <c r="F341" s="395"/>
      <c r="G341" s="396"/>
      <c r="H341" s="397"/>
    </row>
    <row r="342" spans="4:8" ht="15.75" customHeight="1" x14ac:dyDescent="0.25">
      <c r="D342" s="395"/>
      <c r="E342" s="395"/>
      <c r="F342" s="395"/>
      <c r="G342" s="396"/>
      <c r="H342" s="397"/>
    </row>
    <row r="343" spans="4:8" ht="15.75" customHeight="1" x14ac:dyDescent="0.25">
      <c r="D343" s="395"/>
      <c r="E343" s="395"/>
      <c r="F343" s="395"/>
      <c r="G343" s="396"/>
      <c r="H343" s="397"/>
    </row>
    <row r="344" spans="4:8" ht="15.75" customHeight="1" x14ac:dyDescent="0.25">
      <c r="D344" s="395"/>
      <c r="E344" s="395"/>
      <c r="F344" s="395"/>
      <c r="G344" s="396"/>
      <c r="H344" s="397"/>
    </row>
    <row r="345" spans="4:8" ht="15.75" customHeight="1" x14ac:dyDescent="0.25">
      <c r="D345" s="395"/>
      <c r="E345" s="395"/>
      <c r="F345" s="395"/>
      <c r="G345" s="396"/>
      <c r="H345" s="397"/>
    </row>
    <row r="346" spans="4:8" ht="15.75" customHeight="1" x14ac:dyDescent="0.25">
      <c r="D346" s="395"/>
      <c r="E346" s="395"/>
      <c r="F346" s="395"/>
      <c r="G346" s="396"/>
      <c r="H346" s="397"/>
    </row>
    <row r="347" spans="4:8" ht="15.75" customHeight="1" x14ac:dyDescent="0.25">
      <c r="D347" s="395"/>
      <c r="E347" s="395"/>
      <c r="F347" s="395"/>
      <c r="G347" s="396"/>
      <c r="H347" s="397"/>
    </row>
    <row r="348" spans="4:8" ht="15.75" customHeight="1" x14ac:dyDescent="0.25">
      <c r="D348" s="395"/>
      <c r="E348" s="395"/>
      <c r="F348" s="395"/>
      <c r="G348" s="396"/>
      <c r="H348" s="397"/>
    </row>
    <row r="349" spans="4:8" ht="15.75" customHeight="1" x14ac:dyDescent="0.25">
      <c r="D349" s="395"/>
      <c r="E349" s="395"/>
      <c r="F349" s="395"/>
      <c r="G349" s="396"/>
      <c r="H349" s="397"/>
    </row>
    <row r="350" spans="4:8" ht="15.75" customHeight="1" x14ac:dyDescent="0.25">
      <c r="D350" s="395"/>
      <c r="E350" s="395"/>
      <c r="F350" s="395"/>
      <c r="G350" s="396"/>
      <c r="H350" s="397"/>
    </row>
    <row r="351" spans="4:8" ht="15.75" customHeight="1" x14ac:dyDescent="0.25">
      <c r="D351" s="395"/>
      <c r="E351" s="395"/>
      <c r="F351" s="395"/>
      <c r="G351" s="396"/>
      <c r="H351" s="397"/>
    </row>
    <row r="352" spans="4:8" ht="15.75" customHeight="1" x14ac:dyDescent="0.25">
      <c r="D352" s="395"/>
      <c r="E352" s="395"/>
      <c r="F352" s="395"/>
      <c r="G352" s="396"/>
      <c r="H352" s="397"/>
    </row>
    <row r="353" spans="4:8" ht="15.75" customHeight="1" x14ac:dyDescent="0.25">
      <c r="D353" s="395"/>
      <c r="E353" s="395"/>
      <c r="F353" s="395"/>
      <c r="G353" s="396"/>
      <c r="H353" s="397"/>
    </row>
    <row r="354" spans="4:8" ht="15.75" customHeight="1" x14ac:dyDescent="0.25">
      <c r="D354" s="395"/>
      <c r="E354" s="395"/>
      <c r="F354" s="395"/>
      <c r="G354" s="396"/>
      <c r="H354" s="397"/>
    </row>
    <row r="355" spans="4:8" ht="15.75" customHeight="1" x14ac:dyDescent="0.25">
      <c r="D355" s="395"/>
      <c r="E355" s="395"/>
      <c r="F355" s="395"/>
      <c r="G355" s="396"/>
      <c r="H355" s="397"/>
    </row>
    <row r="356" spans="4:8" ht="15.75" customHeight="1" x14ac:dyDescent="0.25">
      <c r="D356" s="395"/>
      <c r="E356" s="395"/>
      <c r="F356" s="395"/>
      <c r="G356" s="396"/>
      <c r="H356" s="397"/>
    </row>
    <row r="357" spans="4:8" ht="15.75" customHeight="1" x14ac:dyDescent="0.25">
      <c r="D357" s="395"/>
      <c r="E357" s="395"/>
      <c r="F357" s="395"/>
      <c r="G357" s="396"/>
      <c r="H357" s="397"/>
    </row>
    <row r="358" spans="4:8" ht="15.75" customHeight="1" x14ac:dyDescent="0.25">
      <c r="D358" s="395"/>
      <c r="E358" s="395"/>
      <c r="F358" s="395"/>
      <c r="G358" s="396"/>
      <c r="H358" s="397"/>
    </row>
    <row r="359" spans="4:8" ht="15.75" customHeight="1" x14ac:dyDescent="0.25">
      <c r="D359" s="395"/>
      <c r="E359" s="395"/>
      <c r="F359" s="395"/>
      <c r="G359" s="396"/>
      <c r="H359" s="397"/>
    </row>
    <row r="360" spans="4:8" ht="15.75" customHeight="1" x14ac:dyDescent="0.25">
      <c r="D360" s="395"/>
      <c r="E360" s="395"/>
      <c r="F360" s="395"/>
      <c r="G360" s="396"/>
      <c r="H360" s="397"/>
    </row>
    <row r="361" spans="4:8" ht="15.75" customHeight="1" x14ac:dyDescent="0.25">
      <c r="D361" s="395"/>
      <c r="E361" s="395"/>
      <c r="F361" s="395"/>
      <c r="G361" s="396"/>
      <c r="H361" s="397"/>
    </row>
    <row r="362" spans="4:8" ht="15.75" customHeight="1" x14ac:dyDescent="0.25">
      <c r="D362" s="395"/>
      <c r="E362" s="395"/>
      <c r="F362" s="395"/>
      <c r="G362" s="396"/>
      <c r="H362" s="397"/>
    </row>
    <row r="363" spans="4:8" ht="15.75" customHeight="1" x14ac:dyDescent="0.25">
      <c r="D363" s="395"/>
      <c r="E363" s="395"/>
      <c r="F363" s="395"/>
      <c r="G363" s="396"/>
      <c r="H363" s="397"/>
    </row>
    <row r="364" spans="4:8" ht="15.75" customHeight="1" x14ac:dyDescent="0.25">
      <c r="D364" s="395"/>
      <c r="E364" s="395"/>
      <c r="F364" s="395"/>
      <c r="G364" s="396"/>
      <c r="H364" s="397"/>
    </row>
    <row r="365" spans="4:8" ht="15.75" customHeight="1" x14ac:dyDescent="0.25">
      <c r="D365" s="395"/>
      <c r="E365" s="395"/>
      <c r="F365" s="395"/>
      <c r="G365" s="396"/>
      <c r="H365" s="397"/>
    </row>
    <row r="366" spans="4:8" ht="15.75" customHeight="1" x14ac:dyDescent="0.25">
      <c r="D366" s="395"/>
      <c r="E366" s="395"/>
      <c r="F366" s="395"/>
      <c r="G366" s="396"/>
      <c r="H366" s="397"/>
    </row>
    <row r="367" spans="4:8" ht="15.75" customHeight="1" x14ac:dyDescent="0.25">
      <c r="D367" s="395"/>
      <c r="E367" s="395"/>
      <c r="F367" s="395"/>
      <c r="G367" s="396"/>
      <c r="H367" s="397"/>
    </row>
    <row r="368" spans="4:8" ht="15.75" customHeight="1" x14ac:dyDescent="0.25">
      <c r="D368" s="395"/>
      <c r="E368" s="395"/>
      <c r="F368" s="395"/>
      <c r="G368" s="396"/>
      <c r="H368" s="397"/>
    </row>
    <row r="369" spans="4:8" ht="15.75" customHeight="1" x14ac:dyDescent="0.25">
      <c r="D369" s="395"/>
      <c r="E369" s="395"/>
      <c r="F369" s="395"/>
      <c r="G369" s="396"/>
      <c r="H369" s="397"/>
    </row>
    <row r="370" spans="4:8" ht="15.75" customHeight="1" x14ac:dyDescent="0.25">
      <c r="D370" s="395"/>
      <c r="E370" s="395"/>
      <c r="F370" s="395"/>
      <c r="G370" s="396"/>
      <c r="H370" s="397"/>
    </row>
    <row r="371" spans="4:8" ht="15.75" customHeight="1" x14ac:dyDescent="0.25">
      <c r="D371" s="395"/>
      <c r="E371" s="395"/>
      <c r="F371" s="395"/>
      <c r="G371" s="396"/>
      <c r="H371" s="397"/>
    </row>
    <row r="372" spans="4:8" ht="15.75" customHeight="1" x14ac:dyDescent="0.25">
      <c r="D372" s="395"/>
      <c r="E372" s="395"/>
      <c r="F372" s="395"/>
      <c r="G372" s="396"/>
      <c r="H372" s="397"/>
    </row>
    <row r="373" spans="4:8" ht="15.75" customHeight="1" x14ac:dyDescent="0.25">
      <c r="D373" s="395"/>
      <c r="E373" s="395"/>
      <c r="F373" s="395"/>
      <c r="G373" s="396"/>
      <c r="H373" s="397"/>
    </row>
    <row r="374" spans="4:8" ht="15.75" customHeight="1" x14ac:dyDescent="0.25">
      <c r="D374" s="395"/>
      <c r="E374" s="395"/>
      <c r="F374" s="395"/>
      <c r="G374" s="396"/>
      <c r="H374" s="397"/>
    </row>
    <row r="375" spans="4:8" ht="15.75" customHeight="1" x14ac:dyDescent="0.25">
      <c r="D375" s="395"/>
      <c r="E375" s="395"/>
      <c r="F375" s="395"/>
      <c r="G375" s="396"/>
      <c r="H375" s="397"/>
    </row>
    <row r="376" spans="4:8" ht="15.75" customHeight="1" x14ac:dyDescent="0.25">
      <c r="D376" s="395"/>
      <c r="E376" s="395"/>
      <c r="F376" s="395"/>
      <c r="G376" s="396"/>
      <c r="H376" s="397"/>
    </row>
    <row r="377" spans="4:8" ht="15.75" customHeight="1" x14ac:dyDescent="0.25">
      <c r="D377" s="395"/>
      <c r="E377" s="395"/>
      <c r="F377" s="395"/>
      <c r="G377" s="396"/>
      <c r="H377" s="397"/>
    </row>
    <row r="378" spans="4:8" ht="15.75" customHeight="1" x14ac:dyDescent="0.25">
      <c r="D378" s="395"/>
      <c r="E378" s="395"/>
      <c r="F378" s="395"/>
      <c r="G378" s="396"/>
      <c r="H378" s="397"/>
    </row>
    <row r="379" spans="4:8" ht="15.75" customHeight="1" x14ac:dyDescent="0.25">
      <c r="D379" s="395"/>
      <c r="E379" s="395"/>
      <c r="F379" s="395"/>
      <c r="G379" s="396"/>
      <c r="H379" s="397"/>
    </row>
    <row r="380" spans="4:8" ht="15.75" customHeight="1" x14ac:dyDescent="0.25">
      <c r="D380" s="395"/>
      <c r="E380" s="395"/>
      <c r="F380" s="395"/>
      <c r="G380" s="396"/>
      <c r="H380" s="397"/>
    </row>
    <row r="381" spans="4:8" ht="15.75" customHeight="1" x14ac:dyDescent="0.25">
      <c r="D381" s="395"/>
      <c r="E381" s="395"/>
      <c r="F381" s="395"/>
      <c r="G381" s="396"/>
      <c r="H381" s="397"/>
    </row>
    <row r="382" spans="4:8" ht="15.75" customHeight="1" x14ac:dyDescent="0.25">
      <c r="D382" s="395"/>
      <c r="E382" s="395"/>
      <c r="F382" s="395"/>
      <c r="G382" s="396"/>
      <c r="H382" s="397"/>
    </row>
    <row r="383" spans="4:8" ht="15.75" customHeight="1" x14ac:dyDescent="0.25">
      <c r="D383" s="395"/>
      <c r="E383" s="395"/>
      <c r="F383" s="395"/>
      <c r="G383" s="396"/>
      <c r="H383" s="397"/>
    </row>
    <row r="384" spans="4:8" ht="15.75" customHeight="1" x14ac:dyDescent="0.25">
      <c r="D384" s="395"/>
      <c r="E384" s="395"/>
      <c r="F384" s="395"/>
      <c r="G384" s="396"/>
      <c r="H384" s="397"/>
    </row>
    <row r="385" spans="4:8" ht="15.75" customHeight="1" x14ac:dyDescent="0.25">
      <c r="D385" s="395"/>
      <c r="E385" s="395"/>
      <c r="F385" s="395"/>
      <c r="G385" s="396"/>
      <c r="H385" s="397"/>
    </row>
    <row r="386" spans="4:8" ht="15.75" customHeight="1" x14ac:dyDescent="0.25">
      <c r="D386" s="395"/>
      <c r="E386" s="395"/>
      <c r="F386" s="395"/>
      <c r="G386" s="396"/>
      <c r="H386" s="397"/>
    </row>
    <row r="387" spans="4:8" ht="15.75" customHeight="1" x14ac:dyDescent="0.25">
      <c r="D387" s="395"/>
      <c r="E387" s="395"/>
      <c r="F387" s="395"/>
      <c r="G387" s="396"/>
      <c r="H387" s="397"/>
    </row>
    <row r="388" spans="4:8" ht="15.75" customHeight="1" x14ac:dyDescent="0.25">
      <c r="D388" s="395"/>
      <c r="E388" s="395"/>
      <c r="F388" s="395"/>
      <c r="G388" s="396"/>
      <c r="H388" s="397"/>
    </row>
    <row r="389" spans="4:8" ht="15.75" customHeight="1" x14ac:dyDescent="0.25">
      <c r="D389" s="395"/>
      <c r="E389" s="395"/>
      <c r="F389" s="395"/>
      <c r="G389" s="396"/>
      <c r="H389" s="397"/>
    </row>
    <row r="390" spans="4:8" ht="15.75" customHeight="1" x14ac:dyDescent="0.25">
      <c r="D390" s="395"/>
      <c r="E390" s="395"/>
      <c r="F390" s="395"/>
      <c r="G390" s="396"/>
      <c r="H390" s="397"/>
    </row>
    <row r="391" spans="4:8" ht="15.75" customHeight="1" x14ac:dyDescent="0.25">
      <c r="D391" s="395"/>
      <c r="E391" s="395"/>
      <c r="F391" s="395"/>
      <c r="G391" s="396"/>
      <c r="H391" s="397"/>
    </row>
    <row r="392" spans="4:8" ht="15.75" customHeight="1" x14ac:dyDescent="0.25">
      <c r="D392" s="395"/>
      <c r="E392" s="395"/>
      <c r="F392" s="395"/>
      <c r="G392" s="396"/>
      <c r="H392" s="397"/>
    </row>
    <row r="393" spans="4:8" ht="15.75" customHeight="1" x14ac:dyDescent="0.25">
      <c r="D393" s="395"/>
      <c r="E393" s="395"/>
      <c r="F393" s="395"/>
      <c r="G393" s="396"/>
      <c r="H393" s="397"/>
    </row>
    <row r="394" spans="4:8" ht="15.75" customHeight="1" x14ac:dyDescent="0.25">
      <c r="D394" s="395"/>
      <c r="E394" s="395"/>
      <c r="F394" s="395"/>
      <c r="G394" s="396"/>
      <c r="H394" s="397"/>
    </row>
    <row r="395" spans="4:8" ht="15.75" customHeight="1" x14ac:dyDescent="0.25">
      <c r="D395" s="395"/>
      <c r="E395" s="395"/>
      <c r="F395" s="395"/>
      <c r="G395" s="396"/>
      <c r="H395" s="397"/>
    </row>
    <row r="396" spans="4:8" ht="15.75" customHeight="1" x14ac:dyDescent="0.25">
      <c r="D396" s="395"/>
      <c r="E396" s="395"/>
      <c r="F396" s="395"/>
      <c r="G396" s="396"/>
      <c r="H396" s="397"/>
    </row>
    <row r="397" spans="4:8" ht="15.75" customHeight="1" x14ac:dyDescent="0.25">
      <c r="D397" s="395"/>
      <c r="E397" s="395"/>
      <c r="F397" s="395"/>
      <c r="G397" s="396"/>
      <c r="H397" s="397"/>
    </row>
    <row r="398" spans="4:8" ht="15.75" customHeight="1" x14ac:dyDescent="0.25">
      <c r="D398" s="395"/>
      <c r="E398" s="395"/>
      <c r="F398" s="395"/>
      <c r="G398" s="396"/>
      <c r="H398" s="397"/>
    </row>
    <row r="399" spans="4:8" ht="15.75" customHeight="1" x14ac:dyDescent="0.25">
      <c r="D399" s="395"/>
      <c r="E399" s="395"/>
      <c r="F399" s="395"/>
      <c r="G399" s="396"/>
      <c r="H399" s="397"/>
    </row>
    <row r="400" spans="4:8" ht="15.75" customHeight="1" x14ac:dyDescent="0.25">
      <c r="D400" s="395"/>
      <c r="E400" s="395"/>
      <c r="F400" s="395"/>
      <c r="G400" s="396"/>
      <c r="H400" s="397"/>
    </row>
    <row r="401" spans="4:8" ht="15.75" customHeight="1" x14ac:dyDescent="0.25">
      <c r="D401" s="395"/>
      <c r="E401" s="395"/>
      <c r="F401" s="395"/>
      <c r="G401" s="396"/>
      <c r="H401" s="397"/>
    </row>
    <row r="402" spans="4:8" ht="15.75" customHeight="1" x14ac:dyDescent="0.25">
      <c r="D402" s="395"/>
      <c r="E402" s="395"/>
      <c r="F402" s="395"/>
      <c r="G402" s="396"/>
      <c r="H402" s="397"/>
    </row>
    <row r="403" spans="4:8" ht="15.75" customHeight="1" x14ac:dyDescent="0.25">
      <c r="D403" s="395"/>
      <c r="E403" s="395"/>
      <c r="F403" s="395"/>
      <c r="G403" s="396"/>
      <c r="H403" s="397"/>
    </row>
    <row r="404" spans="4:8" ht="15.75" customHeight="1" x14ac:dyDescent="0.25">
      <c r="D404" s="395"/>
      <c r="E404" s="395"/>
      <c r="F404" s="395"/>
      <c r="G404" s="396"/>
      <c r="H404" s="397"/>
    </row>
    <row r="405" spans="4:8" ht="15.75" customHeight="1" x14ac:dyDescent="0.25">
      <c r="D405" s="395"/>
      <c r="E405" s="395"/>
      <c r="F405" s="395"/>
      <c r="G405" s="396"/>
      <c r="H405" s="397"/>
    </row>
    <row r="406" spans="4:8" ht="15.75" customHeight="1" x14ac:dyDescent="0.25">
      <c r="D406" s="395"/>
      <c r="E406" s="395"/>
      <c r="F406" s="395"/>
      <c r="G406" s="396"/>
      <c r="H406" s="397"/>
    </row>
    <row r="407" spans="4:8" ht="15.75" customHeight="1" x14ac:dyDescent="0.25">
      <c r="D407" s="395"/>
      <c r="E407" s="395"/>
      <c r="F407" s="395"/>
      <c r="G407" s="396"/>
      <c r="H407" s="397"/>
    </row>
    <row r="408" spans="4:8" ht="15.75" customHeight="1" x14ac:dyDescent="0.25">
      <c r="D408" s="395"/>
      <c r="E408" s="395"/>
      <c r="F408" s="395"/>
      <c r="G408" s="396"/>
      <c r="H408" s="397"/>
    </row>
    <row r="409" spans="4:8" ht="15.75" customHeight="1" x14ac:dyDescent="0.25">
      <c r="D409" s="395"/>
      <c r="E409" s="395"/>
      <c r="F409" s="395"/>
      <c r="G409" s="396"/>
      <c r="H409" s="397"/>
    </row>
    <row r="410" spans="4:8" ht="15.75" customHeight="1" x14ac:dyDescent="0.25">
      <c r="D410" s="395"/>
      <c r="E410" s="395"/>
      <c r="F410" s="395"/>
      <c r="G410" s="396"/>
      <c r="H410" s="397"/>
    </row>
    <row r="411" spans="4:8" ht="15.75" customHeight="1" x14ac:dyDescent="0.25">
      <c r="D411" s="395"/>
      <c r="E411" s="395"/>
      <c r="F411" s="395"/>
      <c r="G411" s="396"/>
      <c r="H411" s="397"/>
    </row>
    <row r="412" spans="4:8" ht="15.75" customHeight="1" x14ac:dyDescent="0.25">
      <c r="D412" s="395"/>
      <c r="E412" s="395"/>
      <c r="F412" s="395"/>
      <c r="G412" s="396"/>
      <c r="H412" s="397"/>
    </row>
    <row r="413" spans="4:8" ht="15.75" customHeight="1" x14ac:dyDescent="0.25">
      <c r="D413" s="395"/>
      <c r="E413" s="395"/>
      <c r="F413" s="395"/>
      <c r="G413" s="396"/>
      <c r="H413" s="397"/>
    </row>
    <row r="414" spans="4:8" ht="15.75" customHeight="1" x14ac:dyDescent="0.25">
      <c r="D414" s="395"/>
      <c r="E414" s="395"/>
      <c r="F414" s="395"/>
      <c r="G414" s="396"/>
      <c r="H414" s="397"/>
    </row>
    <row r="415" spans="4:8" ht="15.75" customHeight="1" x14ac:dyDescent="0.25">
      <c r="D415" s="395"/>
      <c r="E415" s="395"/>
      <c r="F415" s="395"/>
      <c r="G415" s="396"/>
      <c r="H415" s="397"/>
    </row>
    <row r="416" spans="4:8" ht="15.75" customHeight="1" x14ac:dyDescent="0.25">
      <c r="D416" s="395"/>
      <c r="E416" s="395"/>
      <c r="F416" s="395"/>
      <c r="G416" s="396"/>
      <c r="H416" s="397"/>
    </row>
    <row r="417" spans="4:8" ht="15.75" customHeight="1" x14ac:dyDescent="0.25">
      <c r="D417" s="395"/>
      <c r="E417" s="395"/>
      <c r="F417" s="395"/>
      <c r="G417" s="396"/>
      <c r="H417" s="397"/>
    </row>
    <row r="418" spans="4:8" ht="15.75" customHeight="1" x14ac:dyDescent="0.25">
      <c r="D418" s="395"/>
      <c r="E418" s="395"/>
      <c r="F418" s="395"/>
      <c r="G418" s="396"/>
      <c r="H418" s="397"/>
    </row>
    <row r="419" spans="4:8" ht="15.75" customHeight="1" x14ac:dyDescent="0.25">
      <c r="D419" s="395"/>
      <c r="E419" s="395"/>
      <c r="F419" s="395"/>
      <c r="G419" s="396"/>
      <c r="H419" s="397"/>
    </row>
    <row r="420" spans="4:8" ht="15.75" customHeight="1" x14ac:dyDescent="0.25">
      <c r="D420" s="395"/>
      <c r="E420" s="395"/>
      <c r="F420" s="395"/>
      <c r="G420" s="396"/>
      <c r="H420" s="397"/>
    </row>
    <row r="421" spans="4:8" ht="15.75" customHeight="1" x14ac:dyDescent="0.25">
      <c r="D421" s="395"/>
      <c r="E421" s="395"/>
      <c r="F421" s="395"/>
      <c r="G421" s="396"/>
      <c r="H421" s="397"/>
    </row>
    <row r="422" spans="4:8" ht="15.75" customHeight="1" x14ac:dyDescent="0.25">
      <c r="D422" s="395"/>
      <c r="E422" s="395"/>
      <c r="F422" s="395"/>
      <c r="G422" s="396"/>
      <c r="H422" s="397"/>
    </row>
    <row r="423" spans="4:8" ht="15.75" customHeight="1" x14ac:dyDescent="0.25">
      <c r="D423" s="395"/>
      <c r="E423" s="395"/>
      <c r="F423" s="395"/>
      <c r="G423" s="396"/>
      <c r="H423" s="397"/>
    </row>
    <row r="424" spans="4:8" ht="15.75" customHeight="1" x14ac:dyDescent="0.25">
      <c r="D424" s="395"/>
      <c r="E424" s="395"/>
      <c r="F424" s="395"/>
      <c r="G424" s="396"/>
      <c r="H424" s="397"/>
    </row>
    <row r="425" spans="4:8" ht="15.75" customHeight="1" x14ac:dyDescent="0.25">
      <c r="D425" s="395"/>
      <c r="E425" s="395"/>
      <c r="F425" s="395"/>
      <c r="G425" s="396"/>
      <c r="H425" s="397"/>
    </row>
    <row r="426" spans="4:8" ht="15.75" customHeight="1" x14ac:dyDescent="0.25">
      <c r="D426" s="395"/>
      <c r="E426" s="395"/>
      <c r="F426" s="395"/>
      <c r="G426" s="396"/>
      <c r="H426" s="397"/>
    </row>
    <row r="427" spans="4:8" ht="15.75" customHeight="1" x14ac:dyDescent="0.25">
      <c r="D427" s="395"/>
      <c r="E427" s="395"/>
      <c r="F427" s="395"/>
      <c r="G427" s="396"/>
      <c r="H427" s="397"/>
    </row>
    <row r="428" spans="4:8" ht="15.75" customHeight="1" x14ac:dyDescent="0.25">
      <c r="D428" s="395"/>
      <c r="E428" s="395"/>
      <c r="F428" s="395"/>
      <c r="G428" s="396"/>
      <c r="H428" s="397"/>
    </row>
    <row r="429" spans="4:8" ht="15.75" customHeight="1" x14ac:dyDescent="0.25">
      <c r="D429" s="395"/>
      <c r="E429" s="395"/>
      <c r="F429" s="395"/>
      <c r="G429" s="396"/>
      <c r="H429" s="397"/>
    </row>
    <row r="430" spans="4:8" ht="15.75" customHeight="1" x14ac:dyDescent="0.25">
      <c r="D430" s="395"/>
      <c r="E430" s="395"/>
      <c r="F430" s="395"/>
      <c r="G430" s="396"/>
      <c r="H430" s="397"/>
    </row>
    <row r="431" spans="4:8" ht="15.75" customHeight="1" x14ac:dyDescent="0.25">
      <c r="D431" s="395"/>
      <c r="E431" s="395"/>
      <c r="F431" s="395"/>
      <c r="G431" s="396"/>
      <c r="H431" s="397"/>
    </row>
    <row r="432" spans="4:8" ht="15.75" customHeight="1" x14ac:dyDescent="0.25">
      <c r="D432" s="395"/>
      <c r="E432" s="395"/>
      <c r="F432" s="395"/>
      <c r="G432" s="396"/>
      <c r="H432" s="397"/>
    </row>
    <row r="433" spans="4:8" ht="15.75" customHeight="1" x14ac:dyDescent="0.25">
      <c r="D433" s="395"/>
      <c r="E433" s="395"/>
      <c r="F433" s="395"/>
      <c r="G433" s="396"/>
      <c r="H433" s="397"/>
    </row>
    <row r="434" spans="4:8" ht="15.75" customHeight="1" x14ac:dyDescent="0.25">
      <c r="D434" s="395"/>
      <c r="E434" s="395"/>
      <c r="F434" s="395"/>
      <c r="G434" s="396"/>
      <c r="H434" s="397"/>
    </row>
    <row r="435" spans="4:8" ht="15.75" customHeight="1" x14ac:dyDescent="0.25">
      <c r="D435" s="395"/>
      <c r="E435" s="395"/>
      <c r="F435" s="395"/>
      <c r="G435" s="396"/>
      <c r="H435" s="397"/>
    </row>
    <row r="436" spans="4:8" ht="15.75" customHeight="1" x14ac:dyDescent="0.25">
      <c r="D436" s="395"/>
      <c r="E436" s="395"/>
      <c r="F436" s="395"/>
      <c r="G436" s="396"/>
      <c r="H436" s="397"/>
    </row>
    <row r="437" spans="4:8" ht="15.75" customHeight="1" x14ac:dyDescent="0.25">
      <c r="D437" s="395"/>
      <c r="E437" s="395"/>
      <c r="F437" s="395"/>
      <c r="G437" s="396"/>
      <c r="H437" s="397"/>
    </row>
    <row r="438" spans="4:8" ht="15.75" customHeight="1" x14ac:dyDescent="0.25">
      <c r="D438" s="395"/>
      <c r="E438" s="395"/>
      <c r="F438" s="395"/>
      <c r="G438" s="396"/>
      <c r="H438" s="397"/>
    </row>
    <row r="439" spans="4:8" ht="15.75" customHeight="1" x14ac:dyDescent="0.25">
      <c r="D439" s="395"/>
      <c r="E439" s="395"/>
      <c r="F439" s="395"/>
      <c r="G439" s="396"/>
      <c r="H439" s="397"/>
    </row>
    <row r="440" spans="4:8" ht="15.75" customHeight="1" x14ac:dyDescent="0.25">
      <c r="D440" s="395"/>
      <c r="E440" s="395"/>
      <c r="F440" s="395"/>
      <c r="G440" s="396"/>
      <c r="H440" s="397"/>
    </row>
    <row r="441" spans="4:8" ht="15.75" customHeight="1" x14ac:dyDescent="0.25">
      <c r="D441" s="395"/>
      <c r="E441" s="395"/>
      <c r="F441" s="395"/>
      <c r="G441" s="396"/>
      <c r="H441" s="397"/>
    </row>
    <row r="442" spans="4:8" ht="15.75" customHeight="1" x14ac:dyDescent="0.25">
      <c r="D442" s="395"/>
      <c r="E442" s="395"/>
      <c r="F442" s="395"/>
      <c r="G442" s="396"/>
      <c r="H442" s="397"/>
    </row>
    <row r="443" spans="4:8" ht="15.75" customHeight="1" x14ac:dyDescent="0.25">
      <c r="D443" s="395"/>
      <c r="E443" s="395"/>
      <c r="F443" s="395"/>
      <c r="G443" s="396"/>
      <c r="H443" s="397"/>
    </row>
    <row r="444" spans="4:8" ht="15.75" customHeight="1" x14ac:dyDescent="0.25">
      <c r="D444" s="395"/>
      <c r="E444" s="395"/>
      <c r="F444" s="395"/>
      <c r="G444" s="396"/>
      <c r="H444" s="397"/>
    </row>
    <row r="445" spans="4:8" ht="15.75" customHeight="1" x14ac:dyDescent="0.25">
      <c r="D445" s="395"/>
      <c r="E445" s="395"/>
      <c r="F445" s="395"/>
      <c r="G445" s="396"/>
      <c r="H445" s="397"/>
    </row>
    <row r="446" spans="4:8" ht="15.75" customHeight="1" x14ac:dyDescent="0.25">
      <c r="D446" s="395"/>
      <c r="E446" s="395"/>
      <c r="F446" s="395"/>
      <c r="G446" s="396"/>
      <c r="H446" s="397"/>
    </row>
    <row r="447" spans="4:8" ht="15.75" customHeight="1" x14ac:dyDescent="0.25">
      <c r="D447" s="395"/>
      <c r="E447" s="395"/>
      <c r="F447" s="395"/>
      <c r="G447" s="396"/>
      <c r="H447" s="397"/>
    </row>
    <row r="448" spans="4:8" ht="15.75" customHeight="1" x14ac:dyDescent="0.25">
      <c r="D448" s="395"/>
      <c r="E448" s="395"/>
      <c r="F448" s="395"/>
      <c r="G448" s="396"/>
      <c r="H448" s="397"/>
    </row>
    <row r="449" spans="4:8" ht="15.75" customHeight="1" x14ac:dyDescent="0.25">
      <c r="D449" s="395"/>
      <c r="E449" s="395"/>
      <c r="F449" s="395"/>
      <c r="G449" s="396"/>
      <c r="H449" s="397"/>
    </row>
    <row r="450" spans="4:8" ht="15.75" customHeight="1" x14ac:dyDescent="0.25">
      <c r="D450" s="395"/>
      <c r="E450" s="395"/>
      <c r="F450" s="395"/>
      <c r="G450" s="396"/>
      <c r="H450" s="397"/>
    </row>
    <row r="451" spans="4:8" ht="15.75" customHeight="1" x14ac:dyDescent="0.25">
      <c r="D451" s="395"/>
      <c r="E451" s="395"/>
      <c r="F451" s="395"/>
      <c r="G451" s="396"/>
      <c r="H451" s="397"/>
    </row>
    <row r="452" spans="4:8" ht="15.75" customHeight="1" x14ac:dyDescent="0.25">
      <c r="D452" s="395"/>
      <c r="E452" s="395"/>
      <c r="F452" s="395"/>
      <c r="G452" s="396"/>
      <c r="H452" s="397"/>
    </row>
    <row r="453" spans="4:8" ht="15.75" customHeight="1" x14ac:dyDescent="0.25">
      <c r="D453" s="395"/>
      <c r="E453" s="395"/>
      <c r="F453" s="395"/>
      <c r="G453" s="396"/>
      <c r="H453" s="397"/>
    </row>
    <row r="454" spans="4:8" ht="15.75" customHeight="1" x14ac:dyDescent="0.25">
      <c r="D454" s="395"/>
      <c r="E454" s="395"/>
      <c r="F454" s="395"/>
      <c r="G454" s="396"/>
      <c r="H454" s="397"/>
    </row>
    <row r="455" spans="4:8" ht="15.75" customHeight="1" x14ac:dyDescent="0.25">
      <c r="D455" s="395"/>
      <c r="E455" s="395"/>
      <c r="F455" s="395"/>
      <c r="G455" s="396"/>
      <c r="H455" s="397"/>
    </row>
    <row r="456" spans="4:8" ht="15.75" customHeight="1" x14ac:dyDescent="0.25">
      <c r="D456" s="395"/>
      <c r="E456" s="395"/>
      <c r="F456" s="395"/>
      <c r="G456" s="396"/>
      <c r="H456" s="397"/>
    </row>
    <row r="457" spans="4:8" ht="15.75" customHeight="1" x14ac:dyDescent="0.25">
      <c r="D457" s="395"/>
      <c r="E457" s="395"/>
      <c r="F457" s="395"/>
      <c r="G457" s="396"/>
      <c r="H457" s="397"/>
    </row>
    <row r="458" spans="4:8" ht="15.75" customHeight="1" x14ac:dyDescent="0.25">
      <c r="D458" s="395"/>
      <c r="E458" s="395"/>
      <c r="F458" s="395"/>
      <c r="G458" s="396"/>
      <c r="H458" s="397"/>
    </row>
    <row r="459" spans="4:8" ht="15.75" customHeight="1" x14ac:dyDescent="0.25">
      <c r="D459" s="395"/>
      <c r="E459" s="395"/>
      <c r="F459" s="395"/>
      <c r="G459" s="396"/>
      <c r="H459" s="397"/>
    </row>
    <row r="460" spans="4:8" ht="15.75" customHeight="1" x14ac:dyDescent="0.25">
      <c r="D460" s="395"/>
      <c r="E460" s="395"/>
      <c r="F460" s="395"/>
      <c r="G460" s="396"/>
      <c r="H460" s="397"/>
    </row>
    <row r="461" spans="4:8" ht="15.75" customHeight="1" x14ac:dyDescent="0.25">
      <c r="D461" s="395"/>
      <c r="E461" s="395"/>
      <c r="F461" s="395"/>
      <c r="G461" s="396"/>
      <c r="H461" s="397"/>
    </row>
    <row r="462" spans="4:8" ht="15.75" customHeight="1" x14ac:dyDescent="0.25">
      <c r="D462" s="395"/>
      <c r="E462" s="395"/>
      <c r="F462" s="395"/>
      <c r="G462" s="396"/>
      <c r="H462" s="397"/>
    </row>
    <row r="463" spans="4:8" ht="15.75" customHeight="1" x14ac:dyDescent="0.25">
      <c r="D463" s="395"/>
      <c r="E463" s="395"/>
      <c r="F463" s="395"/>
      <c r="G463" s="396"/>
      <c r="H463" s="397"/>
    </row>
    <row r="464" spans="4:8" ht="15.75" customHeight="1" x14ac:dyDescent="0.25">
      <c r="D464" s="395"/>
      <c r="E464" s="395"/>
      <c r="F464" s="395"/>
      <c r="G464" s="396"/>
      <c r="H464" s="397"/>
    </row>
    <row r="465" spans="4:8" ht="15.75" customHeight="1" x14ac:dyDescent="0.25">
      <c r="D465" s="395"/>
      <c r="E465" s="395"/>
      <c r="F465" s="395"/>
      <c r="G465" s="396"/>
      <c r="H465" s="397"/>
    </row>
    <row r="466" spans="4:8" ht="15.75" customHeight="1" x14ac:dyDescent="0.25">
      <c r="D466" s="395"/>
      <c r="E466" s="395"/>
      <c r="F466" s="395"/>
      <c r="G466" s="396"/>
      <c r="H466" s="397"/>
    </row>
    <row r="467" spans="4:8" ht="15.75" customHeight="1" x14ac:dyDescent="0.25">
      <c r="D467" s="395"/>
      <c r="E467" s="395"/>
      <c r="F467" s="395"/>
      <c r="G467" s="396"/>
      <c r="H467" s="397"/>
    </row>
    <row r="468" spans="4:8" ht="15.75" customHeight="1" x14ac:dyDescent="0.25">
      <c r="D468" s="395"/>
      <c r="E468" s="395"/>
      <c r="F468" s="395"/>
      <c r="G468" s="396"/>
      <c r="H468" s="397"/>
    </row>
    <row r="469" spans="4:8" ht="15.75" customHeight="1" x14ac:dyDescent="0.25">
      <c r="D469" s="395"/>
      <c r="E469" s="395"/>
      <c r="F469" s="395"/>
      <c r="G469" s="396"/>
      <c r="H469" s="397"/>
    </row>
    <row r="470" spans="4:8" ht="15.75" customHeight="1" x14ac:dyDescent="0.25">
      <c r="D470" s="395"/>
      <c r="E470" s="395"/>
      <c r="F470" s="395"/>
      <c r="G470" s="396"/>
      <c r="H470" s="397"/>
    </row>
    <row r="471" spans="4:8" ht="15.75" customHeight="1" x14ac:dyDescent="0.25">
      <c r="D471" s="395"/>
      <c r="E471" s="395"/>
      <c r="F471" s="395"/>
      <c r="G471" s="396"/>
      <c r="H471" s="397"/>
    </row>
    <row r="472" spans="4:8" ht="15.75" customHeight="1" x14ac:dyDescent="0.25">
      <c r="D472" s="395"/>
      <c r="E472" s="395"/>
      <c r="F472" s="395"/>
      <c r="G472" s="396"/>
      <c r="H472" s="397"/>
    </row>
    <row r="473" spans="4:8" ht="15.75" customHeight="1" x14ac:dyDescent="0.25">
      <c r="D473" s="395"/>
      <c r="E473" s="395"/>
      <c r="F473" s="395"/>
      <c r="G473" s="396"/>
      <c r="H473" s="397"/>
    </row>
    <row r="474" spans="4:8" ht="15.75" customHeight="1" x14ac:dyDescent="0.25">
      <c r="D474" s="395"/>
      <c r="E474" s="395"/>
      <c r="F474" s="395"/>
      <c r="G474" s="396"/>
      <c r="H474" s="397"/>
    </row>
    <row r="475" spans="4:8" ht="15.75" customHeight="1" x14ac:dyDescent="0.25">
      <c r="D475" s="395"/>
      <c r="E475" s="395"/>
      <c r="F475" s="395"/>
      <c r="G475" s="396"/>
      <c r="H475" s="397"/>
    </row>
    <row r="476" spans="4:8" ht="15.75" customHeight="1" x14ac:dyDescent="0.25">
      <c r="D476" s="395"/>
      <c r="E476" s="395"/>
      <c r="F476" s="395"/>
      <c r="G476" s="396"/>
      <c r="H476" s="397"/>
    </row>
    <row r="477" spans="4:8" ht="15.75" customHeight="1" x14ac:dyDescent="0.25">
      <c r="D477" s="395"/>
      <c r="E477" s="395"/>
      <c r="F477" s="395"/>
      <c r="G477" s="396"/>
      <c r="H477" s="397"/>
    </row>
    <row r="478" spans="4:8" ht="15.75" customHeight="1" x14ac:dyDescent="0.25">
      <c r="D478" s="395"/>
      <c r="E478" s="395"/>
      <c r="F478" s="395"/>
      <c r="G478" s="396"/>
      <c r="H478" s="397"/>
    </row>
    <row r="479" spans="4:8" ht="15.75" customHeight="1" x14ac:dyDescent="0.25">
      <c r="D479" s="395"/>
      <c r="E479" s="395"/>
      <c r="F479" s="395"/>
      <c r="G479" s="396"/>
      <c r="H479" s="397"/>
    </row>
    <row r="480" spans="4:8" ht="15.75" customHeight="1" x14ac:dyDescent="0.25">
      <c r="D480" s="395"/>
      <c r="E480" s="395"/>
      <c r="F480" s="395"/>
      <c r="G480" s="396"/>
      <c r="H480" s="397"/>
    </row>
    <row r="481" spans="4:8" ht="15.75" customHeight="1" x14ac:dyDescent="0.25">
      <c r="D481" s="395"/>
      <c r="E481" s="395"/>
      <c r="F481" s="395"/>
      <c r="G481" s="396"/>
      <c r="H481" s="397"/>
    </row>
    <row r="482" spans="4:8" ht="15.75" customHeight="1" x14ac:dyDescent="0.25">
      <c r="D482" s="395"/>
      <c r="E482" s="395"/>
      <c r="F482" s="395"/>
      <c r="G482" s="396"/>
      <c r="H482" s="397"/>
    </row>
    <row r="483" spans="4:8" ht="15.75" customHeight="1" x14ac:dyDescent="0.25">
      <c r="D483" s="395"/>
      <c r="E483" s="395"/>
      <c r="F483" s="395"/>
      <c r="G483" s="396"/>
      <c r="H483" s="397"/>
    </row>
    <row r="484" spans="4:8" ht="15.75" customHeight="1" x14ac:dyDescent="0.25">
      <c r="D484" s="395"/>
      <c r="E484" s="395"/>
      <c r="F484" s="395"/>
      <c r="G484" s="396"/>
      <c r="H484" s="397"/>
    </row>
    <row r="485" spans="4:8" ht="15.75" customHeight="1" x14ac:dyDescent="0.25">
      <c r="D485" s="395"/>
      <c r="E485" s="395"/>
      <c r="F485" s="395"/>
      <c r="G485" s="396"/>
      <c r="H485" s="397"/>
    </row>
    <row r="486" spans="4:8" ht="15.75" customHeight="1" x14ac:dyDescent="0.25">
      <c r="D486" s="395"/>
      <c r="E486" s="395"/>
      <c r="F486" s="395"/>
      <c r="G486" s="396"/>
      <c r="H486" s="397"/>
    </row>
    <row r="487" spans="4:8" ht="15.75" customHeight="1" x14ac:dyDescent="0.25">
      <c r="D487" s="395"/>
      <c r="E487" s="395"/>
      <c r="F487" s="395"/>
      <c r="G487" s="396"/>
      <c r="H487" s="397"/>
    </row>
    <row r="488" spans="4:8" ht="15.75" customHeight="1" x14ac:dyDescent="0.25">
      <c r="D488" s="395"/>
      <c r="E488" s="395"/>
      <c r="F488" s="395"/>
      <c r="G488" s="396"/>
      <c r="H488" s="397"/>
    </row>
    <row r="489" spans="4:8" ht="15.75" customHeight="1" x14ac:dyDescent="0.25">
      <c r="D489" s="395"/>
      <c r="E489" s="395"/>
      <c r="F489" s="395"/>
      <c r="G489" s="396"/>
      <c r="H489" s="397"/>
    </row>
    <row r="490" spans="4:8" ht="15.75" customHeight="1" x14ac:dyDescent="0.25">
      <c r="D490" s="395"/>
      <c r="E490" s="395"/>
      <c r="F490" s="395"/>
      <c r="G490" s="396"/>
      <c r="H490" s="397"/>
    </row>
    <row r="491" spans="4:8" ht="15.75" customHeight="1" x14ac:dyDescent="0.25">
      <c r="D491" s="395"/>
      <c r="E491" s="395"/>
      <c r="F491" s="395"/>
      <c r="G491" s="396"/>
      <c r="H491" s="397"/>
    </row>
    <row r="492" spans="4:8" ht="15.75" customHeight="1" x14ac:dyDescent="0.25">
      <c r="D492" s="395"/>
      <c r="E492" s="395"/>
      <c r="F492" s="395"/>
      <c r="G492" s="396"/>
      <c r="H492" s="397"/>
    </row>
    <row r="493" spans="4:8" ht="15.75" customHeight="1" x14ac:dyDescent="0.25">
      <c r="D493" s="395"/>
      <c r="E493" s="395"/>
      <c r="F493" s="395"/>
      <c r="G493" s="396"/>
      <c r="H493" s="397"/>
    </row>
    <row r="494" spans="4:8" ht="15.75" customHeight="1" x14ac:dyDescent="0.25">
      <c r="D494" s="395"/>
      <c r="E494" s="395"/>
      <c r="F494" s="395"/>
      <c r="G494" s="396"/>
      <c r="H494" s="397"/>
    </row>
    <row r="495" spans="4:8" ht="15.75" customHeight="1" x14ac:dyDescent="0.25">
      <c r="D495" s="395"/>
      <c r="E495" s="395"/>
      <c r="F495" s="395"/>
      <c r="G495" s="396"/>
      <c r="H495" s="397"/>
    </row>
    <row r="496" spans="4:8" ht="15.75" customHeight="1" x14ac:dyDescent="0.25">
      <c r="D496" s="395"/>
      <c r="E496" s="395"/>
      <c r="F496" s="395"/>
      <c r="G496" s="396"/>
      <c r="H496" s="397"/>
    </row>
    <row r="497" spans="4:8" ht="15.75" customHeight="1" x14ac:dyDescent="0.25">
      <c r="D497" s="395"/>
      <c r="E497" s="395"/>
      <c r="F497" s="395"/>
      <c r="G497" s="396"/>
      <c r="H497" s="397"/>
    </row>
    <row r="498" spans="4:8" ht="15.75" customHeight="1" x14ac:dyDescent="0.25">
      <c r="D498" s="395"/>
      <c r="E498" s="395"/>
      <c r="F498" s="395"/>
      <c r="G498" s="396"/>
      <c r="H498" s="397"/>
    </row>
    <row r="499" spans="4:8" ht="15.75" customHeight="1" x14ac:dyDescent="0.25">
      <c r="D499" s="395"/>
      <c r="E499" s="395"/>
      <c r="F499" s="395"/>
      <c r="G499" s="396"/>
      <c r="H499" s="397"/>
    </row>
    <row r="500" spans="4:8" ht="15.75" customHeight="1" x14ac:dyDescent="0.25">
      <c r="D500" s="395"/>
      <c r="E500" s="395"/>
      <c r="F500" s="395"/>
      <c r="G500" s="396"/>
      <c r="H500" s="397"/>
    </row>
    <row r="501" spans="4:8" ht="15.75" customHeight="1" x14ac:dyDescent="0.25">
      <c r="D501" s="395"/>
      <c r="E501" s="395"/>
      <c r="F501" s="395"/>
      <c r="G501" s="396"/>
      <c r="H501" s="397"/>
    </row>
    <row r="502" spans="4:8" ht="15.75" customHeight="1" x14ac:dyDescent="0.25">
      <c r="D502" s="395"/>
      <c r="E502" s="395"/>
      <c r="F502" s="395"/>
      <c r="G502" s="396"/>
      <c r="H502" s="397"/>
    </row>
    <row r="503" spans="4:8" ht="15.75" customHeight="1" x14ac:dyDescent="0.25">
      <c r="D503" s="395"/>
      <c r="E503" s="395"/>
      <c r="F503" s="395"/>
      <c r="G503" s="396"/>
      <c r="H503" s="397"/>
    </row>
    <row r="504" spans="4:8" ht="15.75" customHeight="1" x14ac:dyDescent="0.25">
      <c r="D504" s="395"/>
      <c r="E504" s="395"/>
      <c r="F504" s="395"/>
      <c r="G504" s="396"/>
      <c r="H504" s="397"/>
    </row>
    <row r="505" spans="4:8" ht="15.75" customHeight="1" x14ac:dyDescent="0.25">
      <c r="D505" s="395"/>
      <c r="E505" s="395"/>
      <c r="F505" s="395"/>
      <c r="G505" s="396"/>
      <c r="H505" s="397"/>
    </row>
    <row r="506" spans="4:8" ht="15.75" customHeight="1" x14ac:dyDescent="0.25">
      <c r="D506" s="395"/>
      <c r="E506" s="395"/>
      <c r="F506" s="395"/>
      <c r="G506" s="396"/>
      <c r="H506" s="397"/>
    </row>
    <row r="507" spans="4:8" ht="15.75" customHeight="1" x14ac:dyDescent="0.25">
      <c r="D507" s="395"/>
      <c r="E507" s="395"/>
      <c r="F507" s="395"/>
      <c r="G507" s="396"/>
      <c r="H507" s="397"/>
    </row>
    <row r="508" spans="4:8" ht="15.75" customHeight="1" x14ac:dyDescent="0.25">
      <c r="D508" s="395"/>
      <c r="E508" s="395"/>
      <c r="F508" s="395"/>
      <c r="G508" s="396"/>
      <c r="H508" s="397"/>
    </row>
    <row r="509" spans="4:8" ht="15.75" customHeight="1" x14ac:dyDescent="0.25">
      <c r="D509" s="395"/>
      <c r="E509" s="395"/>
      <c r="F509" s="395"/>
      <c r="G509" s="396"/>
      <c r="H509" s="397"/>
    </row>
    <row r="510" spans="4:8" ht="15.75" customHeight="1" x14ac:dyDescent="0.25">
      <c r="D510" s="395"/>
      <c r="E510" s="395"/>
      <c r="F510" s="395"/>
      <c r="G510" s="396"/>
      <c r="H510" s="397"/>
    </row>
    <row r="511" spans="4:8" ht="15.75" customHeight="1" x14ac:dyDescent="0.25">
      <c r="D511" s="395"/>
      <c r="E511" s="395"/>
      <c r="F511" s="395"/>
      <c r="G511" s="396"/>
      <c r="H511" s="397"/>
    </row>
    <row r="512" spans="4:8" ht="15.75" customHeight="1" x14ac:dyDescent="0.25">
      <c r="D512" s="395"/>
      <c r="E512" s="395"/>
      <c r="F512" s="395"/>
      <c r="G512" s="396"/>
      <c r="H512" s="397"/>
    </row>
    <row r="513" spans="4:8" ht="15.75" customHeight="1" x14ac:dyDescent="0.25">
      <c r="D513" s="395"/>
      <c r="E513" s="395"/>
      <c r="F513" s="395"/>
      <c r="G513" s="396"/>
      <c r="H513" s="397"/>
    </row>
    <row r="514" spans="4:8" ht="15.75" customHeight="1" x14ac:dyDescent="0.25">
      <c r="D514" s="395"/>
      <c r="E514" s="395"/>
      <c r="F514" s="395"/>
      <c r="G514" s="396"/>
      <c r="H514" s="397"/>
    </row>
    <row r="515" spans="4:8" ht="15.75" customHeight="1" x14ac:dyDescent="0.25">
      <c r="D515" s="395"/>
      <c r="E515" s="395"/>
      <c r="F515" s="395"/>
      <c r="G515" s="396"/>
      <c r="H515" s="397"/>
    </row>
    <row r="516" spans="4:8" ht="15.75" customHeight="1" x14ac:dyDescent="0.25">
      <c r="D516" s="395"/>
      <c r="E516" s="395"/>
      <c r="F516" s="395"/>
      <c r="G516" s="396"/>
      <c r="H516" s="397"/>
    </row>
    <row r="517" spans="4:8" ht="15.75" customHeight="1" x14ac:dyDescent="0.25">
      <c r="D517" s="395"/>
      <c r="E517" s="395"/>
      <c r="F517" s="395"/>
      <c r="G517" s="396"/>
      <c r="H517" s="397"/>
    </row>
    <row r="518" spans="4:8" ht="15.75" customHeight="1" x14ac:dyDescent="0.25">
      <c r="D518" s="395"/>
      <c r="E518" s="395"/>
      <c r="F518" s="395"/>
      <c r="G518" s="396"/>
      <c r="H518" s="397"/>
    </row>
    <row r="519" spans="4:8" ht="15.75" customHeight="1" x14ac:dyDescent="0.25">
      <c r="D519" s="395"/>
      <c r="E519" s="395"/>
      <c r="F519" s="395"/>
      <c r="G519" s="396"/>
      <c r="H519" s="397"/>
    </row>
    <row r="520" spans="4:8" ht="15.75" customHeight="1" x14ac:dyDescent="0.25">
      <c r="D520" s="395"/>
      <c r="E520" s="395"/>
      <c r="F520" s="395"/>
      <c r="G520" s="396"/>
      <c r="H520" s="397"/>
    </row>
    <row r="521" spans="4:8" ht="15.75" customHeight="1" x14ac:dyDescent="0.25">
      <c r="D521" s="395"/>
      <c r="E521" s="395"/>
      <c r="F521" s="395"/>
      <c r="G521" s="396"/>
      <c r="H521" s="397"/>
    </row>
    <row r="522" spans="4:8" ht="15.75" customHeight="1" x14ac:dyDescent="0.25">
      <c r="D522" s="395"/>
      <c r="E522" s="395"/>
      <c r="F522" s="395"/>
      <c r="G522" s="396"/>
      <c r="H522" s="397"/>
    </row>
    <row r="523" spans="4:8" ht="15.75" customHeight="1" x14ac:dyDescent="0.25">
      <c r="D523" s="395"/>
      <c r="E523" s="395"/>
      <c r="F523" s="395"/>
      <c r="G523" s="396"/>
      <c r="H523" s="397"/>
    </row>
    <row r="524" spans="4:8" ht="15.75" customHeight="1" x14ac:dyDescent="0.25">
      <c r="D524" s="395"/>
      <c r="E524" s="395"/>
      <c r="F524" s="395"/>
      <c r="G524" s="396"/>
      <c r="H524" s="397"/>
    </row>
    <row r="525" spans="4:8" ht="15.75" customHeight="1" x14ac:dyDescent="0.25">
      <c r="D525" s="395"/>
      <c r="E525" s="395"/>
      <c r="F525" s="395"/>
      <c r="G525" s="396"/>
      <c r="H525" s="397"/>
    </row>
    <row r="526" spans="4:8" ht="15.75" customHeight="1" x14ac:dyDescent="0.25">
      <c r="D526" s="395"/>
      <c r="E526" s="395"/>
      <c r="F526" s="395"/>
      <c r="G526" s="396"/>
      <c r="H526" s="397"/>
    </row>
    <row r="527" spans="4:8" ht="15.75" customHeight="1" x14ac:dyDescent="0.25">
      <c r="D527" s="395"/>
      <c r="E527" s="395"/>
      <c r="F527" s="395"/>
      <c r="G527" s="396"/>
      <c r="H527" s="397"/>
    </row>
    <row r="528" spans="4:8" ht="15.75" customHeight="1" x14ac:dyDescent="0.25">
      <c r="D528" s="395"/>
      <c r="E528" s="395"/>
      <c r="F528" s="395"/>
      <c r="G528" s="396"/>
      <c r="H528" s="397"/>
    </row>
    <row r="529" spans="4:8" ht="15.75" customHeight="1" x14ac:dyDescent="0.25">
      <c r="D529" s="395"/>
      <c r="E529" s="395"/>
      <c r="F529" s="395"/>
      <c r="G529" s="396"/>
      <c r="H529" s="397"/>
    </row>
    <row r="530" spans="4:8" ht="15.75" customHeight="1" x14ac:dyDescent="0.25">
      <c r="D530" s="395"/>
      <c r="E530" s="395"/>
      <c r="F530" s="395"/>
      <c r="G530" s="396"/>
      <c r="H530" s="397"/>
    </row>
    <row r="531" spans="4:8" ht="15.75" customHeight="1" x14ac:dyDescent="0.25">
      <c r="D531" s="395"/>
      <c r="E531" s="395"/>
      <c r="F531" s="395"/>
      <c r="G531" s="396"/>
      <c r="H531" s="397"/>
    </row>
    <row r="532" spans="4:8" ht="15.75" customHeight="1" x14ac:dyDescent="0.25">
      <c r="D532" s="395"/>
      <c r="E532" s="395"/>
      <c r="F532" s="395"/>
      <c r="G532" s="396"/>
      <c r="H532" s="397"/>
    </row>
    <row r="533" spans="4:8" ht="15.75" customHeight="1" x14ac:dyDescent="0.25">
      <c r="D533" s="395"/>
      <c r="E533" s="395"/>
      <c r="F533" s="395"/>
      <c r="G533" s="396"/>
      <c r="H533" s="397"/>
    </row>
    <row r="534" spans="4:8" ht="15.75" customHeight="1" x14ac:dyDescent="0.25">
      <c r="D534" s="395"/>
      <c r="E534" s="395"/>
      <c r="F534" s="395"/>
      <c r="G534" s="396"/>
      <c r="H534" s="397"/>
    </row>
    <row r="535" spans="4:8" ht="15.75" customHeight="1" x14ac:dyDescent="0.25">
      <c r="D535" s="395"/>
      <c r="E535" s="395"/>
      <c r="F535" s="395"/>
      <c r="G535" s="396"/>
      <c r="H535" s="397"/>
    </row>
    <row r="536" spans="4:8" ht="15.75" customHeight="1" x14ac:dyDescent="0.25">
      <c r="D536" s="395"/>
      <c r="E536" s="395"/>
      <c r="F536" s="395"/>
      <c r="G536" s="396"/>
      <c r="H536" s="397"/>
    </row>
    <row r="537" spans="4:8" ht="15.75" customHeight="1" x14ac:dyDescent="0.25">
      <c r="D537" s="395"/>
      <c r="E537" s="395"/>
      <c r="F537" s="395"/>
      <c r="G537" s="396"/>
      <c r="H537" s="397"/>
    </row>
    <row r="538" spans="4:8" ht="15.75" customHeight="1" x14ac:dyDescent="0.25">
      <c r="D538" s="395"/>
      <c r="E538" s="395"/>
      <c r="F538" s="395"/>
      <c r="G538" s="396"/>
      <c r="H538" s="397"/>
    </row>
    <row r="539" spans="4:8" ht="15.75" customHeight="1" x14ac:dyDescent="0.25">
      <c r="D539" s="395"/>
      <c r="E539" s="395"/>
      <c r="F539" s="395"/>
      <c r="G539" s="396"/>
      <c r="H539" s="397"/>
    </row>
    <row r="540" spans="4:8" ht="15.75" customHeight="1" x14ac:dyDescent="0.25">
      <c r="D540" s="395"/>
      <c r="E540" s="395"/>
      <c r="F540" s="395"/>
      <c r="G540" s="396"/>
      <c r="H540" s="397"/>
    </row>
    <row r="541" spans="4:8" ht="15.75" customHeight="1" x14ac:dyDescent="0.25">
      <c r="D541" s="395"/>
      <c r="E541" s="395"/>
      <c r="F541" s="395"/>
      <c r="G541" s="396"/>
      <c r="H541" s="397"/>
    </row>
    <row r="542" spans="4:8" ht="15.75" customHeight="1" x14ac:dyDescent="0.25">
      <c r="D542" s="395"/>
      <c r="E542" s="395"/>
      <c r="F542" s="395"/>
      <c r="G542" s="396"/>
      <c r="H542" s="397"/>
    </row>
    <row r="543" spans="4:8" ht="15.75" customHeight="1" x14ac:dyDescent="0.25">
      <c r="D543" s="395"/>
      <c r="E543" s="395"/>
      <c r="F543" s="395"/>
      <c r="G543" s="396"/>
      <c r="H543" s="397"/>
    </row>
    <row r="544" spans="4:8" ht="15.75" customHeight="1" x14ac:dyDescent="0.25">
      <c r="D544" s="395"/>
      <c r="E544" s="395"/>
      <c r="F544" s="395"/>
      <c r="G544" s="396"/>
      <c r="H544" s="397"/>
    </row>
    <row r="545" spans="4:8" ht="15.75" customHeight="1" x14ac:dyDescent="0.25">
      <c r="D545" s="395"/>
      <c r="E545" s="395"/>
      <c r="F545" s="395"/>
      <c r="G545" s="396"/>
      <c r="H545" s="397"/>
    </row>
    <row r="546" spans="4:8" ht="15.75" customHeight="1" x14ac:dyDescent="0.25">
      <c r="D546" s="395"/>
      <c r="E546" s="395"/>
      <c r="F546" s="395"/>
      <c r="G546" s="396"/>
      <c r="H546" s="397"/>
    </row>
    <row r="547" spans="4:8" ht="15.75" customHeight="1" x14ac:dyDescent="0.25">
      <c r="D547" s="395"/>
      <c r="E547" s="395"/>
      <c r="F547" s="395"/>
      <c r="G547" s="396"/>
      <c r="H547" s="397"/>
    </row>
    <row r="548" spans="4:8" ht="15.75" customHeight="1" x14ac:dyDescent="0.25">
      <c r="D548" s="395"/>
      <c r="E548" s="395"/>
      <c r="F548" s="395"/>
      <c r="G548" s="396"/>
      <c r="H548" s="397"/>
    </row>
    <row r="549" spans="4:8" ht="15.75" customHeight="1" x14ac:dyDescent="0.25">
      <c r="D549" s="395"/>
      <c r="E549" s="395"/>
      <c r="F549" s="395"/>
      <c r="G549" s="396"/>
      <c r="H549" s="397"/>
    </row>
    <row r="550" spans="4:8" ht="15.75" customHeight="1" x14ac:dyDescent="0.25">
      <c r="D550" s="395"/>
      <c r="E550" s="395"/>
      <c r="F550" s="395"/>
      <c r="G550" s="396"/>
      <c r="H550" s="397"/>
    </row>
    <row r="551" spans="4:8" ht="15.75" customHeight="1" x14ac:dyDescent="0.25">
      <c r="D551" s="395"/>
      <c r="E551" s="395"/>
      <c r="F551" s="395"/>
      <c r="G551" s="396"/>
      <c r="H551" s="397"/>
    </row>
    <row r="552" spans="4:8" ht="15.75" customHeight="1" x14ac:dyDescent="0.25">
      <c r="D552" s="395"/>
      <c r="E552" s="395"/>
      <c r="F552" s="395"/>
      <c r="G552" s="396"/>
      <c r="H552" s="397"/>
    </row>
    <row r="553" spans="4:8" ht="15.75" customHeight="1" x14ac:dyDescent="0.25">
      <c r="D553" s="395"/>
      <c r="E553" s="395"/>
      <c r="F553" s="395"/>
      <c r="G553" s="396"/>
      <c r="H553" s="397"/>
    </row>
    <row r="554" spans="4:8" ht="15.75" customHeight="1" x14ac:dyDescent="0.25">
      <c r="D554" s="395"/>
      <c r="E554" s="395"/>
      <c r="F554" s="395"/>
      <c r="G554" s="396"/>
      <c r="H554" s="397"/>
    </row>
    <row r="555" spans="4:8" ht="15.75" customHeight="1" x14ac:dyDescent="0.25">
      <c r="D555" s="395"/>
      <c r="E555" s="395"/>
      <c r="F555" s="395"/>
      <c r="G555" s="396"/>
      <c r="H555" s="397"/>
    </row>
    <row r="556" spans="4:8" ht="15.75" customHeight="1" x14ac:dyDescent="0.25">
      <c r="D556" s="395"/>
      <c r="E556" s="395"/>
      <c r="F556" s="395"/>
      <c r="G556" s="396"/>
      <c r="H556" s="397"/>
    </row>
    <row r="557" spans="4:8" ht="15.75" customHeight="1" x14ac:dyDescent="0.25">
      <c r="D557" s="395"/>
      <c r="E557" s="395"/>
      <c r="F557" s="395"/>
      <c r="G557" s="396"/>
      <c r="H557" s="397"/>
    </row>
    <row r="558" spans="4:8" ht="15.75" customHeight="1" x14ac:dyDescent="0.25">
      <c r="D558" s="395"/>
      <c r="E558" s="395"/>
      <c r="F558" s="395"/>
      <c r="G558" s="396"/>
      <c r="H558" s="397"/>
    </row>
    <row r="559" spans="4:8" ht="15.75" customHeight="1" x14ac:dyDescent="0.25">
      <c r="D559" s="395"/>
      <c r="E559" s="395"/>
      <c r="F559" s="395"/>
      <c r="G559" s="396"/>
      <c r="H559" s="397"/>
    </row>
    <row r="560" spans="4:8" ht="15.75" customHeight="1" x14ac:dyDescent="0.25">
      <c r="D560" s="395"/>
      <c r="E560" s="395"/>
      <c r="F560" s="395"/>
      <c r="G560" s="396"/>
      <c r="H560" s="397"/>
    </row>
    <row r="561" spans="4:8" ht="15.75" customHeight="1" x14ac:dyDescent="0.25">
      <c r="D561" s="395"/>
      <c r="E561" s="395"/>
      <c r="F561" s="395"/>
      <c r="G561" s="396"/>
      <c r="H561" s="397"/>
    </row>
    <row r="562" spans="4:8" ht="15.75" customHeight="1" x14ac:dyDescent="0.25">
      <c r="D562" s="395"/>
      <c r="E562" s="395"/>
      <c r="F562" s="395"/>
      <c r="G562" s="396"/>
      <c r="H562" s="397"/>
    </row>
    <row r="563" spans="4:8" ht="15.75" customHeight="1" x14ac:dyDescent="0.25">
      <c r="D563" s="395"/>
      <c r="E563" s="395"/>
      <c r="F563" s="395"/>
      <c r="G563" s="396"/>
      <c r="H563" s="397"/>
    </row>
    <row r="564" spans="4:8" ht="15.75" customHeight="1" x14ac:dyDescent="0.25">
      <c r="D564" s="395"/>
      <c r="E564" s="395"/>
      <c r="F564" s="395"/>
      <c r="G564" s="396"/>
      <c r="H564" s="397"/>
    </row>
    <row r="565" spans="4:8" ht="15.75" customHeight="1" x14ac:dyDescent="0.25">
      <c r="D565" s="395"/>
      <c r="E565" s="395"/>
      <c r="F565" s="395"/>
      <c r="G565" s="396"/>
      <c r="H565" s="397"/>
    </row>
    <row r="566" spans="4:8" ht="15.75" customHeight="1" x14ac:dyDescent="0.25">
      <c r="D566" s="395"/>
      <c r="E566" s="395"/>
      <c r="F566" s="395"/>
      <c r="G566" s="396"/>
      <c r="H566" s="397"/>
    </row>
    <row r="567" spans="4:8" ht="15.75" customHeight="1" x14ac:dyDescent="0.25">
      <c r="D567" s="395"/>
      <c r="E567" s="395"/>
      <c r="F567" s="395"/>
      <c r="G567" s="396"/>
      <c r="H567" s="397"/>
    </row>
    <row r="568" spans="4:8" ht="15.75" customHeight="1" x14ac:dyDescent="0.25">
      <c r="D568" s="395"/>
      <c r="E568" s="395"/>
      <c r="F568" s="395"/>
      <c r="G568" s="396"/>
      <c r="H568" s="397"/>
    </row>
    <row r="569" spans="4:8" ht="15.75" customHeight="1" x14ac:dyDescent="0.25">
      <c r="D569" s="395"/>
      <c r="E569" s="395"/>
      <c r="F569" s="395"/>
      <c r="G569" s="396"/>
      <c r="H569" s="397"/>
    </row>
    <row r="570" spans="4:8" ht="15.75" customHeight="1" x14ac:dyDescent="0.25">
      <c r="D570" s="395"/>
      <c r="E570" s="395"/>
      <c r="F570" s="395"/>
      <c r="G570" s="396"/>
      <c r="H570" s="397"/>
    </row>
    <row r="571" spans="4:8" ht="15.75" customHeight="1" x14ac:dyDescent="0.25">
      <c r="D571" s="395"/>
      <c r="E571" s="395"/>
      <c r="F571" s="395"/>
      <c r="G571" s="396"/>
      <c r="H571" s="397"/>
    </row>
    <row r="572" spans="4:8" ht="15.75" customHeight="1" x14ac:dyDescent="0.25">
      <c r="D572" s="395"/>
      <c r="E572" s="395"/>
      <c r="F572" s="395"/>
      <c r="G572" s="396"/>
      <c r="H572" s="397"/>
    </row>
    <row r="573" spans="4:8" ht="15.75" customHeight="1" x14ac:dyDescent="0.25">
      <c r="D573" s="395"/>
      <c r="E573" s="395"/>
      <c r="F573" s="395"/>
      <c r="G573" s="396"/>
      <c r="H573" s="397"/>
    </row>
    <row r="574" spans="4:8" ht="15.75" customHeight="1" x14ac:dyDescent="0.25">
      <c r="D574" s="395"/>
      <c r="E574" s="395"/>
      <c r="F574" s="395"/>
      <c r="G574" s="396"/>
      <c r="H574" s="397"/>
    </row>
    <row r="575" spans="4:8" ht="15.75" customHeight="1" x14ac:dyDescent="0.25">
      <c r="D575" s="395"/>
      <c r="E575" s="395"/>
      <c r="F575" s="395"/>
      <c r="G575" s="396"/>
      <c r="H575" s="397"/>
    </row>
    <row r="576" spans="4:8" ht="15.75" customHeight="1" x14ac:dyDescent="0.25">
      <c r="D576" s="395"/>
      <c r="E576" s="395"/>
      <c r="F576" s="395"/>
      <c r="G576" s="396"/>
      <c r="H576" s="397"/>
    </row>
    <row r="577" spans="4:8" ht="15.75" customHeight="1" x14ac:dyDescent="0.25">
      <c r="D577" s="395"/>
      <c r="E577" s="395"/>
      <c r="F577" s="395"/>
      <c r="G577" s="396"/>
      <c r="H577" s="397"/>
    </row>
    <row r="578" spans="4:8" ht="15.75" customHeight="1" x14ac:dyDescent="0.25">
      <c r="D578" s="395"/>
      <c r="E578" s="395"/>
      <c r="F578" s="395"/>
      <c r="G578" s="396"/>
      <c r="H578" s="397"/>
    </row>
    <row r="579" spans="4:8" ht="15.75" customHeight="1" x14ac:dyDescent="0.25">
      <c r="D579" s="395"/>
      <c r="E579" s="395"/>
      <c r="F579" s="395"/>
      <c r="G579" s="396"/>
      <c r="H579" s="397"/>
    </row>
    <row r="580" spans="4:8" ht="15.75" customHeight="1" x14ac:dyDescent="0.25">
      <c r="D580" s="395"/>
      <c r="E580" s="395"/>
      <c r="F580" s="395"/>
      <c r="G580" s="396"/>
      <c r="H580" s="397"/>
    </row>
    <row r="581" spans="4:8" ht="15.75" customHeight="1" x14ac:dyDescent="0.25">
      <c r="D581" s="395"/>
      <c r="E581" s="395"/>
      <c r="F581" s="395"/>
      <c r="G581" s="396"/>
      <c r="H581" s="397"/>
    </row>
    <row r="582" spans="4:8" ht="15.75" customHeight="1" x14ac:dyDescent="0.25">
      <c r="D582" s="395"/>
      <c r="E582" s="395"/>
      <c r="F582" s="395"/>
      <c r="G582" s="396"/>
      <c r="H582" s="397"/>
    </row>
    <row r="583" spans="4:8" ht="15.75" customHeight="1" x14ac:dyDescent="0.25">
      <c r="D583" s="395"/>
      <c r="E583" s="395"/>
      <c r="F583" s="395"/>
      <c r="G583" s="396"/>
      <c r="H583" s="397"/>
    </row>
    <row r="584" spans="4:8" ht="15.75" customHeight="1" x14ac:dyDescent="0.25">
      <c r="D584" s="395"/>
      <c r="E584" s="395"/>
      <c r="F584" s="395"/>
      <c r="G584" s="396"/>
      <c r="H584" s="397"/>
    </row>
    <row r="585" spans="4:8" ht="15.75" customHeight="1" x14ac:dyDescent="0.25">
      <c r="D585" s="395"/>
      <c r="E585" s="395"/>
      <c r="F585" s="395"/>
      <c r="G585" s="396"/>
      <c r="H585" s="397"/>
    </row>
    <row r="586" spans="4:8" ht="15.75" customHeight="1" x14ac:dyDescent="0.25">
      <c r="D586" s="395"/>
      <c r="E586" s="395"/>
      <c r="F586" s="395"/>
      <c r="G586" s="396"/>
      <c r="H586" s="397"/>
    </row>
    <row r="587" spans="4:8" ht="15.75" customHeight="1" x14ac:dyDescent="0.25">
      <c r="D587" s="395"/>
      <c r="E587" s="395"/>
      <c r="F587" s="395"/>
      <c r="G587" s="396"/>
      <c r="H587" s="397"/>
    </row>
    <row r="588" spans="4:8" ht="15.75" customHeight="1" x14ac:dyDescent="0.25">
      <c r="D588" s="395"/>
      <c r="E588" s="395"/>
      <c r="F588" s="395"/>
      <c r="G588" s="396"/>
      <c r="H588" s="397"/>
    </row>
    <row r="589" spans="4:8" ht="15.75" customHeight="1" x14ac:dyDescent="0.25">
      <c r="D589" s="395"/>
      <c r="E589" s="395"/>
      <c r="F589" s="395"/>
      <c r="G589" s="396"/>
      <c r="H589" s="397"/>
    </row>
    <row r="590" spans="4:8" ht="15.75" customHeight="1" x14ac:dyDescent="0.25">
      <c r="D590" s="395"/>
      <c r="E590" s="395"/>
      <c r="F590" s="395"/>
      <c r="G590" s="396"/>
      <c r="H590" s="397"/>
    </row>
    <row r="591" spans="4:8" ht="15.75" customHeight="1" x14ac:dyDescent="0.25">
      <c r="D591" s="395"/>
      <c r="E591" s="395"/>
      <c r="F591" s="395"/>
      <c r="G591" s="396"/>
      <c r="H591" s="397"/>
    </row>
    <row r="592" spans="4:8" ht="15.75" customHeight="1" x14ac:dyDescent="0.25">
      <c r="D592" s="395"/>
      <c r="E592" s="395"/>
      <c r="F592" s="395"/>
      <c r="G592" s="396"/>
      <c r="H592" s="397"/>
    </row>
    <row r="593" spans="4:8" ht="15.75" customHeight="1" x14ac:dyDescent="0.25">
      <c r="D593" s="395"/>
      <c r="E593" s="395"/>
      <c r="F593" s="395"/>
      <c r="G593" s="396"/>
      <c r="H593" s="397"/>
    </row>
    <row r="594" spans="4:8" ht="15.75" customHeight="1" x14ac:dyDescent="0.25">
      <c r="D594" s="395"/>
      <c r="E594" s="395"/>
      <c r="F594" s="395"/>
      <c r="G594" s="396"/>
      <c r="H594" s="397"/>
    </row>
    <row r="595" spans="4:8" ht="15.75" customHeight="1" x14ac:dyDescent="0.25">
      <c r="D595" s="395"/>
      <c r="E595" s="395"/>
      <c r="F595" s="395"/>
      <c r="G595" s="396"/>
      <c r="H595" s="397"/>
    </row>
    <row r="596" spans="4:8" ht="15.75" customHeight="1" x14ac:dyDescent="0.25">
      <c r="D596" s="395"/>
      <c r="E596" s="395"/>
      <c r="F596" s="395"/>
      <c r="G596" s="396"/>
      <c r="H596" s="397"/>
    </row>
    <row r="597" spans="4:8" ht="15.75" customHeight="1" x14ac:dyDescent="0.25">
      <c r="D597" s="395"/>
      <c r="E597" s="395"/>
      <c r="F597" s="395"/>
      <c r="G597" s="396"/>
      <c r="H597" s="397"/>
    </row>
    <row r="598" spans="4:8" ht="15.75" customHeight="1" x14ac:dyDescent="0.25">
      <c r="D598" s="395"/>
      <c r="E598" s="395"/>
      <c r="F598" s="395"/>
      <c r="G598" s="396"/>
      <c r="H598" s="397"/>
    </row>
    <row r="599" spans="4:8" ht="15.75" customHeight="1" x14ac:dyDescent="0.25">
      <c r="D599" s="395"/>
      <c r="E599" s="395"/>
      <c r="F599" s="395"/>
      <c r="G599" s="396"/>
      <c r="H599" s="397"/>
    </row>
    <row r="600" spans="4:8" ht="15.75" customHeight="1" x14ac:dyDescent="0.25">
      <c r="D600" s="395"/>
      <c r="E600" s="395"/>
      <c r="F600" s="395"/>
      <c r="G600" s="396"/>
      <c r="H600" s="397"/>
    </row>
    <row r="601" spans="4:8" ht="15.75" customHeight="1" x14ac:dyDescent="0.25">
      <c r="D601" s="395"/>
      <c r="E601" s="395"/>
      <c r="F601" s="395"/>
      <c r="G601" s="396"/>
      <c r="H601" s="397"/>
    </row>
    <row r="602" spans="4:8" ht="15.75" customHeight="1" x14ac:dyDescent="0.25">
      <c r="D602" s="395"/>
      <c r="E602" s="395"/>
      <c r="F602" s="395"/>
      <c r="G602" s="396"/>
      <c r="H602" s="397"/>
    </row>
    <row r="603" spans="4:8" ht="15.75" customHeight="1" x14ac:dyDescent="0.25">
      <c r="D603" s="395"/>
      <c r="E603" s="395"/>
      <c r="F603" s="395"/>
      <c r="G603" s="396"/>
      <c r="H603" s="397"/>
    </row>
    <row r="604" spans="4:8" ht="15.75" customHeight="1" x14ac:dyDescent="0.25">
      <c r="D604" s="395"/>
      <c r="E604" s="395"/>
      <c r="F604" s="395"/>
      <c r="G604" s="396"/>
      <c r="H604" s="397"/>
    </row>
    <row r="605" spans="4:8" ht="15.75" customHeight="1" x14ac:dyDescent="0.25">
      <c r="D605" s="395"/>
      <c r="E605" s="395"/>
      <c r="F605" s="395"/>
      <c r="G605" s="396"/>
      <c r="H605" s="397"/>
    </row>
    <row r="606" spans="4:8" ht="15.75" customHeight="1" x14ac:dyDescent="0.25">
      <c r="D606" s="395"/>
      <c r="E606" s="395"/>
      <c r="F606" s="395"/>
      <c r="G606" s="396"/>
      <c r="H606" s="397"/>
    </row>
    <row r="607" spans="4:8" ht="15.75" customHeight="1" x14ac:dyDescent="0.25">
      <c r="D607" s="395"/>
      <c r="E607" s="395"/>
      <c r="F607" s="395"/>
      <c r="G607" s="396"/>
      <c r="H607" s="397"/>
    </row>
    <row r="608" spans="4:8" ht="15.75" customHeight="1" x14ac:dyDescent="0.25">
      <c r="D608" s="395"/>
      <c r="E608" s="395"/>
      <c r="F608" s="395"/>
      <c r="G608" s="396"/>
      <c r="H608" s="397"/>
    </row>
    <row r="609" spans="4:8" ht="15.75" customHeight="1" x14ac:dyDescent="0.25">
      <c r="D609" s="395"/>
      <c r="E609" s="395"/>
      <c r="F609" s="395"/>
      <c r="G609" s="396"/>
      <c r="H609" s="397"/>
    </row>
    <row r="610" spans="4:8" ht="15.75" customHeight="1" x14ac:dyDescent="0.25">
      <c r="D610" s="395"/>
      <c r="E610" s="395"/>
      <c r="F610" s="395"/>
      <c r="G610" s="396"/>
      <c r="H610" s="397"/>
    </row>
    <row r="611" spans="4:8" ht="15.75" customHeight="1" x14ac:dyDescent="0.25">
      <c r="D611" s="395"/>
      <c r="E611" s="395"/>
      <c r="F611" s="395"/>
      <c r="G611" s="396"/>
      <c r="H611" s="397"/>
    </row>
    <row r="612" spans="4:8" ht="15.75" customHeight="1" x14ac:dyDescent="0.25">
      <c r="D612" s="395"/>
      <c r="E612" s="395"/>
      <c r="F612" s="395"/>
      <c r="G612" s="396"/>
      <c r="H612" s="397"/>
    </row>
    <row r="613" spans="4:8" ht="15.75" customHeight="1" x14ac:dyDescent="0.25">
      <c r="D613" s="395"/>
      <c r="E613" s="395"/>
      <c r="F613" s="395"/>
      <c r="G613" s="396"/>
      <c r="H613" s="397"/>
    </row>
    <row r="614" spans="4:8" ht="15.75" customHeight="1" x14ac:dyDescent="0.25">
      <c r="D614" s="395"/>
      <c r="E614" s="395"/>
      <c r="F614" s="395"/>
      <c r="G614" s="396"/>
      <c r="H614" s="397"/>
    </row>
    <row r="615" spans="4:8" ht="15.75" customHeight="1" x14ac:dyDescent="0.25">
      <c r="D615" s="395"/>
      <c r="E615" s="395"/>
      <c r="F615" s="395"/>
      <c r="G615" s="396"/>
      <c r="H615" s="397"/>
    </row>
    <row r="616" spans="4:8" ht="15.75" customHeight="1" x14ac:dyDescent="0.25">
      <c r="D616" s="395"/>
      <c r="E616" s="395"/>
      <c r="F616" s="395"/>
      <c r="G616" s="396"/>
      <c r="H616" s="397"/>
    </row>
    <row r="617" spans="4:8" ht="15.75" customHeight="1" x14ac:dyDescent="0.25">
      <c r="D617" s="395"/>
      <c r="E617" s="395"/>
      <c r="F617" s="395"/>
      <c r="G617" s="396"/>
      <c r="H617" s="397"/>
    </row>
    <row r="618" spans="4:8" ht="15.75" customHeight="1" x14ac:dyDescent="0.25">
      <c r="D618" s="395"/>
      <c r="E618" s="395"/>
      <c r="F618" s="395"/>
      <c r="G618" s="396"/>
      <c r="H618" s="397"/>
    </row>
    <row r="619" spans="4:8" ht="15.75" customHeight="1" x14ac:dyDescent="0.25">
      <c r="D619" s="395"/>
      <c r="E619" s="395"/>
      <c r="F619" s="395"/>
      <c r="G619" s="396"/>
      <c r="H619" s="397"/>
    </row>
    <row r="620" spans="4:8" ht="15.75" customHeight="1" x14ac:dyDescent="0.25">
      <c r="D620" s="395"/>
      <c r="E620" s="395"/>
      <c r="F620" s="395"/>
      <c r="G620" s="396"/>
      <c r="H620" s="397"/>
    </row>
    <row r="621" spans="4:8" ht="15.75" customHeight="1" x14ac:dyDescent="0.25">
      <c r="D621" s="395"/>
      <c r="E621" s="395"/>
      <c r="F621" s="395"/>
      <c r="G621" s="396"/>
      <c r="H621" s="397"/>
    </row>
    <row r="622" spans="4:8" ht="15.75" customHeight="1" x14ac:dyDescent="0.25">
      <c r="D622" s="395"/>
      <c r="E622" s="395"/>
      <c r="F622" s="395"/>
      <c r="G622" s="396"/>
      <c r="H622" s="397"/>
    </row>
    <row r="623" spans="4:8" ht="15.75" customHeight="1" x14ac:dyDescent="0.25">
      <c r="D623" s="395"/>
      <c r="E623" s="395"/>
      <c r="F623" s="395"/>
      <c r="G623" s="396"/>
      <c r="H623" s="397"/>
    </row>
    <row r="624" spans="4:8" ht="15.75" customHeight="1" x14ac:dyDescent="0.25">
      <c r="D624" s="395"/>
      <c r="E624" s="395"/>
      <c r="F624" s="395"/>
      <c r="G624" s="396"/>
      <c r="H624" s="397"/>
    </row>
    <row r="625" spans="4:8" ht="15.75" customHeight="1" x14ac:dyDescent="0.25">
      <c r="D625" s="395"/>
      <c r="E625" s="395"/>
      <c r="F625" s="395"/>
      <c r="G625" s="396"/>
      <c r="H625" s="397"/>
    </row>
    <row r="626" spans="4:8" ht="15.75" customHeight="1" x14ac:dyDescent="0.25">
      <c r="D626" s="395"/>
      <c r="E626" s="395"/>
      <c r="F626" s="395"/>
      <c r="G626" s="396"/>
      <c r="H626" s="397"/>
    </row>
    <row r="627" spans="4:8" ht="15.75" customHeight="1" x14ac:dyDescent="0.25">
      <c r="D627" s="395"/>
      <c r="E627" s="395"/>
      <c r="F627" s="395"/>
      <c r="G627" s="396"/>
      <c r="H627" s="397"/>
    </row>
    <row r="628" spans="4:8" ht="15.75" customHeight="1" x14ac:dyDescent="0.25">
      <c r="D628" s="395"/>
      <c r="E628" s="395"/>
      <c r="F628" s="395"/>
      <c r="G628" s="396"/>
      <c r="H628" s="397"/>
    </row>
    <row r="629" spans="4:8" ht="15.75" customHeight="1" x14ac:dyDescent="0.25">
      <c r="D629" s="395"/>
      <c r="E629" s="395"/>
      <c r="F629" s="395"/>
      <c r="G629" s="396"/>
      <c r="H629" s="397"/>
    </row>
    <row r="630" spans="4:8" ht="15.75" customHeight="1" x14ac:dyDescent="0.25">
      <c r="D630" s="395"/>
      <c r="E630" s="395"/>
      <c r="F630" s="395"/>
      <c r="G630" s="396"/>
      <c r="H630" s="397"/>
    </row>
    <row r="631" spans="4:8" ht="15.75" customHeight="1" x14ac:dyDescent="0.25">
      <c r="D631" s="395"/>
      <c r="E631" s="395"/>
      <c r="F631" s="395"/>
      <c r="G631" s="396"/>
      <c r="H631" s="397"/>
    </row>
    <row r="632" spans="4:8" ht="15.75" customHeight="1" x14ac:dyDescent="0.25">
      <c r="D632" s="395"/>
      <c r="E632" s="395"/>
      <c r="F632" s="395"/>
      <c r="G632" s="396"/>
      <c r="H632" s="397"/>
    </row>
    <row r="633" spans="4:8" ht="15.75" customHeight="1" x14ac:dyDescent="0.25">
      <c r="D633" s="395"/>
      <c r="E633" s="395"/>
      <c r="F633" s="395"/>
      <c r="G633" s="396"/>
      <c r="H633" s="397"/>
    </row>
    <row r="634" spans="4:8" ht="15.75" customHeight="1" x14ac:dyDescent="0.25">
      <c r="D634" s="395"/>
      <c r="E634" s="395"/>
      <c r="F634" s="395"/>
      <c r="G634" s="396"/>
      <c r="H634" s="397"/>
    </row>
    <row r="635" spans="4:8" ht="15.75" customHeight="1" x14ac:dyDescent="0.25">
      <c r="D635" s="395"/>
      <c r="E635" s="395"/>
      <c r="F635" s="395"/>
      <c r="G635" s="396"/>
      <c r="H635" s="397"/>
    </row>
    <row r="636" spans="4:8" ht="15.75" customHeight="1" x14ac:dyDescent="0.25">
      <c r="D636" s="395"/>
      <c r="E636" s="395"/>
      <c r="F636" s="395"/>
      <c r="G636" s="396"/>
      <c r="H636" s="397"/>
    </row>
    <row r="637" spans="4:8" ht="15.75" customHeight="1" x14ac:dyDescent="0.25">
      <c r="D637" s="395"/>
      <c r="E637" s="395"/>
      <c r="F637" s="395"/>
      <c r="G637" s="396"/>
      <c r="H637" s="397"/>
    </row>
    <row r="638" spans="4:8" ht="15.75" customHeight="1" x14ac:dyDescent="0.25">
      <c r="D638" s="395"/>
      <c r="E638" s="395"/>
      <c r="F638" s="395"/>
      <c r="G638" s="396"/>
      <c r="H638" s="397"/>
    </row>
    <row r="639" spans="4:8" ht="15.75" customHeight="1" x14ac:dyDescent="0.25">
      <c r="D639" s="395"/>
      <c r="E639" s="395"/>
      <c r="F639" s="395"/>
      <c r="G639" s="396"/>
      <c r="H639" s="397"/>
    </row>
    <row r="640" spans="4:8" ht="15.75" customHeight="1" x14ac:dyDescent="0.25">
      <c r="D640" s="395"/>
      <c r="E640" s="395"/>
      <c r="F640" s="395"/>
      <c r="G640" s="396"/>
      <c r="H640" s="397"/>
    </row>
    <row r="641" spans="4:8" ht="15.75" customHeight="1" x14ac:dyDescent="0.25">
      <c r="D641" s="395"/>
      <c r="E641" s="395"/>
      <c r="F641" s="395"/>
      <c r="G641" s="396"/>
      <c r="H641" s="397"/>
    </row>
    <row r="642" spans="4:8" ht="15.75" customHeight="1" x14ac:dyDescent="0.25">
      <c r="D642" s="395"/>
      <c r="E642" s="395"/>
      <c r="F642" s="395"/>
      <c r="G642" s="396"/>
      <c r="H642" s="397"/>
    </row>
    <row r="643" spans="4:8" ht="15.75" customHeight="1" x14ac:dyDescent="0.25">
      <c r="D643" s="395"/>
      <c r="E643" s="395"/>
      <c r="F643" s="395"/>
      <c r="G643" s="396"/>
      <c r="H643" s="397"/>
    </row>
    <row r="644" spans="4:8" ht="15.75" customHeight="1" x14ac:dyDescent="0.25">
      <c r="D644" s="395"/>
      <c r="E644" s="395"/>
      <c r="F644" s="395"/>
      <c r="G644" s="396"/>
      <c r="H644" s="397"/>
    </row>
    <row r="645" spans="4:8" ht="15.75" customHeight="1" x14ac:dyDescent="0.25">
      <c r="D645" s="395"/>
      <c r="E645" s="395"/>
      <c r="F645" s="395"/>
      <c r="G645" s="396"/>
      <c r="H645" s="397"/>
    </row>
    <row r="646" spans="4:8" ht="15.75" customHeight="1" x14ac:dyDescent="0.25">
      <c r="D646" s="395"/>
      <c r="E646" s="395"/>
      <c r="F646" s="395"/>
      <c r="G646" s="396"/>
      <c r="H646" s="397"/>
    </row>
    <row r="647" spans="4:8" ht="15.75" customHeight="1" x14ac:dyDescent="0.25">
      <c r="D647" s="395"/>
      <c r="E647" s="395"/>
      <c r="F647" s="395"/>
      <c r="G647" s="396"/>
      <c r="H647" s="397"/>
    </row>
    <row r="648" spans="4:8" ht="15.75" customHeight="1" x14ac:dyDescent="0.25">
      <c r="D648" s="395"/>
      <c r="E648" s="395"/>
      <c r="F648" s="395"/>
      <c r="G648" s="396"/>
      <c r="H648" s="397"/>
    </row>
    <row r="649" spans="4:8" ht="15.75" customHeight="1" x14ac:dyDescent="0.25">
      <c r="D649" s="395"/>
      <c r="E649" s="395"/>
      <c r="F649" s="395"/>
      <c r="G649" s="396"/>
      <c r="H649" s="397"/>
    </row>
    <row r="650" spans="4:8" ht="15.75" customHeight="1" x14ac:dyDescent="0.25">
      <c r="D650" s="395"/>
      <c r="E650" s="395"/>
      <c r="F650" s="395"/>
      <c r="G650" s="396"/>
      <c r="H650" s="397"/>
    </row>
    <row r="651" spans="4:8" ht="15.75" customHeight="1" x14ac:dyDescent="0.25">
      <c r="D651" s="395"/>
      <c r="E651" s="395"/>
      <c r="F651" s="395"/>
      <c r="G651" s="396"/>
      <c r="H651" s="397"/>
    </row>
    <row r="652" spans="4:8" ht="15.75" customHeight="1" x14ac:dyDescent="0.25">
      <c r="D652" s="395"/>
      <c r="E652" s="395"/>
      <c r="F652" s="395"/>
      <c r="G652" s="396"/>
      <c r="H652" s="397"/>
    </row>
    <row r="653" spans="4:8" ht="15.75" customHeight="1" x14ac:dyDescent="0.25">
      <c r="D653" s="395"/>
      <c r="E653" s="395"/>
      <c r="F653" s="395"/>
      <c r="G653" s="396"/>
      <c r="H653" s="397"/>
    </row>
    <row r="654" spans="4:8" ht="15.75" customHeight="1" x14ac:dyDescent="0.25">
      <c r="D654" s="395"/>
      <c r="E654" s="395"/>
      <c r="F654" s="395"/>
      <c r="G654" s="396"/>
      <c r="H654" s="397"/>
    </row>
    <row r="655" spans="4:8" ht="15.75" customHeight="1" x14ac:dyDescent="0.25">
      <c r="D655" s="395"/>
      <c r="E655" s="395"/>
      <c r="F655" s="395"/>
      <c r="G655" s="396"/>
      <c r="H655" s="397"/>
    </row>
    <row r="656" spans="4:8" ht="15.75" customHeight="1" x14ac:dyDescent="0.25">
      <c r="D656" s="395"/>
      <c r="E656" s="395"/>
      <c r="F656" s="395"/>
      <c r="G656" s="396"/>
      <c r="H656" s="397"/>
    </row>
    <row r="657" spans="4:8" ht="15.75" customHeight="1" x14ac:dyDescent="0.25">
      <c r="D657" s="395"/>
      <c r="E657" s="395"/>
      <c r="F657" s="395"/>
      <c r="G657" s="396"/>
      <c r="H657" s="397"/>
    </row>
    <row r="658" spans="4:8" ht="15.75" customHeight="1" x14ac:dyDescent="0.25">
      <c r="D658" s="395"/>
      <c r="E658" s="395"/>
      <c r="F658" s="395"/>
      <c r="G658" s="396"/>
      <c r="H658" s="397"/>
    </row>
    <row r="659" spans="4:8" ht="15.75" customHeight="1" x14ac:dyDescent="0.25">
      <c r="D659" s="395"/>
      <c r="E659" s="395"/>
      <c r="F659" s="395"/>
      <c r="G659" s="396"/>
      <c r="H659" s="397"/>
    </row>
    <row r="660" spans="4:8" ht="15.75" customHeight="1" x14ac:dyDescent="0.25">
      <c r="D660" s="395"/>
      <c r="E660" s="395"/>
      <c r="F660" s="395"/>
      <c r="G660" s="396"/>
      <c r="H660" s="397"/>
    </row>
    <row r="661" spans="4:8" ht="15.75" customHeight="1" x14ac:dyDescent="0.25">
      <c r="D661" s="395"/>
      <c r="E661" s="395"/>
      <c r="F661" s="395"/>
      <c r="G661" s="396"/>
      <c r="H661" s="397"/>
    </row>
    <row r="662" spans="4:8" ht="15.75" customHeight="1" x14ac:dyDescent="0.25">
      <c r="D662" s="395"/>
      <c r="E662" s="395"/>
      <c r="F662" s="395"/>
      <c r="G662" s="396"/>
      <c r="H662" s="397"/>
    </row>
    <row r="663" spans="4:8" ht="15.75" customHeight="1" x14ac:dyDescent="0.25">
      <c r="D663" s="395"/>
      <c r="E663" s="395"/>
      <c r="F663" s="395"/>
      <c r="G663" s="396"/>
      <c r="H663" s="397"/>
    </row>
    <row r="664" spans="4:8" ht="15.75" customHeight="1" x14ac:dyDescent="0.25">
      <c r="D664" s="395"/>
      <c r="E664" s="395"/>
      <c r="F664" s="395"/>
      <c r="G664" s="396"/>
      <c r="H664" s="397"/>
    </row>
    <row r="665" spans="4:8" ht="15.75" customHeight="1" x14ac:dyDescent="0.25">
      <c r="D665" s="395"/>
      <c r="E665" s="395"/>
      <c r="F665" s="395"/>
      <c r="G665" s="396"/>
      <c r="H665" s="397"/>
    </row>
    <row r="666" spans="4:8" ht="15.75" customHeight="1" x14ac:dyDescent="0.25">
      <c r="D666" s="395"/>
      <c r="E666" s="395"/>
      <c r="F666" s="395"/>
      <c r="G666" s="396"/>
      <c r="H666" s="397"/>
    </row>
    <row r="667" spans="4:8" ht="15.75" customHeight="1" x14ac:dyDescent="0.25">
      <c r="D667" s="395"/>
      <c r="E667" s="395"/>
      <c r="F667" s="395"/>
      <c r="G667" s="396"/>
      <c r="H667" s="397"/>
    </row>
    <row r="668" spans="4:8" ht="15.75" customHeight="1" x14ac:dyDescent="0.25">
      <c r="D668" s="395"/>
      <c r="E668" s="395"/>
      <c r="F668" s="395"/>
      <c r="G668" s="396"/>
      <c r="H668" s="397"/>
    </row>
    <row r="669" spans="4:8" ht="15.75" customHeight="1" x14ac:dyDescent="0.25">
      <c r="D669" s="395"/>
      <c r="E669" s="395"/>
      <c r="F669" s="395"/>
      <c r="G669" s="396"/>
      <c r="H669" s="397"/>
    </row>
    <row r="670" spans="4:8" ht="15.75" customHeight="1" x14ac:dyDescent="0.25">
      <c r="D670" s="395"/>
      <c r="E670" s="395"/>
      <c r="F670" s="395"/>
      <c r="G670" s="396"/>
      <c r="H670" s="397"/>
    </row>
    <row r="671" spans="4:8" ht="15.75" customHeight="1" x14ac:dyDescent="0.25">
      <c r="D671" s="395"/>
      <c r="E671" s="395"/>
      <c r="F671" s="395"/>
      <c r="G671" s="396"/>
      <c r="H671" s="397"/>
    </row>
    <row r="672" spans="4:8" ht="15.75" customHeight="1" x14ac:dyDescent="0.25">
      <c r="D672" s="395"/>
      <c r="E672" s="395"/>
      <c r="F672" s="395"/>
      <c r="G672" s="396"/>
      <c r="H672" s="397"/>
    </row>
    <row r="673" spans="4:8" ht="15.75" customHeight="1" x14ac:dyDescent="0.25">
      <c r="D673" s="395"/>
      <c r="E673" s="395"/>
      <c r="F673" s="395"/>
      <c r="G673" s="396"/>
      <c r="H673" s="397"/>
    </row>
    <row r="674" spans="4:8" ht="15.75" customHeight="1" x14ac:dyDescent="0.25">
      <c r="D674" s="395"/>
      <c r="E674" s="395"/>
      <c r="F674" s="395"/>
      <c r="G674" s="396"/>
      <c r="H674" s="397"/>
    </row>
    <row r="675" spans="4:8" ht="15.75" customHeight="1" x14ac:dyDescent="0.25">
      <c r="D675" s="395"/>
      <c r="E675" s="395"/>
      <c r="F675" s="395"/>
      <c r="G675" s="396"/>
      <c r="H675" s="397"/>
    </row>
    <row r="676" spans="4:8" ht="15.75" customHeight="1" x14ac:dyDescent="0.25">
      <c r="D676" s="395"/>
      <c r="E676" s="395"/>
      <c r="F676" s="395"/>
      <c r="G676" s="396"/>
      <c r="H676" s="397"/>
    </row>
    <row r="677" spans="4:8" ht="15.75" customHeight="1" x14ac:dyDescent="0.25">
      <c r="D677" s="395"/>
      <c r="E677" s="395"/>
      <c r="F677" s="395"/>
      <c r="G677" s="396"/>
      <c r="H677" s="397"/>
    </row>
    <row r="678" spans="4:8" ht="15.75" customHeight="1" x14ac:dyDescent="0.25">
      <c r="D678" s="395"/>
      <c r="E678" s="395"/>
      <c r="F678" s="395"/>
      <c r="G678" s="396"/>
      <c r="H678" s="397"/>
    </row>
    <row r="679" spans="4:8" ht="15.75" customHeight="1" x14ac:dyDescent="0.25">
      <c r="D679" s="395"/>
      <c r="E679" s="395"/>
      <c r="F679" s="395"/>
      <c r="G679" s="396"/>
      <c r="H679" s="397"/>
    </row>
    <row r="680" spans="4:8" ht="15.75" customHeight="1" x14ac:dyDescent="0.25">
      <c r="D680" s="395"/>
      <c r="E680" s="395"/>
      <c r="F680" s="395"/>
      <c r="G680" s="396"/>
      <c r="H680" s="397"/>
    </row>
    <row r="681" spans="4:8" ht="15.75" customHeight="1" x14ac:dyDescent="0.25">
      <c r="D681" s="395"/>
      <c r="E681" s="395"/>
      <c r="F681" s="395"/>
      <c r="G681" s="396"/>
      <c r="H681" s="397"/>
    </row>
    <row r="682" spans="4:8" ht="15.75" customHeight="1" x14ac:dyDescent="0.25">
      <c r="D682" s="395"/>
      <c r="E682" s="395"/>
      <c r="F682" s="395"/>
      <c r="G682" s="396"/>
      <c r="H682" s="397"/>
    </row>
    <row r="683" spans="4:8" ht="15.75" customHeight="1" x14ac:dyDescent="0.25">
      <c r="D683" s="395"/>
      <c r="E683" s="395"/>
      <c r="F683" s="395"/>
      <c r="G683" s="396"/>
      <c r="H683" s="397"/>
    </row>
    <row r="684" spans="4:8" ht="15.75" customHeight="1" x14ac:dyDescent="0.25">
      <c r="D684" s="395"/>
      <c r="E684" s="395"/>
      <c r="F684" s="395"/>
      <c r="G684" s="396"/>
      <c r="H684" s="397"/>
    </row>
    <row r="685" spans="4:8" ht="15.75" customHeight="1" x14ac:dyDescent="0.25">
      <c r="D685" s="395"/>
      <c r="E685" s="395"/>
      <c r="F685" s="395"/>
      <c r="G685" s="396"/>
      <c r="H685" s="397"/>
    </row>
    <row r="686" spans="4:8" ht="15.75" customHeight="1" x14ac:dyDescent="0.25">
      <c r="D686" s="395"/>
      <c r="E686" s="395"/>
      <c r="F686" s="395"/>
      <c r="G686" s="396"/>
      <c r="H686" s="397"/>
    </row>
    <row r="687" spans="4:8" ht="15.75" customHeight="1" x14ac:dyDescent="0.25">
      <c r="D687" s="395"/>
      <c r="E687" s="395"/>
      <c r="F687" s="395"/>
      <c r="G687" s="396"/>
      <c r="H687" s="397"/>
    </row>
    <row r="688" spans="4:8" ht="15.75" customHeight="1" x14ac:dyDescent="0.25">
      <c r="D688" s="395"/>
      <c r="E688" s="395"/>
      <c r="F688" s="395"/>
      <c r="G688" s="396"/>
      <c r="H688" s="397"/>
    </row>
    <row r="689" spans="4:8" ht="15.75" customHeight="1" x14ac:dyDescent="0.25">
      <c r="D689" s="395"/>
      <c r="E689" s="395"/>
      <c r="F689" s="395"/>
      <c r="G689" s="396"/>
      <c r="H689" s="397"/>
    </row>
    <row r="690" spans="4:8" ht="15.75" customHeight="1" x14ac:dyDescent="0.25">
      <c r="D690" s="395"/>
      <c r="E690" s="395"/>
      <c r="F690" s="395"/>
      <c r="G690" s="396"/>
      <c r="H690" s="397"/>
    </row>
    <row r="691" spans="4:8" ht="15.75" customHeight="1" x14ac:dyDescent="0.25">
      <c r="D691" s="395"/>
      <c r="E691" s="395"/>
      <c r="F691" s="395"/>
      <c r="G691" s="396"/>
      <c r="H691" s="397"/>
    </row>
    <row r="692" spans="4:8" ht="15.75" customHeight="1" x14ac:dyDescent="0.25">
      <c r="D692" s="395"/>
      <c r="E692" s="395"/>
      <c r="F692" s="395"/>
      <c r="G692" s="396"/>
      <c r="H692" s="397"/>
    </row>
    <row r="693" spans="4:8" ht="15.75" customHeight="1" x14ac:dyDescent="0.25">
      <c r="D693" s="395"/>
      <c r="E693" s="395"/>
      <c r="F693" s="395"/>
      <c r="G693" s="396"/>
      <c r="H693" s="397"/>
    </row>
    <row r="694" spans="4:8" ht="15.75" customHeight="1" x14ac:dyDescent="0.25">
      <c r="D694" s="395"/>
      <c r="E694" s="395"/>
      <c r="F694" s="395"/>
      <c r="G694" s="396"/>
      <c r="H694" s="397"/>
    </row>
    <row r="695" spans="4:8" ht="15.75" customHeight="1" x14ac:dyDescent="0.25">
      <c r="D695" s="395"/>
      <c r="E695" s="395"/>
      <c r="F695" s="395"/>
      <c r="G695" s="396"/>
      <c r="H695" s="397"/>
    </row>
    <row r="696" spans="4:8" ht="15.75" customHeight="1" x14ac:dyDescent="0.25">
      <c r="D696" s="395"/>
      <c r="E696" s="395"/>
      <c r="F696" s="395"/>
      <c r="G696" s="396"/>
      <c r="H696" s="397"/>
    </row>
    <row r="697" spans="4:8" ht="15.75" customHeight="1" x14ac:dyDescent="0.25">
      <c r="D697" s="395"/>
      <c r="E697" s="395"/>
      <c r="F697" s="395"/>
      <c r="G697" s="396"/>
      <c r="H697" s="397"/>
    </row>
    <row r="698" spans="4:8" ht="15.75" customHeight="1" x14ac:dyDescent="0.25">
      <c r="D698" s="395"/>
      <c r="E698" s="395"/>
      <c r="F698" s="395"/>
      <c r="G698" s="396"/>
      <c r="H698" s="397"/>
    </row>
    <row r="699" spans="4:8" ht="15.75" customHeight="1" x14ac:dyDescent="0.25">
      <c r="D699" s="395"/>
      <c r="E699" s="395"/>
      <c r="F699" s="395"/>
      <c r="G699" s="396"/>
      <c r="H699" s="397"/>
    </row>
    <row r="700" spans="4:8" ht="15.75" customHeight="1" x14ac:dyDescent="0.25">
      <c r="D700" s="395"/>
      <c r="E700" s="395"/>
      <c r="F700" s="395"/>
      <c r="G700" s="396"/>
      <c r="H700" s="397"/>
    </row>
    <row r="701" spans="4:8" ht="15.75" customHeight="1" x14ac:dyDescent="0.25">
      <c r="D701" s="395"/>
      <c r="E701" s="395"/>
      <c r="F701" s="395"/>
      <c r="G701" s="396"/>
      <c r="H701" s="397"/>
    </row>
    <row r="702" spans="4:8" ht="15.75" customHeight="1" x14ac:dyDescent="0.25">
      <c r="D702" s="395"/>
      <c r="E702" s="395"/>
      <c r="F702" s="395"/>
      <c r="G702" s="396"/>
      <c r="H702" s="397"/>
    </row>
    <row r="703" spans="4:8" ht="15.75" customHeight="1" x14ac:dyDescent="0.25">
      <c r="D703" s="395"/>
      <c r="E703" s="395"/>
      <c r="F703" s="395"/>
      <c r="G703" s="396"/>
      <c r="H703" s="397"/>
    </row>
    <row r="704" spans="4:8" ht="15.75" customHeight="1" x14ac:dyDescent="0.25">
      <c r="D704" s="395"/>
      <c r="E704" s="395"/>
      <c r="F704" s="395"/>
      <c r="G704" s="396"/>
      <c r="H704" s="397"/>
    </row>
    <row r="705" spans="4:8" ht="15.75" customHeight="1" x14ac:dyDescent="0.25">
      <c r="D705" s="395"/>
      <c r="E705" s="395"/>
      <c r="F705" s="395"/>
      <c r="G705" s="396"/>
      <c r="H705" s="397"/>
    </row>
    <row r="706" spans="4:8" ht="15.75" customHeight="1" x14ac:dyDescent="0.25">
      <c r="D706" s="395"/>
      <c r="E706" s="395"/>
      <c r="F706" s="395"/>
      <c r="G706" s="396"/>
      <c r="H706" s="397"/>
    </row>
    <row r="707" spans="4:8" ht="15.75" customHeight="1" x14ac:dyDescent="0.25">
      <c r="D707" s="395"/>
      <c r="E707" s="395"/>
      <c r="F707" s="395"/>
      <c r="G707" s="396"/>
      <c r="H707" s="397"/>
    </row>
    <row r="708" spans="4:8" ht="15.75" customHeight="1" x14ac:dyDescent="0.25">
      <c r="D708" s="395"/>
      <c r="E708" s="395"/>
      <c r="F708" s="395"/>
      <c r="G708" s="396"/>
      <c r="H708" s="397"/>
    </row>
    <row r="709" spans="4:8" ht="15.75" customHeight="1" x14ac:dyDescent="0.25">
      <c r="D709" s="395"/>
      <c r="E709" s="395"/>
      <c r="F709" s="395"/>
      <c r="G709" s="396"/>
      <c r="H709" s="397"/>
    </row>
    <row r="710" spans="4:8" ht="15.75" customHeight="1" x14ac:dyDescent="0.25">
      <c r="D710" s="395"/>
      <c r="E710" s="395"/>
      <c r="F710" s="395"/>
      <c r="G710" s="396"/>
      <c r="H710" s="397"/>
    </row>
    <row r="711" spans="4:8" ht="15.75" customHeight="1" x14ac:dyDescent="0.25">
      <c r="D711" s="395"/>
      <c r="E711" s="395"/>
      <c r="F711" s="395"/>
      <c r="G711" s="396"/>
      <c r="H711" s="397"/>
    </row>
    <row r="712" spans="4:8" ht="15.75" customHeight="1" x14ac:dyDescent="0.25">
      <c r="D712" s="395"/>
      <c r="E712" s="395"/>
      <c r="F712" s="395"/>
      <c r="G712" s="396"/>
      <c r="H712" s="397"/>
    </row>
    <row r="713" spans="4:8" ht="15.75" customHeight="1" x14ac:dyDescent="0.25">
      <c r="D713" s="395"/>
      <c r="E713" s="395"/>
      <c r="F713" s="395"/>
      <c r="G713" s="396"/>
      <c r="H713" s="397"/>
    </row>
    <row r="714" spans="4:8" ht="15.75" customHeight="1" x14ac:dyDescent="0.25">
      <c r="D714" s="395"/>
      <c r="E714" s="395"/>
      <c r="F714" s="395"/>
      <c r="G714" s="396"/>
      <c r="H714" s="397"/>
    </row>
    <row r="715" spans="4:8" ht="15.75" customHeight="1" x14ac:dyDescent="0.25">
      <c r="D715" s="395"/>
      <c r="E715" s="395"/>
      <c r="F715" s="395"/>
      <c r="G715" s="396"/>
      <c r="H715" s="397"/>
    </row>
    <row r="716" spans="4:8" ht="15.75" customHeight="1" x14ac:dyDescent="0.25">
      <c r="D716" s="395"/>
      <c r="E716" s="395"/>
      <c r="F716" s="395"/>
      <c r="G716" s="396"/>
      <c r="H716" s="397"/>
    </row>
    <row r="717" spans="4:8" ht="15.75" customHeight="1" x14ac:dyDescent="0.25">
      <c r="D717" s="395"/>
      <c r="E717" s="395"/>
      <c r="F717" s="395"/>
      <c r="G717" s="396"/>
      <c r="H717" s="397"/>
    </row>
    <row r="718" spans="4:8" ht="15.75" customHeight="1" x14ac:dyDescent="0.25">
      <c r="D718" s="395"/>
      <c r="E718" s="395"/>
      <c r="F718" s="395"/>
      <c r="G718" s="396"/>
      <c r="H718" s="397"/>
    </row>
    <row r="719" spans="4:8" ht="15.75" customHeight="1" x14ac:dyDescent="0.25">
      <c r="D719" s="395"/>
      <c r="E719" s="395"/>
      <c r="F719" s="395"/>
      <c r="G719" s="396"/>
      <c r="H719" s="397"/>
    </row>
    <row r="720" spans="4:8" ht="15.75" customHeight="1" x14ac:dyDescent="0.25">
      <c r="D720" s="395"/>
      <c r="E720" s="395"/>
      <c r="F720" s="395"/>
      <c r="G720" s="396"/>
      <c r="H720" s="397"/>
    </row>
    <row r="721" spans="4:8" ht="15.75" customHeight="1" x14ac:dyDescent="0.25">
      <c r="D721" s="395"/>
      <c r="E721" s="395"/>
      <c r="F721" s="395"/>
      <c r="G721" s="396"/>
      <c r="H721" s="397"/>
    </row>
    <row r="722" spans="4:8" ht="15.75" customHeight="1" x14ac:dyDescent="0.25">
      <c r="D722" s="395"/>
      <c r="E722" s="395"/>
      <c r="F722" s="395"/>
      <c r="G722" s="396"/>
      <c r="H722" s="397"/>
    </row>
    <row r="723" spans="4:8" ht="15.75" customHeight="1" x14ac:dyDescent="0.25">
      <c r="D723" s="395"/>
      <c r="E723" s="395"/>
      <c r="F723" s="395"/>
      <c r="G723" s="396"/>
      <c r="H723" s="397"/>
    </row>
    <row r="724" spans="4:8" ht="15.75" customHeight="1" x14ac:dyDescent="0.25">
      <c r="D724" s="395"/>
      <c r="E724" s="395"/>
      <c r="F724" s="395"/>
      <c r="G724" s="396"/>
      <c r="H724" s="397"/>
    </row>
    <row r="725" spans="4:8" ht="15.75" customHeight="1" x14ac:dyDescent="0.25">
      <c r="D725" s="395"/>
      <c r="E725" s="395"/>
      <c r="F725" s="395"/>
      <c r="G725" s="396"/>
      <c r="H725" s="397"/>
    </row>
    <row r="726" spans="4:8" ht="15.75" customHeight="1" x14ac:dyDescent="0.25">
      <c r="D726" s="395"/>
      <c r="E726" s="395"/>
      <c r="F726" s="395"/>
      <c r="G726" s="396"/>
      <c r="H726" s="397"/>
    </row>
    <row r="727" spans="4:8" ht="15.75" customHeight="1" x14ac:dyDescent="0.25">
      <c r="D727" s="395"/>
      <c r="E727" s="395"/>
      <c r="F727" s="395"/>
      <c r="G727" s="396"/>
      <c r="H727" s="397"/>
    </row>
    <row r="728" spans="4:8" ht="15.75" customHeight="1" x14ac:dyDescent="0.25">
      <c r="D728" s="395"/>
      <c r="E728" s="395"/>
      <c r="F728" s="395"/>
      <c r="G728" s="396"/>
      <c r="H728" s="397"/>
    </row>
    <row r="729" spans="4:8" ht="15.75" customHeight="1" x14ac:dyDescent="0.25">
      <c r="D729" s="395"/>
      <c r="E729" s="395"/>
      <c r="F729" s="395"/>
      <c r="G729" s="396"/>
      <c r="H729" s="397"/>
    </row>
    <row r="730" spans="4:8" ht="15.75" customHeight="1" x14ac:dyDescent="0.25">
      <c r="D730" s="395"/>
      <c r="E730" s="395"/>
      <c r="F730" s="395"/>
      <c r="G730" s="396"/>
      <c r="H730" s="397"/>
    </row>
    <row r="731" spans="4:8" ht="15.75" customHeight="1" x14ac:dyDescent="0.25">
      <c r="D731" s="395"/>
      <c r="E731" s="395"/>
      <c r="F731" s="395"/>
      <c r="G731" s="396"/>
      <c r="H731" s="397"/>
    </row>
    <row r="732" spans="4:8" ht="15.75" customHeight="1" x14ac:dyDescent="0.25">
      <c r="D732" s="395"/>
      <c r="E732" s="395"/>
      <c r="F732" s="395"/>
      <c r="G732" s="396"/>
      <c r="H732" s="397"/>
    </row>
    <row r="733" spans="4:8" ht="15.75" customHeight="1" x14ac:dyDescent="0.25">
      <c r="D733" s="395"/>
      <c r="E733" s="395"/>
      <c r="F733" s="395"/>
      <c r="G733" s="396"/>
      <c r="H733" s="397"/>
    </row>
    <row r="734" spans="4:8" ht="15.75" customHeight="1" x14ac:dyDescent="0.25">
      <c r="D734" s="395"/>
      <c r="E734" s="395"/>
      <c r="F734" s="395"/>
      <c r="G734" s="396"/>
      <c r="H734" s="397"/>
    </row>
    <row r="735" spans="4:8" ht="15.75" customHeight="1" x14ac:dyDescent="0.25">
      <c r="D735" s="395"/>
      <c r="E735" s="395"/>
      <c r="F735" s="395"/>
      <c r="G735" s="396"/>
      <c r="H735" s="397"/>
    </row>
    <row r="736" spans="4:8" ht="15.75" customHeight="1" x14ac:dyDescent="0.25">
      <c r="D736" s="395"/>
      <c r="E736" s="395"/>
      <c r="F736" s="395"/>
      <c r="G736" s="396"/>
      <c r="H736" s="397"/>
    </row>
    <row r="737" spans="4:8" ht="15.75" customHeight="1" x14ac:dyDescent="0.25">
      <c r="D737" s="395"/>
      <c r="E737" s="395"/>
      <c r="F737" s="395"/>
      <c r="G737" s="396"/>
      <c r="H737" s="397"/>
    </row>
    <row r="738" spans="4:8" ht="15.75" customHeight="1" x14ac:dyDescent="0.25">
      <c r="D738" s="395"/>
      <c r="E738" s="395"/>
      <c r="F738" s="395"/>
      <c r="G738" s="396"/>
      <c r="H738" s="397"/>
    </row>
    <row r="739" spans="4:8" ht="15.75" customHeight="1" x14ac:dyDescent="0.25">
      <c r="D739" s="395"/>
      <c r="E739" s="395"/>
      <c r="F739" s="395"/>
      <c r="G739" s="396"/>
      <c r="H739" s="397"/>
    </row>
    <row r="740" spans="4:8" ht="15.75" customHeight="1" x14ac:dyDescent="0.25">
      <c r="D740" s="395"/>
      <c r="E740" s="395"/>
      <c r="F740" s="395"/>
      <c r="G740" s="396"/>
      <c r="H740" s="397"/>
    </row>
    <row r="741" spans="4:8" ht="15.75" customHeight="1" x14ac:dyDescent="0.25">
      <c r="D741" s="395"/>
      <c r="E741" s="395"/>
      <c r="F741" s="395"/>
      <c r="G741" s="396"/>
      <c r="H741" s="397"/>
    </row>
    <row r="742" spans="4:8" ht="15.75" customHeight="1" x14ac:dyDescent="0.25">
      <c r="D742" s="395"/>
      <c r="E742" s="395"/>
      <c r="F742" s="395"/>
      <c r="G742" s="396"/>
      <c r="H742" s="397"/>
    </row>
    <row r="743" spans="4:8" ht="15.75" customHeight="1" x14ac:dyDescent="0.25">
      <c r="D743" s="395"/>
      <c r="E743" s="395"/>
      <c r="F743" s="395"/>
      <c r="G743" s="396"/>
      <c r="H743" s="397"/>
    </row>
    <row r="744" spans="4:8" ht="15.75" customHeight="1" x14ac:dyDescent="0.25">
      <c r="D744" s="395"/>
      <c r="E744" s="395"/>
      <c r="F744" s="395"/>
      <c r="G744" s="396"/>
      <c r="H744" s="397"/>
    </row>
    <row r="745" spans="4:8" ht="15.75" customHeight="1" x14ac:dyDescent="0.25">
      <c r="D745" s="395"/>
      <c r="E745" s="395"/>
      <c r="F745" s="395"/>
      <c r="G745" s="396"/>
      <c r="H745" s="397"/>
    </row>
    <row r="746" spans="4:8" ht="15.75" customHeight="1" x14ac:dyDescent="0.25">
      <c r="D746" s="395"/>
      <c r="E746" s="395"/>
      <c r="F746" s="395"/>
      <c r="G746" s="396"/>
      <c r="H746" s="397"/>
    </row>
    <row r="747" spans="4:8" ht="15.75" customHeight="1" x14ac:dyDescent="0.25">
      <c r="D747" s="395"/>
      <c r="E747" s="395"/>
      <c r="F747" s="395"/>
      <c r="G747" s="396"/>
      <c r="H747" s="397"/>
    </row>
    <row r="748" spans="4:8" ht="15.75" customHeight="1" x14ac:dyDescent="0.25">
      <c r="D748" s="395"/>
      <c r="E748" s="395"/>
      <c r="F748" s="395"/>
      <c r="G748" s="396"/>
      <c r="H748" s="397"/>
    </row>
    <row r="749" spans="4:8" ht="15.75" customHeight="1" x14ac:dyDescent="0.25">
      <c r="D749" s="395"/>
      <c r="E749" s="395"/>
      <c r="F749" s="395"/>
      <c r="G749" s="396"/>
      <c r="H749" s="397"/>
    </row>
    <row r="750" spans="4:8" ht="15.75" customHeight="1" x14ac:dyDescent="0.25">
      <c r="D750" s="395"/>
      <c r="E750" s="395"/>
      <c r="F750" s="395"/>
      <c r="G750" s="396"/>
      <c r="H750" s="397"/>
    </row>
    <row r="751" spans="4:8" ht="15.75" customHeight="1" x14ac:dyDescent="0.25">
      <c r="D751" s="395"/>
      <c r="E751" s="395"/>
      <c r="F751" s="395"/>
      <c r="G751" s="396"/>
      <c r="H751" s="397"/>
    </row>
    <row r="752" spans="4:8" ht="15.75" customHeight="1" x14ac:dyDescent="0.25">
      <c r="D752" s="395"/>
      <c r="E752" s="395"/>
      <c r="F752" s="395"/>
      <c r="G752" s="396"/>
      <c r="H752" s="397"/>
    </row>
    <row r="753" spans="4:8" ht="15.75" customHeight="1" x14ac:dyDescent="0.25">
      <c r="D753" s="395"/>
      <c r="E753" s="395"/>
      <c r="F753" s="395"/>
      <c r="G753" s="396"/>
      <c r="H753" s="397"/>
    </row>
    <row r="754" spans="4:8" ht="15.75" customHeight="1" x14ac:dyDescent="0.25">
      <c r="D754" s="395"/>
      <c r="E754" s="395"/>
      <c r="F754" s="395"/>
      <c r="G754" s="396"/>
      <c r="H754" s="397"/>
    </row>
    <row r="755" spans="4:8" ht="15.75" customHeight="1" x14ac:dyDescent="0.25">
      <c r="D755" s="395"/>
      <c r="E755" s="395"/>
      <c r="F755" s="395"/>
      <c r="G755" s="396"/>
      <c r="H755" s="397"/>
    </row>
    <row r="756" spans="4:8" ht="15.75" customHeight="1" x14ac:dyDescent="0.25">
      <c r="D756" s="395"/>
      <c r="E756" s="395"/>
      <c r="F756" s="395"/>
      <c r="G756" s="396"/>
      <c r="H756" s="397"/>
    </row>
    <row r="757" spans="4:8" ht="15.75" customHeight="1" x14ac:dyDescent="0.25">
      <c r="D757" s="395"/>
      <c r="E757" s="395"/>
      <c r="F757" s="395"/>
      <c r="G757" s="396"/>
      <c r="H757" s="397"/>
    </row>
    <row r="758" spans="4:8" ht="15.75" customHeight="1" x14ac:dyDescent="0.25">
      <c r="D758" s="395"/>
      <c r="E758" s="395"/>
      <c r="F758" s="395"/>
      <c r="G758" s="396"/>
      <c r="H758" s="397"/>
    </row>
    <row r="759" spans="4:8" ht="15.75" customHeight="1" x14ac:dyDescent="0.25">
      <c r="D759" s="395"/>
      <c r="E759" s="395"/>
      <c r="F759" s="395"/>
      <c r="G759" s="396"/>
      <c r="H759" s="397"/>
    </row>
    <row r="760" spans="4:8" ht="15.75" customHeight="1" x14ac:dyDescent="0.25">
      <c r="D760" s="395"/>
      <c r="E760" s="395"/>
      <c r="F760" s="395"/>
      <c r="G760" s="396"/>
      <c r="H760" s="397"/>
    </row>
    <row r="761" spans="4:8" ht="15.75" customHeight="1" x14ac:dyDescent="0.25">
      <c r="D761" s="395"/>
      <c r="E761" s="395"/>
      <c r="F761" s="395"/>
      <c r="G761" s="396"/>
      <c r="H761" s="397"/>
    </row>
    <row r="762" spans="4:8" ht="15.75" customHeight="1" x14ac:dyDescent="0.25">
      <c r="D762" s="395"/>
      <c r="E762" s="395"/>
      <c r="F762" s="395"/>
      <c r="G762" s="396"/>
      <c r="H762" s="397"/>
    </row>
    <row r="763" spans="4:8" ht="15.75" customHeight="1" x14ac:dyDescent="0.25">
      <c r="D763" s="395"/>
      <c r="E763" s="395"/>
      <c r="F763" s="395"/>
      <c r="G763" s="396"/>
      <c r="H763" s="397"/>
    </row>
    <row r="764" spans="4:8" ht="15.75" customHeight="1" x14ac:dyDescent="0.25">
      <c r="D764" s="395"/>
      <c r="E764" s="395"/>
      <c r="F764" s="395"/>
      <c r="G764" s="396"/>
      <c r="H764" s="397"/>
    </row>
    <row r="765" spans="4:8" ht="15.75" customHeight="1" x14ac:dyDescent="0.25">
      <c r="D765" s="395"/>
      <c r="E765" s="395"/>
      <c r="F765" s="395"/>
      <c r="G765" s="396"/>
      <c r="H765" s="397"/>
    </row>
    <row r="766" spans="4:8" ht="15.75" customHeight="1" x14ac:dyDescent="0.25">
      <c r="D766" s="395"/>
      <c r="E766" s="395"/>
      <c r="F766" s="395"/>
      <c r="G766" s="396"/>
      <c r="H766" s="397"/>
    </row>
    <row r="767" spans="4:8" ht="15.75" customHeight="1" x14ac:dyDescent="0.25">
      <c r="D767" s="395"/>
      <c r="E767" s="395"/>
      <c r="F767" s="395"/>
      <c r="G767" s="396"/>
      <c r="H767" s="397"/>
    </row>
    <row r="768" spans="4:8" ht="15.75" customHeight="1" x14ac:dyDescent="0.25">
      <c r="D768" s="395"/>
      <c r="E768" s="395"/>
      <c r="F768" s="395"/>
      <c r="G768" s="396"/>
      <c r="H768" s="397"/>
    </row>
    <row r="769" spans="4:8" ht="15.75" customHeight="1" x14ac:dyDescent="0.25">
      <c r="D769" s="395"/>
      <c r="E769" s="395"/>
      <c r="F769" s="395"/>
      <c r="G769" s="396"/>
      <c r="H769" s="397"/>
    </row>
    <row r="770" spans="4:8" ht="15.75" customHeight="1" x14ac:dyDescent="0.25">
      <c r="D770" s="395"/>
      <c r="E770" s="395"/>
      <c r="F770" s="395"/>
      <c r="G770" s="396"/>
      <c r="H770" s="397"/>
    </row>
    <row r="771" spans="4:8" ht="15.75" customHeight="1" x14ac:dyDescent="0.25">
      <c r="D771" s="395"/>
      <c r="E771" s="395"/>
      <c r="F771" s="395"/>
      <c r="G771" s="396"/>
      <c r="H771" s="397"/>
    </row>
    <row r="772" spans="4:8" ht="15.75" customHeight="1" x14ac:dyDescent="0.25">
      <c r="D772" s="395"/>
      <c r="E772" s="395"/>
      <c r="F772" s="395"/>
      <c r="G772" s="396"/>
      <c r="H772" s="397"/>
    </row>
    <row r="773" spans="4:8" ht="15.75" customHeight="1" x14ac:dyDescent="0.25">
      <c r="D773" s="395"/>
      <c r="E773" s="395"/>
      <c r="F773" s="395"/>
      <c r="G773" s="396"/>
      <c r="H773" s="397"/>
    </row>
    <row r="774" spans="4:8" ht="15.75" customHeight="1" x14ac:dyDescent="0.25">
      <c r="D774" s="395"/>
      <c r="E774" s="395"/>
      <c r="F774" s="395"/>
      <c r="G774" s="396"/>
      <c r="H774" s="397"/>
    </row>
    <row r="775" spans="4:8" ht="15.75" customHeight="1" x14ac:dyDescent="0.25">
      <c r="D775" s="395"/>
      <c r="E775" s="395"/>
      <c r="F775" s="395"/>
      <c r="G775" s="396"/>
      <c r="H775" s="397"/>
    </row>
    <row r="776" spans="4:8" ht="15.75" customHeight="1" x14ac:dyDescent="0.25">
      <c r="D776" s="395"/>
      <c r="E776" s="395"/>
      <c r="F776" s="395"/>
      <c r="G776" s="396"/>
      <c r="H776" s="397"/>
    </row>
    <row r="777" spans="4:8" ht="15.75" customHeight="1" x14ac:dyDescent="0.25">
      <c r="D777" s="395"/>
      <c r="E777" s="395"/>
      <c r="F777" s="395"/>
      <c r="G777" s="396"/>
      <c r="H777" s="397"/>
    </row>
    <row r="778" spans="4:8" ht="15.75" customHeight="1" x14ac:dyDescent="0.25">
      <c r="D778" s="395"/>
      <c r="E778" s="395"/>
      <c r="F778" s="395"/>
      <c r="G778" s="396"/>
      <c r="H778" s="397"/>
    </row>
    <row r="779" spans="4:8" ht="15.75" customHeight="1" x14ac:dyDescent="0.25">
      <c r="D779" s="395"/>
      <c r="E779" s="395"/>
      <c r="F779" s="395"/>
      <c r="G779" s="396"/>
      <c r="H779" s="397"/>
    </row>
    <row r="780" spans="4:8" ht="15.75" customHeight="1" x14ac:dyDescent="0.25">
      <c r="D780" s="395"/>
      <c r="E780" s="395"/>
      <c r="F780" s="395"/>
      <c r="G780" s="396"/>
      <c r="H780" s="397"/>
    </row>
    <row r="781" spans="4:8" ht="15.75" customHeight="1" x14ac:dyDescent="0.25">
      <c r="D781" s="395"/>
      <c r="E781" s="395"/>
      <c r="F781" s="395"/>
      <c r="G781" s="396"/>
      <c r="H781" s="397"/>
    </row>
    <row r="782" spans="4:8" ht="15.75" customHeight="1" x14ac:dyDescent="0.25">
      <c r="D782" s="395"/>
      <c r="E782" s="395"/>
      <c r="F782" s="395"/>
      <c r="G782" s="396"/>
      <c r="H782" s="397"/>
    </row>
    <row r="783" spans="4:8" ht="15.75" customHeight="1" x14ac:dyDescent="0.25">
      <c r="D783" s="395"/>
      <c r="E783" s="395"/>
      <c r="F783" s="395"/>
      <c r="G783" s="396"/>
      <c r="H783" s="397"/>
    </row>
    <row r="784" spans="4:8" ht="15.75" customHeight="1" x14ac:dyDescent="0.25">
      <c r="D784" s="395"/>
      <c r="E784" s="395"/>
      <c r="F784" s="395"/>
      <c r="G784" s="396"/>
      <c r="H784" s="397"/>
    </row>
    <row r="785" spans="4:8" ht="15.75" customHeight="1" x14ac:dyDescent="0.25">
      <c r="D785" s="395"/>
      <c r="E785" s="395"/>
      <c r="F785" s="395"/>
      <c r="G785" s="396"/>
      <c r="H785" s="397"/>
    </row>
    <row r="786" spans="4:8" ht="15.75" customHeight="1" x14ac:dyDescent="0.25">
      <c r="D786" s="395"/>
      <c r="E786" s="395"/>
      <c r="F786" s="395"/>
      <c r="G786" s="396"/>
      <c r="H786" s="397"/>
    </row>
    <row r="787" spans="4:8" ht="15.75" customHeight="1" x14ac:dyDescent="0.25">
      <c r="D787" s="395"/>
      <c r="E787" s="395"/>
      <c r="F787" s="395"/>
      <c r="G787" s="396"/>
      <c r="H787" s="397"/>
    </row>
    <row r="788" spans="4:8" ht="15.75" customHeight="1" x14ac:dyDescent="0.25">
      <c r="D788" s="395"/>
      <c r="E788" s="395"/>
      <c r="F788" s="395"/>
      <c r="G788" s="396"/>
      <c r="H788" s="397"/>
    </row>
    <row r="789" spans="4:8" ht="15.75" customHeight="1" x14ac:dyDescent="0.25">
      <c r="D789" s="395"/>
      <c r="E789" s="395"/>
      <c r="F789" s="395"/>
      <c r="G789" s="396"/>
      <c r="H789" s="397"/>
    </row>
    <row r="790" spans="4:8" ht="15.75" customHeight="1" x14ac:dyDescent="0.25">
      <c r="D790" s="395"/>
      <c r="E790" s="395"/>
      <c r="F790" s="395"/>
      <c r="G790" s="396"/>
      <c r="H790" s="397"/>
    </row>
    <row r="791" spans="4:8" ht="15.75" customHeight="1" x14ac:dyDescent="0.25">
      <c r="D791" s="395"/>
      <c r="E791" s="395"/>
      <c r="F791" s="395"/>
      <c r="G791" s="396"/>
      <c r="H791" s="397"/>
    </row>
    <row r="792" spans="4:8" ht="15.75" customHeight="1" x14ac:dyDescent="0.25">
      <c r="D792" s="395"/>
      <c r="E792" s="395"/>
      <c r="F792" s="395"/>
      <c r="G792" s="396"/>
      <c r="H792" s="397"/>
    </row>
    <row r="793" spans="4:8" ht="15.75" customHeight="1" x14ac:dyDescent="0.25">
      <c r="D793" s="395"/>
      <c r="E793" s="395"/>
      <c r="F793" s="395"/>
      <c r="G793" s="396"/>
      <c r="H793" s="397"/>
    </row>
    <row r="794" spans="4:8" ht="15.75" customHeight="1" x14ac:dyDescent="0.25">
      <c r="D794" s="395"/>
      <c r="E794" s="395"/>
      <c r="F794" s="395"/>
      <c r="G794" s="396"/>
      <c r="H794" s="397"/>
    </row>
    <row r="795" spans="4:8" ht="15.75" customHeight="1" x14ac:dyDescent="0.25">
      <c r="D795" s="395"/>
      <c r="E795" s="395"/>
      <c r="F795" s="395"/>
      <c r="G795" s="396"/>
      <c r="H795" s="397"/>
    </row>
    <row r="796" spans="4:8" ht="15.75" customHeight="1" x14ac:dyDescent="0.25">
      <c r="D796" s="395"/>
      <c r="E796" s="395"/>
      <c r="F796" s="395"/>
      <c r="G796" s="396"/>
      <c r="H796" s="397"/>
    </row>
    <row r="797" spans="4:8" ht="15.75" customHeight="1" x14ac:dyDescent="0.25">
      <c r="D797" s="395"/>
      <c r="E797" s="395"/>
      <c r="F797" s="395"/>
      <c r="G797" s="396"/>
      <c r="H797" s="397"/>
    </row>
    <row r="798" spans="4:8" ht="15.75" customHeight="1" x14ac:dyDescent="0.25">
      <c r="D798" s="395"/>
      <c r="E798" s="395"/>
      <c r="F798" s="395"/>
      <c r="G798" s="396"/>
      <c r="H798" s="397"/>
    </row>
    <row r="799" spans="4:8" ht="15.75" customHeight="1" x14ac:dyDescent="0.25">
      <c r="D799" s="395"/>
      <c r="E799" s="395"/>
      <c r="F799" s="395"/>
      <c r="G799" s="396"/>
      <c r="H799" s="397"/>
    </row>
    <row r="800" spans="4:8" ht="15.75" customHeight="1" x14ac:dyDescent="0.25">
      <c r="D800" s="395"/>
      <c r="E800" s="395"/>
      <c r="F800" s="395"/>
      <c r="G800" s="396"/>
      <c r="H800" s="397"/>
    </row>
    <row r="801" spans="4:8" ht="15.75" customHeight="1" x14ac:dyDescent="0.25">
      <c r="D801" s="395"/>
      <c r="E801" s="395"/>
      <c r="F801" s="395"/>
      <c r="G801" s="396"/>
      <c r="H801" s="397"/>
    </row>
    <row r="802" spans="4:8" ht="15.75" customHeight="1" x14ac:dyDescent="0.25">
      <c r="D802" s="395"/>
      <c r="E802" s="395"/>
      <c r="F802" s="395"/>
      <c r="G802" s="396"/>
      <c r="H802" s="397"/>
    </row>
    <row r="803" spans="4:8" ht="15.75" customHeight="1" x14ac:dyDescent="0.25">
      <c r="D803" s="395"/>
      <c r="E803" s="395"/>
      <c r="F803" s="395"/>
      <c r="G803" s="396"/>
      <c r="H803" s="397"/>
    </row>
    <row r="804" spans="4:8" ht="15.75" customHeight="1" x14ac:dyDescent="0.25">
      <c r="D804" s="395"/>
      <c r="E804" s="395"/>
      <c r="F804" s="395"/>
      <c r="G804" s="396"/>
      <c r="H804" s="397"/>
    </row>
    <row r="805" spans="4:8" ht="15.75" customHeight="1" x14ac:dyDescent="0.25">
      <c r="D805" s="395"/>
      <c r="E805" s="395"/>
      <c r="F805" s="395"/>
      <c r="G805" s="396"/>
      <c r="H805" s="397"/>
    </row>
    <row r="806" spans="4:8" ht="15.75" customHeight="1" x14ac:dyDescent="0.25">
      <c r="D806" s="395"/>
      <c r="E806" s="395"/>
      <c r="F806" s="395"/>
      <c r="G806" s="396"/>
      <c r="H806" s="397"/>
    </row>
    <row r="807" spans="4:8" ht="15.75" customHeight="1" x14ac:dyDescent="0.25">
      <c r="D807" s="395"/>
      <c r="E807" s="395"/>
      <c r="F807" s="395"/>
      <c r="G807" s="396"/>
      <c r="H807" s="397"/>
    </row>
    <row r="808" spans="4:8" ht="15.75" customHeight="1" x14ac:dyDescent="0.25">
      <c r="D808" s="395"/>
      <c r="E808" s="395"/>
      <c r="F808" s="395"/>
      <c r="G808" s="396"/>
      <c r="H808" s="397"/>
    </row>
    <row r="809" spans="4:8" ht="15.75" customHeight="1" x14ac:dyDescent="0.25">
      <c r="D809" s="395"/>
      <c r="E809" s="395"/>
      <c r="F809" s="395"/>
      <c r="G809" s="396"/>
      <c r="H809" s="397"/>
    </row>
    <row r="810" spans="4:8" ht="15.75" customHeight="1" x14ac:dyDescent="0.25">
      <c r="D810" s="395"/>
      <c r="E810" s="395"/>
      <c r="F810" s="395"/>
      <c r="G810" s="396"/>
      <c r="H810" s="397"/>
    </row>
    <row r="811" spans="4:8" ht="15.75" customHeight="1" x14ac:dyDescent="0.25">
      <c r="D811" s="395"/>
      <c r="E811" s="395"/>
      <c r="F811" s="395"/>
      <c r="G811" s="396"/>
      <c r="H811" s="397"/>
    </row>
    <row r="812" spans="4:8" ht="15.75" customHeight="1" x14ac:dyDescent="0.25">
      <c r="D812" s="395"/>
      <c r="E812" s="395"/>
      <c r="F812" s="395"/>
      <c r="G812" s="396"/>
      <c r="H812" s="397"/>
    </row>
    <row r="813" spans="4:8" ht="15.75" customHeight="1" x14ac:dyDescent="0.25">
      <c r="D813" s="395"/>
      <c r="E813" s="395"/>
      <c r="F813" s="395"/>
      <c r="G813" s="396"/>
      <c r="H813" s="397"/>
    </row>
    <row r="814" spans="4:8" ht="15.75" customHeight="1" x14ac:dyDescent="0.25">
      <c r="D814" s="395"/>
      <c r="E814" s="395"/>
      <c r="F814" s="395"/>
      <c r="G814" s="396"/>
      <c r="H814" s="397"/>
    </row>
    <row r="815" spans="4:8" ht="15.75" customHeight="1" x14ac:dyDescent="0.25">
      <c r="D815" s="395"/>
      <c r="E815" s="395"/>
      <c r="F815" s="395"/>
      <c r="G815" s="396"/>
      <c r="H815" s="397"/>
    </row>
    <row r="816" spans="4:8" ht="15.75" customHeight="1" x14ac:dyDescent="0.25">
      <c r="D816" s="395"/>
      <c r="E816" s="395"/>
      <c r="F816" s="395"/>
      <c r="G816" s="396"/>
      <c r="H816" s="397"/>
    </row>
    <row r="817" spans="4:8" ht="15.75" customHeight="1" x14ac:dyDescent="0.25">
      <c r="D817" s="395"/>
      <c r="E817" s="395"/>
      <c r="F817" s="395"/>
      <c r="G817" s="396"/>
      <c r="H817" s="397"/>
    </row>
    <row r="818" spans="4:8" ht="15.75" customHeight="1" x14ac:dyDescent="0.25">
      <c r="D818" s="395"/>
      <c r="E818" s="395"/>
      <c r="F818" s="395"/>
      <c r="G818" s="396"/>
      <c r="H818" s="397"/>
    </row>
    <row r="819" spans="4:8" ht="15.75" customHeight="1" x14ac:dyDescent="0.25">
      <c r="D819" s="395"/>
      <c r="E819" s="395"/>
      <c r="F819" s="395"/>
      <c r="G819" s="396"/>
      <c r="H819" s="397"/>
    </row>
    <row r="820" spans="4:8" ht="15.75" customHeight="1" x14ac:dyDescent="0.25">
      <c r="D820" s="395"/>
      <c r="E820" s="395"/>
      <c r="F820" s="395"/>
      <c r="G820" s="396"/>
      <c r="H820" s="397"/>
    </row>
    <row r="821" spans="4:8" ht="15.75" customHeight="1" x14ac:dyDescent="0.25">
      <c r="D821" s="395"/>
      <c r="E821" s="395"/>
      <c r="F821" s="395"/>
      <c r="G821" s="396"/>
      <c r="H821" s="397"/>
    </row>
    <row r="822" spans="4:8" ht="15.75" customHeight="1" x14ac:dyDescent="0.25">
      <c r="D822" s="395"/>
      <c r="E822" s="395"/>
      <c r="F822" s="395"/>
      <c r="G822" s="396"/>
      <c r="H822" s="397"/>
    </row>
    <row r="823" spans="4:8" ht="15.75" customHeight="1" x14ac:dyDescent="0.25">
      <c r="D823" s="395"/>
      <c r="E823" s="395"/>
      <c r="F823" s="395"/>
      <c r="G823" s="396"/>
      <c r="H823" s="397"/>
    </row>
    <row r="824" spans="4:8" ht="15.75" customHeight="1" x14ac:dyDescent="0.25">
      <c r="D824" s="395"/>
      <c r="E824" s="395"/>
      <c r="F824" s="395"/>
      <c r="G824" s="396"/>
      <c r="H824" s="397"/>
    </row>
    <row r="825" spans="4:8" ht="15.75" customHeight="1" x14ac:dyDescent="0.25">
      <c r="D825" s="395"/>
      <c r="E825" s="395"/>
      <c r="F825" s="395"/>
      <c r="G825" s="396"/>
      <c r="H825" s="397"/>
    </row>
    <row r="826" spans="4:8" ht="15.75" customHeight="1" x14ac:dyDescent="0.25">
      <c r="D826" s="395"/>
      <c r="E826" s="395"/>
      <c r="F826" s="395"/>
      <c r="G826" s="396"/>
      <c r="H826" s="397"/>
    </row>
    <row r="827" spans="4:8" ht="15.75" customHeight="1" x14ac:dyDescent="0.25">
      <c r="D827" s="395"/>
      <c r="E827" s="395"/>
      <c r="F827" s="395"/>
      <c r="G827" s="396"/>
      <c r="H827" s="397"/>
    </row>
    <row r="828" spans="4:8" ht="15.75" customHeight="1" x14ac:dyDescent="0.25">
      <c r="D828" s="395"/>
      <c r="E828" s="395"/>
      <c r="F828" s="395"/>
      <c r="G828" s="396"/>
      <c r="H828" s="397"/>
    </row>
    <row r="829" spans="4:8" ht="15.75" customHeight="1" x14ac:dyDescent="0.25">
      <c r="D829" s="395"/>
      <c r="E829" s="395"/>
      <c r="F829" s="395"/>
      <c r="G829" s="396"/>
      <c r="H829" s="397"/>
    </row>
    <row r="830" spans="4:8" ht="15.75" customHeight="1" x14ac:dyDescent="0.25">
      <c r="D830" s="395"/>
      <c r="E830" s="395"/>
      <c r="F830" s="395"/>
      <c r="G830" s="396"/>
      <c r="H830" s="397"/>
    </row>
    <row r="831" spans="4:8" ht="15.75" customHeight="1" x14ac:dyDescent="0.25">
      <c r="D831" s="395"/>
      <c r="E831" s="395"/>
      <c r="F831" s="395"/>
      <c r="G831" s="396"/>
      <c r="H831" s="397"/>
    </row>
    <row r="832" spans="4:8" ht="15.75" customHeight="1" x14ac:dyDescent="0.25">
      <c r="D832" s="395"/>
      <c r="E832" s="395"/>
      <c r="F832" s="395"/>
      <c r="G832" s="396"/>
      <c r="H832" s="397"/>
    </row>
    <row r="833" spans="4:8" ht="15.75" customHeight="1" x14ac:dyDescent="0.25">
      <c r="D833" s="395"/>
      <c r="E833" s="395"/>
      <c r="F833" s="395"/>
      <c r="G833" s="396"/>
      <c r="H833" s="397"/>
    </row>
    <row r="834" spans="4:8" ht="15.75" customHeight="1" x14ac:dyDescent="0.25">
      <c r="D834" s="395"/>
      <c r="E834" s="395"/>
      <c r="F834" s="395"/>
      <c r="G834" s="396"/>
      <c r="H834" s="397"/>
    </row>
    <row r="835" spans="4:8" ht="15.75" customHeight="1" x14ac:dyDescent="0.25">
      <c r="D835" s="395"/>
      <c r="E835" s="395"/>
      <c r="F835" s="395"/>
      <c r="G835" s="396"/>
      <c r="H835" s="397"/>
    </row>
    <row r="836" spans="4:8" ht="15.75" customHeight="1" x14ac:dyDescent="0.25">
      <c r="D836" s="395"/>
      <c r="E836" s="395"/>
      <c r="F836" s="395"/>
      <c r="G836" s="396"/>
      <c r="H836" s="397"/>
    </row>
    <row r="837" spans="4:8" ht="15.75" customHeight="1" x14ac:dyDescent="0.25">
      <c r="D837" s="395"/>
      <c r="E837" s="395"/>
      <c r="F837" s="395"/>
      <c r="G837" s="396"/>
      <c r="H837" s="397"/>
    </row>
    <row r="838" spans="4:8" ht="15.75" customHeight="1" x14ac:dyDescent="0.25">
      <c r="D838" s="395"/>
      <c r="E838" s="395"/>
      <c r="F838" s="395"/>
      <c r="G838" s="396"/>
      <c r="H838" s="397"/>
    </row>
    <row r="839" spans="4:8" ht="15.75" customHeight="1" x14ac:dyDescent="0.25">
      <c r="D839" s="395"/>
      <c r="E839" s="395"/>
      <c r="F839" s="395"/>
      <c r="G839" s="396"/>
      <c r="H839" s="397"/>
    </row>
    <row r="840" spans="4:8" ht="15.75" customHeight="1" x14ac:dyDescent="0.25">
      <c r="D840" s="395"/>
      <c r="E840" s="395"/>
      <c r="F840" s="395"/>
      <c r="G840" s="396"/>
      <c r="H840" s="397"/>
    </row>
    <row r="841" spans="4:8" ht="15.75" customHeight="1" x14ac:dyDescent="0.25">
      <c r="D841" s="395"/>
      <c r="E841" s="395"/>
      <c r="F841" s="395"/>
      <c r="G841" s="396"/>
      <c r="H841" s="397"/>
    </row>
    <row r="842" spans="4:8" ht="15.75" customHeight="1" x14ac:dyDescent="0.25">
      <c r="D842" s="395"/>
      <c r="E842" s="395"/>
      <c r="F842" s="395"/>
      <c r="G842" s="396"/>
      <c r="H842" s="397"/>
    </row>
    <row r="843" spans="4:8" ht="15.75" customHeight="1" x14ac:dyDescent="0.25">
      <c r="D843" s="395"/>
      <c r="E843" s="395"/>
      <c r="F843" s="395"/>
      <c r="G843" s="396"/>
      <c r="H843" s="397"/>
    </row>
    <row r="844" spans="4:8" ht="15.75" customHeight="1" x14ac:dyDescent="0.25">
      <c r="D844" s="395"/>
      <c r="E844" s="395"/>
      <c r="F844" s="395"/>
      <c r="G844" s="396"/>
      <c r="H844" s="397"/>
    </row>
    <row r="845" spans="4:8" ht="15.75" customHeight="1" x14ac:dyDescent="0.25">
      <c r="D845" s="395"/>
      <c r="E845" s="395"/>
      <c r="F845" s="395"/>
      <c r="G845" s="396"/>
      <c r="H845" s="397"/>
    </row>
    <row r="846" spans="4:8" ht="15.75" customHeight="1" x14ac:dyDescent="0.25">
      <c r="D846" s="395"/>
      <c r="E846" s="395"/>
      <c r="F846" s="395"/>
      <c r="G846" s="396"/>
      <c r="H846" s="397"/>
    </row>
    <row r="847" spans="4:8" ht="15.75" customHeight="1" x14ac:dyDescent="0.25">
      <c r="D847" s="395"/>
      <c r="E847" s="395"/>
      <c r="F847" s="395"/>
      <c r="G847" s="396"/>
      <c r="H847" s="397"/>
    </row>
    <row r="848" spans="4:8" ht="15.75" customHeight="1" x14ac:dyDescent="0.25">
      <c r="D848" s="395"/>
      <c r="E848" s="395"/>
      <c r="F848" s="395"/>
      <c r="G848" s="396"/>
      <c r="H848" s="397"/>
    </row>
    <row r="849" spans="4:8" ht="15.75" customHeight="1" x14ac:dyDescent="0.25">
      <c r="D849" s="395"/>
      <c r="E849" s="395"/>
      <c r="F849" s="395"/>
      <c r="G849" s="396"/>
      <c r="H849" s="397"/>
    </row>
    <row r="850" spans="4:8" ht="15.75" customHeight="1" x14ac:dyDescent="0.25">
      <c r="D850" s="395"/>
      <c r="E850" s="395"/>
      <c r="F850" s="395"/>
      <c r="G850" s="396"/>
      <c r="H850" s="397"/>
    </row>
    <row r="851" spans="4:8" ht="15.75" customHeight="1" x14ac:dyDescent="0.25">
      <c r="D851" s="395"/>
      <c r="E851" s="395"/>
      <c r="F851" s="395"/>
      <c r="G851" s="396"/>
      <c r="H851" s="397"/>
    </row>
    <row r="852" spans="4:8" ht="15.75" customHeight="1" x14ac:dyDescent="0.25">
      <c r="D852" s="395"/>
      <c r="E852" s="395"/>
      <c r="F852" s="395"/>
      <c r="G852" s="396"/>
      <c r="H852" s="397"/>
    </row>
    <row r="853" spans="4:8" ht="15.75" customHeight="1" x14ac:dyDescent="0.25">
      <c r="D853" s="395"/>
      <c r="E853" s="395"/>
      <c r="F853" s="395"/>
      <c r="G853" s="396"/>
      <c r="H853" s="397"/>
    </row>
    <row r="854" spans="4:8" ht="15.75" customHeight="1" x14ac:dyDescent="0.25">
      <c r="D854" s="395"/>
      <c r="E854" s="395"/>
      <c r="F854" s="395"/>
      <c r="G854" s="396"/>
      <c r="H854" s="397"/>
    </row>
    <row r="855" spans="4:8" ht="15.75" customHeight="1" x14ac:dyDescent="0.25">
      <c r="D855" s="395"/>
      <c r="E855" s="395"/>
      <c r="F855" s="395"/>
      <c r="G855" s="396"/>
      <c r="H855" s="397"/>
    </row>
    <row r="856" spans="4:8" ht="15.75" customHeight="1" x14ac:dyDescent="0.25">
      <c r="D856" s="395"/>
      <c r="E856" s="395"/>
      <c r="F856" s="395"/>
      <c r="G856" s="396"/>
      <c r="H856" s="397"/>
    </row>
    <row r="857" spans="4:8" ht="15.75" customHeight="1" x14ac:dyDescent="0.25">
      <c r="D857" s="395"/>
      <c r="E857" s="395"/>
      <c r="F857" s="395"/>
      <c r="G857" s="396"/>
      <c r="H857" s="397"/>
    </row>
    <row r="858" spans="4:8" ht="15.75" customHeight="1" x14ac:dyDescent="0.25">
      <c r="D858" s="395"/>
      <c r="E858" s="395"/>
      <c r="F858" s="395"/>
      <c r="G858" s="396"/>
      <c r="H858" s="397"/>
    </row>
    <row r="859" spans="4:8" ht="15.75" customHeight="1" x14ac:dyDescent="0.25">
      <c r="D859" s="395"/>
      <c r="E859" s="395"/>
      <c r="F859" s="395"/>
      <c r="G859" s="396"/>
      <c r="H859" s="397"/>
    </row>
    <row r="860" spans="4:8" ht="15.75" customHeight="1" x14ac:dyDescent="0.25">
      <c r="D860" s="395"/>
      <c r="E860" s="395"/>
      <c r="F860" s="395"/>
      <c r="G860" s="396"/>
      <c r="H860" s="397"/>
    </row>
    <row r="861" spans="4:8" ht="15.75" customHeight="1" x14ac:dyDescent="0.25">
      <c r="D861" s="395"/>
      <c r="E861" s="395"/>
      <c r="F861" s="395"/>
      <c r="G861" s="396"/>
      <c r="H861" s="397"/>
    </row>
    <row r="862" spans="4:8" ht="15.75" customHeight="1" x14ac:dyDescent="0.25">
      <c r="D862" s="395"/>
      <c r="E862" s="395"/>
      <c r="F862" s="395"/>
      <c r="G862" s="396"/>
      <c r="H862" s="397"/>
    </row>
    <row r="863" spans="4:8" ht="15.75" customHeight="1" x14ac:dyDescent="0.25">
      <c r="D863" s="395"/>
      <c r="E863" s="395"/>
      <c r="F863" s="395"/>
      <c r="G863" s="396"/>
      <c r="H863" s="397"/>
    </row>
    <row r="864" spans="4:8" ht="15.75" customHeight="1" x14ac:dyDescent="0.25">
      <c r="D864" s="395"/>
      <c r="E864" s="395"/>
      <c r="F864" s="395"/>
      <c r="G864" s="396"/>
      <c r="H864" s="397"/>
    </row>
    <row r="865" spans="4:8" ht="15.75" customHeight="1" x14ac:dyDescent="0.25">
      <c r="D865" s="395"/>
      <c r="E865" s="395"/>
      <c r="F865" s="395"/>
      <c r="G865" s="396"/>
      <c r="H865" s="397"/>
    </row>
    <row r="866" spans="4:8" ht="15.75" customHeight="1" x14ac:dyDescent="0.25">
      <c r="D866" s="395"/>
      <c r="E866" s="395"/>
      <c r="F866" s="395"/>
      <c r="G866" s="396"/>
      <c r="H866" s="397"/>
    </row>
    <row r="867" spans="4:8" ht="15.75" customHeight="1" x14ac:dyDescent="0.25">
      <c r="D867" s="395"/>
      <c r="E867" s="395"/>
      <c r="F867" s="395"/>
      <c r="G867" s="396"/>
      <c r="H867" s="397"/>
    </row>
    <row r="868" spans="4:8" ht="15.75" customHeight="1" x14ac:dyDescent="0.25">
      <c r="D868" s="395"/>
      <c r="E868" s="395"/>
      <c r="F868" s="395"/>
      <c r="G868" s="396"/>
      <c r="H868" s="397"/>
    </row>
    <row r="869" spans="4:8" ht="15.75" customHeight="1" x14ac:dyDescent="0.25">
      <c r="D869" s="395"/>
      <c r="E869" s="395"/>
      <c r="F869" s="395"/>
      <c r="G869" s="396"/>
      <c r="H869" s="397"/>
    </row>
    <row r="870" spans="4:8" ht="15.75" customHeight="1" x14ac:dyDescent="0.25">
      <c r="D870" s="395"/>
      <c r="E870" s="395"/>
      <c r="F870" s="395"/>
      <c r="G870" s="396"/>
      <c r="H870" s="397"/>
    </row>
    <row r="871" spans="4:8" ht="15.75" customHeight="1" x14ac:dyDescent="0.25">
      <c r="D871" s="395"/>
      <c r="E871" s="395"/>
      <c r="F871" s="395"/>
      <c r="G871" s="396"/>
      <c r="H871" s="397"/>
    </row>
    <row r="872" spans="4:8" ht="15.75" customHeight="1" x14ac:dyDescent="0.25">
      <c r="D872" s="395"/>
      <c r="E872" s="395"/>
      <c r="F872" s="395"/>
      <c r="G872" s="396"/>
      <c r="H872" s="397"/>
    </row>
    <row r="873" spans="4:8" ht="15.75" customHeight="1" x14ac:dyDescent="0.25">
      <c r="D873" s="395"/>
      <c r="E873" s="395"/>
      <c r="F873" s="395"/>
      <c r="G873" s="396"/>
      <c r="H873" s="397"/>
    </row>
    <row r="874" spans="4:8" ht="15.75" customHeight="1" x14ac:dyDescent="0.25">
      <c r="D874" s="395"/>
      <c r="E874" s="395"/>
      <c r="F874" s="395"/>
      <c r="G874" s="396"/>
      <c r="H874" s="397"/>
    </row>
    <row r="875" spans="4:8" ht="15.75" customHeight="1" x14ac:dyDescent="0.25">
      <c r="D875" s="395"/>
      <c r="E875" s="395"/>
      <c r="F875" s="395"/>
      <c r="G875" s="396"/>
      <c r="H875" s="397"/>
    </row>
    <row r="876" spans="4:8" ht="15.75" customHeight="1" x14ac:dyDescent="0.25">
      <c r="D876" s="395"/>
      <c r="E876" s="395"/>
      <c r="F876" s="395"/>
      <c r="G876" s="396"/>
      <c r="H876" s="397"/>
    </row>
    <row r="877" spans="4:8" ht="15.75" customHeight="1" x14ac:dyDescent="0.25">
      <c r="D877" s="395"/>
      <c r="E877" s="395"/>
      <c r="F877" s="395"/>
      <c r="G877" s="396"/>
      <c r="H877" s="397"/>
    </row>
    <row r="878" spans="4:8" ht="15.75" customHeight="1" x14ac:dyDescent="0.25">
      <c r="D878" s="395"/>
      <c r="E878" s="395"/>
      <c r="F878" s="395"/>
      <c r="G878" s="396"/>
      <c r="H878" s="397"/>
    </row>
    <row r="879" spans="4:8" ht="15.75" customHeight="1" x14ac:dyDescent="0.25">
      <c r="D879" s="395"/>
      <c r="E879" s="395"/>
      <c r="F879" s="395"/>
      <c r="G879" s="396"/>
      <c r="H879" s="397"/>
    </row>
    <row r="880" spans="4:8" ht="15.75" customHeight="1" x14ac:dyDescent="0.25">
      <c r="D880" s="395"/>
      <c r="E880" s="395"/>
      <c r="F880" s="395"/>
      <c r="G880" s="396"/>
      <c r="H880" s="397"/>
    </row>
    <row r="881" spans="4:8" ht="15.75" customHeight="1" x14ac:dyDescent="0.25">
      <c r="D881" s="395"/>
      <c r="E881" s="395"/>
      <c r="F881" s="395"/>
      <c r="G881" s="396"/>
      <c r="H881" s="397"/>
    </row>
    <row r="882" spans="4:8" ht="15.75" customHeight="1" x14ac:dyDescent="0.25">
      <c r="D882" s="395"/>
      <c r="E882" s="395"/>
      <c r="F882" s="395"/>
      <c r="G882" s="396"/>
      <c r="H882" s="397"/>
    </row>
    <row r="883" spans="4:8" ht="15.75" customHeight="1" x14ac:dyDescent="0.25">
      <c r="D883" s="395"/>
      <c r="E883" s="395"/>
      <c r="F883" s="395"/>
      <c r="G883" s="396"/>
      <c r="H883" s="397"/>
    </row>
    <row r="884" spans="4:8" ht="15.75" customHeight="1" x14ac:dyDescent="0.25">
      <c r="D884" s="395"/>
      <c r="E884" s="395"/>
      <c r="F884" s="395"/>
      <c r="G884" s="396"/>
      <c r="H884" s="397"/>
    </row>
    <row r="885" spans="4:8" ht="15.75" customHeight="1" x14ac:dyDescent="0.25">
      <c r="D885" s="395"/>
      <c r="E885" s="395"/>
      <c r="F885" s="395"/>
      <c r="G885" s="396"/>
      <c r="H885" s="397"/>
    </row>
    <row r="886" spans="4:8" ht="15.75" customHeight="1" x14ac:dyDescent="0.25">
      <c r="D886" s="395"/>
      <c r="E886" s="395"/>
      <c r="F886" s="395"/>
      <c r="G886" s="396"/>
      <c r="H886" s="397"/>
    </row>
    <row r="887" spans="4:8" ht="15.75" customHeight="1" x14ac:dyDescent="0.25">
      <c r="D887" s="395"/>
      <c r="E887" s="395"/>
      <c r="F887" s="395"/>
      <c r="G887" s="396"/>
      <c r="H887" s="397"/>
    </row>
    <row r="888" spans="4:8" ht="15.75" customHeight="1" x14ac:dyDescent="0.25">
      <c r="D888" s="395"/>
      <c r="E888" s="395"/>
      <c r="F888" s="395"/>
      <c r="G888" s="396"/>
      <c r="H888" s="397"/>
    </row>
    <row r="889" spans="4:8" ht="15.75" customHeight="1" x14ac:dyDescent="0.25">
      <c r="D889" s="395"/>
      <c r="E889" s="395"/>
      <c r="F889" s="395"/>
      <c r="G889" s="396"/>
      <c r="H889" s="397"/>
    </row>
    <row r="890" spans="4:8" ht="15.75" customHeight="1" x14ac:dyDescent="0.25">
      <c r="D890" s="395"/>
      <c r="E890" s="395"/>
      <c r="F890" s="395"/>
      <c r="G890" s="396"/>
      <c r="H890" s="397"/>
    </row>
    <row r="891" spans="4:8" ht="15.75" customHeight="1" x14ac:dyDescent="0.25">
      <c r="D891" s="395"/>
      <c r="E891" s="395"/>
      <c r="F891" s="395"/>
      <c r="G891" s="396"/>
      <c r="H891" s="397"/>
    </row>
    <row r="892" spans="4:8" ht="15.75" customHeight="1" x14ac:dyDescent="0.25">
      <c r="D892" s="395"/>
      <c r="E892" s="395"/>
      <c r="F892" s="395"/>
      <c r="G892" s="396"/>
      <c r="H892" s="397"/>
    </row>
    <row r="893" spans="4:8" ht="15.75" customHeight="1" x14ac:dyDescent="0.25">
      <c r="D893" s="395"/>
      <c r="E893" s="395"/>
      <c r="F893" s="395"/>
      <c r="G893" s="396"/>
      <c r="H893" s="397"/>
    </row>
    <row r="894" spans="4:8" ht="15.75" customHeight="1" x14ac:dyDescent="0.25">
      <c r="D894" s="395"/>
      <c r="E894" s="395"/>
      <c r="F894" s="395"/>
      <c r="G894" s="396"/>
      <c r="H894" s="397"/>
    </row>
    <row r="895" spans="4:8" ht="15.75" customHeight="1" x14ac:dyDescent="0.25">
      <c r="D895" s="395"/>
      <c r="E895" s="395"/>
      <c r="F895" s="395"/>
      <c r="G895" s="396"/>
      <c r="H895" s="397"/>
    </row>
    <row r="896" spans="4:8" ht="15.75" customHeight="1" x14ac:dyDescent="0.25">
      <c r="D896" s="395"/>
      <c r="E896" s="395"/>
      <c r="F896" s="395"/>
      <c r="G896" s="396"/>
      <c r="H896" s="397"/>
    </row>
    <row r="897" spans="4:8" ht="15.75" customHeight="1" x14ac:dyDescent="0.25">
      <c r="D897" s="395"/>
      <c r="E897" s="395"/>
      <c r="F897" s="395"/>
      <c r="G897" s="396"/>
      <c r="H897" s="397"/>
    </row>
    <row r="898" spans="4:8" ht="15.75" customHeight="1" x14ac:dyDescent="0.25">
      <c r="D898" s="395"/>
      <c r="E898" s="395"/>
      <c r="F898" s="395"/>
      <c r="G898" s="396"/>
      <c r="H898" s="397"/>
    </row>
    <row r="899" spans="4:8" ht="15.75" customHeight="1" x14ac:dyDescent="0.25">
      <c r="D899" s="395"/>
      <c r="E899" s="395"/>
      <c r="F899" s="395"/>
      <c r="G899" s="396"/>
      <c r="H899" s="397"/>
    </row>
    <row r="900" spans="4:8" ht="15.75" customHeight="1" x14ac:dyDescent="0.25">
      <c r="D900" s="395"/>
      <c r="E900" s="395"/>
      <c r="F900" s="395"/>
      <c r="G900" s="396"/>
      <c r="H900" s="397"/>
    </row>
    <row r="901" spans="4:8" ht="15.75" customHeight="1" x14ac:dyDescent="0.25">
      <c r="D901" s="395"/>
      <c r="E901" s="395"/>
      <c r="F901" s="395"/>
      <c r="G901" s="396"/>
      <c r="H901" s="397"/>
    </row>
    <row r="902" spans="4:8" ht="15.75" customHeight="1" x14ac:dyDescent="0.25">
      <c r="D902" s="395"/>
      <c r="E902" s="395"/>
      <c r="F902" s="395"/>
      <c r="G902" s="396"/>
      <c r="H902" s="397"/>
    </row>
    <row r="903" spans="4:8" ht="15.75" customHeight="1" x14ac:dyDescent="0.25">
      <c r="D903" s="395"/>
      <c r="E903" s="395"/>
      <c r="F903" s="395"/>
      <c r="G903" s="396"/>
      <c r="H903" s="397"/>
    </row>
    <row r="904" spans="4:8" ht="15.75" customHeight="1" x14ac:dyDescent="0.25">
      <c r="D904" s="395"/>
      <c r="E904" s="395"/>
      <c r="F904" s="395"/>
      <c r="G904" s="396"/>
      <c r="H904" s="397"/>
    </row>
    <row r="905" spans="4:8" ht="15.75" customHeight="1" x14ac:dyDescent="0.25">
      <c r="D905" s="395"/>
      <c r="E905" s="395"/>
      <c r="F905" s="395"/>
      <c r="G905" s="396"/>
      <c r="H905" s="397"/>
    </row>
    <row r="906" spans="4:8" ht="15.75" customHeight="1" x14ac:dyDescent="0.25">
      <c r="D906" s="395"/>
      <c r="E906" s="395"/>
      <c r="F906" s="395"/>
      <c r="G906" s="396"/>
      <c r="H906" s="397"/>
    </row>
    <row r="907" spans="4:8" ht="15.75" customHeight="1" x14ac:dyDescent="0.25">
      <c r="D907" s="395"/>
      <c r="E907" s="395"/>
      <c r="F907" s="395"/>
      <c r="G907" s="396"/>
      <c r="H907" s="397"/>
    </row>
    <row r="908" spans="4:8" ht="15.75" customHeight="1" x14ac:dyDescent="0.25">
      <c r="D908" s="395"/>
      <c r="E908" s="395"/>
      <c r="F908" s="395"/>
      <c r="G908" s="396"/>
      <c r="H908" s="397"/>
    </row>
    <row r="909" spans="4:8" ht="15.75" customHeight="1" x14ac:dyDescent="0.25">
      <c r="D909" s="395"/>
      <c r="E909" s="395"/>
      <c r="F909" s="395"/>
      <c r="G909" s="396"/>
      <c r="H909" s="397"/>
    </row>
    <row r="910" spans="4:8" ht="15.75" customHeight="1" x14ac:dyDescent="0.25">
      <c r="D910" s="395"/>
      <c r="E910" s="395"/>
      <c r="F910" s="395"/>
      <c r="G910" s="396"/>
      <c r="H910" s="397"/>
    </row>
    <row r="911" spans="4:8" ht="15.75" customHeight="1" x14ac:dyDescent="0.25">
      <c r="D911" s="395"/>
      <c r="E911" s="395"/>
      <c r="F911" s="395"/>
      <c r="G911" s="396"/>
      <c r="H911" s="397"/>
    </row>
    <row r="912" spans="4:8" ht="15.75" customHeight="1" x14ac:dyDescent="0.25">
      <c r="D912" s="395"/>
      <c r="E912" s="395"/>
      <c r="F912" s="395"/>
      <c r="G912" s="396"/>
      <c r="H912" s="397"/>
    </row>
    <row r="913" spans="4:8" ht="15.75" customHeight="1" x14ac:dyDescent="0.25">
      <c r="D913" s="395"/>
      <c r="E913" s="395"/>
      <c r="F913" s="395"/>
      <c r="G913" s="396"/>
      <c r="H913" s="397"/>
    </row>
    <row r="914" spans="4:8" ht="15.75" customHeight="1" x14ac:dyDescent="0.25">
      <c r="D914" s="395"/>
      <c r="E914" s="395"/>
      <c r="F914" s="395"/>
      <c r="G914" s="396"/>
      <c r="H914" s="397"/>
    </row>
    <row r="915" spans="4:8" ht="15.75" customHeight="1" x14ac:dyDescent="0.25">
      <c r="D915" s="395"/>
      <c r="E915" s="395"/>
      <c r="F915" s="395"/>
      <c r="G915" s="396"/>
      <c r="H915" s="397"/>
    </row>
    <row r="916" spans="4:8" ht="15.75" customHeight="1" x14ac:dyDescent="0.25">
      <c r="D916" s="395"/>
      <c r="E916" s="395"/>
      <c r="F916" s="395"/>
      <c r="G916" s="396"/>
      <c r="H916" s="397"/>
    </row>
    <row r="917" spans="4:8" ht="15.75" customHeight="1" x14ac:dyDescent="0.25">
      <c r="D917" s="395"/>
      <c r="E917" s="395"/>
      <c r="F917" s="395"/>
      <c r="G917" s="396"/>
      <c r="H917" s="397"/>
    </row>
    <row r="918" spans="4:8" ht="15.75" customHeight="1" x14ac:dyDescent="0.25">
      <c r="D918" s="395"/>
      <c r="E918" s="395"/>
      <c r="F918" s="395"/>
      <c r="G918" s="396"/>
      <c r="H918" s="397"/>
    </row>
    <row r="919" spans="4:8" ht="15.75" customHeight="1" x14ac:dyDescent="0.25">
      <c r="D919" s="395"/>
      <c r="E919" s="395"/>
      <c r="F919" s="395"/>
      <c r="G919" s="396"/>
      <c r="H919" s="397"/>
    </row>
    <row r="920" spans="4:8" ht="15.75" customHeight="1" x14ac:dyDescent="0.25">
      <c r="D920" s="395"/>
      <c r="E920" s="395"/>
      <c r="F920" s="395"/>
      <c r="G920" s="396"/>
      <c r="H920" s="397"/>
    </row>
    <row r="921" spans="4:8" ht="15.75" customHeight="1" x14ac:dyDescent="0.25">
      <c r="D921" s="395"/>
      <c r="E921" s="395"/>
      <c r="F921" s="395"/>
      <c r="G921" s="396"/>
      <c r="H921" s="397"/>
    </row>
    <row r="922" spans="4:8" ht="15.75" customHeight="1" x14ac:dyDescent="0.25">
      <c r="D922" s="395"/>
      <c r="E922" s="395"/>
      <c r="F922" s="395"/>
      <c r="G922" s="396"/>
      <c r="H922" s="397"/>
    </row>
    <row r="923" spans="4:8" ht="15.75" customHeight="1" x14ac:dyDescent="0.25">
      <c r="D923" s="395"/>
      <c r="E923" s="395"/>
      <c r="F923" s="395"/>
      <c r="G923" s="396"/>
      <c r="H923" s="397"/>
    </row>
    <row r="924" spans="4:8" ht="15.75" customHeight="1" x14ac:dyDescent="0.25">
      <c r="D924" s="395"/>
      <c r="E924" s="395"/>
      <c r="F924" s="395"/>
      <c r="G924" s="396"/>
      <c r="H924" s="397"/>
    </row>
    <row r="925" spans="4:8" ht="15.75" customHeight="1" x14ac:dyDescent="0.25">
      <c r="D925" s="395"/>
      <c r="E925" s="395"/>
      <c r="F925" s="395"/>
      <c r="G925" s="396"/>
      <c r="H925" s="397"/>
    </row>
    <row r="926" spans="4:8" ht="15.75" customHeight="1" x14ac:dyDescent="0.25">
      <c r="D926" s="395"/>
      <c r="E926" s="395"/>
      <c r="F926" s="395"/>
      <c r="G926" s="396"/>
      <c r="H926" s="397"/>
    </row>
    <row r="927" spans="4:8" ht="15.75" customHeight="1" x14ac:dyDescent="0.25">
      <c r="D927" s="395"/>
      <c r="E927" s="395"/>
      <c r="F927" s="395"/>
      <c r="G927" s="396"/>
      <c r="H927" s="397"/>
    </row>
    <row r="928" spans="4:8" ht="15.75" customHeight="1" x14ac:dyDescent="0.25">
      <c r="D928" s="395"/>
      <c r="E928" s="395"/>
      <c r="F928" s="395"/>
      <c r="G928" s="396"/>
      <c r="H928" s="397"/>
    </row>
    <row r="929" spans="4:8" ht="15.75" customHeight="1" x14ac:dyDescent="0.25">
      <c r="D929" s="395"/>
      <c r="E929" s="395"/>
      <c r="F929" s="395"/>
      <c r="G929" s="396"/>
      <c r="H929" s="397"/>
    </row>
    <row r="930" spans="4:8" ht="15.75" customHeight="1" x14ac:dyDescent="0.25">
      <c r="D930" s="395"/>
      <c r="E930" s="395"/>
      <c r="F930" s="395"/>
      <c r="G930" s="396"/>
      <c r="H930" s="397"/>
    </row>
    <row r="931" spans="4:8" ht="15.75" customHeight="1" x14ac:dyDescent="0.25">
      <c r="D931" s="395"/>
      <c r="E931" s="395"/>
      <c r="F931" s="395"/>
      <c r="G931" s="396"/>
      <c r="H931" s="397"/>
    </row>
    <row r="932" spans="4:8" ht="15.75" customHeight="1" x14ac:dyDescent="0.25">
      <c r="D932" s="395"/>
      <c r="E932" s="395"/>
      <c r="F932" s="395"/>
      <c r="G932" s="396"/>
      <c r="H932" s="397"/>
    </row>
    <row r="933" spans="4:8" ht="15.75" customHeight="1" x14ac:dyDescent="0.25">
      <c r="D933" s="395"/>
      <c r="E933" s="395"/>
      <c r="F933" s="395"/>
      <c r="G933" s="396"/>
      <c r="H933" s="397"/>
    </row>
    <row r="934" spans="4:8" ht="15.75" customHeight="1" x14ac:dyDescent="0.25">
      <c r="D934" s="395"/>
      <c r="E934" s="395"/>
      <c r="F934" s="395"/>
      <c r="G934" s="396"/>
      <c r="H934" s="397"/>
    </row>
    <row r="935" spans="4:8" ht="15.75" customHeight="1" x14ac:dyDescent="0.25">
      <c r="D935" s="395"/>
      <c r="E935" s="395"/>
      <c r="F935" s="395"/>
      <c r="G935" s="396"/>
      <c r="H935" s="397"/>
    </row>
    <row r="936" spans="4:8" ht="15.75" customHeight="1" x14ac:dyDescent="0.25">
      <c r="D936" s="395"/>
      <c r="E936" s="395"/>
      <c r="F936" s="395"/>
      <c r="G936" s="396"/>
      <c r="H936" s="397"/>
    </row>
    <row r="937" spans="4:8" ht="15.75" customHeight="1" x14ac:dyDescent="0.25"/>
  </sheetData>
  <mergeCells count="3">
    <mergeCell ref="A1:H1"/>
    <mergeCell ref="A2:E2"/>
    <mergeCell ref="A3:D3"/>
  </mergeCells>
  <hyperlinks>
    <hyperlink ref="A1" location="'Оглавление'!A1" display="Назад в оглавление" xr:uid="{00000000-0004-0000-0E00-000000000000}"/>
  </hyperlinks>
  <pageMargins left="0.7" right="0.7" top="0.75" bottom="0.75" header="0" footer="0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29">
    <tabColor theme="8" tint="0.79998168889431442"/>
  </sheetPr>
  <dimension ref="A1:F457"/>
  <sheetViews>
    <sheetView showGridLines="0" workbookViewId="0">
      <pane ySplit="4" topLeftCell="A5" activePane="bottomLeft" state="frozen"/>
      <selection activeCell="A14" sqref="A14:XFD14"/>
      <selection pane="bottomLeft" sqref="A1:E1"/>
    </sheetView>
  </sheetViews>
  <sheetFormatPr defaultColWidth="14.42578125" defaultRowHeight="15" customHeight="1" x14ac:dyDescent="0.25"/>
  <cols>
    <col min="1" max="1" width="61.7109375" style="28" customWidth="1"/>
    <col min="2" max="2" width="33.85546875" style="28" bestFit="1" customWidth="1"/>
    <col min="3" max="3" width="14.7109375" style="116" customWidth="1"/>
    <col min="4" max="4" width="12.140625" style="28" customWidth="1"/>
    <col min="5" max="5" width="14.42578125" style="28" customWidth="1"/>
    <col min="6" max="6" width="2.28515625" style="28" hidden="1" customWidth="1"/>
    <col min="7" max="16384" width="14.42578125" style="28"/>
  </cols>
  <sheetData>
    <row r="1" spans="1:6" ht="32.25" customHeight="1" x14ac:dyDescent="0.25">
      <c r="A1" s="587" t="s">
        <v>2</v>
      </c>
      <c r="B1" s="587"/>
      <c r="C1" s="587"/>
      <c r="D1" s="587"/>
      <c r="E1" s="587"/>
      <c r="F1" s="119"/>
    </row>
    <row r="2" spans="1:6" ht="21" x14ac:dyDescent="0.25">
      <c r="A2" s="643" t="s">
        <v>53</v>
      </c>
      <c r="B2" s="644"/>
      <c r="C2" s="644"/>
      <c r="D2" s="130"/>
      <c r="E2" s="128"/>
    </row>
    <row r="3" spans="1:6" ht="21" x14ac:dyDescent="0.25">
      <c r="A3" s="645" t="s">
        <v>51</v>
      </c>
      <c r="B3" s="646"/>
      <c r="C3" s="120" t="s">
        <v>3</v>
      </c>
      <c r="D3" s="121">
        <f>SUM(Таблица1330[Заказ])</f>
        <v>0</v>
      </c>
      <c r="E3" s="122">
        <f>SUM(Таблица1330[Сумма заказа])</f>
        <v>0</v>
      </c>
    </row>
    <row r="4" spans="1:6" x14ac:dyDescent="0.25">
      <c r="A4" s="68" t="s">
        <v>5</v>
      </c>
      <c r="B4" s="68" t="s">
        <v>48</v>
      </c>
      <c r="C4" s="123" t="s">
        <v>18</v>
      </c>
      <c r="D4" s="124" t="s">
        <v>8</v>
      </c>
      <c r="E4" s="125" t="s">
        <v>9</v>
      </c>
      <c r="F4" s="126" t="s">
        <v>49</v>
      </c>
    </row>
    <row r="5" spans="1:6" ht="15.75" customHeight="1" x14ac:dyDescent="0.25">
      <c r="A5" s="338" t="s">
        <v>8744</v>
      </c>
      <c r="B5" s="339"/>
      <c r="C5" s="337"/>
      <c r="D5" s="485"/>
      <c r="E5" s="341" t="str">
        <f>IF(Таблица1330[[#This Row],[цена]]&lt;&gt;"",Таблица1330[[#This Row],[цена]]*Таблица1330[[#This Row],[Заказ]],"")</f>
        <v/>
      </c>
      <c r="F5" s="127"/>
    </row>
    <row r="6" spans="1:6" ht="15.75" customHeight="1" x14ac:dyDescent="0.25">
      <c r="A6" s="338" t="s">
        <v>8745</v>
      </c>
      <c r="B6" s="339"/>
      <c r="C6" s="337">
        <v>4500</v>
      </c>
      <c r="D6" s="485"/>
      <c r="E6" s="341">
        <f>IF(Таблица1330[[#This Row],[цена]]&lt;&gt;"",Таблица1330[[#This Row],[цена]]*Таблица1330[[#This Row],[Заказ]],"")</f>
        <v>0</v>
      </c>
      <c r="F6" s="127"/>
    </row>
    <row r="7" spans="1:6" ht="15.75" customHeight="1" x14ac:dyDescent="0.25">
      <c r="A7" s="338" t="s">
        <v>8746</v>
      </c>
      <c r="B7" s="339"/>
      <c r="C7" s="337">
        <v>5800</v>
      </c>
      <c r="D7" s="485"/>
      <c r="E7" s="341">
        <f>IF(Таблица1330[[#This Row],[цена]]&lt;&gt;"",Таблица1330[[#This Row],[цена]]*Таблица1330[[#This Row],[Заказ]],"")</f>
        <v>0</v>
      </c>
      <c r="F7" s="225"/>
    </row>
    <row r="8" spans="1:6" ht="15.75" customHeight="1" x14ac:dyDescent="0.25">
      <c r="A8" s="338" t="s">
        <v>15778</v>
      </c>
      <c r="B8" s="339" t="s">
        <v>4921</v>
      </c>
      <c r="C8" s="337">
        <v>9000</v>
      </c>
      <c r="D8" s="485"/>
      <c r="E8" s="341">
        <f>IF(Таблица1330[[#This Row],[цена]]&lt;&gt;"",Таблица1330[[#This Row],[цена]]*Таблица1330[[#This Row],[Заказ]],"")</f>
        <v>0</v>
      </c>
      <c r="F8" s="133"/>
    </row>
    <row r="9" spans="1:6" ht="15.75" customHeight="1" x14ac:dyDescent="0.25">
      <c r="A9" s="338" t="s">
        <v>15778</v>
      </c>
      <c r="B9" s="339" t="s">
        <v>8841</v>
      </c>
      <c r="C9" s="337">
        <v>9000</v>
      </c>
      <c r="D9" s="485"/>
      <c r="E9" s="341">
        <f>IF(Таблица1330[[#This Row],[цена]]&lt;&gt;"",Таблица1330[[#This Row],[цена]]*Таблица1330[[#This Row],[Заказ]],"")</f>
        <v>0</v>
      </c>
      <c r="F9" s="133"/>
    </row>
    <row r="10" spans="1:6" ht="15.75" customHeight="1" x14ac:dyDescent="0.25">
      <c r="A10" s="338" t="s">
        <v>15778</v>
      </c>
      <c r="B10" s="339" t="s">
        <v>4924</v>
      </c>
      <c r="C10" s="337">
        <v>9000</v>
      </c>
      <c r="D10" s="485"/>
      <c r="E10" s="341">
        <f>IF(Таблица1330[[#This Row],[цена]]&lt;&gt;"",Таблица1330[[#This Row],[цена]]*Таблица1330[[#This Row],[Заказ]],"")</f>
        <v>0</v>
      </c>
      <c r="F10" s="133"/>
    </row>
    <row r="11" spans="1:6" ht="15.75" customHeight="1" x14ac:dyDescent="0.25">
      <c r="A11" s="338" t="s">
        <v>15778</v>
      </c>
      <c r="B11" s="339" t="s">
        <v>4922</v>
      </c>
      <c r="C11" s="337">
        <v>9500</v>
      </c>
      <c r="D11" s="485"/>
      <c r="E11" s="341">
        <f>IF(Таблица1330[[#This Row],[цена]]&lt;&gt;"",Таблица1330[[#This Row],[цена]]*Таблица1330[[#This Row],[Заказ]],"")</f>
        <v>0</v>
      </c>
      <c r="F11" s="133"/>
    </row>
    <row r="12" spans="1:6" ht="15.75" customHeight="1" x14ac:dyDescent="0.25">
      <c r="A12" s="338" t="s">
        <v>15778</v>
      </c>
      <c r="B12" s="339" t="s">
        <v>9973</v>
      </c>
      <c r="C12" s="337">
        <v>9000</v>
      </c>
      <c r="D12" s="485"/>
      <c r="E12" s="341">
        <f>IF(Таблица1330[[#This Row],[цена]]&lt;&gt;"",Таблица1330[[#This Row],[цена]]*Таблица1330[[#This Row],[Заказ]],"")</f>
        <v>0</v>
      </c>
      <c r="F12" s="133"/>
    </row>
    <row r="13" spans="1:6" ht="15.75" customHeight="1" x14ac:dyDescent="0.25">
      <c r="A13" s="338" t="s">
        <v>15779</v>
      </c>
      <c r="B13" s="339" t="s">
        <v>4921</v>
      </c>
      <c r="C13" s="337">
        <v>9500</v>
      </c>
      <c r="D13" s="485"/>
      <c r="E13" s="341">
        <f>IF(Таблица1330[[#This Row],[цена]]&lt;&gt;"",Таблица1330[[#This Row],[цена]]*Таблица1330[[#This Row],[Заказ]],"")</f>
        <v>0</v>
      </c>
      <c r="F13" s="133"/>
    </row>
    <row r="14" spans="1:6" ht="15.75" customHeight="1" x14ac:dyDescent="0.25">
      <c r="A14" s="338" t="s">
        <v>15779</v>
      </c>
      <c r="B14" s="339" t="s">
        <v>4922</v>
      </c>
      <c r="C14" s="337">
        <v>9700</v>
      </c>
      <c r="D14" s="485"/>
      <c r="E14" s="341">
        <f>IF(Таблица1330[[#This Row],[цена]]&lt;&gt;"",Таблица1330[[#This Row],[цена]]*Таблица1330[[#This Row],[Заказ]],"")</f>
        <v>0</v>
      </c>
      <c r="F14" s="133"/>
    </row>
    <row r="15" spans="1:6" ht="15.75" customHeight="1" x14ac:dyDescent="0.25">
      <c r="A15" s="338" t="s">
        <v>15779</v>
      </c>
      <c r="B15" s="339" t="s">
        <v>4923</v>
      </c>
      <c r="C15" s="337">
        <v>9700</v>
      </c>
      <c r="D15" s="485"/>
      <c r="E15" s="341">
        <f>IF(Таблица1330[[#This Row],[цена]]&lt;&gt;"",Таблица1330[[#This Row],[цена]]*Таблица1330[[#This Row],[Заказ]],"")</f>
        <v>0</v>
      </c>
      <c r="F15" s="133"/>
    </row>
    <row r="16" spans="1:6" ht="15.75" customHeight="1" x14ac:dyDescent="0.25">
      <c r="A16" s="338" t="s">
        <v>15779</v>
      </c>
      <c r="B16" s="339" t="s">
        <v>8841</v>
      </c>
      <c r="C16" s="337">
        <v>9700</v>
      </c>
      <c r="D16" s="485"/>
      <c r="E16" s="341">
        <f>IF(Таблица1330[[#This Row],[цена]]&lt;&gt;"",Таблица1330[[#This Row],[цена]]*Таблица1330[[#This Row],[Заказ]],"")</f>
        <v>0</v>
      </c>
      <c r="F16" s="133"/>
    </row>
    <row r="17" spans="1:6" ht="15.75" customHeight="1" x14ac:dyDescent="0.25">
      <c r="A17" s="338" t="s">
        <v>15780</v>
      </c>
      <c r="B17" s="339" t="s">
        <v>4921</v>
      </c>
      <c r="C17" s="337">
        <v>20000</v>
      </c>
      <c r="D17" s="485"/>
      <c r="E17" s="341">
        <f>IF(Таблица1330[[#This Row],[цена]]&lt;&gt;"",Таблица1330[[#This Row],[цена]]*Таблица1330[[#This Row],[Заказ]],"")</f>
        <v>0</v>
      </c>
      <c r="F17" s="133"/>
    </row>
    <row r="18" spans="1:6" ht="15.75" customHeight="1" x14ac:dyDescent="0.25">
      <c r="A18" s="338" t="s">
        <v>11768</v>
      </c>
      <c r="B18" s="339" t="s">
        <v>5095</v>
      </c>
      <c r="C18" s="337">
        <v>19000</v>
      </c>
      <c r="D18" s="485"/>
      <c r="E18" s="341">
        <f>IF(Таблица1330[[#This Row],[цена]]&lt;&gt;"",Таблица1330[[#This Row],[цена]]*Таблица1330[[#This Row],[Заказ]],"")</f>
        <v>0</v>
      </c>
      <c r="F18" s="133"/>
    </row>
    <row r="19" spans="1:6" ht="15.75" customHeight="1" x14ac:dyDescent="0.25">
      <c r="A19" s="338" t="s">
        <v>15780</v>
      </c>
      <c r="B19" s="339" t="s">
        <v>11769</v>
      </c>
      <c r="C19" s="337">
        <v>19500</v>
      </c>
      <c r="D19" s="485"/>
      <c r="E19" s="341">
        <f>IF(Таблица1330[[#This Row],[цена]]&lt;&gt;"",Таблица1330[[#This Row],[цена]]*Таблица1330[[#This Row],[Заказ]],"")</f>
        <v>0</v>
      </c>
      <c r="F19" s="133"/>
    </row>
    <row r="20" spans="1:6" ht="15.75" customHeight="1" x14ac:dyDescent="0.25">
      <c r="A20" s="338" t="s">
        <v>15780</v>
      </c>
      <c r="B20" s="339" t="s">
        <v>4924</v>
      </c>
      <c r="C20" s="337">
        <v>20500</v>
      </c>
      <c r="D20" s="485"/>
      <c r="E20" s="341">
        <f>IF(Таблица1330[[#This Row],[цена]]&lt;&gt;"",Таблица1330[[#This Row],[цена]]*Таблица1330[[#This Row],[Заказ]],"")</f>
        <v>0</v>
      </c>
      <c r="F20" s="133"/>
    </row>
    <row r="21" spans="1:6" ht="15.75" customHeight="1" x14ac:dyDescent="0.25">
      <c r="A21" s="338" t="s">
        <v>15781</v>
      </c>
      <c r="B21" s="339" t="s">
        <v>8841</v>
      </c>
      <c r="C21" s="337">
        <v>26000</v>
      </c>
      <c r="D21" s="485"/>
      <c r="E21" s="341">
        <f>IF(Таблица1330[[#This Row],[цена]]&lt;&gt;"",Таблица1330[[#This Row],[цена]]*Таблица1330[[#This Row],[Заказ]],"")</f>
        <v>0</v>
      </c>
      <c r="F21" s="133"/>
    </row>
    <row r="22" spans="1:6" ht="15.75" customHeight="1" x14ac:dyDescent="0.25">
      <c r="A22" s="338" t="s">
        <v>15781</v>
      </c>
      <c r="B22" s="339" t="s">
        <v>4921</v>
      </c>
      <c r="C22" s="337">
        <v>27500</v>
      </c>
      <c r="D22" s="485"/>
      <c r="E22" s="341">
        <f>IF(Таблица1330[[#This Row],[цена]]&lt;&gt;"",Таблица1330[[#This Row],[цена]]*Таблица1330[[#This Row],[Заказ]],"")</f>
        <v>0</v>
      </c>
      <c r="F22" s="133"/>
    </row>
    <row r="23" spans="1:6" ht="15.75" customHeight="1" x14ac:dyDescent="0.25">
      <c r="A23" s="338" t="s">
        <v>15781</v>
      </c>
      <c r="B23" s="339" t="s">
        <v>8776</v>
      </c>
      <c r="C23" s="337">
        <v>27500</v>
      </c>
      <c r="D23" s="485"/>
      <c r="E23" s="341">
        <f>IF(Таблица1330[[#This Row],[цена]]&lt;&gt;"",Таблица1330[[#This Row],[цена]]*Таблица1330[[#This Row],[Заказ]],"")</f>
        <v>0</v>
      </c>
      <c r="F23" s="133"/>
    </row>
    <row r="24" spans="1:6" ht="15.75" customHeight="1" x14ac:dyDescent="0.25">
      <c r="A24" s="338" t="s">
        <v>15782</v>
      </c>
      <c r="B24" s="339" t="s">
        <v>8778</v>
      </c>
      <c r="C24" s="337">
        <v>13000</v>
      </c>
      <c r="D24" s="485"/>
      <c r="E24" s="341">
        <f>IF(Таблица1330[[#This Row],[цена]]&lt;&gt;"",Таблица1330[[#This Row],[цена]]*Таблица1330[[#This Row],[Заказ]],"")</f>
        <v>0</v>
      </c>
      <c r="F24" s="133"/>
    </row>
    <row r="25" spans="1:6" ht="15.75" customHeight="1" x14ac:dyDescent="0.25">
      <c r="A25" s="338" t="s">
        <v>15782</v>
      </c>
      <c r="B25" s="339" t="s">
        <v>9973</v>
      </c>
      <c r="C25" s="337">
        <v>12000</v>
      </c>
      <c r="D25" s="485"/>
      <c r="E25" s="341">
        <f>IF(Таблица1330[[#This Row],[цена]]&lt;&gt;"",Таблица1330[[#This Row],[цена]]*Таблица1330[[#This Row],[Заказ]],"")</f>
        <v>0</v>
      </c>
      <c r="F25" s="133"/>
    </row>
    <row r="26" spans="1:6" ht="15.75" customHeight="1" x14ac:dyDescent="0.25">
      <c r="A26" s="338" t="s">
        <v>15782</v>
      </c>
      <c r="B26" s="339" t="s">
        <v>15908</v>
      </c>
      <c r="C26" s="337">
        <v>12000</v>
      </c>
      <c r="D26" s="485"/>
      <c r="E26" s="341">
        <f>IF(Таблица1330[[#This Row],[цена]]&lt;&gt;"",Таблица1330[[#This Row],[цена]]*Таблица1330[[#This Row],[Заказ]],"")</f>
        <v>0</v>
      </c>
      <c r="F26" s="133"/>
    </row>
    <row r="27" spans="1:6" ht="15.75" customHeight="1" x14ac:dyDescent="0.25">
      <c r="A27" s="338" t="s">
        <v>15782</v>
      </c>
      <c r="B27" s="339" t="s">
        <v>4921</v>
      </c>
      <c r="C27" s="337">
        <v>12500</v>
      </c>
      <c r="D27" s="485"/>
      <c r="E27" s="341">
        <f>IF(Таблица1330[[#This Row],[цена]]&lt;&gt;"",Таблица1330[[#This Row],[цена]]*Таблица1330[[#This Row],[Заказ]],"")</f>
        <v>0</v>
      </c>
      <c r="F27" s="133"/>
    </row>
    <row r="28" spans="1:6" ht="15.75" customHeight="1" x14ac:dyDescent="0.25">
      <c r="A28" s="338" t="s">
        <v>15782</v>
      </c>
      <c r="B28" s="339" t="s">
        <v>8841</v>
      </c>
      <c r="C28" s="337">
        <v>12000</v>
      </c>
      <c r="D28" s="485"/>
      <c r="E28" s="341">
        <f>IF(Таблица1330[[#This Row],[цена]]&lt;&gt;"",Таблица1330[[#This Row],[цена]]*Таблица1330[[#This Row],[Заказ]],"")</f>
        <v>0</v>
      </c>
      <c r="F28" s="133"/>
    </row>
    <row r="29" spans="1:6" ht="15.75" customHeight="1" x14ac:dyDescent="0.25">
      <c r="A29" s="338" t="s">
        <v>15783</v>
      </c>
      <c r="B29" s="339" t="s">
        <v>4921</v>
      </c>
      <c r="C29" s="337">
        <v>37500</v>
      </c>
      <c r="D29" s="485"/>
      <c r="E29" s="341">
        <f>IF(Таблица1330[[#This Row],[цена]]&lt;&gt;"",Таблица1330[[#This Row],[цена]]*Таблица1330[[#This Row],[Заказ]],"")</f>
        <v>0</v>
      </c>
      <c r="F29" s="133"/>
    </row>
    <row r="30" spans="1:6" ht="15.75" customHeight="1" x14ac:dyDescent="0.25">
      <c r="A30" s="338" t="s">
        <v>15783</v>
      </c>
      <c r="B30" s="339" t="s">
        <v>15909</v>
      </c>
      <c r="C30" s="337">
        <v>34000</v>
      </c>
      <c r="D30" s="485"/>
      <c r="E30" s="341">
        <f>IF(Таблица1330[[#This Row],[цена]]&lt;&gt;"",Таблица1330[[#This Row],[цена]]*Таблица1330[[#This Row],[Заказ]],"")</f>
        <v>0</v>
      </c>
      <c r="F30" s="133"/>
    </row>
    <row r="31" spans="1:6" ht="15.75" customHeight="1" x14ac:dyDescent="0.25">
      <c r="A31" s="338" t="s">
        <v>15783</v>
      </c>
      <c r="B31" s="339" t="s">
        <v>8841</v>
      </c>
      <c r="C31" s="337">
        <v>36500</v>
      </c>
      <c r="D31" s="485"/>
      <c r="E31" s="341">
        <f>IF(Таблица1330[[#This Row],[цена]]&lt;&gt;"",Таблица1330[[#This Row],[цена]]*Таблица1330[[#This Row],[Заказ]],"")</f>
        <v>0</v>
      </c>
      <c r="F31" s="133"/>
    </row>
    <row r="32" spans="1:6" ht="15.75" customHeight="1" x14ac:dyDescent="0.25">
      <c r="A32" s="338" t="s">
        <v>15784</v>
      </c>
      <c r="B32" s="339" t="s">
        <v>4923</v>
      </c>
      <c r="C32" s="337">
        <v>20500</v>
      </c>
      <c r="D32" s="485"/>
      <c r="E32" s="341">
        <f>IF(Таблица1330[[#This Row],[цена]]&lt;&gt;"",Таблица1330[[#This Row],[цена]]*Таблица1330[[#This Row],[Заказ]],"")</f>
        <v>0</v>
      </c>
      <c r="F32" s="133"/>
    </row>
    <row r="33" spans="1:6" ht="15.75" customHeight="1" x14ac:dyDescent="0.25">
      <c r="A33" s="338" t="s">
        <v>15784</v>
      </c>
      <c r="B33" s="339" t="s">
        <v>8776</v>
      </c>
      <c r="C33" s="337">
        <v>21500</v>
      </c>
      <c r="D33" s="485"/>
      <c r="E33" s="341">
        <f>IF(Таблица1330[[#This Row],[цена]]&lt;&gt;"",Таблица1330[[#This Row],[цена]]*Таблица1330[[#This Row],[Заказ]],"")</f>
        <v>0</v>
      </c>
      <c r="F33" s="133"/>
    </row>
    <row r="34" spans="1:6" ht="15.75" customHeight="1" x14ac:dyDescent="0.25">
      <c r="A34" s="338" t="s">
        <v>15784</v>
      </c>
      <c r="B34" s="339" t="s">
        <v>4921</v>
      </c>
      <c r="C34" s="337">
        <v>22500</v>
      </c>
      <c r="D34" s="485"/>
      <c r="E34" s="341">
        <f>IF(Таблица1330[[#This Row],[цена]]&lt;&gt;"",Таблица1330[[#This Row],[цена]]*Таблица1330[[#This Row],[Заказ]],"")</f>
        <v>0</v>
      </c>
      <c r="F34" s="133"/>
    </row>
    <row r="35" spans="1:6" ht="15.75" customHeight="1" x14ac:dyDescent="0.25">
      <c r="A35" s="338" t="s">
        <v>15785</v>
      </c>
      <c r="B35" s="339" t="s">
        <v>4921</v>
      </c>
      <c r="C35" s="337">
        <v>7500</v>
      </c>
      <c r="D35" s="485"/>
      <c r="E35" s="341">
        <f>IF(Таблица1330[[#This Row],[цена]]&lt;&gt;"",Таблица1330[[#This Row],[цена]]*Таблица1330[[#This Row],[Заказ]],"")</f>
        <v>0</v>
      </c>
      <c r="F35" s="133"/>
    </row>
    <row r="36" spans="1:6" ht="15.75" customHeight="1" x14ac:dyDescent="0.25">
      <c r="A36" s="338" t="s">
        <v>15785</v>
      </c>
      <c r="B36" s="339" t="s">
        <v>4923</v>
      </c>
      <c r="C36" s="337">
        <v>7500</v>
      </c>
      <c r="D36" s="485"/>
      <c r="E36" s="341">
        <f>IF(Таблица1330[[#This Row],[цена]]&lt;&gt;"",Таблица1330[[#This Row],[цена]]*Таблица1330[[#This Row],[Заказ]],"")</f>
        <v>0</v>
      </c>
      <c r="F36" s="133"/>
    </row>
    <row r="37" spans="1:6" ht="15.75" customHeight="1" x14ac:dyDescent="0.25">
      <c r="A37" s="338" t="s">
        <v>15786</v>
      </c>
      <c r="B37" s="339" t="s">
        <v>4921</v>
      </c>
      <c r="C37" s="337">
        <v>8000</v>
      </c>
      <c r="D37" s="485"/>
      <c r="E37" s="341">
        <f>IF(Таблица1330[[#This Row],[цена]]&lt;&gt;"",Таблица1330[[#This Row],[цена]]*Таблица1330[[#This Row],[Заказ]],"")</f>
        <v>0</v>
      </c>
      <c r="F37" s="133"/>
    </row>
    <row r="38" spans="1:6" ht="15.75" customHeight="1" x14ac:dyDescent="0.25">
      <c r="A38" s="338" t="s">
        <v>15786</v>
      </c>
      <c r="B38" s="339" t="s">
        <v>4923</v>
      </c>
      <c r="C38" s="337">
        <v>8000</v>
      </c>
      <c r="D38" s="485"/>
      <c r="E38" s="341">
        <f>IF(Таблица1330[[#This Row],[цена]]&lt;&gt;"",Таблица1330[[#This Row],[цена]]*Таблица1330[[#This Row],[Заказ]],"")</f>
        <v>0</v>
      </c>
      <c r="F38" s="133"/>
    </row>
    <row r="39" spans="1:6" ht="15.75" customHeight="1" x14ac:dyDescent="0.25">
      <c r="A39" s="338" t="s">
        <v>15787</v>
      </c>
      <c r="B39" s="339" t="s">
        <v>4921</v>
      </c>
      <c r="C39" s="337">
        <v>7300</v>
      </c>
      <c r="D39" s="485"/>
      <c r="E39" s="341">
        <f>IF(Таблица1330[[#This Row],[цена]]&lt;&gt;"",Таблица1330[[#This Row],[цена]]*Таблица1330[[#This Row],[Заказ]],"")</f>
        <v>0</v>
      </c>
      <c r="F39" s="133"/>
    </row>
    <row r="40" spans="1:6" ht="15.75" customHeight="1" x14ac:dyDescent="0.25">
      <c r="A40" s="338" t="s">
        <v>15787</v>
      </c>
      <c r="B40" s="339" t="s">
        <v>4924</v>
      </c>
      <c r="C40" s="337">
        <v>7300</v>
      </c>
      <c r="D40" s="485"/>
      <c r="E40" s="341">
        <f>IF(Таблица1330[[#This Row],[цена]]&lt;&gt;"",Таблица1330[[#This Row],[цена]]*Таблица1330[[#This Row],[Заказ]],"")</f>
        <v>0</v>
      </c>
      <c r="F40" s="133"/>
    </row>
    <row r="41" spans="1:6" ht="15.75" customHeight="1" x14ac:dyDescent="0.25">
      <c r="A41" s="338" t="s">
        <v>15787</v>
      </c>
      <c r="B41" s="339" t="s">
        <v>4922</v>
      </c>
      <c r="C41" s="337">
        <v>7300</v>
      </c>
      <c r="D41" s="485"/>
      <c r="E41" s="341">
        <f>IF(Таблица1330[[#This Row],[цена]]&lt;&gt;"",Таблица1330[[#This Row],[цена]]*Таблица1330[[#This Row],[Заказ]],"")</f>
        <v>0</v>
      </c>
      <c r="F41" s="133"/>
    </row>
    <row r="42" spans="1:6" ht="15.75" customHeight="1" x14ac:dyDescent="0.25">
      <c r="A42" s="338" t="s">
        <v>15787</v>
      </c>
      <c r="B42" s="339" t="s">
        <v>8841</v>
      </c>
      <c r="C42" s="337">
        <v>7300</v>
      </c>
      <c r="D42" s="485"/>
      <c r="E42" s="341">
        <f>IF(Таблица1330[[#This Row],[цена]]&lt;&gt;"",Таблица1330[[#This Row],[цена]]*Таблица1330[[#This Row],[Заказ]],"")</f>
        <v>0</v>
      </c>
      <c r="F42" s="133"/>
    </row>
    <row r="43" spans="1:6" ht="15.75" customHeight="1" x14ac:dyDescent="0.25">
      <c r="A43" s="338" t="s">
        <v>11489</v>
      </c>
      <c r="B43" s="339" t="s">
        <v>8775</v>
      </c>
      <c r="C43" s="337">
        <v>5500</v>
      </c>
      <c r="D43" s="485"/>
      <c r="E43" s="341">
        <f>IF(Таблица1330[[#This Row],[цена]]&lt;&gt;"",Таблица1330[[#This Row],[цена]]*Таблица1330[[#This Row],[Заказ]],"")</f>
        <v>0</v>
      </c>
      <c r="F43" s="133"/>
    </row>
    <row r="44" spans="1:6" ht="15.75" customHeight="1" x14ac:dyDescent="0.25">
      <c r="A44" s="338" t="s">
        <v>15788</v>
      </c>
      <c r="B44" s="339" t="s">
        <v>8776</v>
      </c>
      <c r="C44" s="337">
        <v>5500</v>
      </c>
      <c r="D44" s="485"/>
      <c r="E44" s="341">
        <f>IF(Таблица1330[[#This Row],[цена]]&lt;&gt;"",Таблица1330[[#This Row],[цена]]*Таблица1330[[#This Row],[Заказ]],"")</f>
        <v>0</v>
      </c>
      <c r="F44" s="133"/>
    </row>
    <row r="45" spans="1:6" ht="15.75" customHeight="1" x14ac:dyDescent="0.25">
      <c r="A45" s="338" t="s">
        <v>15788</v>
      </c>
      <c r="B45" s="339" t="s">
        <v>4924</v>
      </c>
      <c r="C45" s="337">
        <v>5500</v>
      </c>
      <c r="D45" s="485"/>
      <c r="E45" s="341">
        <f>IF(Таблица1330[[#This Row],[цена]]&lt;&gt;"",Таблица1330[[#This Row],[цена]]*Таблица1330[[#This Row],[Заказ]],"")</f>
        <v>0</v>
      </c>
      <c r="F45" s="133"/>
    </row>
    <row r="46" spans="1:6" ht="15.75" customHeight="1" x14ac:dyDescent="0.25">
      <c r="A46" s="338" t="s">
        <v>15788</v>
      </c>
      <c r="B46" s="339" t="s">
        <v>15910</v>
      </c>
      <c r="C46" s="337">
        <v>4500</v>
      </c>
      <c r="D46" s="485"/>
      <c r="E46" s="341">
        <f>IF(Таблица1330[[#This Row],[цена]]&lt;&gt;"",Таблица1330[[#This Row],[цена]]*Таблица1330[[#This Row],[Заказ]],"")</f>
        <v>0</v>
      </c>
      <c r="F46" s="133"/>
    </row>
    <row r="47" spans="1:6" ht="15.75" customHeight="1" x14ac:dyDescent="0.25">
      <c r="A47" s="338" t="s">
        <v>15789</v>
      </c>
      <c r="B47" s="339" t="s">
        <v>8841</v>
      </c>
      <c r="C47" s="337">
        <v>4400</v>
      </c>
      <c r="D47" s="485"/>
      <c r="E47" s="341">
        <f>IF(Таблица1330[[#This Row],[цена]]&lt;&gt;"",Таблица1330[[#This Row],[цена]]*Таблица1330[[#This Row],[Заказ]],"")</f>
        <v>0</v>
      </c>
      <c r="F47" s="133"/>
    </row>
    <row r="48" spans="1:6" ht="15.75" customHeight="1" x14ac:dyDescent="0.25">
      <c r="A48" s="338" t="s">
        <v>15789</v>
      </c>
      <c r="B48" s="339" t="s">
        <v>4921</v>
      </c>
      <c r="C48" s="337">
        <v>5000</v>
      </c>
      <c r="D48" s="485"/>
      <c r="E48" s="341">
        <f>IF(Таблица1330[[#This Row],[цена]]&lt;&gt;"",Таблица1330[[#This Row],[цена]]*Таблица1330[[#This Row],[Заказ]],"")</f>
        <v>0</v>
      </c>
      <c r="F48" s="133"/>
    </row>
    <row r="49" spans="1:6" ht="15.75" customHeight="1" x14ac:dyDescent="0.25">
      <c r="A49" s="338" t="s">
        <v>15789</v>
      </c>
      <c r="B49" s="339" t="s">
        <v>8775</v>
      </c>
      <c r="C49" s="337">
        <v>4400</v>
      </c>
      <c r="D49" s="485"/>
      <c r="E49" s="341">
        <f>IF(Таблица1330[[#This Row],[цена]]&lt;&gt;"",Таблица1330[[#This Row],[цена]]*Таблица1330[[#This Row],[Заказ]],"")</f>
        <v>0</v>
      </c>
      <c r="F49" s="133"/>
    </row>
    <row r="50" spans="1:6" ht="15.75" customHeight="1" x14ac:dyDescent="0.25">
      <c r="A50" s="338" t="s">
        <v>15790</v>
      </c>
      <c r="B50" s="339" t="s">
        <v>8775</v>
      </c>
      <c r="C50" s="337">
        <v>5000</v>
      </c>
      <c r="D50" s="485"/>
      <c r="E50" s="341"/>
      <c r="F50" s="133"/>
    </row>
    <row r="51" spans="1:6" ht="15.75" customHeight="1" x14ac:dyDescent="0.25">
      <c r="A51" s="338" t="s">
        <v>15790</v>
      </c>
      <c r="B51" s="339" t="s">
        <v>4924</v>
      </c>
      <c r="C51" s="337">
        <v>5000</v>
      </c>
      <c r="D51" s="485"/>
      <c r="E51" s="341">
        <f>IF(Таблица1330[[#This Row],[цена]]&lt;&gt;"",Таблица1330[[#This Row],[цена]]*Таблица1330[[#This Row],[Заказ]],"")</f>
        <v>0</v>
      </c>
      <c r="F51" s="133"/>
    </row>
    <row r="52" spans="1:6" ht="15.75" customHeight="1" x14ac:dyDescent="0.25">
      <c r="A52" s="338" t="s">
        <v>15790</v>
      </c>
      <c r="B52" s="339" t="s">
        <v>4923</v>
      </c>
      <c r="C52" s="337">
        <v>5000</v>
      </c>
      <c r="D52" s="485"/>
      <c r="E52" s="341">
        <f>IF(Таблица1330[[#This Row],[цена]]&lt;&gt;"",Таблица1330[[#This Row],[цена]]*Таблица1330[[#This Row],[Заказ]],"")</f>
        <v>0</v>
      </c>
      <c r="F52" s="133"/>
    </row>
    <row r="53" spans="1:6" ht="15.75" customHeight="1" x14ac:dyDescent="0.25">
      <c r="A53" s="338" t="s">
        <v>15790</v>
      </c>
      <c r="B53" s="339" t="s">
        <v>8841</v>
      </c>
      <c r="C53" s="337">
        <v>4900</v>
      </c>
      <c r="D53" s="485"/>
      <c r="E53" s="341">
        <f>IF(Таблица1330[[#This Row],[цена]]&lt;&gt;"",Таблица1330[[#This Row],[цена]]*Таблица1330[[#This Row],[Заказ]],"")</f>
        <v>0</v>
      </c>
      <c r="F53" s="133"/>
    </row>
    <row r="54" spans="1:6" ht="15.75" customHeight="1" x14ac:dyDescent="0.25">
      <c r="A54" s="338" t="s">
        <v>15790</v>
      </c>
      <c r="B54" s="339" t="s">
        <v>15911</v>
      </c>
      <c r="C54" s="337">
        <v>4900</v>
      </c>
      <c r="D54" s="485"/>
      <c r="E54" s="341">
        <f>IF(Таблица1330[[#This Row],[цена]]&lt;&gt;"",Таблица1330[[#This Row],[цена]]*Таблица1330[[#This Row],[Заказ]],"")</f>
        <v>0</v>
      </c>
      <c r="F54" s="133"/>
    </row>
    <row r="55" spans="1:6" ht="15.75" customHeight="1" x14ac:dyDescent="0.25">
      <c r="A55" s="338" t="s">
        <v>8747</v>
      </c>
      <c r="B55" s="339" t="s">
        <v>5095</v>
      </c>
      <c r="C55" s="337">
        <v>4500</v>
      </c>
      <c r="D55" s="485"/>
      <c r="E55" s="341">
        <f>IF(Таблица1330[[#This Row],[цена]]&lt;&gt;"",Таблица1330[[#This Row],[цена]]*Таблица1330[[#This Row],[Заказ]],"")</f>
        <v>0</v>
      </c>
      <c r="F55" s="133"/>
    </row>
    <row r="56" spans="1:6" ht="15.75" customHeight="1" x14ac:dyDescent="0.25">
      <c r="A56" s="338" t="s">
        <v>8745</v>
      </c>
      <c r="B56" s="339" t="s">
        <v>5095</v>
      </c>
      <c r="C56" s="337">
        <v>4500</v>
      </c>
      <c r="D56" s="485"/>
      <c r="E56" s="341">
        <f>IF(Таблица1330[[#This Row],[цена]]&lt;&gt;"",Таблица1330[[#This Row],[цена]]*Таблица1330[[#This Row],[Заказ]],"")</f>
        <v>0</v>
      </c>
      <c r="F56" s="133"/>
    </row>
    <row r="57" spans="1:6" ht="15.75" customHeight="1" x14ac:dyDescent="0.25">
      <c r="A57" s="338" t="s">
        <v>8748</v>
      </c>
      <c r="B57" s="339" t="s">
        <v>5095</v>
      </c>
      <c r="C57" s="337">
        <v>1500</v>
      </c>
      <c r="D57" s="485"/>
      <c r="E57" s="341">
        <f>IF(Таблица1330[[#This Row],[цена]]&lt;&gt;"",Таблица1330[[#This Row],[цена]]*Таблица1330[[#This Row],[Заказ]],"")</f>
        <v>0</v>
      </c>
      <c r="F57" s="133"/>
    </row>
    <row r="58" spans="1:6" ht="15.75" customHeight="1" x14ac:dyDescent="0.25">
      <c r="A58" s="338" t="s">
        <v>8749</v>
      </c>
      <c r="B58" s="339" t="s">
        <v>5095</v>
      </c>
      <c r="C58" s="337">
        <v>2300</v>
      </c>
      <c r="D58" s="485"/>
      <c r="E58" s="341">
        <f>IF(Таблица1330[[#This Row],[цена]]&lt;&gt;"",Таблица1330[[#This Row],[цена]]*Таблица1330[[#This Row],[Заказ]],"")</f>
        <v>0</v>
      </c>
      <c r="F58" s="133"/>
    </row>
    <row r="59" spans="1:6" ht="15.75" customHeight="1" x14ac:dyDescent="0.25">
      <c r="A59" s="338" t="s">
        <v>14832</v>
      </c>
      <c r="B59" s="339"/>
      <c r="C59" s="337"/>
      <c r="D59" s="485"/>
      <c r="E59" s="341" t="str">
        <f>IF(Таблица1330[[#This Row],[цена]]&lt;&gt;"",Таблица1330[[#This Row],[цена]]*Таблица1330[[#This Row],[Заказ]],"")</f>
        <v/>
      </c>
      <c r="F59" s="133"/>
    </row>
    <row r="60" spans="1:6" ht="15.75" customHeight="1" x14ac:dyDescent="0.25">
      <c r="A60" s="338" t="s">
        <v>8750</v>
      </c>
      <c r="B60" s="339" t="s">
        <v>5095</v>
      </c>
      <c r="C60" s="337">
        <v>2000</v>
      </c>
      <c r="D60" s="485"/>
      <c r="E60" s="341">
        <f>IF(Таблица1330[[#This Row],[цена]]&lt;&gt;"",Таблица1330[[#This Row],[цена]]*Таблица1330[[#This Row],[Заказ]],"")</f>
        <v>0</v>
      </c>
      <c r="F60" s="133"/>
    </row>
    <row r="61" spans="1:6" ht="15.75" customHeight="1" x14ac:dyDescent="0.25">
      <c r="A61" s="338" t="s">
        <v>8751</v>
      </c>
      <c r="B61" s="339" t="s">
        <v>5095</v>
      </c>
      <c r="C61" s="337">
        <v>2000</v>
      </c>
      <c r="D61" s="485"/>
      <c r="E61" s="341">
        <f>IF(Таблица1330[[#This Row],[цена]]&lt;&gt;"",Таблица1330[[#This Row],[цена]]*Таблица1330[[#This Row],[Заказ]],"")</f>
        <v>0</v>
      </c>
      <c r="F61" s="133"/>
    </row>
    <row r="62" spans="1:6" ht="15.75" customHeight="1" x14ac:dyDescent="0.25">
      <c r="A62" s="338" t="s">
        <v>793</v>
      </c>
      <c r="B62" s="339"/>
      <c r="C62" s="337"/>
      <c r="D62" s="485"/>
      <c r="E62" s="341" t="str">
        <f>IF(Таблица1330[[#This Row],[цена]]&lt;&gt;"",Таблица1330[[#This Row],[цена]]*Таблица1330[[#This Row],[Заказ]],"")</f>
        <v/>
      </c>
      <c r="F62" s="133"/>
    </row>
    <row r="63" spans="1:6" ht="15.75" customHeight="1" x14ac:dyDescent="0.25">
      <c r="A63" s="338" t="s">
        <v>8752</v>
      </c>
      <c r="B63" s="339" t="s">
        <v>9762</v>
      </c>
      <c r="C63" s="337">
        <v>3500</v>
      </c>
      <c r="D63" s="485"/>
      <c r="E63" s="341">
        <f>IF(Таблица1330[[#This Row],[цена]]&lt;&gt;"",Таблица1330[[#This Row],[цена]]*Таблица1330[[#This Row],[Заказ]],"")</f>
        <v>0</v>
      </c>
      <c r="F63" s="133"/>
    </row>
    <row r="64" spans="1:6" ht="15.75" customHeight="1" x14ac:dyDescent="0.25">
      <c r="A64" s="338" t="s">
        <v>8753</v>
      </c>
      <c r="B64" s="339" t="s">
        <v>8754</v>
      </c>
      <c r="C64" s="337">
        <v>4000</v>
      </c>
      <c r="D64" s="485"/>
      <c r="E64" s="341">
        <f>IF(Таблица1330[[#This Row],[цена]]&lt;&gt;"",Таблица1330[[#This Row],[цена]]*Таблица1330[[#This Row],[Заказ]],"")</f>
        <v>0</v>
      </c>
      <c r="F64" s="133"/>
    </row>
    <row r="65" spans="1:6" ht="15.75" customHeight="1" x14ac:dyDescent="0.25">
      <c r="A65" s="338" t="s">
        <v>8755</v>
      </c>
      <c r="B65" s="339" t="s">
        <v>4920</v>
      </c>
      <c r="C65" s="337">
        <v>3500</v>
      </c>
      <c r="D65" s="485"/>
      <c r="E65" s="341">
        <f>IF(Таблица1330[[#This Row],[цена]]&lt;&gt;"",Таблица1330[[#This Row],[цена]]*Таблица1330[[#This Row],[Заказ]],"")</f>
        <v>0</v>
      </c>
      <c r="F65" s="133"/>
    </row>
    <row r="66" spans="1:6" ht="15.75" customHeight="1" x14ac:dyDescent="0.25">
      <c r="A66" s="338" t="s">
        <v>8756</v>
      </c>
      <c r="B66" s="339" t="s">
        <v>8763</v>
      </c>
      <c r="C66" s="337">
        <v>5000</v>
      </c>
      <c r="D66" s="485"/>
      <c r="E66" s="341">
        <f>IF(Таблица1330[[#This Row],[цена]]&lt;&gt;"",Таблица1330[[#This Row],[цена]]*Таблица1330[[#This Row],[Заказ]],"")</f>
        <v>0</v>
      </c>
      <c r="F66" s="133"/>
    </row>
    <row r="67" spans="1:6" ht="15.75" customHeight="1" x14ac:dyDescent="0.25">
      <c r="A67" s="338" t="s">
        <v>8756</v>
      </c>
      <c r="B67" s="339" t="s">
        <v>4921</v>
      </c>
      <c r="C67" s="337">
        <v>4500</v>
      </c>
      <c r="D67" s="485"/>
      <c r="E67" s="341">
        <f>IF(Таблица1330[[#This Row],[цена]]&lt;&gt;"",Таблица1330[[#This Row],[цена]]*Таблица1330[[#This Row],[Заказ]],"")</f>
        <v>0</v>
      </c>
      <c r="F67" s="133"/>
    </row>
    <row r="68" spans="1:6" ht="15.75" customHeight="1" x14ac:dyDescent="0.25">
      <c r="A68" s="338" t="s">
        <v>8757</v>
      </c>
      <c r="B68" s="339" t="s">
        <v>8758</v>
      </c>
      <c r="C68" s="337">
        <v>5500</v>
      </c>
      <c r="D68" s="485"/>
      <c r="E68" s="341">
        <f>IF(Таблица1330[[#This Row],[цена]]&lt;&gt;"",Таблица1330[[#This Row],[цена]]*Таблица1330[[#This Row],[Заказ]],"")</f>
        <v>0</v>
      </c>
      <c r="F68" s="133"/>
    </row>
    <row r="69" spans="1:6" ht="15.75" customHeight="1" x14ac:dyDescent="0.25">
      <c r="A69" s="338" t="s">
        <v>8759</v>
      </c>
      <c r="B69" s="339" t="s">
        <v>15791</v>
      </c>
      <c r="C69" s="337">
        <v>6500</v>
      </c>
      <c r="D69" s="485"/>
      <c r="E69" s="341">
        <f>IF(Таблица1330[[#This Row],[цена]]&lt;&gt;"",Таблица1330[[#This Row],[цена]]*Таблица1330[[#This Row],[Заказ]],"")</f>
        <v>0</v>
      </c>
      <c r="F69" s="133"/>
    </row>
    <row r="70" spans="1:6" ht="15.75" customHeight="1" x14ac:dyDescent="0.25">
      <c r="A70" s="338" t="s">
        <v>8760</v>
      </c>
      <c r="B70" s="339" t="s">
        <v>8761</v>
      </c>
      <c r="C70" s="337">
        <v>6500</v>
      </c>
      <c r="D70" s="485"/>
      <c r="E70" s="341">
        <f>IF(Таблица1330[[#This Row],[цена]]&lt;&gt;"",Таблица1330[[#This Row],[цена]]*Таблица1330[[#This Row],[Заказ]],"")</f>
        <v>0</v>
      </c>
      <c r="F70" s="133"/>
    </row>
    <row r="71" spans="1:6" ht="15.75" customHeight="1" x14ac:dyDescent="0.25">
      <c r="A71" s="338" t="s">
        <v>8762</v>
      </c>
      <c r="B71" s="339" t="s">
        <v>4924</v>
      </c>
      <c r="C71" s="337">
        <v>7000</v>
      </c>
      <c r="D71" s="485"/>
      <c r="E71" s="341">
        <f>IF(Таблица1330[[#This Row],[цена]]&lt;&gt;"",Таблица1330[[#This Row],[цена]]*Таблица1330[[#This Row],[Заказ]],"")</f>
        <v>0</v>
      </c>
      <c r="F71" s="133"/>
    </row>
    <row r="72" spans="1:6" ht="15.75" customHeight="1" x14ac:dyDescent="0.25">
      <c r="A72" s="338" t="s">
        <v>8764</v>
      </c>
      <c r="B72" s="339" t="s">
        <v>15792</v>
      </c>
      <c r="C72" s="337">
        <v>12000</v>
      </c>
      <c r="D72" s="485"/>
      <c r="E72" s="341">
        <f>IF(Таблица1330[[#This Row],[цена]]&lt;&gt;"",Таблица1330[[#This Row],[цена]]*Таблица1330[[#This Row],[Заказ]],"")</f>
        <v>0</v>
      </c>
      <c r="F72" s="133"/>
    </row>
    <row r="73" spans="1:6" ht="15.75" customHeight="1" x14ac:dyDescent="0.25">
      <c r="A73" s="338" t="s">
        <v>8766</v>
      </c>
      <c r="B73" s="339" t="s">
        <v>15793</v>
      </c>
      <c r="C73" s="337">
        <v>6500</v>
      </c>
      <c r="D73" s="485"/>
      <c r="E73" s="341">
        <f>IF(Таблица1330[[#This Row],[цена]]&lt;&gt;"",Таблица1330[[#This Row],[цена]]*Таблица1330[[#This Row],[Заказ]],"")</f>
        <v>0</v>
      </c>
      <c r="F73" s="133"/>
    </row>
    <row r="74" spans="1:6" ht="15.75" customHeight="1" x14ac:dyDescent="0.25">
      <c r="A74" s="338" t="s">
        <v>8768</v>
      </c>
      <c r="B74" s="339" t="s">
        <v>4921</v>
      </c>
      <c r="C74" s="337">
        <v>7000</v>
      </c>
      <c r="D74" s="485"/>
      <c r="E74" s="341">
        <f>IF(Таблица1330[[#This Row],[цена]]&lt;&gt;"",Таблица1330[[#This Row],[цена]]*Таблица1330[[#This Row],[Заказ]],"")</f>
        <v>0</v>
      </c>
      <c r="F74" s="133"/>
    </row>
    <row r="75" spans="1:6" ht="15.75" customHeight="1" x14ac:dyDescent="0.25">
      <c r="A75" s="338" t="s">
        <v>8769</v>
      </c>
      <c r="B75" s="339" t="s">
        <v>4923</v>
      </c>
      <c r="C75" s="337">
        <v>23500</v>
      </c>
      <c r="D75" s="485"/>
      <c r="E75" s="341">
        <f>IF(Таблица1330[[#This Row],[цена]]&lt;&gt;"",Таблица1330[[#This Row],[цена]]*Таблица1330[[#This Row],[Заказ]],"")</f>
        <v>0</v>
      </c>
      <c r="F75" s="133"/>
    </row>
    <row r="76" spans="1:6" ht="15.75" customHeight="1" x14ac:dyDescent="0.25">
      <c r="A76" s="338" t="s">
        <v>8770</v>
      </c>
      <c r="B76" s="339" t="s">
        <v>8771</v>
      </c>
      <c r="C76" s="337">
        <v>27500</v>
      </c>
      <c r="D76" s="485"/>
      <c r="E76" s="341">
        <f>IF(Таблица1330[[#This Row],[цена]]&lt;&gt;"",Таблица1330[[#This Row],[цена]]*Таблица1330[[#This Row],[Заказ]],"")</f>
        <v>0</v>
      </c>
      <c r="F76" s="133"/>
    </row>
    <row r="77" spans="1:6" ht="15.75" customHeight="1" x14ac:dyDescent="0.25">
      <c r="A77" s="338" t="s">
        <v>8772</v>
      </c>
      <c r="B77" s="339" t="s">
        <v>8773</v>
      </c>
      <c r="C77" s="337">
        <v>5000</v>
      </c>
      <c r="D77" s="485"/>
      <c r="E77" s="341">
        <f>IF(Таблица1330[[#This Row],[цена]]&lt;&gt;"",Таблица1330[[#This Row],[цена]]*Таблица1330[[#This Row],[Заказ]],"")</f>
        <v>0</v>
      </c>
      <c r="F77" s="133"/>
    </row>
    <row r="78" spans="1:6" ht="15.75" customHeight="1" x14ac:dyDescent="0.25">
      <c r="A78" s="338" t="s">
        <v>8774</v>
      </c>
      <c r="B78" s="339" t="s">
        <v>15794</v>
      </c>
      <c r="C78" s="337">
        <v>6000</v>
      </c>
      <c r="D78" s="485"/>
      <c r="E78" s="341">
        <f>IF(Таблица1330[[#This Row],[цена]]&lt;&gt;"",Таблица1330[[#This Row],[цена]]*Таблица1330[[#This Row],[Заказ]],"")</f>
        <v>0</v>
      </c>
      <c r="F78" s="133"/>
    </row>
    <row r="79" spans="1:6" ht="15.75" customHeight="1" x14ac:dyDescent="0.25">
      <c r="A79" s="338" t="s">
        <v>14833</v>
      </c>
      <c r="B79" s="339" t="s">
        <v>15795</v>
      </c>
      <c r="C79" s="337">
        <v>2500</v>
      </c>
      <c r="D79" s="485"/>
      <c r="E79" s="341">
        <f>IF(Таблица1330[[#This Row],[цена]]&lt;&gt;"",Таблица1330[[#This Row],[цена]]*Таблица1330[[#This Row],[Заказ]],"")</f>
        <v>0</v>
      </c>
      <c r="F79" s="133"/>
    </row>
    <row r="80" spans="1:6" ht="15.75" customHeight="1" x14ac:dyDescent="0.25">
      <c r="A80" s="338" t="s">
        <v>15796</v>
      </c>
      <c r="B80" s="339" t="s">
        <v>15793</v>
      </c>
      <c r="C80" s="337">
        <v>7000</v>
      </c>
      <c r="D80" s="485"/>
      <c r="E80" s="341">
        <f>IF(Таблица1330[[#This Row],[цена]]&lt;&gt;"",Таблица1330[[#This Row],[цена]]*Таблица1330[[#This Row],[Заказ]],"")</f>
        <v>0</v>
      </c>
      <c r="F80" s="133"/>
    </row>
    <row r="81" spans="1:6" ht="15.75" customHeight="1" x14ac:dyDescent="0.25">
      <c r="A81" s="338" t="s">
        <v>15797</v>
      </c>
      <c r="B81" s="339" t="s">
        <v>4921</v>
      </c>
      <c r="C81" s="337">
        <v>8500</v>
      </c>
      <c r="D81" s="485"/>
      <c r="E81" s="341">
        <f>IF(Таблица1330[[#This Row],[цена]]&lt;&gt;"",Таблица1330[[#This Row],[цена]]*Таблица1330[[#This Row],[Заказ]],"")</f>
        <v>0</v>
      </c>
      <c r="F81" s="133"/>
    </row>
    <row r="82" spans="1:6" ht="15.75" customHeight="1" x14ac:dyDescent="0.25">
      <c r="A82" s="338" t="s">
        <v>15797</v>
      </c>
      <c r="B82" s="339" t="s">
        <v>4923</v>
      </c>
      <c r="C82" s="337">
        <v>8500</v>
      </c>
      <c r="D82" s="485"/>
      <c r="E82" s="341">
        <f>IF(Таблица1330[[#This Row],[цена]]&lt;&gt;"",Таблица1330[[#This Row],[цена]]*Таблица1330[[#This Row],[Заказ]],"")</f>
        <v>0</v>
      </c>
      <c r="F82" s="133"/>
    </row>
    <row r="83" spans="1:6" ht="15.75" customHeight="1" x14ac:dyDescent="0.25">
      <c r="A83" s="338" t="s">
        <v>15797</v>
      </c>
      <c r="B83" s="339" t="s">
        <v>8775</v>
      </c>
      <c r="C83" s="337">
        <v>8500</v>
      </c>
      <c r="D83" s="485"/>
      <c r="E83" s="341">
        <f>IF(Таблица1330[[#This Row],[цена]]&lt;&gt;"",Таблица1330[[#This Row],[цена]]*Таблица1330[[#This Row],[Заказ]],"")</f>
        <v>0</v>
      </c>
      <c r="F83" s="133"/>
    </row>
    <row r="84" spans="1:6" ht="15.75" customHeight="1" x14ac:dyDescent="0.25">
      <c r="A84" s="338" t="s">
        <v>15798</v>
      </c>
      <c r="B84" s="339" t="s">
        <v>4921</v>
      </c>
      <c r="C84" s="337">
        <v>4500</v>
      </c>
      <c r="D84" s="485"/>
      <c r="E84" s="341">
        <f>IF(Таблица1330[[#This Row],[цена]]&lt;&gt;"",Таблица1330[[#This Row],[цена]]*Таблица1330[[#This Row],[Заказ]],"")</f>
        <v>0</v>
      </c>
      <c r="F84" s="133"/>
    </row>
    <row r="85" spans="1:6" ht="15.75" customHeight="1" x14ac:dyDescent="0.25">
      <c r="A85" s="338" t="s">
        <v>15798</v>
      </c>
      <c r="B85" s="339" t="s">
        <v>4920</v>
      </c>
      <c r="C85" s="337">
        <v>4500</v>
      </c>
      <c r="D85" s="485"/>
      <c r="E85" s="341">
        <f>IF(Таблица1330[[#This Row],[цена]]&lt;&gt;"",Таблица1330[[#This Row],[цена]]*Таблица1330[[#This Row],[Заказ]],"")</f>
        <v>0</v>
      </c>
      <c r="F85" s="133"/>
    </row>
    <row r="86" spans="1:6" ht="15.75" customHeight="1" x14ac:dyDescent="0.25">
      <c r="A86" s="338" t="s">
        <v>15798</v>
      </c>
      <c r="B86" s="339" t="s">
        <v>4923</v>
      </c>
      <c r="C86" s="337">
        <v>4500</v>
      </c>
      <c r="D86" s="485"/>
      <c r="E86" s="341">
        <f>IF(Таблица1330[[#This Row],[цена]]&lt;&gt;"",Таблица1330[[#This Row],[цена]]*Таблица1330[[#This Row],[Заказ]],"")</f>
        <v>0</v>
      </c>
      <c r="F86" s="133"/>
    </row>
    <row r="87" spans="1:6" ht="15.75" customHeight="1" x14ac:dyDescent="0.25">
      <c r="A87" s="338" t="s">
        <v>15798</v>
      </c>
      <c r="B87" s="339" t="s">
        <v>8776</v>
      </c>
      <c r="C87" s="337">
        <v>4500</v>
      </c>
      <c r="D87" s="485"/>
      <c r="E87" s="341">
        <f>IF(Таблица1330[[#This Row],[цена]]&lt;&gt;"",Таблица1330[[#This Row],[цена]]*Таблица1330[[#This Row],[Заказ]],"")</f>
        <v>0</v>
      </c>
      <c r="F87" s="133"/>
    </row>
    <row r="88" spans="1:6" ht="15.75" customHeight="1" x14ac:dyDescent="0.25">
      <c r="A88" s="338" t="s">
        <v>15798</v>
      </c>
      <c r="B88" s="339" t="s">
        <v>8777</v>
      </c>
      <c r="C88" s="337">
        <v>4500</v>
      </c>
      <c r="D88" s="485"/>
      <c r="E88" s="341">
        <f>IF(Таблица1330[[#This Row],[цена]]&lt;&gt;"",Таблица1330[[#This Row],[цена]]*Таблица1330[[#This Row],[Заказ]],"")</f>
        <v>0</v>
      </c>
      <c r="F88" s="133"/>
    </row>
    <row r="89" spans="1:6" ht="15.75" customHeight="1" x14ac:dyDescent="0.25">
      <c r="A89" s="338" t="s">
        <v>15799</v>
      </c>
      <c r="B89" s="339" t="s">
        <v>4921</v>
      </c>
      <c r="C89" s="337">
        <v>18000</v>
      </c>
      <c r="D89" s="485"/>
      <c r="E89" s="341">
        <f>IF(Таблица1330[[#This Row],[цена]]&lt;&gt;"",Таблица1330[[#This Row],[цена]]*Таблица1330[[#This Row],[Заказ]],"")</f>
        <v>0</v>
      </c>
      <c r="F89" s="133"/>
    </row>
    <row r="90" spans="1:6" ht="15.75" customHeight="1" x14ac:dyDescent="0.25">
      <c r="A90" s="338" t="s">
        <v>15799</v>
      </c>
      <c r="B90" s="339" t="s">
        <v>8778</v>
      </c>
      <c r="C90" s="337">
        <v>19000</v>
      </c>
      <c r="D90" s="485"/>
      <c r="E90" s="341">
        <f>IF(Таблица1330[[#This Row],[цена]]&lt;&gt;"",Таблица1330[[#This Row],[цена]]*Таблица1330[[#This Row],[Заказ]],"")</f>
        <v>0</v>
      </c>
      <c r="F90" s="133"/>
    </row>
    <row r="91" spans="1:6" ht="15.75" customHeight="1" x14ac:dyDescent="0.25">
      <c r="A91" s="338" t="s">
        <v>15799</v>
      </c>
      <c r="B91" s="339" t="s">
        <v>4923</v>
      </c>
      <c r="C91" s="337">
        <v>19000</v>
      </c>
      <c r="D91" s="485"/>
      <c r="E91" s="341">
        <f>IF(Таблица1330[[#This Row],[цена]]&lt;&gt;"",Таблица1330[[#This Row],[цена]]*Таблица1330[[#This Row],[Заказ]],"")</f>
        <v>0</v>
      </c>
      <c r="F91" s="133"/>
    </row>
    <row r="92" spans="1:6" ht="15" customHeight="1" x14ac:dyDescent="0.25">
      <c r="A92" s="338" t="s">
        <v>15800</v>
      </c>
      <c r="B92" s="339" t="s">
        <v>4921</v>
      </c>
      <c r="C92" s="337">
        <v>19500</v>
      </c>
      <c r="D92" s="485"/>
      <c r="E92" s="341">
        <f>IF(Таблица1330[[#This Row],[цена]]&lt;&gt;"",Таблица1330[[#This Row],[цена]]*Таблица1330[[#This Row],[Заказ]],"")</f>
        <v>0</v>
      </c>
      <c r="F92" s="225"/>
    </row>
    <row r="93" spans="1:6" ht="15" customHeight="1" x14ac:dyDescent="0.25">
      <c r="A93" s="338" t="s">
        <v>15800</v>
      </c>
      <c r="B93" s="339" t="s">
        <v>8778</v>
      </c>
      <c r="C93" s="337">
        <v>19500</v>
      </c>
      <c r="D93" s="485"/>
      <c r="E93" s="341">
        <f>IF(Таблица1330[[#This Row],[цена]]&lt;&gt;"",Таблица1330[[#This Row],[цена]]*Таблица1330[[#This Row],[Заказ]],"")</f>
        <v>0</v>
      </c>
      <c r="F93" s="225"/>
    </row>
    <row r="94" spans="1:6" ht="15" customHeight="1" x14ac:dyDescent="0.25">
      <c r="A94" s="338" t="s">
        <v>15800</v>
      </c>
      <c r="B94" s="339" t="s">
        <v>4923</v>
      </c>
      <c r="C94" s="337">
        <v>19000</v>
      </c>
      <c r="D94" s="485"/>
      <c r="E94" s="341">
        <f>IF(Таблица1330[[#This Row],[цена]]&lt;&gt;"",Таблица1330[[#This Row],[цена]]*Таблица1330[[#This Row],[Заказ]],"")</f>
        <v>0</v>
      </c>
      <c r="F94" s="225"/>
    </row>
    <row r="95" spans="1:6" ht="15" customHeight="1" x14ac:dyDescent="0.25">
      <c r="A95" s="338" t="s">
        <v>15800</v>
      </c>
      <c r="B95" s="339" t="s">
        <v>8775</v>
      </c>
      <c r="C95" s="337">
        <v>21500</v>
      </c>
      <c r="D95" s="485"/>
      <c r="E95" s="341">
        <f>IF(Таблица1330[[#This Row],[цена]]&lt;&gt;"",Таблица1330[[#This Row],[цена]]*Таблица1330[[#This Row],[Заказ]],"")</f>
        <v>0</v>
      </c>
      <c r="F95" s="225"/>
    </row>
    <row r="96" spans="1:6" ht="15" customHeight="1" x14ac:dyDescent="0.25">
      <c r="A96" s="338" t="s">
        <v>8779</v>
      </c>
      <c r="B96" s="339" t="s">
        <v>15801</v>
      </c>
      <c r="C96" s="337">
        <v>26500</v>
      </c>
      <c r="D96" s="485"/>
      <c r="E96" s="341">
        <f>IF(Таблица1330[[#This Row],[цена]]&lt;&gt;"",Таблица1330[[#This Row],[цена]]*Таблица1330[[#This Row],[Заказ]],"")</f>
        <v>0</v>
      </c>
      <c r="F96" s="225"/>
    </row>
    <row r="97" spans="1:6" ht="15" customHeight="1" x14ac:dyDescent="0.25">
      <c r="A97" s="338" t="s">
        <v>15802</v>
      </c>
      <c r="B97" s="339" t="s">
        <v>4921</v>
      </c>
      <c r="C97" s="337">
        <v>5200</v>
      </c>
      <c r="D97" s="485"/>
      <c r="E97" s="341">
        <f>IF(Таблица1330[[#This Row],[цена]]&lt;&gt;"",Таблица1330[[#This Row],[цена]]*Таблица1330[[#This Row],[Заказ]],"")</f>
        <v>0</v>
      </c>
      <c r="F97" s="225"/>
    </row>
    <row r="98" spans="1:6" ht="15" customHeight="1" x14ac:dyDescent="0.25">
      <c r="A98" s="338" t="s">
        <v>15802</v>
      </c>
      <c r="B98" s="339" t="s">
        <v>11770</v>
      </c>
      <c r="C98" s="337">
        <v>4000</v>
      </c>
      <c r="D98" s="485"/>
      <c r="E98" s="341">
        <f>IF(Таблица1330[[#This Row],[цена]]&lt;&gt;"",Таблица1330[[#This Row],[цена]]*Таблица1330[[#This Row],[Заказ]],"")</f>
        <v>0</v>
      </c>
      <c r="F98" s="225"/>
    </row>
    <row r="99" spans="1:6" ht="15" customHeight="1" x14ac:dyDescent="0.25">
      <c r="A99" s="338" t="s">
        <v>15802</v>
      </c>
      <c r="B99" s="339" t="s">
        <v>8780</v>
      </c>
      <c r="C99" s="337">
        <v>5200</v>
      </c>
      <c r="D99" s="485"/>
      <c r="E99" s="341">
        <f>IF(Таблица1330[[#This Row],[цена]]&lt;&gt;"",Таблица1330[[#This Row],[цена]]*Таблица1330[[#This Row],[Заказ]],"")</f>
        <v>0</v>
      </c>
      <c r="F99" s="225"/>
    </row>
    <row r="100" spans="1:6" ht="15" customHeight="1" x14ac:dyDescent="0.25">
      <c r="A100" s="338" t="s">
        <v>15803</v>
      </c>
      <c r="B100" s="339" t="s">
        <v>4921</v>
      </c>
      <c r="C100" s="337">
        <v>6200</v>
      </c>
      <c r="D100" s="485"/>
      <c r="E100" s="341">
        <f>IF(Таблица1330[[#This Row],[цена]]&lt;&gt;"",Таблица1330[[#This Row],[цена]]*Таблица1330[[#This Row],[Заказ]],"")</f>
        <v>0</v>
      </c>
      <c r="F100" s="225"/>
    </row>
    <row r="101" spans="1:6" ht="15" customHeight="1" x14ac:dyDescent="0.25">
      <c r="A101" s="338" t="s">
        <v>15803</v>
      </c>
      <c r="B101" s="339" t="s">
        <v>8780</v>
      </c>
      <c r="C101" s="337">
        <v>6200</v>
      </c>
      <c r="D101" s="485"/>
      <c r="E101" s="341">
        <f>IF(Таблица1330[[#This Row],[цена]]&lt;&gt;"",Таблица1330[[#This Row],[цена]]*Таблица1330[[#This Row],[Заказ]],"")</f>
        <v>0</v>
      </c>
      <c r="F101" s="225"/>
    </row>
    <row r="102" spans="1:6" ht="15" customHeight="1" x14ac:dyDescent="0.25">
      <c r="A102" s="338" t="s">
        <v>15803</v>
      </c>
      <c r="B102" s="339" t="s">
        <v>15804</v>
      </c>
      <c r="C102" s="337">
        <v>6200</v>
      </c>
      <c r="D102" s="485"/>
      <c r="E102" s="341">
        <f>IF(Таблица1330[[#This Row],[цена]]&lt;&gt;"",Таблица1330[[#This Row],[цена]]*Таблица1330[[#This Row],[Заказ]],"")</f>
        <v>0</v>
      </c>
      <c r="F102" s="225"/>
    </row>
    <row r="103" spans="1:6" ht="15" customHeight="1" x14ac:dyDescent="0.25">
      <c r="A103" s="338" t="s">
        <v>15803</v>
      </c>
      <c r="B103" s="339" t="s">
        <v>15794</v>
      </c>
      <c r="C103" s="337">
        <v>6200</v>
      </c>
      <c r="D103" s="485"/>
      <c r="E103" s="341">
        <f>IF(Таблица1330[[#This Row],[цена]]&lt;&gt;"",Таблица1330[[#This Row],[цена]]*Таблица1330[[#This Row],[Заказ]],"")</f>
        <v>0</v>
      </c>
      <c r="F103" s="225"/>
    </row>
    <row r="104" spans="1:6" ht="15" customHeight="1" x14ac:dyDescent="0.25">
      <c r="A104" s="338" t="s">
        <v>8781</v>
      </c>
      <c r="B104" s="339" t="s">
        <v>4921</v>
      </c>
      <c r="C104" s="337">
        <v>21500</v>
      </c>
      <c r="D104" s="485"/>
      <c r="E104" s="341">
        <f>IF(Таблица1330[[#This Row],[цена]]&lt;&gt;"",Таблица1330[[#This Row],[цена]]*Таблица1330[[#This Row],[Заказ]],"")</f>
        <v>0</v>
      </c>
      <c r="F104" s="225"/>
    </row>
    <row r="105" spans="1:6" ht="15" customHeight="1" x14ac:dyDescent="0.25">
      <c r="A105" s="338" t="s">
        <v>8782</v>
      </c>
      <c r="B105" s="339" t="s">
        <v>8783</v>
      </c>
      <c r="C105" s="337">
        <v>12500</v>
      </c>
      <c r="D105" s="485"/>
      <c r="E105" s="341">
        <f>IF(Таблица1330[[#This Row],[цена]]&lt;&gt;"",Таблица1330[[#This Row],[цена]]*Таблица1330[[#This Row],[Заказ]],"")</f>
        <v>0</v>
      </c>
      <c r="F105" s="225"/>
    </row>
    <row r="106" spans="1:6" ht="15" customHeight="1" x14ac:dyDescent="0.25">
      <c r="A106" s="338" t="s">
        <v>15805</v>
      </c>
      <c r="B106" s="339" t="s">
        <v>4921</v>
      </c>
      <c r="C106" s="337">
        <v>17500</v>
      </c>
      <c r="D106" s="485"/>
      <c r="E106" s="341">
        <f>IF(Таблица1330[[#This Row],[цена]]&lt;&gt;"",Таблица1330[[#This Row],[цена]]*Таблица1330[[#This Row],[Заказ]],"")</f>
        <v>0</v>
      </c>
      <c r="F106" s="258"/>
    </row>
    <row r="107" spans="1:6" ht="15" customHeight="1" x14ac:dyDescent="0.25">
      <c r="A107" s="338" t="s">
        <v>15805</v>
      </c>
      <c r="B107" s="339" t="s">
        <v>15806</v>
      </c>
      <c r="C107" s="337">
        <v>18500</v>
      </c>
      <c r="D107" s="485"/>
      <c r="E107" s="341">
        <f>IF(Таблица1330[[#This Row],[цена]]&lt;&gt;"",Таблица1330[[#This Row],[цена]]*Таблица1330[[#This Row],[Заказ]],"")</f>
        <v>0</v>
      </c>
      <c r="F107" s="225"/>
    </row>
    <row r="108" spans="1:6" ht="15" customHeight="1" x14ac:dyDescent="0.25">
      <c r="A108" s="338" t="s">
        <v>15805</v>
      </c>
      <c r="B108" s="339" t="s">
        <v>15807</v>
      </c>
      <c r="C108" s="337">
        <v>17500</v>
      </c>
      <c r="D108" s="485"/>
      <c r="E108" s="341">
        <f>IF(Таблица1330[[#This Row],[цена]]&lt;&gt;"",Таблица1330[[#This Row],[цена]]*Таблица1330[[#This Row],[Заказ]],"")</f>
        <v>0</v>
      </c>
      <c r="F108" s="225"/>
    </row>
    <row r="109" spans="1:6" ht="15" customHeight="1" x14ac:dyDescent="0.25">
      <c r="A109" s="338" t="s">
        <v>15805</v>
      </c>
      <c r="B109" s="339" t="s">
        <v>15808</v>
      </c>
      <c r="C109" s="337">
        <v>18500</v>
      </c>
      <c r="D109" s="485"/>
      <c r="E109" s="341">
        <f>IF(Таблица1330[[#This Row],[цена]]&lt;&gt;"",Таблица1330[[#This Row],[цена]]*Таблица1330[[#This Row],[Заказ]],"")</f>
        <v>0</v>
      </c>
      <c r="F109" s="225"/>
    </row>
    <row r="110" spans="1:6" ht="15" customHeight="1" x14ac:dyDescent="0.25">
      <c r="A110" s="338" t="s">
        <v>15805</v>
      </c>
      <c r="B110" s="339" t="s">
        <v>15809</v>
      </c>
      <c r="C110" s="337">
        <v>20000</v>
      </c>
      <c r="D110" s="485"/>
      <c r="E110" s="341">
        <f>IF(Таблица1330[[#This Row],[цена]]&lt;&gt;"",Таблица1330[[#This Row],[цена]]*Таблица1330[[#This Row],[Заказ]],"")</f>
        <v>0</v>
      </c>
      <c r="F110" s="225"/>
    </row>
    <row r="111" spans="1:6" ht="15" customHeight="1" x14ac:dyDescent="0.25">
      <c r="A111" s="338" t="s">
        <v>8784</v>
      </c>
      <c r="B111" s="339" t="s">
        <v>4922</v>
      </c>
      <c r="C111" s="337">
        <v>14000</v>
      </c>
      <c r="D111" s="485"/>
      <c r="E111" s="341">
        <f>IF(Таблица1330[[#This Row],[цена]]&lt;&gt;"",Таблица1330[[#This Row],[цена]]*Таблица1330[[#This Row],[Заказ]],"")</f>
        <v>0</v>
      </c>
      <c r="F111" s="225"/>
    </row>
    <row r="112" spans="1:6" ht="15" customHeight="1" x14ac:dyDescent="0.25">
      <c r="A112" s="338" t="s">
        <v>8785</v>
      </c>
      <c r="B112" s="339" t="s">
        <v>8786</v>
      </c>
      <c r="C112" s="337">
        <v>17500</v>
      </c>
      <c r="D112" s="485"/>
      <c r="E112" s="341">
        <f>IF(Таблица1330[[#This Row],[цена]]&lt;&gt;"",Таблица1330[[#This Row],[цена]]*Таблица1330[[#This Row],[Заказ]],"")</f>
        <v>0</v>
      </c>
      <c r="F112" s="225"/>
    </row>
    <row r="113" spans="1:6" ht="15" customHeight="1" x14ac:dyDescent="0.25">
      <c r="A113" s="338" t="s">
        <v>8787</v>
      </c>
      <c r="B113" s="339" t="s">
        <v>4924</v>
      </c>
      <c r="C113" s="337">
        <v>21500</v>
      </c>
      <c r="D113" s="485"/>
      <c r="E113" s="341">
        <f>IF(Таблица1330[[#This Row],[цена]]&lt;&gt;"",Таблица1330[[#This Row],[цена]]*Таблица1330[[#This Row],[Заказ]],"")</f>
        <v>0</v>
      </c>
      <c r="F113" s="225"/>
    </row>
    <row r="114" spans="1:6" ht="15" customHeight="1" x14ac:dyDescent="0.25">
      <c r="A114" s="338" t="s">
        <v>8788</v>
      </c>
      <c r="B114" s="339" t="s">
        <v>4920</v>
      </c>
      <c r="C114" s="337">
        <v>28500</v>
      </c>
      <c r="D114" s="485"/>
      <c r="E114" s="341">
        <f>IF(Таблица1330[[#This Row],[цена]]&lt;&gt;"",Таблица1330[[#This Row],[цена]]*Таблица1330[[#This Row],[Заказ]],"")</f>
        <v>0</v>
      </c>
      <c r="F114" s="225"/>
    </row>
    <row r="115" spans="1:6" ht="15" customHeight="1" x14ac:dyDescent="0.25">
      <c r="A115" s="338" t="s">
        <v>15810</v>
      </c>
      <c r="B115" s="339" t="s">
        <v>4924</v>
      </c>
      <c r="C115" s="337">
        <v>32500</v>
      </c>
      <c r="D115" s="485"/>
      <c r="E115" s="341">
        <f>IF(Таблица1330[[#This Row],[цена]]&lt;&gt;"",Таблица1330[[#This Row],[цена]]*Таблица1330[[#This Row],[Заказ]],"")</f>
        <v>0</v>
      </c>
      <c r="F115" s="225"/>
    </row>
    <row r="116" spans="1:6" ht="15" customHeight="1" x14ac:dyDescent="0.25">
      <c r="A116" s="338" t="s">
        <v>15811</v>
      </c>
      <c r="B116" s="339" t="s">
        <v>4921</v>
      </c>
      <c r="C116" s="337">
        <v>32500</v>
      </c>
      <c r="D116" s="485"/>
      <c r="E116" s="341"/>
      <c r="F116" s="225"/>
    </row>
    <row r="117" spans="1:6" ht="15" customHeight="1" x14ac:dyDescent="0.25">
      <c r="A117" s="338" t="s">
        <v>15811</v>
      </c>
      <c r="B117" s="339" t="s">
        <v>15812</v>
      </c>
      <c r="C117" s="337">
        <v>33500</v>
      </c>
      <c r="D117" s="485"/>
      <c r="E117" s="341">
        <f>IF(Таблица1330[[#This Row],[цена]]&lt;&gt;"",Таблица1330[[#This Row],[цена]]*Таблица1330[[#This Row],[Заказ]],"")</f>
        <v>0</v>
      </c>
      <c r="F117" s="225"/>
    </row>
    <row r="118" spans="1:6" ht="15" customHeight="1" x14ac:dyDescent="0.25">
      <c r="A118" s="338" t="s">
        <v>15811</v>
      </c>
      <c r="B118" s="339" t="s">
        <v>15813</v>
      </c>
      <c r="C118" s="337">
        <v>34500</v>
      </c>
      <c r="D118" s="485"/>
      <c r="E118" s="341">
        <f>IF(Таблица1330[[#This Row],[цена]]&lt;&gt;"",Таблица1330[[#This Row],[цена]]*Таблица1330[[#This Row],[Заказ]],"")</f>
        <v>0</v>
      </c>
      <c r="F118" s="225"/>
    </row>
    <row r="119" spans="1:6" ht="15" customHeight="1" x14ac:dyDescent="0.25">
      <c r="A119" s="338" t="s">
        <v>15811</v>
      </c>
      <c r="B119" s="339" t="s">
        <v>4920</v>
      </c>
      <c r="C119" s="337">
        <v>32500</v>
      </c>
      <c r="D119" s="485"/>
      <c r="E119" s="341">
        <f>IF(Таблица1330[[#This Row],[цена]]&lt;&gt;"",Таблица1330[[#This Row],[цена]]*Таблица1330[[#This Row],[Заказ]],"")</f>
        <v>0</v>
      </c>
      <c r="F119" s="225"/>
    </row>
    <row r="120" spans="1:6" ht="15" customHeight="1" x14ac:dyDescent="0.25">
      <c r="A120" s="338" t="s">
        <v>8789</v>
      </c>
      <c r="B120" s="339" t="s">
        <v>15814</v>
      </c>
      <c r="C120" s="337">
        <v>29500</v>
      </c>
      <c r="D120" s="485"/>
      <c r="E120" s="341">
        <f>IF(Таблица1330[[#This Row],[цена]]&lt;&gt;"",Таблица1330[[#This Row],[цена]]*Таблица1330[[#This Row],[Заказ]],"")</f>
        <v>0</v>
      </c>
      <c r="F120" s="225"/>
    </row>
    <row r="121" spans="1:6" ht="15" customHeight="1" x14ac:dyDescent="0.25">
      <c r="A121" s="338" t="s">
        <v>8790</v>
      </c>
      <c r="B121" s="339" t="s">
        <v>8791</v>
      </c>
      <c r="C121" s="337">
        <v>37500</v>
      </c>
      <c r="D121" s="485"/>
      <c r="E121" s="341">
        <f>IF(Таблица1330[[#This Row],[цена]]&lt;&gt;"",Таблица1330[[#This Row],[цена]]*Таблица1330[[#This Row],[Заказ]],"")</f>
        <v>0</v>
      </c>
      <c r="F121" s="225"/>
    </row>
    <row r="122" spans="1:6" ht="15" customHeight="1" x14ac:dyDescent="0.25">
      <c r="A122" s="338" t="s">
        <v>8792</v>
      </c>
      <c r="B122" s="339" t="s">
        <v>4921</v>
      </c>
      <c r="C122" s="337">
        <v>45500</v>
      </c>
      <c r="D122" s="485"/>
      <c r="E122" s="341">
        <f>IF(Таблица1330[[#This Row],[цена]]&lt;&gt;"",Таблица1330[[#This Row],[цена]]*Таблица1330[[#This Row],[Заказ]],"")</f>
        <v>0</v>
      </c>
      <c r="F122" s="225"/>
    </row>
    <row r="123" spans="1:6" ht="15" customHeight="1" x14ac:dyDescent="0.25">
      <c r="A123" s="338" t="s">
        <v>8792</v>
      </c>
      <c r="B123" s="339" t="s">
        <v>11771</v>
      </c>
      <c r="C123" s="337">
        <v>47500</v>
      </c>
      <c r="D123" s="485"/>
      <c r="E123" s="341">
        <f>IF(Таблица1330[[#This Row],[цена]]&lt;&gt;"",Таблица1330[[#This Row],[цена]]*Таблица1330[[#This Row],[Заказ]],"")</f>
        <v>0</v>
      </c>
      <c r="F123" s="225"/>
    </row>
    <row r="124" spans="1:6" ht="15" customHeight="1" x14ac:dyDescent="0.25">
      <c r="A124" s="338" t="s">
        <v>8793</v>
      </c>
      <c r="B124" s="339" t="s">
        <v>8794</v>
      </c>
      <c r="C124" s="337">
        <v>70500</v>
      </c>
      <c r="D124" s="485"/>
      <c r="E124" s="341">
        <f>IF(Таблица1330[[#This Row],[цена]]&lt;&gt;"",Таблица1330[[#This Row],[цена]]*Таблица1330[[#This Row],[Заказ]],"")</f>
        <v>0</v>
      </c>
      <c r="F124" s="225"/>
    </row>
    <row r="125" spans="1:6" ht="15" customHeight="1" x14ac:dyDescent="0.25">
      <c r="A125" s="338" t="s">
        <v>8795</v>
      </c>
      <c r="B125" s="339" t="s">
        <v>8796</v>
      </c>
      <c r="C125" s="337">
        <v>21500</v>
      </c>
      <c r="D125" s="485"/>
      <c r="E125" s="341">
        <f>IF(Таблица1330[[#This Row],[цена]]&lt;&gt;"",Таблица1330[[#This Row],[цена]]*Таблица1330[[#This Row],[Заказ]],"")</f>
        <v>0</v>
      </c>
      <c r="F125" s="225"/>
    </row>
    <row r="126" spans="1:6" ht="15" customHeight="1" x14ac:dyDescent="0.25">
      <c r="A126" s="338" t="s">
        <v>8797</v>
      </c>
      <c r="B126" s="339"/>
      <c r="C126" s="337">
        <v>19500</v>
      </c>
      <c r="D126" s="485"/>
      <c r="E126" s="341">
        <f>IF(Таблица1330[[#This Row],[цена]]&lt;&gt;"",Таблица1330[[#This Row],[цена]]*Таблица1330[[#This Row],[Заказ]],"")</f>
        <v>0</v>
      </c>
      <c r="F126" s="225"/>
    </row>
    <row r="127" spans="1:6" ht="15" customHeight="1" x14ac:dyDescent="0.25">
      <c r="A127" s="338" t="s">
        <v>15815</v>
      </c>
      <c r="B127" s="339" t="s">
        <v>4921</v>
      </c>
      <c r="C127" s="337">
        <v>19500</v>
      </c>
      <c r="D127" s="485"/>
      <c r="E127" s="341">
        <f>IF(Таблица1330[[#This Row],[цена]]&lt;&gt;"",Таблица1330[[#This Row],[цена]]*Таблица1330[[#This Row],[Заказ]],"")</f>
        <v>0</v>
      </c>
      <c r="F127" s="225"/>
    </row>
    <row r="128" spans="1:6" ht="15" customHeight="1" x14ac:dyDescent="0.25">
      <c r="A128" s="338" t="s">
        <v>15815</v>
      </c>
      <c r="B128" s="339" t="s">
        <v>4920</v>
      </c>
      <c r="C128" s="337">
        <v>21000</v>
      </c>
      <c r="D128" s="485"/>
      <c r="E128" s="341">
        <f>IF(Таблица1330[[#This Row],[цена]]&lt;&gt;"",Таблица1330[[#This Row],[цена]]*Таблица1330[[#This Row],[Заказ]],"")</f>
        <v>0</v>
      </c>
      <c r="F128" s="225"/>
    </row>
    <row r="129" spans="1:6" ht="15" customHeight="1" x14ac:dyDescent="0.25">
      <c r="A129" s="338" t="s">
        <v>15815</v>
      </c>
      <c r="B129" s="339" t="s">
        <v>8775</v>
      </c>
      <c r="C129" s="337">
        <v>19500</v>
      </c>
      <c r="D129" s="485"/>
      <c r="E129" s="341">
        <f>IF(Таблица1330[[#This Row],[цена]]&lt;&gt;"",Таблица1330[[#This Row],[цена]]*Таблица1330[[#This Row],[Заказ]],"")</f>
        <v>0</v>
      </c>
      <c r="F129" s="225"/>
    </row>
    <row r="130" spans="1:6" ht="15" customHeight="1" x14ac:dyDescent="0.25">
      <c r="A130" s="338" t="s">
        <v>8798</v>
      </c>
      <c r="B130" s="339" t="s">
        <v>4921</v>
      </c>
      <c r="C130" s="337">
        <v>10500</v>
      </c>
      <c r="D130" s="485"/>
      <c r="E130" s="341">
        <f>IF(Таблица1330[[#This Row],[цена]]&lt;&gt;"",Таблица1330[[#This Row],[цена]]*Таблица1330[[#This Row],[Заказ]],"")</f>
        <v>0</v>
      </c>
      <c r="F130" s="225"/>
    </row>
    <row r="131" spans="1:6" ht="15" customHeight="1" x14ac:dyDescent="0.25">
      <c r="A131" s="338" t="s">
        <v>15816</v>
      </c>
      <c r="B131" s="339" t="s">
        <v>8815</v>
      </c>
      <c r="C131" s="337">
        <v>65500</v>
      </c>
      <c r="D131" s="485"/>
      <c r="E131" s="341">
        <f>IF(Таблица1330[[#This Row],[цена]]&lt;&gt;"",Таблица1330[[#This Row],[цена]]*Таблица1330[[#This Row],[Заказ]],"")</f>
        <v>0</v>
      </c>
      <c r="F131" s="225"/>
    </row>
    <row r="132" spans="1:6" ht="15" customHeight="1" x14ac:dyDescent="0.25">
      <c r="A132" s="338" t="s">
        <v>14834</v>
      </c>
      <c r="B132" s="339"/>
      <c r="C132" s="337"/>
      <c r="D132" s="485"/>
      <c r="E132" s="341" t="str">
        <f>IF(Таблица1330[[#This Row],[цена]]&lt;&gt;"",Таблица1330[[#This Row],[цена]]*Таблица1330[[#This Row],[Заказ]],"")</f>
        <v/>
      </c>
      <c r="F132" s="225"/>
    </row>
    <row r="133" spans="1:6" ht="15" customHeight="1" x14ac:dyDescent="0.25">
      <c r="A133" s="338" t="s">
        <v>8799</v>
      </c>
      <c r="B133" s="339" t="s">
        <v>4921</v>
      </c>
      <c r="C133" s="337">
        <v>4500</v>
      </c>
      <c r="D133" s="485"/>
      <c r="E133" s="341">
        <f>IF(Таблица1330[[#This Row],[цена]]&lt;&gt;"",Таблица1330[[#This Row],[цена]]*Таблица1330[[#This Row],[Заказ]],"")</f>
        <v>0</v>
      </c>
      <c r="F133" s="225"/>
    </row>
    <row r="134" spans="1:6" ht="15" customHeight="1" x14ac:dyDescent="0.25">
      <c r="A134" s="338" t="s">
        <v>8800</v>
      </c>
      <c r="B134" s="339" t="s">
        <v>4921</v>
      </c>
      <c r="C134" s="337">
        <v>4000</v>
      </c>
      <c r="D134" s="485"/>
      <c r="E134" s="341">
        <f>IF(Таблица1330[[#This Row],[цена]]&lt;&gt;"",Таблица1330[[#This Row],[цена]]*Таблица1330[[#This Row],[Заказ]],"")</f>
        <v>0</v>
      </c>
      <c r="F134" s="225"/>
    </row>
    <row r="135" spans="1:6" ht="15" customHeight="1" x14ac:dyDescent="0.25">
      <c r="A135" s="338" t="s">
        <v>8801</v>
      </c>
      <c r="B135" s="339" t="s">
        <v>4923</v>
      </c>
      <c r="C135" s="337">
        <v>4500</v>
      </c>
      <c r="D135" s="485"/>
      <c r="E135" s="341">
        <f>IF(Таблица1330[[#This Row],[цена]]&lt;&gt;"",Таблица1330[[#This Row],[цена]]*Таблица1330[[#This Row],[Заказ]],"")</f>
        <v>0</v>
      </c>
      <c r="F135" s="225"/>
    </row>
    <row r="136" spans="1:6" ht="15" customHeight="1" x14ac:dyDescent="0.25">
      <c r="A136" s="338" t="s">
        <v>8802</v>
      </c>
      <c r="B136" s="339" t="s">
        <v>4921</v>
      </c>
      <c r="C136" s="337">
        <v>4500</v>
      </c>
      <c r="D136" s="485"/>
      <c r="E136" s="341">
        <f>IF(Таблица1330[[#This Row],[цена]]&lt;&gt;"",Таблица1330[[#This Row],[цена]]*Таблица1330[[#This Row],[Заказ]],"")</f>
        <v>0</v>
      </c>
      <c r="F136" s="225"/>
    </row>
    <row r="137" spans="1:6" ht="15" customHeight="1" x14ac:dyDescent="0.25">
      <c r="A137" s="338" t="s">
        <v>8803</v>
      </c>
      <c r="B137" s="339" t="s">
        <v>8765</v>
      </c>
      <c r="C137" s="337">
        <v>4500</v>
      </c>
      <c r="D137" s="485"/>
      <c r="E137" s="341">
        <f>IF(Таблица1330[[#This Row],[цена]]&lt;&gt;"",Таблица1330[[#This Row],[цена]]*Таблица1330[[#This Row],[Заказ]],"")</f>
        <v>0</v>
      </c>
      <c r="F137" s="225"/>
    </row>
    <row r="138" spans="1:6" ht="15" customHeight="1" x14ac:dyDescent="0.25">
      <c r="A138" s="338" t="s">
        <v>8804</v>
      </c>
      <c r="B138" s="339" t="s">
        <v>4920</v>
      </c>
      <c r="C138" s="337">
        <v>3500</v>
      </c>
      <c r="D138" s="485"/>
      <c r="E138" s="341">
        <f>IF(Таблица1330[[#This Row],[цена]]&lt;&gt;"",Таблица1330[[#This Row],[цена]]*Таблица1330[[#This Row],[Заказ]],"")</f>
        <v>0</v>
      </c>
      <c r="F138" s="225"/>
    </row>
    <row r="139" spans="1:6" ht="15" customHeight="1" x14ac:dyDescent="0.25">
      <c r="A139" s="338" t="s">
        <v>8805</v>
      </c>
      <c r="B139" s="339" t="s">
        <v>4923</v>
      </c>
      <c r="C139" s="337">
        <v>10000</v>
      </c>
      <c r="D139" s="485"/>
      <c r="E139" s="341">
        <f>IF(Таблица1330[[#This Row],[цена]]&lt;&gt;"",Таблица1330[[#This Row],[цена]]*Таблица1330[[#This Row],[Заказ]],"")</f>
        <v>0</v>
      </c>
      <c r="F139" s="225"/>
    </row>
    <row r="140" spans="1:6" ht="15" customHeight="1" x14ac:dyDescent="0.25">
      <c r="A140" s="338" t="s">
        <v>8806</v>
      </c>
      <c r="B140" s="339" t="s">
        <v>8807</v>
      </c>
      <c r="C140" s="337">
        <v>11500</v>
      </c>
      <c r="D140" s="485"/>
      <c r="E140" s="341">
        <f>IF(Таблица1330[[#This Row],[цена]]&lt;&gt;"",Таблица1330[[#This Row],[цена]]*Таблица1330[[#This Row],[Заказ]],"")</f>
        <v>0</v>
      </c>
      <c r="F140" s="225"/>
    </row>
    <row r="141" spans="1:6" ht="15" customHeight="1" x14ac:dyDescent="0.25">
      <c r="A141" s="338" t="s">
        <v>8808</v>
      </c>
      <c r="B141" s="339" t="s">
        <v>15794</v>
      </c>
      <c r="C141" s="337">
        <v>12500</v>
      </c>
      <c r="D141" s="485"/>
      <c r="E141" s="341">
        <f>IF(Таблица1330[[#This Row],[цена]]&lt;&gt;"",Таблица1330[[#This Row],[цена]]*Таблица1330[[#This Row],[Заказ]],"")</f>
        <v>0</v>
      </c>
      <c r="F141" s="225"/>
    </row>
    <row r="142" spans="1:6" ht="15" customHeight="1" x14ac:dyDescent="0.25">
      <c r="A142" s="338" t="s">
        <v>8809</v>
      </c>
      <c r="B142" s="339" t="s">
        <v>15817</v>
      </c>
      <c r="C142" s="337">
        <v>12500</v>
      </c>
      <c r="D142" s="485"/>
      <c r="E142" s="341">
        <f>IF(Таблица1330[[#This Row],[цена]]&lt;&gt;"",Таблица1330[[#This Row],[цена]]*Таблица1330[[#This Row],[Заказ]],"")</f>
        <v>0</v>
      </c>
      <c r="F142" s="225"/>
    </row>
    <row r="143" spans="1:6" ht="15" customHeight="1" x14ac:dyDescent="0.25">
      <c r="A143" s="338" t="s">
        <v>8810</v>
      </c>
      <c r="B143" s="339"/>
      <c r="C143" s="337">
        <v>8000</v>
      </c>
      <c r="D143" s="485"/>
      <c r="E143" s="341">
        <f>IF(Таблица1330[[#This Row],[цена]]&lt;&gt;"",Таблица1330[[#This Row],[цена]]*Таблица1330[[#This Row],[Заказ]],"")</f>
        <v>0</v>
      </c>
      <c r="F143" s="225"/>
    </row>
    <row r="144" spans="1:6" ht="15" customHeight="1" x14ac:dyDescent="0.25">
      <c r="A144" s="338" t="s">
        <v>8811</v>
      </c>
      <c r="B144" s="339" t="s">
        <v>15818</v>
      </c>
      <c r="C144" s="337">
        <v>8000</v>
      </c>
      <c r="D144" s="485"/>
      <c r="E144" s="341">
        <f>IF(Таблица1330[[#This Row],[цена]]&lt;&gt;"",Таблица1330[[#This Row],[цена]]*Таблица1330[[#This Row],[Заказ]],"")</f>
        <v>0</v>
      </c>
      <c r="F144" s="225"/>
    </row>
    <row r="145" spans="1:6" ht="15" customHeight="1" x14ac:dyDescent="0.25">
      <c r="A145" s="338" t="s">
        <v>8812</v>
      </c>
      <c r="B145" s="339" t="s">
        <v>4921</v>
      </c>
      <c r="C145" s="337">
        <v>8500</v>
      </c>
      <c r="D145" s="485"/>
      <c r="E145" s="341">
        <f>IF(Таблица1330[[#This Row],[цена]]&lt;&gt;"",Таблица1330[[#This Row],[цена]]*Таблица1330[[#This Row],[Заказ]],"")</f>
        <v>0</v>
      </c>
      <c r="F145" s="225"/>
    </row>
    <row r="146" spans="1:6" ht="15" customHeight="1" x14ac:dyDescent="0.25">
      <c r="A146" s="338" t="s">
        <v>15819</v>
      </c>
      <c r="B146" s="339" t="s">
        <v>8777</v>
      </c>
      <c r="C146" s="337">
        <v>6500</v>
      </c>
      <c r="D146" s="485"/>
      <c r="E146" s="341">
        <f>IF(Таблица1330[[#This Row],[цена]]&lt;&gt;"",Таблица1330[[#This Row],[цена]]*Таблица1330[[#This Row],[Заказ]],"")</f>
        <v>0</v>
      </c>
      <c r="F146" s="225"/>
    </row>
    <row r="147" spans="1:6" ht="15" customHeight="1" x14ac:dyDescent="0.25">
      <c r="A147" s="338" t="s">
        <v>8813</v>
      </c>
      <c r="B147" s="339" t="s">
        <v>8786</v>
      </c>
      <c r="C147" s="337">
        <v>9000</v>
      </c>
      <c r="D147" s="485"/>
      <c r="E147" s="341">
        <f>IF(Таблица1330[[#This Row],[цена]]&lt;&gt;"",Таблица1330[[#This Row],[цена]]*Таблица1330[[#This Row],[Заказ]],"")</f>
        <v>0</v>
      </c>
      <c r="F147" s="225"/>
    </row>
    <row r="148" spans="1:6" ht="15" customHeight="1" x14ac:dyDescent="0.25">
      <c r="A148" s="338" t="s">
        <v>8814</v>
      </c>
      <c r="B148" s="339" t="s">
        <v>8815</v>
      </c>
      <c r="C148" s="337">
        <v>12500</v>
      </c>
      <c r="D148" s="485"/>
      <c r="E148" s="341">
        <f>IF(Таблица1330[[#This Row],[цена]]&lt;&gt;"",Таблица1330[[#This Row],[цена]]*Таблица1330[[#This Row],[Заказ]],"")</f>
        <v>0</v>
      </c>
      <c r="F148" s="225"/>
    </row>
    <row r="149" spans="1:6" ht="15" customHeight="1" x14ac:dyDescent="0.25">
      <c r="A149" s="338" t="s">
        <v>8816</v>
      </c>
      <c r="B149" s="339" t="s">
        <v>8817</v>
      </c>
      <c r="C149" s="337">
        <v>4200</v>
      </c>
      <c r="D149" s="485"/>
      <c r="E149" s="341">
        <f>IF(Таблица1330[[#This Row],[цена]]&lt;&gt;"",Таблица1330[[#This Row],[цена]]*Таблица1330[[#This Row],[Заказ]],"")</f>
        <v>0</v>
      </c>
      <c r="F149" s="225"/>
    </row>
    <row r="150" spans="1:6" ht="15" customHeight="1" x14ac:dyDescent="0.25">
      <c r="A150" s="338" t="s">
        <v>8818</v>
      </c>
      <c r="B150" s="339" t="s">
        <v>8819</v>
      </c>
      <c r="C150" s="337">
        <v>4800</v>
      </c>
      <c r="D150" s="485"/>
      <c r="E150" s="341">
        <f>IF(Таблица1330[[#This Row],[цена]]&lt;&gt;"",Таблица1330[[#This Row],[цена]]*Таблица1330[[#This Row],[Заказ]],"")</f>
        <v>0</v>
      </c>
      <c r="F150" s="225"/>
    </row>
    <row r="151" spans="1:6" ht="15" customHeight="1" x14ac:dyDescent="0.25">
      <c r="A151" s="338" t="s">
        <v>15820</v>
      </c>
      <c r="B151" s="339" t="s">
        <v>4921</v>
      </c>
      <c r="C151" s="337">
        <v>14500</v>
      </c>
      <c r="D151" s="485"/>
      <c r="E151" s="341"/>
      <c r="F151" s="225"/>
    </row>
    <row r="152" spans="1:6" ht="15" customHeight="1" x14ac:dyDescent="0.25">
      <c r="A152" s="338" t="s">
        <v>15820</v>
      </c>
      <c r="B152" s="339" t="s">
        <v>8778</v>
      </c>
      <c r="C152" s="337">
        <v>14500</v>
      </c>
      <c r="D152" s="485"/>
      <c r="E152" s="341">
        <f>IF(Таблица1330[[#This Row],[цена]]&lt;&gt;"",Таблица1330[[#This Row],[цена]]*Таблица1330[[#This Row],[Заказ]],"")</f>
        <v>0</v>
      </c>
      <c r="F152" s="225"/>
    </row>
    <row r="153" spans="1:6" ht="15" customHeight="1" x14ac:dyDescent="0.25">
      <c r="A153" s="338" t="s">
        <v>15821</v>
      </c>
      <c r="B153" s="339" t="s">
        <v>8775</v>
      </c>
      <c r="C153" s="337">
        <v>14500</v>
      </c>
      <c r="D153" s="485"/>
      <c r="E153" s="341">
        <f>IF(Таблица1330[[#This Row],[цена]]&lt;&gt;"",Таблица1330[[#This Row],[цена]]*Таблица1330[[#This Row],[Заказ]],"")</f>
        <v>0</v>
      </c>
      <c r="F153" s="225"/>
    </row>
    <row r="154" spans="1:6" ht="15" customHeight="1" x14ac:dyDescent="0.25">
      <c r="A154" s="338" t="s">
        <v>8820</v>
      </c>
      <c r="B154" s="339" t="s">
        <v>8786</v>
      </c>
      <c r="C154" s="337">
        <v>26000</v>
      </c>
      <c r="D154" s="485"/>
      <c r="E154" s="341">
        <f>IF(Таблица1330[[#This Row],[цена]]&lt;&gt;"",Таблица1330[[#This Row],[цена]]*Таблица1330[[#This Row],[Заказ]],"")</f>
        <v>0</v>
      </c>
      <c r="F154" s="225"/>
    </row>
    <row r="155" spans="1:6" ht="15" customHeight="1" x14ac:dyDescent="0.25">
      <c r="A155" s="338" t="s">
        <v>10319</v>
      </c>
      <c r="B155" s="339"/>
      <c r="C155" s="337">
        <v>5800</v>
      </c>
      <c r="D155" s="485"/>
      <c r="E155" s="341">
        <f>IF(Таблица1330[[#This Row],[цена]]&lt;&gt;"",Таблица1330[[#This Row],[цена]]*Таблица1330[[#This Row],[Заказ]],"")</f>
        <v>0</v>
      </c>
      <c r="F155" s="225"/>
    </row>
    <row r="156" spans="1:6" ht="15" customHeight="1" x14ac:dyDescent="0.25">
      <c r="A156" s="338" t="s">
        <v>10320</v>
      </c>
      <c r="B156" s="339" t="s">
        <v>4920</v>
      </c>
      <c r="C156" s="337">
        <v>6000</v>
      </c>
      <c r="D156" s="485"/>
      <c r="E156" s="341">
        <f>IF(Таблица1330[[#This Row],[цена]]&lt;&gt;"",Таблица1330[[#This Row],[цена]]*Таблица1330[[#This Row],[Заказ]],"")</f>
        <v>0</v>
      </c>
      <c r="F156" s="225"/>
    </row>
    <row r="157" spans="1:6" ht="15" customHeight="1" x14ac:dyDescent="0.25">
      <c r="A157" s="338" t="s">
        <v>8821</v>
      </c>
      <c r="B157" s="339" t="s">
        <v>4921</v>
      </c>
      <c r="C157" s="337">
        <v>12500</v>
      </c>
      <c r="D157" s="485"/>
      <c r="E157" s="341">
        <f>IF(Таблица1330[[#This Row],[цена]]&lt;&gt;"",Таблица1330[[#This Row],[цена]]*Таблица1330[[#This Row],[Заказ]],"")</f>
        <v>0</v>
      </c>
      <c r="F157" s="225"/>
    </row>
    <row r="158" spans="1:6" ht="15" customHeight="1" x14ac:dyDescent="0.25">
      <c r="A158" s="338" t="s">
        <v>8822</v>
      </c>
      <c r="B158" s="339" t="s">
        <v>4921</v>
      </c>
      <c r="C158" s="337">
        <v>9000</v>
      </c>
      <c r="D158" s="485"/>
      <c r="E158" s="341">
        <f>IF(Таблица1330[[#This Row],[цена]]&lt;&gt;"",Таблица1330[[#This Row],[цена]]*Таблица1330[[#This Row],[Заказ]],"")</f>
        <v>0</v>
      </c>
      <c r="F158" s="225"/>
    </row>
    <row r="159" spans="1:6" ht="15" customHeight="1" x14ac:dyDescent="0.25">
      <c r="A159" s="338" t="s">
        <v>8823</v>
      </c>
      <c r="B159" s="339" t="s">
        <v>4921</v>
      </c>
      <c r="C159" s="337">
        <v>15500</v>
      </c>
      <c r="D159" s="485"/>
      <c r="E159" s="341">
        <f>IF(Таблица1330[[#This Row],[цена]]&lt;&gt;"",Таблица1330[[#This Row],[цена]]*Таблица1330[[#This Row],[Заказ]],"")</f>
        <v>0</v>
      </c>
      <c r="F159" s="225"/>
    </row>
    <row r="160" spans="1:6" ht="15" customHeight="1" x14ac:dyDescent="0.25">
      <c r="A160" s="338" t="s">
        <v>8824</v>
      </c>
      <c r="B160" s="339" t="s">
        <v>15822</v>
      </c>
      <c r="C160" s="337">
        <v>18500</v>
      </c>
      <c r="D160" s="485"/>
      <c r="E160" s="341"/>
      <c r="F160" s="225"/>
    </row>
    <row r="161" spans="1:6" ht="15" customHeight="1" x14ac:dyDescent="0.25">
      <c r="A161" s="338" t="s">
        <v>8825</v>
      </c>
      <c r="B161" s="339" t="s">
        <v>8826</v>
      </c>
      <c r="C161" s="337">
        <v>16500</v>
      </c>
      <c r="D161" s="485"/>
      <c r="E161" s="341">
        <f>IF(Таблица1330[[#This Row],[цена]]&lt;&gt;"",Таблица1330[[#This Row],[цена]]*Таблица1330[[#This Row],[Заказ]],"")</f>
        <v>0</v>
      </c>
      <c r="F161" s="225"/>
    </row>
    <row r="162" spans="1:6" ht="15" customHeight="1" x14ac:dyDescent="0.25">
      <c r="A162" s="338" t="s">
        <v>8827</v>
      </c>
      <c r="B162" s="339" t="s">
        <v>15823</v>
      </c>
      <c r="C162" s="337">
        <v>19500</v>
      </c>
      <c r="D162" s="485"/>
      <c r="E162" s="341"/>
      <c r="F162" s="225"/>
    </row>
    <row r="163" spans="1:6" ht="15" customHeight="1" x14ac:dyDescent="0.25">
      <c r="A163" s="338" t="s">
        <v>8828</v>
      </c>
      <c r="B163" s="339" t="s">
        <v>4921</v>
      </c>
      <c r="C163" s="337">
        <v>19500</v>
      </c>
      <c r="D163" s="485"/>
      <c r="E163" s="341">
        <f>IF(Таблица1330[[#This Row],[цена]]&lt;&gt;"",Таблица1330[[#This Row],[цена]]*Таблица1330[[#This Row],[Заказ]],"")</f>
        <v>0</v>
      </c>
      <c r="F163" s="225"/>
    </row>
    <row r="164" spans="1:6" ht="15" customHeight="1" x14ac:dyDescent="0.25">
      <c r="A164" s="338" t="s">
        <v>8829</v>
      </c>
      <c r="B164" s="339" t="s">
        <v>8786</v>
      </c>
      <c r="C164" s="337">
        <v>29500</v>
      </c>
      <c r="D164" s="485"/>
      <c r="E164" s="341">
        <f>IF(Таблица1330[[#This Row],[цена]]&lt;&gt;"",Таблица1330[[#This Row],[цена]]*Таблица1330[[#This Row],[Заказ]],"")</f>
        <v>0</v>
      </c>
      <c r="F164" s="225"/>
    </row>
    <row r="165" spans="1:6" ht="15" customHeight="1" x14ac:dyDescent="0.25">
      <c r="A165" s="338" t="s">
        <v>8830</v>
      </c>
      <c r="B165" s="339" t="s">
        <v>15824</v>
      </c>
      <c r="C165" s="337">
        <v>21500</v>
      </c>
      <c r="D165" s="485"/>
      <c r="E165" s="341">
        <f>IF(Таблица1330[[#This Row],[цена]]&lt;&gt;"",Таблица1330[[#This Row],[цена]]*Таблица1330[[#This Row],[Заказ]],"")</f>
        <v>0</v>
      </c>
      <c r="F165" s="225"/>
    </row>
    <row r="166" spans="1:6" ht="15" customHeight="1" x14ac:dyDescent="0.25">
      <c r="A166" s="338" t="s">
        <v>14835</v>
      </c>
      <c r="B166" s="339" t="s">
        <v>4920</v>
      </c>
      <c r="C166" s="337">
        <v>6700</v>
      </c>
      <c r="D166" s="485"/>
      <c r="E166" s="341">
        <f>IF(Таблица1330[[#This Row],[цена]]&lt;&gt;"",Таблица1330[[#This Row],[цена]]*Таблица1330[[#This Row],[Заказ]],"")</f>
        <v>0</v>
      </c>
      <c r="F166" s="225"/>
    </row>
    <row r="167" spans="1:6" ht="15" customHeight="1" x14ac:dyDescent="0.25">
      <c r="A167" s="338" t="s">
        <v>14836</v>
      </c>
      <c r="B167" s="339" t="s">
        <v>8815</v>
      </c>
      <c r="C167" s="337">
        <v>7000</v>
      </c>
      <c r="D167" s="485"/>
      <c r="E167" s="341">
        <f>IF(Таблица1330[[#This Row],[цена]]&lt;&gt;"",Таблица1330[[#This Row],[цена]]*Таблица1330[[#This Row],[Заказ]],"")</f>
        <v>0</v>
      </c>
      <c r="F167" s="225"/>
    </row>
    <row r="168" spans="1:6" ht="15" customHeight="1" x14ac:dyDescent="0.25">
      <c r="A168" s="338" t="s">
        <v>14837</v>
      </c>
      <c r="B168" s="339" t="s">
        <v>4921</v>
      </c>
      <c r="C168" s="337">
        <v>11300</v>
      </c>
      <c r="D168" s="485"/>
      <c r="E168" s="341">
        <f>IF(Таблица1330[[#This Row],[цена]]&lt;&gt;"",Таблица1330[[#This Row],[цена]]*Таблица1330[[#This Row],[Заказ]],"")</f>
        <v>0</v>
      </c>
      <c r="F168" s="225"/>
    </row>
    <row r="169" spans="1:6" ht="15" customHeight="1" x14ac:dyDescent="0.25">
      <c r="A169" s="338" t="s">
        <v>14838</v>
      </c>
      <c r="B169" s="339" t="s">
        <v>4921</v>
      </c>
      <c r="C169" s="337">
        <v>14000</v>
      </c>
      <c r="D169" s="485"/>
      <c r="E169" s="341">
        <f>IF(Таблица1330[[#This Row],[цена]]&lt;&gt;"",Таблица1330[[#This Row],[цена]]*Таблица1330[[#This Row],[Заказ]],"")</f>
        <v>0</v>
      </c>
      <c r="F169" s="225"/>
    </row>
    <row r="170" spans="1:6" ht="15" customHeight="1" x14ac:dyDescent="0.25">
      <c r="A170" s="338" t="s">
        <v>14838</v>
      </c>
      <c r="B170" s="339" t="s">
        <v>4920</v>
      </c>
      <c r="C170" s="337">
        <v>14300</v>
      </c>
      <c r="D170" s="485"/>
      <c r="E170" s="341">
        <f>IF(Таблица1330[[#This Row],[цена]]&lt;&gt;"",Таблица1330[[#This Row],[цена]]*Таблица1330[[#This Row],[Заказ]],"")</f>
        <v>0</v>
      </c>
      <c r="F170" s="225"/>
    </row>
    <row r="171" spans="1:6" ht="15" customHeight="1" x14ac:dyDescent="0.25">
      <c r="A171" s="338" t="s">
        <v>14838</v>
      </c>
      <c r="B171" s="339" t="s">
        <v>8775</v>
      </c>
      <c r="C171" s="337">
        <v>16000</v>
      </c>
      <c r="D171" s="485"/>
      <c r="E171" s="341">
        <f>IF(Таблица1330[[#This Row],[цена]]&lt;&gt;"",Таблица1330[[#This Row],[цена]]*Таблица1330[[#This Row],[Заказ]],"")</f>
        <v>0</v>
      </c>
      <c r="F171" s="225"/>
    </row>
    <row r="172" spans="1:6" ht="15" customHeight="1" x14ac:dyDescent="0.25">
      <c r="A172" s="338" t="s">
        <v>15825</v>
      </c>
      <c r="B172" s="339" t="s">
        <v>4921</v>
      </c>
      <c r="C172" s="337">
        <v>9500</v>
      </c>
      <c r="D172" s="485"/>
      <c r="E172" s="341">
        <f>IF(Таблица1330[[#This Row],[цена]]&lt;&gt;"",Таблица1330[[#This Row],[цена]]*Таблица1330[[#This Row],[Заказ]],"")</f>
        <v>0</v>
      </c>
      <c r="F172" s="225"/>
    </row>
    <row r="173" spans="1:6" ht="15" customHeight="1" x14ac:dyDescent="0.25">
      <c r="A173" s="338" t="s">
        <v>15825</v>
      </c>
      <c r="B173" s="339" t="s">
        <v>15826</v>
      </c>
      <c r="C173" s="337">
        <v>9500</v>
      </c>
      <c r="D173" s="485"/>
      <c r="E173" s="341">
        <f>IF(Таблица1330[[#This Row],[цена]]&lt;&gt;"",Таблица1330[[#This Row],[цена]]*Таблица1330[[#This Row],[Заказ]],"")</f>
        <v>0</v>
      </c>
      <c r="F173" s="225"/>
    </row>
    <row r="174" spans="1:6" ht="15" customHeight="1" x14ac:dyDescent="0.25">
      <c r="A174" s="338" t="s">
        <v>15825</v>
      </c>
      <c r="B174" s="339" t="s">
        <v>4923</v>
      </c>
      <c r="C174" s="337">
        <v>9500</v>
      </c>
      <c r="D174" s="485"/>
      <c r="E174" s="341">
        <f>IF(Таблица1330[[#This Row],[цена]]&lt;&gt;"",Таблица1330[[#This Row],[цена]]*Таблица1330[[#This Row],[Заказ]],"")</f>
        <v>0</v>
      </c>
      <c r="F174" s="225"/>
    </row>
    <row r="175" spans="1:6" ht="15" customHeight="1" x14ac:dyDescent="0.25">
      <c r="A175" s="338" t="s">
        <v>15827</v>
      </c>
      <c r="B175" s="339" t="s">
        <v>15828</v>
      </c>
      <c r="C175" s="337">
        <v>6500</v>
      </c>
      <c r="D175" s="485"/>
      <c r="E175" s="341">
        <f>IF(Таблица1330[[#This Row],[цена]]&lt;&gt;"",Таблица1330[[#This Row],[цена]]*Таблица1330[[#This Row],[Заказ]],"")</f>
        <v>0</v>
      </c>
      <c r="F175" s="225"/>
    </row>
    <row r="176" spans="1:6" ht="15" customHeight="1" x14ac:dyDescent="0.25">
      <c r="A176" s="338" t="s">
        <v>8832</v>
      </c>
      <c r="B176" s="339" t="s">
        <v>11772</v>
      </c>
      <c r="C176" s="337">
        <v>17000</v>
      </c>
      <c r="D176" s="485"/>
      <c r="E176" s="341">
        <f>IF(Таблица1330[[#This Row],[цена]]&lt;&gt;"",Таблица1330[[#This Row],[цена]]*Таблица1330[[#This Row],[Заказ]],"")</f>
        <v>0</v>
      </c>
      <c r="F176" s="225"/>
    </row>
    <row r="177" spans="1:6" ht="15" customHeight="1" x14ac:dyDescent="0.25">
      <c r="A177" s="338" t="s">
        <v>7304</v>
      </c>
      <c r="B177" s="339"/>
      <c r="C177" s="337"/>
      <c r="D177" s="485"/>
      <c r="E177" s="341" t="str">
        <f>IF(Таблица1330[[#This Row],[цена]]&lt;&gt;"",Таблица1330[[#This Row],[цена]]*Таблица1330[[#This Row],[Заказ]],"")</f>
        <v/>
      </c>
      <c r="F177" s="225"/>
    </row>
    <row r="178" spans="1:6" ht="15" customHeight="1" x14ac:dyDescent="0.25">
      <c r="A178" s="338" t="s">
        <v>8833</v>
      </c>
      <c r="B178" s="339"/>
      <c r="C178" s="337">
        <v>26500</v>
      </c>
      <c r="D178" s="485"/>
      <c r="E178" s="341">
        <f>IF(Таблица1330[[#This Row],[цена]]&lt;&gt;"",Таблица1330[[#This Row],[цена]]*Таблица1330[[#This Row],[Заказ]],"")</f>
        <v>0</v>
      </c>
      <c r="F178" s="225"/>
    </row>
    <row r="179" spans="1:6" ht="15" customHeight="1" x14ac:dyDescent="0.25">
      <c r="A179" s="338" t="s">
        <v>8834</v>
      </c>
      <c r="B179" s="339"/>
      <c r="C179" s="337">
        <v>23500</v>
      </c>
      <c r="D179" s="485"/>
      <c r="E179" s="341">
        <f>IF(Таблица1330[[#This Row],[цена]]&lt;&gt;"",Таблица1330[[#This Row],[цена]]*Таблица1330[[#This Row],[Заказ]],"")</f>
        <v>0</v>
      </c>
      <c r="F179" s="225"/>
    </row>
    <row r="180" spans="1:6" ht="15" customHeight="1" x14ac:dyDescent="0.25">
      <c r="A180" s="338" t="s">
        <v>9974</v>
      </c>
      <c r="B180" s="339"/>
      <c r="C180" s="337">
        <v>29500</v>
      </c>
      <c r="D180" s="485"/>
      <c r="E180" s="341">
        <f>IF(Таблица1330[[#This Row],[цена]]&lt;&gt;"",Таблица1330[[#This Row],[цена]]*Таблица1330[[#This Row],[Заказ]],"")</f>
        <v>0</v>
      </c>
      <c r="F180" s="225"/>
    </row>
    <row r="181" spans="1:6" ht="15" customHeight="1" x14ac:dyDescent="0.25">
      <c r="A181" s="338" t="s">
        <v>9975</v>
      </c>
      <c r="B181" s="339" t="s">
        <v>8786</v>
      </c>
      <c r="C181" s="337">
        <v>28500</v>
      </c>
      <c r="D181" s="485"/>
      <c r="E181" s="341">
        <f>IF(Таблица1330[[#This Row],[цена]]&lt;&gt;"",Таблица1330[[#This Row],[цена]]*Таблица1330[[#This Row],[Заказ]],"")</f>
        <v>0</v>
      </c>
      <c r="F181" s="225"/>
    </row>
    <row r="182" spans="1:6" ht="15" customHeight="1" x14ac:dyDescent="0.25">
      <c r="A182" s="338" t="s">
        <v>8835</v>
      </c>
      <c r="B182" s="339" t="s">
        <v>4921</v>
      </c>
      <c r="C182" s="337">
        <v>59500</v>
      </c>
      <c r="D182" s="485"/>
      <c r="E182" s="341">
        <f>IF(Таблица1330[[#This Row],[цена]]&lt;&gt;"",Таблица1330[[#This Row],[цена]]*Таблица1330[[#This Row],[Заказ]],"")</f>
        <v>0</v>
      </c>
      <c r="F182" s="225"/>
    </row>
    <row r="183" spans="1:6" ht="15" customHeight="1" x14ac:dyDescent="0.25">
      <c r="A183" s="338" t="s">
        <v>8836</v>
      </c>
      <c r="B183" s="339" t="s">
        <v>4921</v>
      </c>
      <c r="C183" s="337">
        <v>67500</v>
      </c>
      <c r="D183" s="485"/>
      <c r="E183" s="341">
        <f>IF(Таблица1330[[#This Row],[цена]]&lt;&gt;"",Таблица1330[[#This Row],[цена]]*Таблица1330[[#This Row],[Заказ]],"")</f>
        <v>0</v>
      </c>
      <c r="F183" s="225"/>
    </row>
    <row r="184" spans="1:6" ht="15" customHeight="1" x14ac:dyDescent="0.25">
      <c r="A184" s="338" t="s">
        <v>8837</v>
      </c>
      <c r="B184" s="339" t="s">
        <v>4921</v>
      </c>
      <c r="C184" s="337">
        <v>39500</v>
      </c>
      <c r="D184" s="485"/>
      <c r="E184" s="341">
        <f>IF(Таблица1330[[#This Row],[цена]]&lt;&gt;"",Таблица1330[[#This Row],[цена]]*Таблица1330[[#This Row],[Заказ]],"")</f>
        <v>0</v>
      </c>
      <c r="F184" s="225"/>
    </row>
    <row r="185" spans="1:6" ht="15" customHeight="1" x14ac:dyDescent="0.25">
      <c r="A185" s="338" t="s">
        <v>8838</v>
      </c>
      <c r="B185" s="339" t="s">
        <v>11773</v>
      </c>
      <c r="C185" s="337">
        <v>51500</v>
      </c>
      <c r="D185" s="485"/>
      <c r="E185" s="341">
        <f>IF(Таблица1330[[#This Row],[цена]]&lt;&gt;"",Таблица1330[[#This Row],[цена]]*Таблица1330[[#This Row],[Заказ]],"")</f>
        <v>0</v>
      </c>
      <c r="F185" s="225"/>
    </row>
    <row r="186" spans="1:6" ht="15" customHeight="1" x14ac:dyDescent="0.25">
      <c r="A186" s="338" t="s">
        <v>15829</v>
      </c>
      <c r="B186" s="339" t="s">
        <v>4921</v>
      </c>
      <c r="C186" s="337">
        <v>30000</v>
      </c>
      <c r="D186" s="485"/>
      <c r="E186" s="341">
        <f>IF(Таблица1330[[#This Row],[цена]]&lt;&gt;"",Таблица1330[[#This Row],[цена]]*Таблица1330[[#This Row],[Заказ]],"")</f>
        <v>0</v>
      </c>
      <c r="F186" s="225"/>
    </row>
    <row r="187" spans="1:6" ht="15" customHeight="1" x14ac:dyDescent="0.25">
      <c r="A187" s="338" t="s">
        <v>10321</v>
      </c>
      <c r="B187" s="339" t="s">
        <v>15830</v>
      </c>
      <c r="C187" s="337">
        <v>29500</v>
      </c>
      <c r="D187" s="485"/>
      <c r="E187" s="341">
        <f>IF(Таблица1330[[#This Row],[цена]]&lt;&gt;"",Таблица1330[[#This Row],[цена]]*Таблица1330[[#This Row],[Заказ]],"")</f>
        <v>0</v>
      </c>
      <c r="F187" s="225"/>
    </row>
    <row r="188" spans="1:6" ht="15" customHeight="1" x14ac:dyDescent="0.25">
      <c r="A188" s="338" t="s">
        <v>8839</v>
      </c>
      <c r="B188" s="339" t="s">
        <v>4921</v>
      </c>
      <c r="C188" s="337">
        <v>40500</v>
      </c>
      <c r="D188" s="485"/>
      <c r="E188" s="341">
        <f>IF(Таблица1330[[#This Row],[цена]]&lt;&gt;"",Таблица1330[[#This Row],[цена]]*Таблица1330[[#This Row],[Заказ]],"")</f>
        <v>0</v>
      </c>
      <c r="F188" s="225"/>
    </row>
    <row r="189" spans="1:6" ht="15" customHeight="1" x14ac:dyDescent="0.25">
      <c r="A189" s="338" t="s">
        <v>11490</v>
      </c>
      <c r="B189" s="339"/>
      <c r="C189" s="337">
        <v>11500</v>
      </c>
      <c r="D189" s="485"/>
      <c r="E189" s="341">
        <f>IF(Таблица1330[[#This Row],[цена]]&lt;&gt;"",Таблица1330[[#This Row],[цена]]*Таблица1330[[#This Row],[Заказ]],"")</f>
        <v>0</v>
      </c>
      <c r="F189" s="225"/>
    </row>
    <row r="190" spans="1:6" ht="15" customHeight="1" x14ac:dyDescent="0.25">
      <c r="A190" s="338" t="s">
        <v>11491</v>
      </c>
      <c r="B190" s="339"/>
      <c r="C190" s="337">
        <v>11000</v>
      </c>
      <c r="D190" s="485"/>
      <c r="E190" s="341">
        <f>IF(Таблица1330[[#This Row],[цена]]&lt;&gt;"",Таблица1330[[#This Row],[цена]]*Таблица1330[[#This Row],[Заказ]],"")</f>
        <v>0</v>
      </c>
      <c r="F190" s="225"/>
    </row>
    <row r="191" spans="1:6" ht="15" customHeight="1" x14ac:dyDescent="0.25">
      <c r="A191" s="338" t="s">
        <v>8840</v>
      </c>
      <c r="B191" s="339"/>
      <c r="C191" s="337">
        <v>4000</v>
      </c>
      <c r="D191" s="485"/>
      <c r="E191" s="341">
        <f>IF(Таблица1330[[#This Row],[цена]]&lt;&gt;"",Таблица1330[[#This Row],[цена]]*Таблица1330[[#This Row],[Заказ]],"")</f>
        <v>0</v>
      </c>
      <c r="F191" s="225"/>
    </row>
    <row r="192" spans="1:6" ht="15" customHeight="1" x14ac:dyDescent="0.25">
      <c r="A192" s="338" t="s">
        <v>10322</v>
      </c>
      <c r="B192" s="339"/>
      <c r="C192" s="337">
        <v>10000</v>
      </c>
      <c r="D192" s="485"/>
      <c r="E192" s="341">
        <f>IF(Таблица1330[[#This Row],[цена]]&lt;&gt;"",Таблица1330[[#This Row],[цена]]*Таблица1330[[#This Row],[Заказ]],"")</f>
        <v>0</v>
      </c>
      <c r="F192" s="225"/>
    </row>
    <row r="193" spans="1:6" ht="15" customHeight="1" x14ac:dyDescent="0.25">
      <c r="A193" s="338" t="s">
        <v>15831</v>
      </c>
      <c r="B193" s="339" t="s">
        <v>8841</v>
      </c>
      <c r="C193" s="337">
        <v>10000</v>
      </c>
      <c r="D193" s="485"/>
      <c r="E193" s="341">
        <f>IF(Таблица1330[[#This Row],[цена]]&lt;&gt;"",Таблица1330[[#This Row],[цена]]*Таблица1330[[#This Row],[Заказ]],"")</f>
        <v>0</v>
      </c>
      <c r="F193" s="225"/>
    </row>
    <row r="194" spans="1:6" ht="15" customHeight="1" x14ac:dyDescent="0.25">
      <c r="A194" s="338" t="s">
        <v>15831</v>
      </c>
      <c r="B194" s="339" t="s">
        <v>8842</v>
      </c>
      <c r="C194" s="337">
        <v>10000</v>
      </c>
      <c r="D194" s="485"/>
      <c r="E194" s="341">
        <f>IF(Таблица1330[[#This Row],[цена]]&lt;&gt;"",Таблица1330[[#This Row],[цена]]*Таблица1330[[#This Row],[Заказ]],"")</f>
        <v>0</v>
      </c>
      <c r="F194" s="225"/>
    </row>
    <row r="195" spans="1:6" ht="15" customHeight="1" x14ac:dyDescent="0.25">
      <c r="A195" s="338" t="s">
        <v>15831</v>
      </c>
      <c r="B195" s="339" t="s">
        <v>4922</v>
      </c>
      <c r="C195" s="337">
        <v>10500</v>
      </c>
      <c r="D195" s="485"/>
      <c r="E195" s="341">
        <f>IF(Таблица1330[[#This Row],[цена]]&lt;&gt;"",Таблица1330[[#This Row],[цена]]*Таблица1330[[#This Row],[Заказ]],"")</f>
        <v>0</v>
      </c>
      <c r="F195" s="225"/>
    </row>
    <row r="196" spans="1:6" ht="15" customHeight="1" x14ac:dyDescent="0.25">
      <c r="A196" s="338" t="s">
        <v>15831</v>
      </c>
      <c r="B196" s="339" t="s">
        <v>15832</v>
      </c>
      <c r="C196" s="337">
        <v>10000</v>
      </c>
      <c r="D196" s="485"/>
      <c r="E196" s="341">
        <f>IF(Таблица1330[[#This Row],[цена]]&lt;&gt;"",Таблица1330[[#This Row],[цена]]*Таблица1330[[#This Row],[Заказ]],"")</f>
        <v>0</v>
      </c>
      <c r="F196" s="225"/>
    </row>
    <row r="197" spans="1:6" ht="15" customHeight="1" x14ac:dyDescent="0.25">
      <c r="A197" s="338" t="s">
        <v>8843</v>
      </c>
      <c r="B197" s="339" t="s">
        <v>15833</v>
      </c>
      <c r="C197" s="337">
        <v>11500</v>
      </c>
      <c r="D197" s="485"/>
      <c r="E197" s="341">
        <f>IF(Таблица1330[[#This Row],[цена]]&lt;&gt;"",Таблица1330[[#This Row],[цена]]*Таблица1330[[#This Row],[Заказ]],"")</f>
        <v>0</v>
      </c>
      <c r="F197" s="225"/>
    </row>
    <row r="198" spans="1:6" ht="15" customHeight="1" x14ac:dyDescent="0.25">
      <c r="A198" s="338" t="s">
        <v>8843</v>
      </c>
      <c r="B198" s="339" t="s">
        <v>15806</v>
      </c>
      <c r="C198" s="337">
        <v>12500</v>
      </c>
      <c r="D198" s="485"/>
      <c r="E198" s="341">
        <f>IF(Таблица1330[[#This Row],[цена]]&lt;&gt;"",Таблица1330[[#This Row],[цена]]*Таблица1330[[#This Row],[Заказ]],"")</f>
        <v>0</v>
      </c>
      <c r="F198" s="225"/>
    </row>
    <row r="199" spans="1:6" ht="15" customHeight="1" x14ac:dyDescent="0.25">
      <c r="A199" s="338" t="s">
        <v>8844</v>
      </c>
      <c r="B199" s="339" t="s">
        <v>15834</v>
      </c>
      <c r="C199" s="337">
        <v>9000</v>
      </c>
      <c r="D199" s="485"/>
      <c r="E199" s="341">
        <f>IF(Таблица1330[[#This Row],[цена]]&lt;&gt;"",Таблица1330[[#This Row],[цена]]*Таблица1330[[#This Row],[Заказ]],"")</f>
        <v>0</v>
      </c>
      <c r="F199" s="225"/>
    </row>
    <row r="200" spans="1:6" ht="15" customHeight="1" x14ac:dyDescent="0.25">
      <c r="A200" s="338" t="s">
        <v>8845</v>
      </c>
      <c r="B200" s="339" t="s">
        <v>15835</v>
      </c>
      <c r="C200" s="337">
        <v>7500</v>
      </c>
      <c r="D200" s="485"/>
      <c r="E200" s="341">
        <f>IF(Таблица1330[[#This Row],[цена]]&lt;&gt;"",Таблица1330[[#This Row],[цена]]*Таблица1330[[#This Row],[Заказ]],"")</f>
        <v>0</v>
      </c>
      <c r="F200" s="225"/>
    </row>
    <row r="201" spans="1:6" ht="15" customHeight="1" x14ac:dyDescent="0.25">
      <c r="A201" s="338" t="s">
        <v>8846</v>
      </c>
      <c r="B201" s="339" t="s">
        <v>8815</v>
      </c>
      <c r="C201" s="337">
        <v>12500</v>
      </c>
      <c r="D201" s="485"/>
      <c r="E201" s="341">
        <f>IF(Таблица1330[[#This Row],[цена]]&lt;&gt;"",Таблица1330[[#This Row],[цена]]*Таблица1330[[#This Row],[Заказ]],"")</f>
        <v>0</v>
      </c>
      <c r="F201" s="225"/>
    </row>
    <row r="202" spans="1:6" ht="15" customHeight="1" x14ac:dyDescent="0.25">
      <c r="A202" s="338" t="s">
        <v>15836</v>
      </c>
      <c r="B202" s="339" t="s">
        <v>4921</v>
      </c>
      <c r="C202" s="337">
        <v>8000</v>
      </c>
      <c r="D202" s="485"/>
      <c r="E202" s="341">
        <f>IF(Таблица1330[[#This Row],[цена]]&lt;&gt;"",Таблица1330[[#This Row],[цена]]*Таблица1330[[#This Row],[Заказ]],"")</f>
        <v>0</v>
      </c>
      <c r="F202" s="225"/>
    </row>
    <row r="203" spans="1:6" ht="15" customHeight="1" x14ac:dyDescent="0.25">
      <c r="A203" s="338" t="s">
        <v>15836</v>
      </c>
      <c r="B203" s="339" t="s">
        <v>15832</v>
      </c>
      <c r="C203" s="337">
        <v>8000</v>
      </c>
      <c r="D203" s="485"/>
      <c r="E203" s="341">
        <f>IF(Таблица1330[[#This Row],[цена]]&lt;&gt;"",Таблица1330[[#This Row],[цена]]*Таблица1330[[#This Row],[Заказ]],"")</f>
        <v>0</v>
      </c>
      <c r="F203" s="225"/>
    </row>
    <row r="204" spans="1:6" ht="15" customHeight="1" x14ac:dyDescent="0.25">
      <c r="A204" s="338" t="s">
        <v>15836</v>
      </c>
      <c r="B204" s="339" t="s">
        <v>4920</v>
      </c>
      <c r="C204" s="337">
        <v>8000</v>
      </c>
      <c r="D204" s="485"/>
      <c r="E204" s="341">
        <f>IF(Таблица1330[[#This Row],[цена]]&lt;&gt;"",Таблица1330[[#This Row],[цена]]*Таблица1330[[#This Row],[Заказ]],"")</f>
        <v>0</v>
      </c>
      <c r="F204" s="225"/>
    </row>
    <row r="205" spans="1:6" ht="15" customHeight="1" x14ac:dyDescent="0.25">
      <c r="A205" s="338" t="s">
        <v>15836</v>
      </c>
      <c r="B205" s="339" t="s">
        <v>8842</v>
      </c>
      <c r="C205" s="337">
        <v>8000</v>
      </c>
      <c r="D205" s="485"/>
      <c r="E205" s="341">
        <f>IF(Таблица1330[[#This Row],[цена]]&lt;&gt;"",Таблица1330[[#This Row],[цена]]*Таблица1330[[#This Row],[Заказ]],"")</f>
        <v>0</v>
      </c>
      <c r="F205" s="225"/>
    </row>
    <row r="206" spans="1:6" ht="15" customHeight="1" x14ac:dyDescent="0.25">
      <c r="A206" s="338" t="s">
        <v>15836</v>
      </c>
      <c r="B206" s="339" t="s">
        <v>4922</v>
      </c>
      <c r="C206" s="337">
        <v>9500</v>
      </c>
      <c r="D206" s="485"/>
      <c r="E206" s="341">
        <f>IF(Таблица1330[[#This Row],[цена]]&lt;&gt;"",Таблица1330[[#This Row],[цена]]*Таблица1330[[#This Row],[Заказ]],"")</f>
        <v>0</v>
      </c>
      <c r="F206" s="225"/>
    </row>
    <row r="207" spans="1:6" ht="15" customHeight="1" x14ac:dyDescent="0.25">
      <c r="A207" s="338" t="s">
        <v>10323</v>
      </c>
      <c r="B207" s="339" t="s">
        <v>15830</v>
      </c>
      <c r="C207" s="337">
        <v>8000</v>
      </c>
      <c r="D207" s="485"/>
      <c r="E207" s="341">
        <f>IF(Таблица1330[[#This Row],[цена]]&lt;&gt;"",Таблица1330[[#This Row],[цена]]*Таблица1330[[#This Row],[Заказ]],"")</f>
        <v>0</v>
      </c>
      <c r="F207" s="225"/>
    </row>
    <row r="208" spans="1:6" ht="15" customHeight="1" x14ac:dyDescent="0.25">
      <c r="A208" s="338" t="s">
        <v>14839</v>
      </c>
      <c r="B208" s="339" t="s">
        <v>15837</v>
      </c>
      <c r="C208" s="337">
        <v>23500</v>
      </c>
      <c r="D208" s="485"/>
      <c r="E208" s="341">
        <f>IF(Таблица1330[[#This Row],[цена]]&lt;&gt;"",Таблица1330[[#This Row],[цена]]*Таблица1330[[#This Row],[Заказ]],"")</f>
        <v>0</v>
      </c>
      <c r="F208" s="225"/>
    </row>
    <row r="209" spans="1:6" ht="15" customHeight="1" x14ac:dyDescent="0.25">
      <c r="A209" s="338" t="s">
        <v>10324</v>
      </c>
      <c r="B209" s="339" t="s">
        <v>8841</v>
      </c>
      <c r="C209" s="337">
        <v>22500</v>
      </c>
      <c r="D209" s="485"/>
      <c r="E209" s="341">
        <f>IF(Таблица1330[[#This Row],[цена]]&lt;&gt;"",Таблица1330[[#This Row],[цена]]*Таблица1330[[#This Row],[Заказ]],"")</f>
        <v>0</v>
      </c>
      <c r="F209" s="225"/>
    </row>
    <row r="210" spans="1:6" ht="15" customHeight="1" x14ac:dyDescent="0.25">
      <c r="A210" s="338" t="s">
        <v>15838</v>
      </c>
      <c r="B210" s="339" t="s">
        <v>8842</v>
      </c>
      <c r="C210" s="337">
        <v>3500</v>
      </c>
      <c r="D210" s="485"/>
      <c r="E210" s="341">
        <f>IF(Таблица1330[[#This Row],[цена]]&lt;&gt;"",Таблица1330[[#This Row],[цена]]*Таблица1330[[#This Row],[Заказ]],"")</f>
        <v>0</v>
      </c>
      <c r="F210" s="225"/>
    </row>
    <row r="211" spans="1:6" ht="15" customHeight="1" x14ac:dyDescent="0.25">
      <c r="A211" s="338" t="s">
        <v>15838</v>
      </c>
      <c r="B211" s="339" t="s">
        <v>4921</v>
      </c>
      <c r="C211" s="337">
        <v>3500</v>
      </c>
      <c r="D211" s="485"/>
      <c r="E211" s="341">
        <f>IF(Таблица1330[[#This Row],[цена]]&lt;&gt;"",Таблица1330[[#This Row],[цена]]*Таблица1330[[#This Row],[Заказ]],"")</f>
        <v>0</v>
      </c>
      <c r="F211" s="225"/>
    </row>
    <row r="212" spans="1:6" ht="15" customHeight="1" x14ac:dyDescent="0.25">
      <c r="A212" s="338" t="s">
        <v>15839</v>
      </c>
      <c r="B212" s="339" t="s">
        <v>8775</v>
      </c>
      <c r="C212" s="337">
        <v>4000</v>
      </c>
      <c r="D212" s="485"/>
      <c r="E212" s="341">
        <f>IF(Таблица1330[[#This Row],[цена]]&lt;&gt;"",Таблица1330[[#This Row],[цена]]*Таблица1330[[#This Row],[Заказ]],"")</f>
        <v>0</v>
      </c>
      <c r="F212" s="225"/>
    </row>
    <row r="213" spans="1:6" ht="15" customHeight="1" x14ac:dyDescent="0.25">
      <c r="A213" s="338" t="s">
        <v>15839</v>
      </c>
      <c r="B213" s="339" t="s">
        <v>4924</v>
      </c>
      <c r="C213" s="337">
        <v>4000</v>
      </c>
      <c r="D213" s="485"/>
      <c r="E213" s="341">
        <f>IF(Таблица1330[[#This Row],[цена]]&lt;&gt;"",Таблица1330[[#This Row],[цена]]*Таблица1330[[#This Row],[Заказ]],"")</f>
        <v>0</v>
      </c>
      <c r="F213" s="225"/>
    </row>
    <row r="214" spans="1:6" ht="15" customHeight="1" x14ac:dyDescent="0.25">
      <c r="A214" s="338" t="s">
        <v>15839</v>
      </c>
      <c r="B214" s="339" t="s">
        <v>4921</v>
      </c>
      <c r="C214" s="337">
        <v>4000</v>
      </c>
      <c r="D214" s="485"/>
      <c r="E214" s="341">
        <f>IF(Таблица1330[[#This Row],[цена]]&lt;&gt;"",Таблица1330[[#This Row],[цена]]*Таблица1330[[#This Row],[Заказ]],"")</f>
        <v>0</v>
      </c>
      <c r="F214" s="225"/>
    </row>
    <row r="215" spans="1:6" ht="15" customHeight="1" x14ac:dyDescent="0.25">
      <c r="A215" s="338" t="s">
        <v>15839</v>
      </c>
      <c r="B215" s="339" t="s">
        <v>8842</v>
      </c>
      <c r="C215" s="337">
        <v>4000</v>
      </c>
      <c r="D215" s="485"/>
      <c r="E215" s="341">
        <f>IF(Таблица1330[[#This Row],[цена]]&lt;&gt;"",Таблица1330[[#This Row],[цена]]*Таблица1330[[#This Row],[Заказ]],"")</f>
        <v>0</v>
      </c>
      <c r="F215" s="225"/>
    </row>
    <row r="216" spans="1:6" ht="15" customHeight="1" x14ac:dyDescent="0.25">
      <c r="A216" s="338" t="s">
        <v>15839</v>
      </c>
      <c r="B216" s="339" t="s">
        <v>4923</v>
      </c>
      <c r="C216" s="337">
        <v>4000</v>
      </c>
      <c r="D216" s="485"/>
      <c r="E216" s="341">
        <f>IF(Таблица1330[[#This Row],[цена]]&lt;&gt;"",Таблица1330[[#This Row],[цена]]*Таблица1330[[#This Row],[Заказ]],"")</f>
        <v>0</v>
      </c>
      <c r="F216" s="225"/>
    </row>
    <row r="217" spans="1:6" ht="15" customHeight="1" x14ac:dyDescent="0.25">
      <c r="A217" s="338" t="s">
        <v>15839</v>
      </c>
      <c r="B217" s="339" t="s">
        <v>4920</v>
      </c>
      <c r="C217" s="337">
        <v>4000</v>
      </c>
      <c r="D217" s="485"/>
      <c r="E217" s="341">
        <f>IF(Таблица1330[[#This Row],[цена]]&lt;&gt;"",Таблица1330[[#This Row],[цена]]*Таблица1330[[#This Row],[Заказ]],"")</f>
        <v>0</v>
      </c>
      <c r="F217" s="225"/>
    </row>
    <row r="218" spans="1:6" ht="15" customHeight="1" x14ac:dyDescent="0.25">
      <c r="A218" s="338" t="s">
        <v>10325</v>
      </c>
      <c r="B218" s="339" t="s">
        <v>15830</v>
      </c>
      <c r="C218" s="337">
        <v>4000</v>
      </c>
      <c r="D218" s="485"/>
      <c r="E218" s="341">
        <f>IF(Таблица1330[[#This Row],[цена]]&lt;&gt;"",Таблица1330[[#This Row],[цена]]*Таблица1330[[#This Row],[Заказ]],"")</f>
        <v>0</v>
      </c>
      <c r="F218" s="225"/>
    </row>
    <row r="219" spans="1:6" ht="15" customHeight="1" x14ac:dyDescent="0.25">
      <c r="A219" s="338" t="s">
        <v>15839</v>
      </c>
      <c r="B219" s="339" t="s">
        <v>15840</v>
      </c>
      <c r="C219" s="337">
        <v>4000</v>
      </c>
      <c r="D219" s="485"/>
      <c r="E219" s="341">
        <f>IF(Таблица1330[[#This Row],[цена]]&lt;&gt;"",Таблица1330[[#This Row],[цена]]*Таблица1330[[#This Row],[Заказ]],"")</f>
        <v>0</v>
      </c>
      <c r="F219" s="225"/>
    </row>
    <row r="220" spans="1:6" ht="15" customHeight="1" x14ac:dyDescent="0.25">
      <c r="A220" s="338" t="s">
        <v>8847</v>
      </c>
      <c r="B220" s="339" t="s">
        <v>8848</v>
      </c>
      <c r="C220" s="337">
        <v>4700</v>
      </c>
      <c r="D220" s="485"/>
      <c r="E220" s="341">
        <f>IF(Таблица1330[[#This Row],[цена]]&lt;&gt;"",Таблица1330[[#This Row],[цена]]*Таблица1330[[#This Row],[Заказ]],"")</f>
        <v>0</v>
      </c>
      <c r="F220" s="225"/>
    </row>
    <row r="221" spans="1:6" ht="15" customHeight="1" x14ac:dyDescent="0.25">
      <c r="A221" s="338" t="s">
        <v>8847</v>
      </c>
      <c r="B221" s="339" t="s">
        <v>15841</v>
      </c>
      <c r="C221" s="337">
        <v>4800</v>
      </c>
      <c r="D221" s="485"/>
      <c r="E221" s="341">
        <f>IF(Таблица1330[[#This Row],[цена]]&lt;&gt;"",Таблица1330[[#This Row],[цена]]*Таблица1330[[#This Row],[Заказ]],"")</f>
        <v>0</v>
      </c>
      <c r="F221" s="225"/>
    </row>
    <row r="222" spans="1:6" ht="15" customHeight="1" x14ac:dyDescent="0.25">
      <c r="A222" s="338" t="s">
        <v>8847</v>
      </c>
      <c r="B222" s="339" t="s">
        <v>15842</v>
      </c>
      <c r="C222" s="337">
        <v>4800</v>
      </c>
      <c r="D222" s="485"/>
      <c r="E222" s="341">
        <f>IF(Таблица1330[[#This Row],[цена]]&lt;&gt;"",Таблица1330[[#This Row],[цена]]*Таблица1330[[#This Row],[Заказ]],"")</f>
        <v>0</v>
      </c>
      <c r="F222" s="225"/>
    </row>
    <row r="223" spans="1:6" ht="15" customHeight="1" x14ac:dyDescent="0.25">
      <c r="A223" s="338" t="s">
        <v>10326</v>
      </c>
      <c r="B223" s="339" t="s">
        <v>15830</v>
      </c>
      <c r="C223" s="337">
        <v>4800</v>
      </c>
      <c r="D223" s="485"/>
      <c r="E223" s="341">
        <f>IF(Таблица1330[[#This Row],[цена]]&lt;&gt;"",Таблица1330[[#This Row],[цена]]*Таблица1330[[#This Row],[Заказ]],"")</f>
        <v>0</v>
      </c>
      <c r="F223" s="225"/>
    </row>
    <row r="224" spans="1:6" ht="15" customHeight="1" x14ac:dyDescent="0.25">
      <c r="A224" s="338" t="s">
        <v>8847</v>
      </c>
      <c r="B224" s="339" t="s">
        <v>15843</v>
      </c>
      <c r="C224" s="337">
        <v>4800</v>
      </c>
      <c r="D224" s="485"/>
      <c r="E224" s="341"/>
      <c r="F224" s="225"/>
    </row>
    <row r="225" spans="1:6" ht="15" customHeight="1" x14ac:dyDescent="0.25">
      <c r="A225" s="338" t="s">
        <v>15844</v>
      </c>
      <c r="B225" s="339" t="s">
        <v>4921</v>
      </c>
      <c r="C225" s="337">
        <v>5000</v>
      </c>
      <c r="D225" s="485"/>
      <c r="E225" s="341">
        <f>IF(Таблица1330[[#This Row],[цена]]&lt;&gt;"",Таблица1330[[#This Row],[цена]]*Таблица1330[[#This Row],[Заказ]],"")</f>
        <v>0</v>
      </c>
      <c r="F225" s="225"/>
    </row>
    <row r="226" spans="1:6" ht="15" customHeight="1" x14ac:dyDescent="0.25">
      <c r="A226" s="338" t="s">
        <v>10327</v>
      </c>
      <c r="B226" s="339" t="s">
        <v>15830</v>
      </c>
      <c r="C226" s="337">
        <v>5000</v>
      </c>
      <c r="D226" s="485"/>
      <c r="E226" s="341">
        <f>IF(Таблица1330[[#This Row],[цена]]&lt;&gt;"",Таблица1330[[#This Row],[цена]]*Таблица1330[[#This Row],[Заказ]],"")</f>
        <v>0</v>
      </c>
      <c r="F226" s="225"/>
    </row>
    <row r="227" spans="1:6" ht="15" customHeight="1" x14ac:dyDescent="0.25">
      <c r="A227" s="338" t="s">
        <v>15844</v>
      </c>
      <c r="B227" s="339" t="s">
        <v>4923</v>
      </c>
      <c r="C227" s="337">
        <v>5000</v>
      </c>
      <c r="D227" s="485"/>
      <c r="E227" s="341">
        <f>IF(Таблица1330[[#This Row],[цена]]&lt;&gt;"",Таблица1330[[#This Row],[цена]]*Таблица1330[[#This Row],[Заказ]],"")</f>
        <v>0</v>
      </c>
      <c r="F227" s="225"/>
    </row>
    <row r="228" spans="1:6" ht="15" customHeight="1" x14ac:dyDescent="0.25">
      <c r="A228" s="338" t="s">
        <v>15844</v>
      </c>
      <c r="B228" s="339" t="s">
        <v>4920</v>
      </c>
      <c r="C228" s="337">
        <v>5000</v>
      </c>
      <c r="D228" s="485"/>
      <c r="E228" s="341">
        <f>IF(Таблица1330[[#This Row],[цена]]&lt;&gt;"",Таблица1330[[#This Row],[цена]]*Таблица1330[[#This Row],[Заказ]],"")</f>
        <v>0</v>
      </c>
      <c r="F228" s="225"/>
    </row>
    <row r="229" spans="1:6" ht="15" customHeight="1" x14ac:dyDescent="0.25">
      <c r="A229" s="338" t="s">
        <v>15844</v>
      </c>
      <c r="B229" s="339" t="s">
        <v>4924</v>
      </c>
      <c r="C229" s="337">
        <v>5000</v>
      </c>
      <c r="D229" s="485"/>
      <c r="E229" s="341">
        <f>IF(Таблица1330[[#This Row],[цена]]&lt;&gt;"",Таблица1330[[#This Row],[цена]]*Таблица1330[[#This Row],[Заказ]],"")</f>
        <v>0</v>
      </c>
      <c r="F229" s="225"/>
    </row>
    <row r="230" spans="1:6" ht="15" customHeight="1" x14ac:dyDescent="0.25">
      <c r="A230" s="338" t="s">
        <v>15844</v>
      </c>
      <c r="B230" s="339" t="s">
        <v>8775</v>
      </c>
      <c r="C230" s="337">
        <v>5000</v>
      </c>
      <c r="D230" s="485"/>
      <c r="E230" s="341">
        <f>IF(Таблица1330[[#This Row],[цена]]&lt;&gt;"",Таблица1330[[#This Row],[цена]]*Таблица1330[[#This Row],[Заказ]],"")</f>
        <v>0</v>
      </c>
      <c r="F230" s="225"/>
    </row>
    <row r="231" spans="1:6" ht="15" customHeight="1" x14ac:dyDescent="0.25">
      <c r="A231" s="338" t="s">
        <v>15844</v>
      </c>
      <c r="B231" s="339" t="s">
        <v>15845</v>
      </c>
      <c r="C231" s="337">
        <v>5000</v>
      </c>
      <c r="D231" s="485"/>
      <c r="E231" s="341">
        <f>IF(Таблица1330[[#This Row],[цена]]&lt;&gt;"",Таблица1330[[#This Row],[цена]]*Таблица1330[[#This Row],[Заказ]],"")</f>
        <v>0</v>
      </c>
      <c r="F231" s="225"/>
    </row>
    <row r="232" spans="1:6" ht="15" customHeight="1" x14ac:dyDescent="0.25">
      <c r="A232" s="338" t="s">
        <v>8849</v>
      </c>
      <c r="B232" s="339" t="s">
        <v>8767</v>
      </c>
      <c r="C232" s="337">
        <v>5000</v>
      </c>
      <c r="D232" s="485"/>
      <c r="E232" s="341"/>
      <c r="F232" s="225"/>
    </row>
    <row r="233" spans="1:6" ht="15" customHeight="1" x14ac:dyDescent="0.25">
      <c r="A233" s="338" t="s">
        <v>11152</v>
      </c>
      <c r="B233" s="339"/>
      <c r="C233" s="337"/>
      <c r="D233" s="485"/>
      <c r="E233" s="341" t="str">
        <f>IF(Таблица1330[[#This Row],[цена]]&lt;&gt;"",Таблица1330[[#This Row],[цена]]*Таблица1330[[#This Row],[Заказ]],"")</f>
        <v/>
      </c>
      <c r="F233" s="225"/>
    </row>
    <row r="234" spans="1:6" ht="15" customHeight="1" x14ac:dyDescent="0.25">
      <c r="A234" s="338" t="s">
        <v>15846</v>
      </c>
      <c r="B234" s="339" t="s">
        <v>4921</v>
      </c>
      <c r="C234" s="337">
        <v>27500</v>
      </c>
      <c r="D234" s="485"/>
      <c r="E234" s="341">
        <f>IF(Таблица1330[[#This Row],[цена]]&lt;&gt;"",Таблица1330[[#This Row],[цена]]*Таблица1330[[#This Row],[Заказ]],"")</f>
        <v>0</v>
      </c>
      <c r="F234" s="225"/>
    </row>
    <row r="235" spans="1:6" ht="15" customHeight="1" x14ac:dyDescent="0.25">
      <c r="A235" s="338" t="s">
        <v>15847</v>
      </c>
      <c r="B235" s="339" t="s">
        <v>4922</v>
      </c>
      <c r="C235" s="337">
        <v>25000</v>
      </c>
      <c r="D235" s="485"/>
      <c r="E235" s="341">
        <f>IF(Таблица1330[[#This Row],[цена]]&lt;&gt;"",Таблица1330[[#This Row],[цена]]*Таблица1330[[#This Row],[Заказ]],"")</f>
        <v>0</v>
      </c>
      <c r="F235" s="225"/>
    </row>
    <row r="236" spans="1:6" ht="15" customHeight="1" x14ac:dyDescent="0.25">
      <c r="A236" s="338" t="s">
        <v>15848</v>
      </c>
      <c r="B236" s="339" t="s">
        <v>15849</v>
      </c>
      <c r="C236" s="337">
        <v>24500</v>
      </c>
      <c r="D236" s="485"/>
      <c r="E236" s="341">
        <f>IF(Таблица1330[[#This Row],[цена]]&lt;&gt;"",Таблица1330[[#This Row],[цена]]*Таблица1330[[#This Row],[Заказ]],"")</f>
        <v>0</v>
      </c>
      <c r="F236" s="225"/>
    </row>
    <row r="237" spans="1:6" ht="15" customHeight="1" x14ac:dyDescent="0.25">
      <c r="A237" s="338" t="s">
        <v>8850</v>
      </c>
      <c r="B237" s="339" t="s">
        <v>4921</v>
      </c>
      <c r="C237" s="337">
        <v>20500</v>
      </c>
      <c r="D237" s="485"/>
      <c r="E237" s="341">
        <f>IF(Таблица1330[[#This Row],[цена]]&lt;&gt;"",Таблица1330[[#This Row],[цена]]*Таблица1330[[#This Row],[Заказ]],"")</f>
        <v>0</v>
      </c>
      <c r="F237" s="225"/>
    </row>
    <row r="238" spans="1:6" ht="15" customHeight="1" x14ac:dyDescent="0.25">
      <c r="A238" s="338" t="s">
        <v>8851</v>
      </c>
      <c r="B238" s="339" t="s">
        <v>4921</v>
      </c>
      <c r="C238" s="337">
        <v>20500</v>
      </c>
      <c r="D238" s="485"/>
      <c r="E238" s="341">
        <f>IF(Таблица1330[[#This Row],[цена]]&lt;&gt;"",Таблица1330[[#This Row],[цена]]*Таблица1330[[#This Row],[Заказ]],"")</f>
        <v>0</v>
      </c>
      <c r="F238" s="225"/>
    </row>
    <row r="239" spans="1:6" ht="15" customHeight="1" x14ac:dyDescent="0.25">
      <c r="A239" s="338" t="s">
        <v>12523</v>
      </c>
      <c r="B239" s="339" t="s">
        <v>4921</v>
      </c>
      <c r="C239" s="337">
        <v>33500</v>
      </c>
      <c r="D239" s="485"/>
      <c r="E239" s="341">
        <f>IF(Таблица1330[[#This Row],[цена]]&lt;&gt;"",Таблица1330[[#This Row],[цена]]*Таблица1330[[#This Row],[Заказ]],"")</f>
        <v>0</v>
      </c>
      <c r="F239" s="225"/>
    </row>
    <row r="240" spans="1:6" ht="15" customHeight="1" x14ac:dyDescent="0.25">
      <c r="A240" s="338" t="s">
        <v>11492</v>
      </c>
      <c r="B240" s="339" t="s">
        <v>14840</v>
      </c>
      <c r="C240" s="337">
        <v>13500</v>
      </c>
      <c r="D240" s="485"/>
      <c r="E240" s="341">
        <f>IF(Таблица1330[[#This Row],[цена]]&lt;&gt;"",Таблица1330[[#This Row],[цена]]*Таблица1330[[#This Row],[Заказ]],"")</f>
        <v>0</v>
      </c>
      <c r="F240" s="225"/>
    </row>
    <row r="241" spans="1:6" ht="15" customHeight="1" x14ac:dyDescent="0.25">
      <c r="A241" s="338" t="s">
        <v>8852</v>
      </c>
      <c r="B241" s="339" t="s">
        <v>15837</v>
      </c>
      <c r="C241" s="337">
        <v>35500</v>
      </c>
      <c r="D241" s="485"/>
      <c r="E241" s="341">
        <f>IF(Таблица1330[[#This Row],[цена]]&lt;&gt;"",Таблица1330[[#This Row],[цена]]*Таблица1330[[#This Row],[Заказ]],"")</f>
        <v>0</v>
      </c>
      <c r="F241" s="225"/>
    </row>
    <row r="242" spans="1:6" ht="15" customHeight="1" x14ac:dyDescent="0.25">
      <c r="A242" s="338" t="s">
        <v>11153</v>
      </c>
      <c r="B242" s="339"/>
      <c r="C242" s="337"/>
      <c r="D242" s="485"/>
      <c r="E242" s="341" t="str">
        <f>IF(Таблица1330[[#This Row],[цена]]&lt;&gt;"",Таблица1330[[#This Row],[цена]]*Таблица1330[[#This Row],[Заказ]],"")</f>
        <v/>
      </c>
      <c r="F242" s="225"/>
    </row>
    <row r="243" spans="1:6" ht="15" customHeight="1" x14ac:dyDescent="0.25">
      <c r="A243" s="338" t="s">
        <v>11493</v>
      </c>
      <c r="B243" s="339"/>
      <c r="C243" s="337">
        <v>1300</v>
      </c>
      <c r="D243" s="485"/>
      <c r="E243" s="341">
        <f>IF(Таблица1330[[#This Row],[цена]]&lt;&gt;"",Таблица1330[[#This Row],[цена]]*Таблица1330[[#This Row],[Заказ]],"")</f>
        <v>0</v>
      </c>
      <c r="F243" s="225"/>
    </row>
    <row r="244" spans="1:6" ht="15" customHeight="1" x14ac:dyDescent="0.25">
      <c r="A244" s="338" t="s">
        <v>15802</v>
      </c>
      <c r="B244" s="339" t="s">
        <v>4921</v>
      </c>
      <c r="C244" s="337">
        <v>5200</v>
      </c>
      <c r="D244" s="485"/>
      <c r="E244" s="341">
        <f>IF(Таблица1330[[#This Row],[цена]]&lt;&gt;"",Таблица1330[[#This Row],[цена]]*Таблица1330[[#This Row],[Заказ]],"")</f>
        <v>0</v>
      </c>
      <c r="F244" s="225"/>
    </row>
    <row r="245" spans="1:6" ht="15" customHeight="1" x14ac:dyDescent="0.25">
      <c r="A245" s="338" t="s">
        <v>15802</v>
      </c>
      <c r="B245" s="339" t="s">
        <v>8780</v>
      </c>
      <c r="C245" s="337">
        <v>5200</v>
      </c>
      <c r="D245" s="485"/>
      <c r="E245" s="341">
        <f>IF(Таблица1330[[#This Row],[цена]]&lt;&gt;"",Таблица1330[[#This Row],[цена]]*Таблица1330[[#This Row],[Заказ]],"")</f>
        <v>0</v>
      </c>
      <c r="F245" s="225"/>
    </row>
    <row r="246" spans="1:6" ht="15" customHeight="1" x14ac:dyDescent="0.25">
      <c r="A246" s="338" t="s">
        <v>15803</v>
      </c>
      <c r="B246" s="339" t="s">
        <v>4921</v>
      </c>
      <c r="C246" s="337">
        <v>6200</v>
      </c>
      <c r="D246" s="485"/>
      <c r="E246" s="341">
        <f>IF(Таблица1330[[#This Row],[цена]]&lt;&gt;"",Таблица1330[[#This Row],[цена]]*Таблица1330[[#This Row],[Заказ]],"")</f>
        <v>0</v>
      </c>
      <c r="F246" s="225"/>
    </row>
    <row r="247" spans="1:6" ht="15" customHeight="1" x14ac:dyDescent="0.25">
      <c r="A247" s="338" t="s">
        <v>15803</v>
      </c>
      <c r="B247" s="339" t="s">
        <v>8780</v>
      </c>
      <c r="C247" s="337">
        <v>6200</v>
      </c>
      <c r="D247" s="485"/>
      <c r="E247" s="341">
        <f>IF(Таблица1330[[#This Row],[цена]]&lt;&gt;"",Таблица1330[[#This Row],[цена]]*Таблица1330[[#This Row],[Заказ]],"")</f>
        <v>0</v>
      </c>
      <c r="F247" s="225"/>
    </row>
    <row r="248" spans="1:6" ht="15" customHeight="1" x14ac:dyDescent="0.25">
      <c r="A248" s="338" t="s">
        <v>15803</v>
      </c>
      <c r="B248" s="339" t="s">
        <v>15804</v>
      </c>
      <c r="C248" s="337">
        <v>6200</v>
      </c>
      <c r="D248" s="485"/>
      <c r="E248" s="341">
        <f>IF(Таблица1330[[#This Row],[цена]]&lt;&gt;"",Таблица1330[[#This Row],[цена]]*Таблица1330[[#This Row],[Заказ]],"")</f>
        <v>0</v>
      </c>
      <c r="F248" s="225"/>
    </row>
    <row r="249" spans="1:6" ht="15" customHeight="1" x14ac:dyDescent="0.25">
      <c r="A249" s="338" t="s">
        <v>15803</v>
      </c>
      <c r="B249" s="339" t="s">
        <v>15794</v>
      </c>
      <c r="C249" s="337">
        <v>6200</v>
      </c>
      <c r="D249" s="485"/>
      <c r="E249" s="341">
        <f>IF(Таблица1330[[#This Row],[цена]]&lt;&gt;"",Таблица1330[[#This Row],[цена]]*Таблица1330[[#This Row],[Заказ]],"")</f>
        <v>0</v>
      </c>
      <c r="F249" s="225"/>
    </row>
    <row r="250" spans="1:6" ht="15" customHeight="1" x14ac:dyDescent="0.25">
      <c r="A250" s="338" t="s">
        <v>8821</v>
      </c>
      <c r="B250" s="339" t="s">
        <v>4921</v>
      </c>
      <c r="C250" s="337">
        <v>12500</v>
      </c>
      <c r="D250" s="485"/>
      <c r="E250" s="341">
        <f>IF(Таблица1330[[#This Row],[цена]]&lt;&gt;"",Таблица1330[[#This Row],[цена]]*Таблица1330[[#This Row],[Заказ]],"")</f>
        <v>0</v>
      </c>
      <c r="F250" s="225"/>
    </row>
    <row r="251" spans="1:6" ht="15" customHeight="1" x14ac:dyDescent="0.25">
      <c r="A251" s="338" t="s">
        <v>8822</v>
      </c>
      <c r="B251" s="339" t="s">
        <v>4921</v>
      </c>
      <c r="C251" s="337">
        <v>9000</v>
      </c>
      <c r="D251" s="485"/>
      <c r="E251" s="341">
        <f>IF(Таблица1330[[#This Row],[цена]]&lt;&gt;"",Таблица1330[[#This Row],[цена]]*Таблица1330[[#This Row],[Заказ]],"")</f>
        <v>0</v>
      </c>
      <c r="F251" s="225"/>
    </row>
    <row r="252" spans="1:6" ht="15" customHeight="1" x14ac:dyDescent="0.25">
      <c r="A252" s="338" t="s">
        <v>15850</v>
      </c>
      <c r="B252" s="339" t="s">
        <v>4921</v>
      </c>
      <c r="C252" s="337">
        <v>21500</v>
      </c>
      <c r="D252" s="485"/>
      <c r="E252" s="341">
        <f>IF(Таблица1330[[#This Row],[цена]]&lt;&gt;"",Таблица1330[[#This Row],[цена]]*Таблица1330[[#This Row],[Заказ]],"")</f>
        <v>0</v>
      </c>
      <c r="F252" s="225"/>
    </row>
    <row r="253" spans="1:6" ht="15" customHeight="1" x14ac:dyDescent="0.25">
      <c r="A253" s="338" t="s">
        <v>8853</v>
      </c>
      <c r="B253" s="339" t="s">
        <v>14841</v>
      </c>
      <c r="C253" s="337">
        <v>22500</v>
      </c>
      <c r="D253" s="485"/>
      <c r="E253" s="341"/>
      <c r="F253" s="225"/>
    </row>
    <row r="254" spans="1:6" ht="15" customHeight="1" x14ac:dyDescent="0.25">
      <c r="A254" s="338" t="s">
        <v>8853</v>
      </c>
      <c r="B254" s="339" t="s">
        <v>4923</v>
      </c>
      <c r="C254" s="337">
        <v>26500</v>
      </c>
      <c r="D254" s="485"/>
      <c r="E254" s="341"/>
      <c r="F254" s="225"/>
    </row>
    <row r="255" spans="1:6" ht="15" customHeight="1" x14ac:dyDescent="0.25">
      <c r="A255" s="338" t="s">
        <v>8854</v>
      </c>
      <c r="B255" s="339" t="s">
        <v>11774</v>
      </c>
      <c r="C255" s="337">
        <v>13500</v>
      </c>
      <c r="D255" s="485"/>
      <c r="E255" s="341">
        <f>IF(Таблица1330[[#This Row],[цена]]&lt;&gt;"",Таблица1330[[#This Row],[цена]]*Таблица1330[[#This Row],[Заказ]],"")</f>
        <v>0</v>
      </c>
      <c r="F255" s="225"/>
    </row>
    <row r="256" spans="1:6" ht="15" customHeight="1" x14ac:dyDescent="0.25">
      <c r="A256" s="338" t="s">
        <v>8855</v>
      </c>
      <c r="B256" s="339" t="s">
        <v>9976</v>
      </c>
      <c r="C256" s="337">
        <v>14500</v>
      </c>
      <c r="D256" s="485"/>
      <c r="E256" s="341">
        <f>IF(Таблица1330[[#This Row],[цена]]&lt;&gt;"",Таблица1330[[#This Row],[цена]]*Таблица1330[[#This Row],[Заказ]],"")</f>
        <v>0</v>
      </c>
      <c r="F256" s="225"/>
    </row>
    <row r="257" spans="1:6" ht="15" customHeight="1" x14ac:dyDescent="0.25">
      <c r="A257" s="338" t="s">
        <v>8856</v>
      </c>
      <c r="B257" s="339" t="s">
        <v>4921</v>
      </c>
      <c r="C257" s="337">
        <v>22500</v>
      </c>
      <c r="D257" s="485"/>
      <c r="E257" s="341">
        <f>IF(Таблица1330[[#This Row],[цена]]&lt;&gt;"",Таблица1330[[#This Row],[цена]]*Таблица1330[[#This Row],[Заказ]],"")</f>
        <v>0</v>
      </c>
      <c r="F257" s="225"/>
    </row>
    <row r="258" spans="1:6" ht="15" customHeight="1" x14ac:dyDescent="0.25">
      <c r="A258" s="338" t="s">
        <v>8857</v>
      </c>
      <c r="B258" s="339" t="s">
        <v>4920</v>
      </c>
      <c r="C258" s="337">
        <v>26500</v>
      </c>
      <c r="D258" s="485"/>
      <c r="E258" s="341">
        <f>IF(Таблица1330[[#This Row],[цена]]&lt;&gt;"",Таблица1330[[#This Row],[цена]]*Таблица1330[[#This Row],[Заказ]],"")</f>
        <v>0</v>
      </c>
      <c r="F258" s="225"/>
    </row>
    <row r="259" spans="1:6" ht="15" customHeight="1" x14ac:dyDescent="0.25">
      <c r="A259" s="338" t="s">
        <v>15851</v>
      </c>
      <c r="B259" s="339" t="s">
        <v>15852</v>
      </c>
      <c r="C259" s="337">
        <v>26500</v>
      </c>
      <c r="D259" s="485"/>
      <c r="E259" s="341">
        <f>IF(Таблица1330[[#This Row],[цена]]&lt;&gt;"",Таблица1330[[#This Row],[цена]]*Таблица1330[[#This Row],[Заказ]],"")</f>
        <v>0</v>
      </c>
      <c r="F259" s="225"/>
    </row>
    <row r="260" spans="1:6" ht="15" customHeight="1" x14ac:dyDescent="0.25">
      <c r="A260" s="338" t="s">
        <v>8858</v>
      </c>
      <c r="B260" s="339" t="s">
        <v>8815</v>
      </c>
      <c r="C260" s="337">
        <v>36500</v>
      </c>
      <c r="D260" s="485"/>
      <c r="E260" s="341"/>
      <c r="F260" s="225"/>
    </row>
    <row r="261" spans="1:6" ht="15" customHeight="1" x14ac:dyDescent="0.25">
      <c r="A261" s="338" t="s">
        <v>8859</v>
      </c>
      <c r="B261" s="339" t="s">
        <v>15853</v>
      </c>
      <c r="C261" s="337">
        <v>26500</v>
      </c>
      <c r="D261" s="485"/>
      <c r="E261" s="341">
        <f>IF(Таблица1330[[#This Row],[цена]]&lt;&gt;"",Таблица1330[[#This Row],[цена]]*Таблица1330[[#This Row],[Заказ]],"")</f>
        <v>0</v>
      </c>
      <c r="F261" s="225"/>
    </row>
    <row r="262" spans="1:6" ht="15" customHeight="1" x14ac:dyDescent="0.25">
      <c r="A262" s="338" t="s">
        <v>8859</v>
      </c>
      <c r="B262" s="339" t="s">
        <v>15854</v>
      </c>
      <c r="C262" s="337">
        <v>23500</v>
      </c>
      <c r="D262" s="485"/>
      <c r="E262" s="341">
        <f>IF(Таблица1330[[#This Row],[цена]]&lt;&gt;"",Таблица1330[[#This Row],[цена]]*Таблица1330[[#This Row],[Заказ]],"")</f>
        <v>0</v>
      </c>
      <c r="F262" s="225"/>
    </row>
    <row r="263" spans="1:6" ht="15" customHeight="1" x14ac:dyDescent="0.25">
      <c r="A263" s="338" t="s">
        <v>8860</v>
      </c>
      <c r="B263" s="339" t="s">
        <v>14841</v>
      </c>
      <c r="C263" s="337">
        <v>36500</v>
      </c>
      <c r="D263" s="485"/>
      <c r="E263" s="341"/>
      <c r="F263" s="225"/>
    </row>
    <row r="264" spans="1:6" ht="15" customHeight="1" x14ac:dyDescent="0.25">
      <c r="A264" s="338" t="s">
        <v>8860</v>
      </c>
      <c r="B264" s="339" t="s">
        <v>15854</v>
      </c>
      <c r="C264" s="337">
        <v>34500</v>
      </c>
      <c r="D264" s="485"/>
      <c r="E264" s="341">
        <f>IF(Таблица1330[[#This Row],[цена]]&lt;&gt;"",Таблица1330[[#This Row],[цена]]*Таблица1330[[#This Row],[Заказ]],"")</f>
        <v>0</v>
      </c>
      <c r="F264" s="225"/>
    </row>
    <row r="265" spans="1:6" ht="15" customHeight="1" x14ac:dyDescent="0.25">
      <c r="A265" s="338" t="s">
        <v>14842</v>
      </c>
      <c r="B265" s="339"/>
      <c r="C265" s="337"/>
      <c r="D265" s="485"/>
      <c r="E265" s="341" t="str">
        <f>IF(Таблица1330[[#This Row],[цена]]&lt;&gt;"",Таблица1330[[#This Row],[цена]]*Таблица1330[[#This Row],[Заказ]],"")</f>
        <v/>
      </c>
      <c r="F265" s="225"/>
    </row>
    <row r="266" spans="1:6" ht="15" customHeight="1" x14ac:dyDescent="0.25">
      <c r="A266" s="338" t="s">
        <v>14843</v>
      </c>
      <c r="B266" s="339"/>
      <c r="C266" s="337"/>
      <c r="D266" s="485"/>
      <c r="E266" s="341" t="str">
        <f>IF(Таблица1330[[#This Row],[цена]]&lt;&gt;"",Таблица1330[[#This Row],[цена]]*Таблица1330[[#This Row],[Заказ]],"")</f>
        <v/>
      </c>
      <c r="F266" s="225"/>
    </row>
    <row r="267" spans="1:6" ht="15" customHeight="1" x14ac:dyDescent="0.25">
      <c r="A267" s="338" t="s">
        <v>11775</v>
      </c>
      <c r="B267" s="339"/>
      <c r="C267" s="337">
        <v>43500</v>
      </c>
      <c r="D267" s="485"/>
      <c r="E267" s="341">
        <f>IF(Таблица1330[[#This Row],[цена]]&lt;&gt;"",Таблица1330[[#This Row],[цена]]*Таблица1330[[#This Row],[Заказ]],"")</f>
        <v>0</v>
      </c>
      <c r="F267" s="225"/>
    </row>
    <row r="268" spans="1:6" ht="15" customHeight="1" x14ac:dyDescent="0.25">
      <c r="A268" s="338" t="s">
        <v>11776</v>
      </c>
      <c r="B268" s="339"/>
      <c r="C268" s="337">
        <v>41000</v>
      </c>
      <c r="D268" s="485"/>
      <c r="E268" s="341">
        <f>IF(Таблица1330[[#This Row],[цена]]&lt;&gt;"",Таблица1330[[#This Row],[цена]]*Таблица1330[[#This Row],[Заказ]],"")</f>
        <v>0</v>
      </c>
      <c r="F268" s="225"/>
    </row>
    <row r="269" spans="1:6" ht="15" customHeight="1" x14ac:dyDescent="0.25">
      <c r="A269" s="338" t="s">
        <v>11777</v>
      </c>
      <c r="B269" s="339" t="s">
        <v>11778</v>
      </c>
      <c r="C269" s="337">
        <v>14500</v>
      </c>
      <c r="D269" s="485"/>
      <c r="E269" s="341">
        <f>IF(Таблица1330[[#This Row],[цена]]&lt;&gt;"",Таблица1330[[#This Row],[цена]]*Таблица1330[[#This Row],[Заказ]],"")</f>
        <v>0</v>
      </c>
      <c r="F269" s="225"/>
    </row>
    <row r="270" spans="1:6" ht="15" customHeight="1" x14ac:dyDescent="0.25">
      <c r="A270" s="338" t="s">
        <v>11779</v>
      </c>
      <c r="B270" s="339"/>
      <c r="C270" s="337">
        <v>24000</v>
      </c>
      <c r="D270" s="485"/>
      <c r="E270" s="341"/>
      <c r="F270" s="225"/>
    </row>
    <row r="271" spans="1:6" ht="15" customHeight="1" x14ac:dyDescent="0.25">
      <c r="A271" s="338" t="s">
        <v>11780</v>
      </c>
      <c r="B271" s="339"/>
      <c r="C271" s="337">
        <v>24000</v>
      </c>
      <c r="D271" s="485"/>
      <c r="E271" s="341">
        <f>IF(Таблица1330[[#This Row],[цена]]&lt;&gt;"",Таблица1330[[#This Row],[цена]]*Таблица1330[[#This Row],[Заказ]],"")</f>
        <v>0</v>
      </c>
      <c r="F271" s="225"/>
    </row>
    <row r="272" spans="1:6" ht="15" customHeight="1" x14ac:dyDescent="0.25">
      <c r="A272" s="338" t="s">
        <v>11781</v>
      </c>
      <c r="B272" s="339"/>
      <c r="C272" s="337"/>
      <c r="D272" s="485"/>
      <c r="E272" s="341" t="str">
        <f>IF(Таблица1330[[#This Row],[цена]]&lt;&gt;"",Таблица1330[[#This Row],[цена]]*Таблица1330[[#This Row],[Заказ]],"")</f>
        <v/>
      </c>
      <c r="F272" s="225"/>
    </row>
    <row r="273" spans="1:6" ht="15" customHeight="1" x14ac:dyDescent="0.25">
      <c r="A273" s="338" t="s">
        <v>11782</v>
      </c>
      <c r="B273" s="339"/>
      <c r="C273" s="337">
        <v>64000</v>
      </c>
      <c r="D273" s="485"/>
      <c r="E273" s="341">
        <f>IF(Таблица1330[[#This Row],[цена]]&lt;&gt;"",Таблица1330[[#This Row],[цена]]*Таблица1330[[#This Row],[Заказ]],"")</f>
        <v>0</v>
      </c>
      <c r="F273" s="225"/>
    </row>
    <row r="274" spans="1:6" ht="15" customHeight="1" x14ac:dyDescent="0.25">
      <c r="A274" s="338" t="s">
        <v>11783</v>
      </c>
      <c r="B274" s="339"/>
      <c r="C274" s="337">
        <v>56500</v>
      </c>
      <c r="D274" s="485"/>
      <c r="E274" s="341">
        <f>IF(Таблица1330[[#This Row],[цена]]&lt;&gt;"",Таблица1330[[#This Row],[цена]]*Таблица1330[[#This Row],[Заказ]],"")</f>
        <v>0</v>
      </c>
      <c r="F274" s="225"/>
    </row>
    <row r="275" spans="1:6" ht="15" customHeight="1" x14ac:dyDescent="0.25">
      <c r="A275" s="338" t="s">
        <v>11784</v>
      </c>
      <c r="B275" s="339"/>
      <c r="C275" s="337"/>
      <c r="D275" s="485"/>
      <c r="E275" s="341" t="str">
        <f>IF(Таблица1330[[#This Row],[цена]]&lt;&gt;"",Таблица1330[[#This Row],[цена]]*Таблица1330[[#This Row],[Заказ]],"")</f>
        <v/>
      </c>
      <c r="F275" s="225"/>
    </row>
    <row r="276" spans="1:6" ht="15" customHeight="1" x14ac:dyDescent="0.25">
      <c r="A276" s="338" t="s">
        <v>11785</v>
      </c>
      <c r="B276" s="339" t="s">
        <v>4921</v>
      </c>
      <c r="C276" s="337">
        <v>53500</v>
      </c>
      <c r="D276" s="485"/>
      <c r="E276" s="341">
        <f>IF(Таблица1330[[#This Row],[цена]]&lt;&gt;"",Таблица1330[[#This Row],[цена]]*Таблица1330[[#This Row],[Заказ]],"")</f>
        <v>0</v>
      </c>
      <c r="F276" s="225"/>
    </row>
    <row r="277" spans="1:6" ht="15" customHeight="1" x14ac:dyDescent="0.25">
      <c r="A277" s="338" t="s">
        <v>11786</v>
      </c>
      <c r="B277" s="339" t="s">
        <v>4920</v>
      </c>
      <c r="C277" s="337">
        <v>50500</v>
      </c>
      <c r="D277" s="485"/>
      <c r="E277" s="341">
        <f>IF(Таблица1330[[#This Row],[цена]]&lt;&gt;"",Таблица1330[[#This Row],[цена]]*Таблица1330[[#This Row],[Заказ]],"")</f>
        <v>0</v>
      </c>
      <c r="F277" s="225"/>
    </row>
    <row r="278" spans="1:6" ht="15" customHeight="1" x14ac:dyDescent="0.25">
      <c r="A278" s="338" t="s">
        <v>11787</v>
      </c>
      <c r="B278" s="339" t="s">
        <v>11788</v>
      </c>
      <c r="C278" s="337">
        <v>5000</v>
      </c>
      <c r="D278" s="485"/>
      <c r="E278" s="341">
        <f>IF(Таблица1330[[#This Row],[цена]]&lt;&gt;"",Таблица1330[[#This Row],[цена]]*Таблица1330[[#This Row],[Заказ]],"")</f>
        <v>0</v>
      </c>
      <c r="F278" s="225"/>
    </row>
    <row r="279" spans="1:6" ht="15" customHeight="1" x14ac:dyDescent="0.25">
      <c r="A279" s="338" t="s">
        <v>11789</v>
      </c>
      <c r="B279" s="339"/>
      <c r="C279" s="337">
        <v>6000</v>
      </c>
      <c r="D279" s="485"/>
      <c r="E279" s="341">
        <f>IF(Таблица1330[[#This Row],[цена]]&lt;&gt;"",Таблица1330[[#This Row],[цена]]*Таблица1330[[#This Row],[Заказ]],"")</f>
        <v>0</v>
      </c>
      <c r="F279" s="225"/>
    </row>
    <row r="280" spans="1:6" ht="15" customHeight="1" x14ac:dyDescent="0.25">
      <c r="A280" s="338" t="s">
        <v>11790</v>
      </c>
      <c r="B280" s="339"/>
      <c r="C280" s="337">
        <v>7900</v>
      </c>
      <c r="D280" s="485"/>
      <c r="E280" s="341">
        <f>IF(Таблица1330[[#This Row],[цена]]&lt;&gt;"",Таблица1330[[#This Row],[цена]]*Таблица1330[[#This Row],[Заказ]],"")</f>
        <v>0</v>
      </c>
      <c r="F280" s="225"/>
    </row>
    <row r="281" spans="1:6" ht="15" customHeight="1" x14ac:dyDescent="0.25">
      <c r="A281" s="338" t="s">
        <v>11791</v>
      </c>
      <c r="B281" s="339"/>
      <c r="C281" s="337">
        <v>6200</v>
      </c>
      <c r="D281" s="485"/>
      <c r="E281" s="341">
        <f>IF(Таблица1330[[#This Row],[цена]]&lt;&gt;"",Таблица1330[[#This Row],[цена]]*Таблица1330[[#This Row],[Заказ]],"")</f>
        <v>0</v>
      </c>
      <c r="F281" s="225"/>
    </row>
    <row r="282" spans="1:6" ht="15" customHeight="1" x14ac:dyDescent="0.25">
      <c r="A282" s="338" t="s">
        <v>11792</v>
      </c>
      <c r="B282" s="339"/>
      <c r="C282" s="337"/>
      <c r="D282" s="485"/>
      <c r="E282" s="341" t="str">
        <f>IF(Таблица1330[[#This Row],[цена]]&lt;&gt;"",Таблица1330[[#This Row],[цена]]*Таблица1330[[#This Row],[Заказ]],"")</f>
        <v/>
      </c>
      <c r="F282" s="225"/>
    </row>
    <row r="283" spans="1:6" ht="15" customHeight="1" x14ac:dyDescent="0.25">
      <c r="A283" s="338" t="s">
        <v>11793</v>
      </c>
      <c r="B283" s="339" t="s">
        <v>4920</v>
      </c>
      <c r="C283" s="337">
        <v>22500</v>
      </c>
      <c r="D283" s="485"/>
      <c r="E283" s="341">
        <f>IF(Таблица1330[[#This Row],[цена]]&lt;&gt;"",Таблица1330[[#This Row],[цена]]*Таблица1330[[#This Row],[Заказ]],"")</f>
        <v>0</v>
      </c>
      <c r="F283" s="225"/>
    </row>
    <row r="284" spans="1:6" ht="15" customHeight="1" x14ac:dyDescent="0.25">
      <c r="A284" s="338" t="s">
        <v>15855</v>
      </c>
      <c r="B284" s="339"/>
      <c r="C284" s="337">
        <v>47000</v>
      </c>
      <c r="D284" s="485"/>
      <c r="E284" s="341">
        <f>IF(Таблица1330[[#This Row],[цена]]&lt;&gt;"",Таблица1330[[#This Row],[цена]]*Таблица1330[[#This Row],[Заказ]],"")</f>
        <v>0</v>
      </c>
      <c r="F284" s="225"/>
    </row>
    <row r="285" spans="1:6" ht="15" customHeight="1" x14ac:dyDescent="0.25">
      <c r="A285" s="338" t="s">
        <v>11794</v>
      </c>
      <c r="B285" s="339"/>
      <c r="C285" s="337">
        <v>78500</v>
      </c>
      <c r="D285" s="485"/>
      <c r="E285" s="341">
        <f>IF(Таблица1330[[#This Row],[цена]]&lt;&gt;"",Таблица1330[[#This Row],[цена]]*Таблица1330[[#This Row],[Заказ]],"")</f>
        <v>0</v>
      </c>
      <c r="F285" s="225"/>
    </row>
    <row r="286" spans="1:6" ht="15" customHeight="1" x14ac:dyDescent="0.25">
      <c r="A286" s="338" t="s">
        <v>11795</v>
      </c>
      <c r="B286" s="339"/>
      <c r="C286" s="337">
        <v>81000</v>
      </c>
      <c r="D286" s="485"/>
      <c r="E286" s="341">
        <f>IF(Таблица1330[[#This Row],[цена]]&lt;&gt;"",Таблица1330[[#This Row],[цена]]*Таблица1330[[#This Row],[Заказ]],"")</f>
        <v>0</v>
      </c>
      <c r="F286" s="225"/>
    </row>
    <row r="287" spans="1:6" ht="15" customHeight="1" x14ac:dyDescent="0.25">
      <c r="A287" s="338" t="s">
        <v>11796</v>
      </c>
      <c r="B287" s="339"/>
      <c r="C287" s="337">
        <v>9700</v>
      </c>
      <c r="D287" s="485"/>
      <c r="E287" s="341">
        <f>IF(Таблица1330[[#This Row],[цена]]&lt;&gt;"",Таблица1330[[#This Row],[цена]]*Таблица1330[[#This Row],[Заказ]],"")</f>
        <v>0</v>
      </c>
      <c r="F287" s="225"/>
    </row>
    <row r="288" spans="1:6" ht="15" customHeight="1" x14ac:dyDescent="0.25">
      <c r="A288" s="338" t="s">
        <v>11797</v>
      </c>
      <c r="B288" s="339"/>
      <c r="C288" s="337">
        <v>23500</v>
      </c>
      <c r="D288" s="485"/>
      <c r="E288" s="341">
        <f>IF(Таблица1330[[#This Row],[цена]]&lt;&gt;"",Таблица1330[[#This Row],[цена]]*Таблица1330[[#This Row],[Заказ]],"")</f>
        <v>0</v>
      </c>
      <c r="F288" s="225"/>
    </row>
    <row r="289" spans="1:6" ht="15" customHeight="1" x14ac:dyDescent="0.25">
      <c r="A289" s="338" t="s">
        <v>11798</v>
      </c>
      <c r="B289" s="339"/>
      <c r="C289" s="337">
        <v>29500</v>
      </c>
      <c r="D289" s="485"/>
      <c r="E289" s="341">
        <f>IF(Таблица1330[[#This Row],[цена]]&lt;&gt;"",Таблица1330[[#This Row],[цена]]*Таблица1330[[#This Row],[Заказ]],"")</f>
        <v>0</v>
      </c>
      <c r="F289" s="225"/>
    </row>
    <row r="290" spans="1:6" ht="15" customHeight="1" x14ac:dyDescent="0.25">
      <c r="A290" s="338" t="s">
        <v>11799</v>
      </c>
      <c r="B290" s="339"/>
      <c r="C290" s="337">
        <v>30500</v>
      </c>
      <c r="D290" s="485"/>
      <c r="E290" s="341">
        <f>IF(Таблица1330[[#This Row],[цена]]&lt;&gt;"",Таблица1330[[#This Row],[цена]]*Таблица1330[[#This Row],[Заказ]],"")</f>
        <v>0</v>
      </c>
      <c r="F290" s="225"/>
    </row>
    <row r="291" spans="1:6" ht="15" customHeight="1" x14ac:dyDescent="0.25">
      <c r="A291" s="338" t="s">
        <v>11800</v>
      </c>
      <c r="B291" s="339"/>
      <c r="C291" s="337">
        <v>6000</v>
      </c>
      <c r="D291" s="485"/>
      <c r="E291" s="341">
        <f>IF(Таблица1330[[#This Row],[цена]]&lt;&gt;"",Таблица1330[[#This Row],[цена]]*Таблица1330[[#This Row],[Заказ]],"")</f>
        <v>0</v>
      </c>
      <c r="F291" s="225"/>
    </row>
    <row r="292" spans="1:6" ht="15" customHeight="1" x14ac:dyDescent="0.25">
      <c r="A292" s="338" t="s">
        <v>11801</v>
      </c>
      <c r="B292" s="339"/>
      <c r="C292" s="337">
        <v>4000</v>
      </c>
      <c r="D292" s="485"/>
      <c r="E292" s="341">
        <f>IF(Таблица1330[[#This Row],[цена]]&lt;&gt;"",Таблица1330[[#This Row],[цена]]*Таблица1330[[#This Row],[Заказ]],"")</f>
        <v>0</v>
      </c>
      <c r="F292" s="225"/>
    </row>
    <row r="293" spans="1:6" ht="15" customHeight="1" x14ac:dyDescent="0.25">
      <c r="A293" s="338" t="s">
        <v>14844</v>
      </c>
      <c r="B293" s="339"/>
      <c r="C293" s="337">
        <v>3500</v>
      </c>
      <c r="D293" s="485"/>
      <c r="E293" s="341">
        <f>IF(Таблица1330[[#This Row],[цена]]&lt;&gt;"",Таблица1330[[#This Row],[цена]]*Таблица1330[[#This Row],[Заказ]],"")</f>
        <v>0</v>
      </c>
      <c r="F293" s="225"/>
    </row>
    <row r="294" spans="1:6" ht="15" customHeight="1" x14ac:dyDescent="0.25">
      <c r="A294" s="338" t="s">
        <v>11802</v>
      </c>
      <c r="B294" s="339"/>
      <c r="C294" s="337">
        <v>3300</v>
      </c>
      <c r="D294" s="485"/>
      <c r="E294" s="341">
        <f>IF(Таблица1330[[#This Row],[цена]]&lt;&gt;"",Таблица1330[[#This Row],[цена]]*Таблица1330[[#This Row],[Заказ]],"")</f>
        <v>0</v>
      </c>
      <c r="F294" s="225"/>
    </row>
    <row r="295" spans="1:6" ht="15" customHeight="1" x14ac:dyDescent="0.25">
      <c r="A295" s="338" t="s">
        <v>11803</v>
      </c>
      <c r="B295" s="339" t="s">
        <v>15856</v>
      </c>
      <c r="C295" s="337">
        <v>9000</v>
      </c>
      <c r="D295" s="485"/>
      <c r="E295" s="341">
        <f>IF(Таблица1330[[#This Row],[цена]]&lt;&gt;"",Таблица1330[[#This Row],[цена]]*Таблица1330[[#This Row],[Заказ]],"")</f>
        <v>0</v>
      </c>
      <c r="F295" s="225"/>
    </row>
    <row r="296" spans="1:6" ht="15" customHeight="1" x14ac:dyDescent="0.25">
      <c r="A296" s="338" t="s">
        <v>11803</v>
      </c>
      <c r="B296" s="339" t="s">
        <v>4920</v>
      </c>
      <c r="C296" s="337">
        <v>9500</v>
      </c>
      <c r="D296" s="485"/>
      <c r="E296" s="341">
        <f>IF(Таблица1330[[#This Row],[цена]]&lt;&gt;"",Таблица1330[[#This Row],[цена]]*Таблица1330[[#This Row],[Заказ]],"")</f>
        <v>0</v>
      </c>
      <c r="F296" s="225"/>
    </row>
    <row r="297" spans="1:6" ht="15" customHeight="1" x14ac:dyDescent="0.25">
      <c r="A297" s="338" t="s">
        <v>15857</v>
      </c>
      <c r="B297" s="339" t="s">
        <v>4920</v>
      </c>
      <c r="C297" s="337">
        <v>12500</v>
      </c>
      <c r="D297" s="485"/>
      <c r="E297" s="341">
        <f>IF(Таблица1330[[#This Row],[цена]]&lt;&gt;"",Таблица1330[[#This Row],[цена]]*Таблица1330[[#This Row],[Заказ]],"")</f>
        <v>0</v>
      </c>
      <c r="F297" s="225"/>
    </row>
    <row r="298" spans="1:6" ht="15" customHeight="1" x14ac:dyDescent="0.25">
      <c r="A298" s="338" t="s">
        <v>15857</v>
      </c>
      <c r="B298" s="339" t="s">
        <v>4921</v>
      </c>
      <c r="C298" s="337">
        <v>12500</v>
      </c>
      <c r="D298" s="485"/>
      <c r="E298" s="341"/>
      <c r="F298" s="225"/>
    </row>
    <row r="299" spans="1:6" ht="15" customHeight="1" x14ac:dyDescent="0.25">
      <c r="A299" s="338" t="s">
        <v>11804</v>
      </c>
      <c r="B299" s="339" t="s">
        <v>4920</v>
      </c>
      <c r="C299" s="337">
        <v>13500</v>
      </c>
      <c r="D299" s="485"/>
      <c r="E299" s="341">
        <f>IF(Таблица1330[[#This Row],[цена]]&lt;&gt;"",Таблица1330[[#This Row],[цена]]*Таблица1330[[#This Row],[Заказ]],"")</f>
        <v>0</v>
      </c>
      <c r="F299" s="225"/>
    </row>
    <row r="300" spans="1:6" ht="15" customHeight="1" x14ac:dyDescent="0.25">
      <c r="A300" s="338" t="s">
        <v>11805</v>
      </c>
      <c r="B300" s="339" t="s">
        <v>4920</v>
      </c>
      <c r="C300" s="337">
        <v>16000</v>
      </c>
      <c r="D300" s="485"/>
      <c r="E300" s="341">
        <f>IF(Таблица1330[[#This Row],[цена]]&lt;&gt;"",Таблица1330[[#This Row],[цена]]*Таблица1330[[#This Row],[Заказ]],"")</f>
        <v>0</v>
      </c>
      <c r="F300" s="225"/>
    </row>
    <row r="301" spans="1:6" ht="15" customHeight="1" x14ac:dyDescent="0.25">
      <c r="A301" s="338" t="s">
        <v>11806</v>
      </c>
      <c r="B301" s="339" t="s">
        <v>4921</v>
      </c>
      <c r="C301" s="337">
        <v>16500</v>
      </c>
      <c r="D301" s="485"/>
      <c r="E301" s="341">
        <f>IF(Таблица1330[[#This Row],[цена]]&lt;&gt;"",Таблица1330[[#This Row],[цена]]*Таблица1330[[#This Row],[Заказ]],"")</f>
        <v>0</v>
      </c>
      <c r="F301" s="225"/>
    </row>
    <row r="302" spans="1:6" ht="15" customHeight="1" x14ac:dyDescent="0.25">
      <c r="A302" s="338" t="s">
        <v>11807</v>
      </c>
      <c r="B302" s="339" t="s">
        <v>15858</v>
      </c>
      <c r="C302" s="337">
        <v>5800</v>
      </c>
      <c r="D302" s="485"/>
      <c r="E302" s="341">
        <f>IF(Таблица1330[[#This Row],[цена]]&lt;&gt;"",Таблица1330[[#This Row],[цена]]*Таблица1330[[#This Row],[Заказ]],"")</f>
        <v>0</v>
      </c>
      <c r="F302" s="225"/>
    </row>
    <row r="303" spans="1:6" ht="15" customHeight="1" x14ac:dyDescent="0.25">
      <c r="A303" s="338" t="s">
        <v>15859</v>
      </c>
      <c r="B303" s="339" t="s">
        <v>8786</v>
      </c>
      <c r="C303" s="337">
        <v>5700</v>
      </c>
      <c r="D303" s="485"/>
      <c r="E303" s="341">
        <f>IF(Таблица1330[[#This Row],[цена]]&lt;&gt;"",Таблица1330[[#This Row],[цена]]*Таблица1330[[#This Row],[Заказ]],"")</f>
        <v>0</v>
      </c>
      <c r="F303" s="225"/>
    </row>
    <row r="304" spans="1:6" ht="15" customHeight="1" x14ac:dyDescent="0.25">
      <c r="A304" s="338" t="s">
        <v>15859</v>
      </c>
      <c r="B304" s="339" t="s">
        <v>15860</v>
      </c>
      <c r="C304" s="337">
        <v>6000</v>
      </c>
      <c r="D304" s="485"/>
      <c r="E304" s="341">
        <f>IF(Таблица1330[[#This Row],[цена]]&lt;&gt;"",Таблица1330[[#This Row],[цена]]*Таблица1330[[#This Row],[Заказ]],"")</f>
        <v>0</v>
      </c>
      <c r="F304" s="225"/>
    </row>
    <row r="305" spans="1:6" ht="15" customHeight="1" x14ac:dyDescent="0.25">
      <c r="A305" s="338" t="s">
        <v>11808</v>
      </c>
      <c r="B305" s="339" t="s">
        <v>4923</v>
      </c>
      <c r="C305" s="337">
        <v>6200</v>
      </c>
      <c r="D305" s="485"/>
      <c r="E305" s="341">
        <f>IF(Таблица1330[[#This Row],[цена]]&lt;&gt;"",Таблица1330[[#This Row],[цена]]*Таблица1330[[#This Row],[Заказ]],"")</f>
        <v>0</v>
      </c>
      <c r="F305" s="225"/>
    </row>
    <row r="306" spans="1:6" ht="15" customHeight="1" x14ac:dyDescent="0.25">
      <c r="A306" s="338" t="s">
        <v>11809</v>
      </c>
      <c r="B306" s="339" t="s">
        <v>8842</v>
      </c>
      <c r="C306" s="337">
        <v>6200</v>
      </c>
      <c r="D306" s="485"/>
      <c r="E306" s="341">
        <f>IF(Таблица1330[[#This Row],[цена]]&lt;&gt;"",Таблица1330[[#This Row],[цена]]*Таблица1330[[#This Row],[Заказ]],"")</f>
        <v>0</v>
      </c>
      <c r="F306" s="225"/>
    </row>
    <row r="307" spans="1:6" ht="15" customHeight="1" x14ac:dyDescent="0.25">
      <c r="A307" s="338" t="s">
        <v>11810</v>
      </c>
      <c r="B307" s="339"/>
      <c r="C307" s="337">
        <v>6200</v>
      </c>
      <c r="D307" s="485"/>
      <c r="E307" s="341">
        <f>IF(Таблица1330[[#This Row],[цена]]&lt;&gt;"",Таблица1330[[#This Row],[цена]]*Таблица1330[[#This Row],[Заказ]],"")</f>
        <v>0</v>
      </c>
      <c r="F307" s="225"/>
    </row>
    <row r="308" spans="1:6" ht="15" customHeight="1" x14ac:dyDescent="0.25">
      <c r="A308" s="338" t="s">
        <v>11811</v>
      </c>
      <c r="B308" s="339"/>
      <c r="C308" s="337">
        <v>6200</v>
      </c>
      <c r="D308" s="485"/>
      <c r="E308" s="341">
        <f>IF(Таблица1330[[#This Row],[цена]]&lt;&gt;"",Таблица1330[[#This Row],[цена]]*Таблица1330[[#This Row],[Заказ]],"")</f>
        <v>0</v>
      </c>
      <c r="F308" s="225"/>
    </row>
    <row r="309" spans="1:6" ht="15" customHeight="1" x14ac:dyDescent="0.25">
      <c r="A309" s="338" t="s">
        <v>11812</v>
      </c>
      <c r="B309" s="339"/>
      <c r="C309" s="337">
        <v>6200</v>
      </c>
      <c r="D309" s="485"/>
      <c r="E309" s="341">
        <f>IF(Таблица1330[[#This Row],[цена]]&lt;&gt;"",Таблица1330[[#This Row],[цена]]*Таблица1330[[#This Row],[Заказ]],"")</f>
        <v>0</v>
      </c>
      <c r="F309" s="225"/>
    </row>
    <row r="310" spans="1:6" ht="15" customHeight="1" x14ac:dyDescent="0.25">
      <c r="A310" s="338" t="s">
        <v>11813</v>
      </c>
      <c r="B310" s="339"/>
      <c r="C310" s="337">
        <v>6200</v>
      </c>
      <c r="D310" s="485"/>
      <c r="E310" s="341">
        <f>IF(Таблица1330[[#This Row],[цена]]&lt;&gt;"",Таблица1330[[#This Row],[цена]]*Таблица1330[[#This Row],[Заказ]],"")</f>
        <v>0</v>
      </c>
      <c r="F310" s="225"/>
    </row>
    <row r="311" spans="1:6" ht="15" customHeight="1" x14ac:dyDescent="0.25">
      <c r="A311" s="338" t="s">
        <v>14845</v>
      </c>
      <c r="B311" s="339"/>
      <c r="C311" s="337"/>
      <c r="D311" s="485"/>
      <c r="E311" s="341" t="str">
        <f>IF(Таблица1330[[#This Row],[цена]]&lt;&gt;"",Таблица1330[[#This Row],[цена]]*Таблица1330[[#This Row],[Заказ]],"")</f>
        <v/>
      </c>
      <c r="F311" s="225"/>
    </row>
    <row r="312" spans="1:6" ht="15" customHeight="1" x14ac:dyDescent="0.25">
      <c r="A312" s="338" t="s">
        <v>11814</v>
      </c>
      <c r="B312" s="339"/>
      <c r="C312" s="337">
        <v>35000</v>
      </c>
      <c r="D312" s="485"/>
      <c r="E312" s="341">
        <f>IF(Таблица1330[[#This Row],[цена]]&lt;&gt;"",Таблица1330[[#This Row],[цена]]*Таблица1330[[#This Row],[Заказ]],"")</f>
        <v>0</v>
      </c>
      <c r="F312" s="225"/>
    </row>
    <row r="313" spans="1:6" ht="15" customHeight="1" x14ac:dyDescent="0.25">
      <c r="A313" s="338" t="s">
        <v>11814</v>
      </c>
      <c r="B313" s="339" t="s">
        <v>15861</v>
      </c>
      <c r="C313" s="337">
        <v>32500</v>
      </c>
      <c r="D313" s="485"/>
      <c r="E313" s="341">
        <f>IF(Таблица1330[[#This Row],[цена]]&lt;&gt;"",Таблица1330[[#This Row],[цена]]*Таблица1330[[#This Row],[Заказ]],"")</f>
        <v>0</v>
      </c>
      <c r="F313" s="225"/>
    </row>
    <row r="314" spans="1:6" ht="15" customHeight="1" x14ac:dyDescent="0.25">
      <c r="A314" s="338" t="s">
        <v>11815</v>
      </c>
      <c r="B314" s="339"/>
      <c r="C314" s="337">
        <v>37000</v>
      </c>
      <c r="D314" s="485"/>
      <c r="E314" s="341">
        <f>IF(Таблица1330[[#This Row],[цена]]&lt;&gt;"",Таблица1330[[#This Row],[цена]]*Таблица1330[[#This Row],[Заказ]],"")</f>
        <v>0</v>
      </c>
      <c r="F314" s="225"/>
    </row>
    <row r="315" spans="1:6" ht="15" customHeight="1" x14ac:dyDescent="0.25">
      <c r="A315" s="338" t="s">
        <v>11816</v>
      </c>
      <c r="B315" s="339"/>
      <c r="C315" s="337">
        <v>6000</v>
      </c>
      <c r="D315" s="485"/>
      <c r="E315" s="341">
        <f>IF(Таблица1330[[#This Row],[цена]]&lt;&gt;"",Таблица1330[[#This Row],[цена]]*Таблица1330[[#This Row],[Заказ]],"")</f>
        <v>0</v>
      </c>
      <c r="F315" s="225"/>
    </row>
    <row r="316" spans="1:6" ht="15" customHeight="1" x14ac:dyDescent="0.25">
      <c r="A316" s="338" t="s">
        <v>11817</v>
      </c>
      <c r="B316" s="339"/>
      <c r="C316" s="337">
        <v>31500</v>
      </c>
      <c r="D316" s="485"/>
      <c r="E316" s="341">
        <f>IF(Таблица1330[[#This Row],[цена]]&lt;&gt;"",Таблица1330[[#This Row],[цена]]*Таблица1330[[#This Row],[Заказ]],"")</f>
        <v>0</v>
      </c>
      <c r="F316" s="225"/>
    </row>
    <row r="317" spans="1:6" ht="15" customHeight="1" x14ac:dyDescent="0.25">
      <c r="A317" s="338" t="s">
        <v>11817</v>
      </c>
      <c r="B317" s="339" t="s">
        <v>15862</v>
      </c>
      <c r="C317" s="337">
        <v>20500</v>
      </c>
      <c r="D317" s="485"/>
      <c r="E317" s="341">
        <f>IF(Таблица1330[[#This Row],[цена]]&lt;&gt;"",Таблица1330[[#This Row],[цена]]*Таблица1330[[#This Row],[Заказ]],"")</f>
        <v>0</v>
      </c>
      <c r="F317" s="225"/>
    </row>
    <row r="318" spans="1:6" ht="15" customHeight="1" x14ac:dyDescent="0.25">
      <c r="A318" s="338" t="s">
        <v>11818</v>
      </c>
      <c r="B318" s="339"/>
      <c r="C318" s="337">
        <v>44500</v>
      </c>
      <c r="D318" s="485"/>
      <c r="E318" s="341">
        <f>IF(Таблица1330[[#This Row],[цена]]&lt;&gt;"",Таблица1330[[#This Row],[цена]]*Таблица1330[[#This Row],[Заказ]],"")</f>
        <v>0</v>
      </c>
      <c r="F318" s="225"/>
    </row>
    <row r="319" spans="1:6" ht="15" customHeight="1" x14ac:dyDescent="0.25">
      <c r="A319" s="338" t="s">
        <v>11819</v>
      </c>
      <c r="B319" s="339"/>
      <c r="C319" s="337">
        <v>37500</v>
      </c>
      <c r="D319" s="485"/>
      <c r="E319" s="341">
        <f>IF(Таблица1330[[#This Row],[цена]]&lt;&gt;"",Таблица1330[[#This Row],[цена]]*Таблица1330[[#This Row],[Заказ]],"")</f>
        <v>0</v>
      </c>
      <c r="F319" s="225"/>
    </row>
    <row r="320" spans="1:6" ht="15" customHeight="1" x14ac:dyDescent="0.25">
      <c r="A320" s="338" t="s">
        <v>8861</v>
      </c>
      <c r="B320" s="339"/>
      <c r="C320" s="337">
        <v>16000</v>
      </c>
      <c r="D320" s="485"/>
      <c r="E320" s="341">
        <f>IF(Таблица1330[[#This Row],[цена]]&lt;&gt;"",Таблица1330[[#This Row],[цена]]*Таблица1330[[#This Row],[Заказ]],"")</f>
        <v>0</v>
      </c>
      <c r="F320" s="225"/>
    </row>
    <row r="321" spans="1:6" ht="15" customHeight="1" x14ac:dyDescent="0.25">
      <c r="A321" s="338" t="s">
        <v>8862</v>
      </c>
      <c r="B321" s="339"/>
      <c r="C321" s="337">
        <v>31500</v>
      </c>
      <c r="D321" s="485"/>
      <c r="E321" s="341">
        <f>IF(Таблица1330[[#This Row],[цена]]&lt;&gt;"",Таблица1330[[#This Row],[цена]]*Таблица1330[[#This Row],[Заказ]],"")</f>
        <v>0</v>
      </c>
      <c r="F321" s="225"/>
    </row>
    <row r="322" spans="1:6" ht="15" customHeight="1" x14ac:dyDescent="0.25">
      <c r="A322" s="338" t="s">
        <v>9977</v>
      </c>
      <c r="B322" s="339"/>
      <c r="C322" s="337">
        <v>22500</v>
      </c>
      <c r="D322" s="485"/>
      <c r="E322" s="341">
        <f>IF(Таблица1330[[#This Row],[цена]]&lt;&gt;"",Таблица1330[[#This Row],[цена]]*Таблица1330[[#This Row],[Заказ]],"")</f>
        <v>0</v>
      </c>
      <c r="F322" s="225"/>
    </row>
    <row r="323" spans="1:6" ht="15" customHeight="1" x14ac:dyDescent="0.25">
      <c r="A323" s="338" t="s">
        <v>11494</v>
      </c>
      <c r="B323" s="339"/>
      <c r="C323" s="337">
        <v>23500</v>
      </c>
      <c r="D323" s="485"/>
      <c r="E323" s="341">
        <f>IF(Таблица1330[[#This Row],[цена]]&lt;&gt;"",Таблица1330[[#This Row],[цена]]*Таблица1330[[#This Row],[Заказ]],"")</f>
        <v>0</v>
      </c>
      <c r="F323" s="225"/>
    </row>
    <row r="324" spans="1:6" ht="15" customHeight="1" x14ac:dyDescent="0.25">
      <c r="A324" s="338" t="s">
        <v>15863</v>
      </c>
      <c r="B324" s="339" t="s">
        <v>15864</v>
      </c>
      <c r="C324" s="337">
        <v>18500</v>
      </c>
      <c r="D324" s="485"/>
      <c r="E324" s="341">
        <f>IF(Таблица1330[[#This Row],[цена]]&lt;&gt;"",Таблица1330[[#This Row],[цена]]*Таблица1330[[#This Row],[Заказ]],"")</f>
        <v>0</v>
      </c>
      <c r="F324" s="225"/>
    </row>
    <row r="325" spans="1:6" ht="15" customHeight="1" x14ac:dyDescent="0.25">
      <c r="A325" s="338" t="s">
        <v>15865</v>
      </c>
      <c r="B325" s="339" t="s">
        <v>15866</v>
      </c>
      <c r="C325" s="337">
        <v>24500</v>
      </c>
      <c r="D325" s="485"/>
      <c r="E325" s="341">
        <f>IF(Таблица1330[[#This Row],[цена]]&lt;&gt;"",Таблица1330[[#This Row],[цена]]*Таблица1330[[#This Row],[Заказ]],"")</f>
        <v>0</v>
      </c>
      <c r="F325" s="225"/>
    </row>
    <row r="326" spans="1:6" ht="15" customHeight="1" x14ac:dyDescent="0.25">
      <c r="A326" s="338" t="s">
        <v>15865</v>
      </c>
      <c r="B326" s="339" t="s">
        <v>15867</v>
      </c>
      <c r="C326" s="337">
        <v>20500</v>
      </c>
      <c r="D326" s="485"/>
      <c r="E326" s="341">
        <f>IF(Таблица1330[[#This Row],[цена]]&lt;&gt;"",Таблица1330[[#This Row],[цена]]*Таблица1330[[#This Row],[Заказ]],"")</f>
        <v>0</v>
      </c>
      <c r="F326" s="225"/>
    </row>
    <row r="327" spans="1:6" ht="15" customHeight="1" x14ac:dyDescent="0.25">
      <c r="A327" s="338" t="s">
        <v>15865</v>
      </c>
      <c r="B327" s="339" t="s">
        <v>15868</v>
      </c>
      <c r="C327" s="337">
        <v>25500</v>
      </c>
      <c r="D327" s="485"/>
      <c r="E327" s="341">
        <f>IF(Таблица1330[[#This Row],[цена]]&lt;&gt;"",Таблица1330[[#This Row],[цена]]*Таблица1330[[#This Row],[Заказ]],"")</f>
        <v>0</v>
      </c>
      <c r="F327" s="225"/>
    </row>
    <row r="328" spans="1:6" ht="15" customHeight="1" x14ac:dyDescent="0.25">
      <c r="A328" s="338" t="s">
        <v>8863</v>
      </c>
      <c r="B328" s="339"/>
      <c r="C328" s="337">
        <v>33000</v>
      </c>
      <c r="D328" s="485"/>
      <c r="E328" s="341">
        <f>IF(Таблица1330[[#This Row],[цена]]&lt;&gt;"",Таблица1330[[#This Row],[цена]]*Таблица1330[[#This Row],[Заказ]],"")</f>
        <v>0</v>
      </c>
      <c r="F328" s="225"/>
    </row>
    <row r="329" spans="1:6" ht="15" customHeight="1" x14ac:dyDescent="0.25">
      <c r="A329" s="338" t="s">
        <v>15869</v>
      </c>
      <c r="B329" s="339" t="s">
        <v>15870</v>
      </c>
      <c r="C329" s="337">
        <v>27500</v>
      </c>
      <c r="D329" s="485"/>
      <c r="E329" s="341">
        <f>IF(Таблица1330[[#This Row],[цена]]&lt;&gt;"",Таблица1330[[#This Row],[цена]]*Таблица1330[[#This Row],[Заказ]],"")</f>
        <v>0</v>
      </c>
      <c r="F329" s="225"/>
    </row>
    <row r="330" spans="1:6" ht="15" customHeight="1" x14ac:dyDescent="0.25">
      <c r="A330" s="338" t="s">
        <v>9978</v>
      </c>
      <c r="B330" s="339"/>
      <c r="C330" s="337">
        <v>44500</v>
      </c>
      <c r="D330" s="485"/>
      <c r="E330" s="341">
        <f>IF(Таблица1330[[#This Row],[цена]]&lt;&gt;"",Таблица1330[[#This Row],[цена]]*Таблица1330[[#This Row],[Заказ]],"")</f>
        <v>0</v>
      </c>
      <c r="F330" s="225"/>
    </row>
    <row r="331" spans="1:6" ht="15" customHeight="1" x14ac:dyDescent="0.25">
      <c r="A331" s="338" t="s">
        <v>14846</v>
      </c>
      <c r="B331" s="339"/>
      <c r="C331" s="337">
        <v>32000</v>
      </c>
      <c r="D331" s="485"/>
      <c r="E331" s="341">
        <f>IF(Таблица1330[[#This Row],[цена]]&lt;&gt;"",Таблица1330[[#This Row],[цена]]*Таблица1330[[#This Row],[Заказ]],"")</f>
        <v>0</v>
      </c>
      <c r="F331" s="225"/>
    </row>
    <row r="332" spans="1:6" ht="15" customHeight="1" x14ac:dyDescent="0.25">
      <c r="A332" s="338" t="s">
        <v>15871</v>
      </c>
      <c r="B332" s="339" t="s">
        <v>15872</v>
      </c>
      <c r="C332" s="337">
        <v>13500</v>
      </c>
      <c r="D332" s="485"/>
      <c r="E332" s="341">
        <f>IF(Таблица1330[[#This Row],[цена]]&lt;&gt;"",Таблица1330[[#This Row],[цена]]*Таблица1330[[#This Row],[Заказ]],"")</f>
        <v>0</v>
      </c>
      <c r="F332" s="225"/>
    </row>
    <row r="333" spans="1:6" ht="15" customHeight="1" x14ac:dyDescent="0.25">
      <c r="A333" s="338" t="s">
        <v>8864</v>
      </c>
      <c r="B333" s="339"/>
      <c r="C333" s="337">
        <v>8500</v>
      </c>
      <c r="D333" s="485"/>
      <c r="E333" s="341">
        <f>IF(Таблица1330[[#This Row],[цена]]&lt;&gt;"",Таблица1330[[#This Row],[цена]]*Таблица1330[[#This Row],[Заказ]],"")</f>
        <v>0</v>
      </c>
      <c r="F333" s="225"/>
    </row>
    <row r="334" spans="1:6" ht="15" customHeight="1" x14ac:dyDescent="0.25">
      <c r="A334" s="338" t="s">
        <v>15873</v>
      </c>
      <c r="B334" s="339"/>
      <c r="C334" s="337">
        <v>7500</v>
      </c>
      <c r="D334" s="485"/>
      <c r="E334" s="341">
        <f>IF(Таблица1330[[#This Row],[цена]]&lt;&gt;"",Таблица1330[[#This Row],[цена]]*Таблица1330[[#This Row],[Заказ]],"")</f>
        <v>0</v>
      </c>
      <c r="F334" s="225"/>
    </row>
    <row r="335" spans="1:6" ht="15" customHeight="1" x14ac:dyDescent="0.25">
      <c r="A335" s="338" t="s">
        <v>8865</v>
      </c>
      <c r="B335" s="339"/>
      <c r="C335" s="337">
        <v>5800</v>
      </c>
      <c r="D335" s="485"/>
      <c r="E335" s="341">
        <f>IF(Таблица1330[[#This Row],[цена]]&lt;&gt;"",Таблица1330[[#This Row],[цена]]*Таблица1330[[#This Row],[Заказ]],"")</f>
        <v>0</v>
      </c>
      <c r="F335" s="225"/>
    </row>
    <row r="336" spans="1:6" ht="15" customHeight="1" x14ac:dyDescent="0.25">
      <c r="A336" s="338" t="s">
        <v>15874</v>
      </c>
      <c r="B336" s="339" t="s">
        <v>15875</v>
      </c>
      <c r="C336" s="337">
        <v>4300</v>
      </c>
      <c r="D336" s="485"/>
      <c r="E336" s="341">
        <f>IF(Таблица1330[[#This Row],[цена]]&lt;&gt;"",Таблица1330[[#This Row],[цена]]*Таблица1330[[#This Row],[Заказ]],"")</f>
        <v>0</v>
      </c>
      <c r="F336" s="225"/>
    </row>
    <row r="337" spans="1:6" ht="15" customHeight="1" x14ac:dyDescent="0.25">
      <c r="A337" s="338" t="s">
        <v>15874</v>
      </c>
      <c r="B337" s="339" t="s">
        <v>15876</v>
      </c>
      <c r="C337" s="337">
        <v>4300</v>
      </c>
      <c r="D337" s="485"/>
      <c r="E337" s="341">
        <f>IF(Таблица1330[[#This Row],[цена]]&lt;&gt;"",Таблица1330[[#This Row],[цена]]*Таблица1330[[#This Row],[Заказ]],"")</f>
        <v>0</v>
      </c>
      <c r="F337" s="225"/>
    </row>
    <row r="338" spans="1:6" ht="15" customHeight="1" x14ac:dyDescent="0.25">
      <c r="A338" s="338" t="s">
        <v>8866</v>
      </c>
      <c r="B338" s="339"/>
      <c r="C338" s="337">
        <v>18500</v>
      </c>
      <c r="D338" s="485"/>
      <c r="E338" s="341">
        <f>IF(Таблица1330[[#This Row],[цена]]&lt;&gt;"",Таблица1330[[#This Row],[цена]]*Таблица1330[[#This Row],[Заказ]],"")</f>
        <v>0</v>
      </c>
      <c r="F338" s="225"/>
    </row>
    <row r="339" spans="1:6" ht="15" customHeight="1" x14ac:dyDescent="0.25">
      <c r="A339" s="338" t="s">
        <v>8867</v>
      </c>
      <c r="B339" s="339"/>
      <c r="C339" s="337">
        <v>15000</v>
      </c>
      <c r="D339" s="485"/>
      <c r="E339" s="341">
        <f>IF(Таблица1330[[#This Row],[цена]]&lt;&gt;"",Таблица1330[[#This Row],[цена]]*Таблица1330[[#This Row],[Заказ]],"")</f>
        <v>0</v>
      </c>
      <c r="F339" s="225"/>
    </row>
    <row r="340" spans="1:6" ht="15" customHeight="1" x14ac:dyDescent="0.25">
      <c r="A340" s="338" t="s">
        <v>8868</v>
      </c>
      <c r="B340" s="339"/>
      <c r="C340" s="337">
        <v>24500</v>
      </c>
      <c r="D340" s="485"/>
      <c r="E340" s="341">
        <f>IF(Таблица1330[[#This Row],[цена]]&lt;&gt;"",Таблица1330[[#This Row],[цена]]*Таблица1330[[#This Row],[Заказ]],"")</f>
        <v>0</v>
      </c>
      <c r="F340" s="225"/>
    </row>
    <row r="341" spans="1:6" ht="15" customHeight="1" x14ac:dyDescent="0.25">
      <c r="A341" s="338" t="s">
        <v>8869</v>
      </c>
      <c r="B341" s="339"/>
      <c r="C341" s="337">
        <v>11000</v>
      </c>
      <c r="D341" s="485"/>
      <c r="E341" s="341">
        <f>IF(Таблица1330[[#This Row],[цена]]&lt;&gt;"",Таблица1330[[#This Row],[цена]]*Таблица1330[[#This Row],[Заказ]],"")</f>
        <v>0</v>
      </c>
      <c r="F341" s="225"/>
    </row>
    <row r="342" spans="1:6" ht="15" customHeight="1" x14ac:dyDescent="0.25">
      <c r="A342" s="338" t="s">
        <v>14847</v>
      </c>
      <c r="B342" s="339"/>
      <c r="C342" s="337">
        <v>24000</v>
      </c>
      <c r="D342" s="485"/>
      <c r="E342" s="341">
        <f>IF(Таблица1330[[#This Row],[цена]]&lt;&gt;"",Таблица1330[[#This Row],[цена]]*Таблица1330[[#This Row],[Заказ]],"")</f>
        <v>0</v>
      </c>
      <c r="F342" s="225"/>
    </row>
    <row r="343" spans="1:6" ht="15" customHeight="1" x14ac:dyDescent="0.25">
      <c r="A343" s="338" t="s">
        <v>8870</v>
      </c>
      <c r="B343" s="339" t="s">
        <v>4921</v>
      </c>
      <c r="C343" s="337">
        <v>30000</v>
      </c>
      <c r="D343" s="485"/>
      <c r="E343" s="341">
        <f>IF(Таблица1330[[#This Row],[цена]]&lt;&gt;"",Таблица1330[[#This Row],[цена]]*Таблица1330[[#This Row],[Заказ]],"")</f>
        <v>0</v>
      </c>
      <c r="F343" s="225"/>
    </row>
    <row r="344" spans="1:6" ht="15" customHeight="1" x14ac:dyDescent="0.25">
      <c r="A344" s="338" t="s">
        <v>8871</v>
      </c>
      <c r="B344" s="339" t="s">
        <v>4921</v>
      </c>
      <c r="C344" s="337">
        <v>27500</v>
      </c>
      <c r="D344" s="485"/>
      <c r="E344" s="341">
        <f>IF(Таблица1330[[#This Row],[цена]]&lt;&gt;"",Таблица1330[[#This Row],[цена]]*Таблица1330[[#This Row],[Заказ]],"")</f>
        <v>0</v>
      </c>
      <c r="F344" s="225"/>
    </row>
    <row r="345" spans="1:6" ht="15" customHeight="1" x14ac:dyDescent="0.25">
      <c r="A345" s="338" t="s">
        <v>8872</v>
      </c>
      <c r="B345" s="339" t="s">
        <v>4921</v>
      </c>
      <c r="C345" s="337">
        <v>32500</v>
      </c>
      <c r="D345" s="485"/>
      <c r="E345" s="341">
        <f>IF(Таблица1330[[#This Row],[цена]]&lt;&gt;"",Таблица1330[[#This Row],[цена]]*Таблица1330[[#This Row],[Заказ]],"")</f>
        <v>0</v>
      </c>
      <c r="F345" s="225"/>
    </row>
    <row r="346" spans="1:6" ht="15" customHeight="1" x14ac:dyDescent="0.25">
      <c r="A346" s="338" t="s">
        <v>15877</v>
      </c>
      <c r="B346" s="339" t="s">
        <v>4921</v>
      </c>
      <c r="C346" s="337">
        <v>34500</v>
      </c>
      <c r="D346" s="485"/>
      <c r="E346" s="341">
        <f>IF(Таблица1330[[#This Row],[цена]]&lt;&gt;"",Таблица1330[[#This Row],[цена]]*Таблица1330[[#This Row],[Заказ]],"")</f>
        <v>0</v>
      </c>
      <c r="F346" s="225"/>
    </row>
    <row r="347" spans="1:6" ht="15" customHeight="1" x14ac:dyDescent="0.25">
      <c r="A347" s="338" t="s">
        <v>8873</v>
      </c>
      <c r="B347" s="339"/>
      <c r="C347" s="337">
        <v>47500</v>
      </c>
      <c r="D347" s="485"/>
      <c r="E347" s="341">
        <f>IF(Таблица1330[[#This Row],[цена]]&lt;&gt;"",Таблица1330[[#This Row],[цена]]*Таблица1330[[#This Row],[Заказ]],"")</f>
        <v>0</v>
      </c>
      <c r="F347" s="225"/>
    </row>
    <row r="348" spans="1:6" ht="15" customHeight="1" x14ac:dyDescent="0.25">
      <c r="A348" s="338" t="s">
        <v>14848</v>
      </c>
      <c r="B348" s="339"/>
      <c r="C348" s="337">
        <v>6500</v>
      </c>
      <c r="D348" s="485"/>
      <c r="E348" s="341">
        <f>IF(Таблица1330[[#This Row],[цена]]&lt;&gt;"",Таблица1330[[#This Row],[цена]]*Таблица1330[[#This Row],[Заказ]],"")</f>
        <v>0</v>
      </c>
      <c r="F348" s="225"/>
    </row>
    <row r="349" spans="1:6" ht="15" customHeight="1" x14ac:dyDescent="0.25">
      <c r="A349" s="338" t="s">
        <v>15878</v>
      </c>
      <c r="B349" s="339" t="s">
        <v>4921</v>
      </c>
      <c r="C349" s="337">
        <v>25500</v>
      </c>
      <c r="D349" s="485"/>
      <c r="E349" s="341">
        <f>IF(Таблица1330[[#This Row],[цена]]&lt;&gt;"",Таблица1330[[#This Row],[цена]]*Таблица1330[[#This Row],[Заказ]],"")</f>
        <v>0</v>
      </c>
      <c r="F349" s="225"/>
    </row>
    <row r="350" spans="1:6" ht="15" customHeight="1" x14ac:dyDescent="0.25">
      <c r="A350" s="338" t="s">
        <v>15878</v>
      </c>
      <c r="B350" s="339" t="s">
        <v>4920</v>
      </c>
      <c r="C350" s="337">
        <v>25500</v>
      </c>
      <c r="D350" s="485"/>
      <c r="E350" s="341">
        <f>IF(Таблица1330[[#This Row],[цена]]&lt;&gt;"",Таблица1330[[#This Row],[цена]]*Таблица1330[[#This Row],[Заказ]],"")</f>
        <v>0</v>
      </c>
      <c r="F350" s="225"/>
    </row>
    <row r="351" spans="1:6" ht="15" customHeight="1" x14ac:dyDescent="0.25">
      <c r="A351" s="338" t="s">
        <v>15879</v>
      </c>
      <c r="B351" s="339" t="s">
        <v>4921</v>
      </c>
      <c r="C351" s="337">
        <v>21500</v>
      </c>
      <c r="D351" s="485"/>
      <c r="E351" s="341">
        <f>IF(Таблица1330[[#This Row],[цена]]&lt;&gt;"",Таблица1330[[#This Row],[цена]]*Таблица1330[[#This Row],[Заказ]],"")</f>
        <v>0</v>
      </c>
      <c r="F351" s="225"/>
    </row>
    <row r="352" spans="1:6" ht="15" customHeight="1" x14ac:dyDescent="0.25">
      <c r="A352" s="338" t="s">
        <v>15879</v>
      </c>
      <c r="B352" s="339" t="s">
        <v>4920</v>
      </c>
      <c r="C352" s="337">
        <v>21500</v>
      </c>
      <c r="D352" s="485"/>
      <c r="E352" s="341">
        <f>IF(Таблица1330[[#This Row],[цена]]&lt;&gt;"",Таблица1330[[#This Row],[цена]]*Таблица1330[[#This Row],[Заказ]],"")</f>
        <v>0</v>
      </c>
      <c r="F352" s="225"/>
    </row>
    <row r="353" spans="1:6" ht="15" customHeight="1" x14ac:dyDescent="0.25">
      <c r="A353" s="338" t="s">
        <v>8874</v>
      </c>
      <c r="B353" s="339"/>
      <c r="C353" s="337">
        <v>3500</v>
      </c>
      <c r="D353" s="485"/>
      <c r="E353" s="341">
        <f>IF(Таблица1330[[#This Row],[цена]]&lt;&gt;"",Таблица1330[[#This Row],[цена]]*Таблица1330[[#This Row],[Заказ]],"")</f>
        <v>0</v>
      </c>
      <c r="F353" s="225"/>
    </row>
    <row r="354" spans="1:6" ht="15" customHeight="1" x14ac:dyDescent="0.25">
      <c r="A354" s="338" t="s">
        <v>8875</v>
      </c>
      <c r="B354" s="339"/>
      <c r="C354" s="337">
        <v>31500</v>
      </c>
      <c r="D354" s="485"/>
      <c r="E354" s="341">
        <f>IF(Таблица1330[[#This Row],[цена]]&lt;&gt;"",Таблица1330[[#This Row],[цена]]*Таблица1330[[#This Row],[Заказ]],"")</f>
        <v>0</v>
      </c>
      <c r="F354" s="225"/>
    </row>
    <row r="355" spans="1:6" ht="15" customHeight="1" x14ac:dyDescent="0.25">
      <c r="A355" s="338" t="s">
        <v>8876</v>
      </c>
      <c r="B355" s="339"/>
      <c r="C355" s="337">
        <v>33500</v>
      </c>
      <c r="D355" s="485"/>
      <c r="E355" s="341">
        <f>IF(Таблица1330[[#This Row],[цена]]&lt;&gt;"",Таблица1330[[#This Row],[цена]]*Таблица1330[[#This Row],[Заказ]],"")</f>
        <v>0</v>
      </c>
      <c r="F355" s="225"/>
    </row>
    <row r="356" spans="1:6" ht="15" customHeight="1" x14ac:dyDescent="0.25">
      <c r="A356" s="338" t="s">
        <v>8877</v>
      </c>
      <c r="B356" s="339"/>
      <c r="C356" s="337">
        <v>40000</v>
      </c>
      <c r="D356" s="485"/>
      <c r="E356" s="341">
        <f>IF(Таблица1330[[#This Row],[цена]]&lt;&gt;"",Таблица1330[[#This Row],[цена]]*Таблица1330[[#This Row],[Заказ]],"")</f>
        <v>0</v>
      </c>
      <c r="F356" s="225"/>
    </row>
    <row r="357" spans="1:6" ht="15" customHeight="1" x14ac:dyDescent="0.25">
      <c r="A357" s="338" t="s">
        <v>8878</v>
      </c>
      <c r="B357" s="339"/>
      <c r="C357" s="337">
        <v>41500</v>
      </c>
      <c r="D357" s="485"/>
      <c r="E357" s="341">
        <f>IF(Таблица1330[[#This Row],[цена]]&lt;&gt;"",Таблица1330[[#This Row],[цена]]*Таблица1330[[#This Row],[Заказ]],"")</f>
        <v>0</v>
      </c>
      <c r="F357" s="225"/>
    </row>
    <row r="358" spans="1:6" ht="15" customHeight="1" x14ac:dyDescent="0.25">
      <c r="A358" s="338" t="s">
        <v>15880</v>
      </c>
      <c r="B358" s="339" t="s">
        <v>4921</v>
      </c>
      <c r="C358" s="337">
        <v>33500</v>
      </c>
      <c r="D358" s="485"/>
      <c r="E358" s="341">
        <f>IF(Таблица1330[[#This Row],[цена]]&lt;&gt;"",Таблица1330[[#This Row],[цена]]*Таблица1330[[#This Row],[Заказ]],"")</f>
        <v>0</v>
      </c>
      <c r="F358" s="225"/>
    </row>
    <row r="359" spans="1:6" ht="15" customHeight="1" x14ac:dyDescent="0.25">
      <c r="A359" s="338" t="s">
        <v>15880</v>
      </c>
      <c r="B359" s="339" t="s">
        <v>4920</v>
      </c>
      <c r="C359" s="337">
        <v>33000</v>
      </c>
      <c r="D359" s="485"/>
      <c r="E359" s="341">
        <f>IF(Таблица1330[[#This Row],[цена]]&lt;&gt;"",Таблица1330[[#This Row],[цена]]*Таблица1330[[#This Row],[Заказ]],"")</f>
        <v>0</v>
      </c>
      <c r="F359" s="225"/>
    </row>
    <row r="360" spans="1:6" ht="15" customHeight="1" x14ac:dyDescent="0.25">
      <c r="A360" s="338" t="s">
        <v>15881</v>
      </c>
      <c r="B360" s="339" t="s">
        <v>4921</v>
      </c>
      <c r="C360" s="337">
        <v>40500</v>
      </c>
      <c r="D360" s="485"/>
      <c r="E360" s="341">
        <f>IF(Таблица1330[[#This Row],[цена]]&lt;&gt;"",Таблица1330[[#This Row],[цена]]*Таблица1330[[#This Row],[Заказ]],"")</f>
        <v>0</v>
      </c>
      <c r="F360" s="225"/>
    </row>
    <row r="361" spans="1:6" ht="15" customHeight="1" x14ac:dyDescent="0.25">
      <c r="A361" s="338" t="s">
        <v>15881</v>
      </c>
      <c r="B361" s="339" t="s">
        <v>4920</v>
      </c>
      <c r="C361" s="337">
        <v>39500</v>
      </c>
      <c r="D361" s="485"/>
      <c r="E361" s="341">
        <f>IF(Таблица1330[[#This Row],[цена]]&lt;&gt;"",Таблица1330[[#This Row],[цена]]*Таблица1330[[#This Row],[Заказ]],"")</f>
        <v>0</v>
      </c>
      <c r="F361" s="225"/>
    </row>
    <row r="362" spans="1:6" ht="15" customHeight="1" x14ac:dyDescent="0.25">
      <c r="A362" s="338" t="s">
        <v>15882</v>
      </c>
      <c r="B362" s="339" t="s">
        <v>15883</v>
      </c>
      <c r="C362" s="337">
        <v>13500</v>
      </c>
      <c r="D362" s="485"/>
      <c r="E362" s="341">
        <f>IF(Таблица1330[[#This Row],[цена]]&lt;&gt;"",Таблица1330[[#This Row],[цена]]*Таблица1330[[#This Row],[Заказ]],"")</f>
        <v>0</v>
      </c>
      <c r="F362" s="225"/>
    </row>
    <row r="363" spans="1:6" ht="15" customHeight="1" x14ac:dyDescent="0.25">
      <c r="A363" s="338" t="s">
        <v>15882</v>
      </c>
      <c r="B363" s="339" t="s">
        <v>15884</v>
      </c>
      <c r="C363" s="337">
        <v>13000</v>
      </c>
      <c r="D363" s="485"/>
      <c r="E363" s="341">
        <f>IF(Таблица1330[[#This Row],[цена]]&lt;&gt;"",Таблица1330[[#This Row],[цена]]*Таблица1330[[#This Row],[Заказ]],"")</f>
        <v>0</v>
      </c>
      <c r="F363" s="225"/>
    </row>
    <row r="364" spans="1:6" ht="15" customHeight="1" x14ac:dyDescent="0.25">
      <c r="A364" s="338" t="s">
        <v>15885</v>
      </c>
      <c r="B364" s="339"/>
      <c r="C364" s="337">
        <v>20500</v>
      </c>
      <c r="D364" s="485"/>
      <c r="E364" s="341">
        <f>IF(Таблица1330[[#This Row],[цена]]&lt;&gt;"",Таблица1330[[#This Row],[цена]]*Таблица1330[[#This Row],[Заказ]],"")</f>
        <v>0</v>
      </c>
      <c r="F364" s="225"/>
    </row>
    <row r="365" spans="1:6" ht="15" customHeight="1" x14ac:dyDescent="0.25">
      <c r="A365" s="338" t="s">
        <v>15886</v>
      </c>
      <c r="B365" s="339"/>
      <c r="C365" s="337">
        <v>28000</v>
      </c>
      <c r="D365" s="485"/>
      <c r="E365" s="341"/>
      <c r="F365" s="225"/>
    </row>
    <row r="366" spans="1:6" ht="15" customHeight="1" x14ac:dyDescent="0.25">
      <c r="A366" s="338" t="s">
        <v>8879</v>
      </c>
      <c r="B366" s="339"/>
      <c r="C366" s="337">
        <v>35500</v>
      </c>
      <c r="D366" s="485"/>
      <c r="E366" s="341">
        <f>IF(Таблица1330[[#This Row],[цена]]&lt;&gt;"",Таблица1330[[#This Row],[цена]]*Таблица1330[[#This Row],[Заказ]],"")</f>
        <v>0</v>
      </c>
      <c r="F366" s="225"/>
    </row>
    <row r="367" spans="1:6" ht="15" customHeight="1" x14ac:dyDescent="0.25">
      <c r="A367" s="338" t="s">
        <v>8879</v>
      </c>
      <c r="B367" s="339" t="s">
        <v>11820</v>
      </c>
      <c r="C367" s="337">
        <v>32500</v>
      </c>
      <c r="D367" s="485"/>
      <c r="E367" s="341">
        <f>IF(Таблица1330[[#This Row],[цена]]&lt;&gt;"",Таблица1330[[#This Row],[цена]]*Таблица1330[[#This Row],[Заказ]],"")</f>
        <v>0</v>
      </c>
      <c r="F367" s="225"/>
    </row>
    <row r="368" spans="1:6" ht="15" customHeight="1" x14ac:dyDescent="0.25">
      <c r="A368" s="338" t="s">
        <v>10328</v>
      </c>
      <c r="B368" s="339"/>
      <c r="C368" s="337">
        <v>27500</v>
      </c>
      <c r="D368" s="485"/>
      <c r="E368" s="341">
        <f>IF(Таблица1330[[#This Row],[цена]]&lt;&gt;"",Таблица1330[[#This Row],[цена]]*Таблица1330[[#This Row],[Заказ]],"")</f>
        <v>0</v>
      </c>
      <c r="F368" s="225"/>
    </row>
    <row r="369" spans="1:6" ht="15" customHeight="1" x14ac:dyDescent="0.25">
      <c r="A369" s="338" t="s">
        <v>15887</v>
      </c>
      <c r="B369" s="339"/>
      <c r="C369" s="337">
        <v>33500</v>
      </c>
      <c r="D369" s="485"/>
      <c r="E369" s="341">
        <f>IF(Таблица1330[[#This Row],[цена]]&lt;&gt;"",Таблица1330[[#This Row],[цена]]*Таблица1330[[#This Row],[Заказ]],"")</f>
        <v>0</v>
      </c>
      <c r="F369" s="225"/>
    </row>
    <row r="370" spans="1:6" ht="15" customHeight="1" x14ac:dyDescent="0.25">
      <c r="A370" s="338" t="s">
        <v>8880</v>
      </c>
      <c r="B370" s="339"/>
      <c r="C370" s="337">
        <v>40000</v>
      </c>
      <c r="D370" s="485"/>
      <c r="E370" s="341">
        <f>IF(Таблица1330[[#This Row],[цена]]&lt;&gt;"",Таблица1330[[#This Row],[цена]]*Таблица1330[[#This Row],[Заказ]],"")</f>
        <v>0</v>
      </c>
      <c r="F370" s="225"/>
    </row>
    <row r="371" spans="1:6" ht="15" customHeight="1" x14ac:dyDescent="0.25">
      <c r="A371" s="338" t="s">
        <v>8881</v>
      </c>
      <c r="B371" s="339"/>
      <c r="C371" s="337">
        <v>29500</v>
      </c>
      <c r="D371" s="485"/>
      <c r="E371" s="341">
        <f>IF(Таблица1330[[#This Row],[цена]]&lt;&gt;"",Таблица1330[[#This Row],[цена]]*Таблица1330[[#This Row],[Заказ]],"")</f>
        <v>0</v>
      </c>
      <c r="F371" s="225"/>
    </row>
    <row r="372" spans="1:6" ht="15" customHeight="1" x14ac:dyDescent="0.25">
      <c r="A372" s="338" t="s">
        <v>8882</v>
      </c>
      <c r="B372" s="339"/>
      <c r="C372" s="337">
        <v>29500</v>
      </c>
      <c r="D372" s="485"/>
      <c r="E372" s="341">
        <f>IF(Таблица1330[[#This Row],[цена]]&lt;&gt;"",Таблица1330[[#This Row],[цена]]*Таблица1330[[#This Row],[Заказ]],"")</f>
        <v>0</v>
      </c>
      <c r="F372" s="225"/>
    </row>
    <row r="373" spans="1:6" ht="15" customHeight="1" x14ac:dyDescent="0.25">
      <c r="A373" s="338" t="s">
        <v>8883</v>
      </c>
      <c r="B373" s="339"/>
      <c r="C373" s="337">
        <v>38500</v>
      </c>
      <c r="D373" s="485"/>
      <c r="E373" s="341"/>
      <c r="F373" s="225"/>
    </row>
    <row r="374" spans="1:6" ht="15" customHeight="1" x14ac:dyDescent="0.25">
      <c r="A374" s="338" t="s">
        <v>15888</v>
      </c>
      <c r="B374" s="339" t="s">
        <v>4921</v>
      </c>
      <c r="C374" s="337">
        <v>8000</v>
      </c>
      <c r="D374" s="485"/>
      <c r="E374" s="341">
        <f>IF(Таблица1330[[#This Row],[цена]]&lt;&gt;"",Таблица1330[[#This Row],[цена]]*Таблица1330[[#This Row],[Заказ]],"")</f>
        <v>0</v>
      </c>
      <c r="F374" s="225"/>
    </row>
    <row r="375" spans="1:6" ht="15" customHeight="1" x14ac:dyDescent="0.25">
      <c r="A375" s="338" t="s">
        <v>8884</v>
      </c>
      <c r="B375" s="339"/>
      <c r="C375" s="337">
        <v>7000</v>
      </c>
      <c r="D375" s="485"/>
      <c r="E375" s="341">
        <f>IF(Таблица1330[[#This Row],[цена]]&lt;&gt;"",Таблица1330[[#This Row],[цена]]*Таблица1330[[#This Row],[Заказ]],"")</f>
        <v>0</v>
      </c>
      <c r="F375" s="225"/>
    </row>
    <row r="376" spans="1:6" ht="15" customHeight="1" x14ac:dyDescent="0.25">
      <c r="A376" s="338" t="s">
        <v>15889</v>
      </c>
      <c r="B376" s="339" t="s">
        <v>4921</v>
      </c>
      <c r="C376" s="337">
        <v>9500</v>
      </c>
      <c r="D376" s="485"/>
      <c r="E376" s="341">
        <f>IF(Таблица1330[[#This Row],[цена]]&lt;&gt;"",Таблица1330[[#This Row],[цена]]*Таблица1330[[#This Row],[Заказ]],"")</f>
        <v>0</v>
      </c>
      <c r="F376" s="225"/>
    </row>
    <row r="377" spans="1:6" ht="15" customHeight="1" x14ac:dyDescent="0.25">
      <c r="A377" s="338" t="s">
        <v>9979</v>
      </c>
      <c r="B377" s="339"/>
      <c r="C377" s="337">
        <v>11000</v>
      </c>
      <c r="D377" s="485"/>
      <c r="E377" s="341"/>
      <c r="F377" s="225"/>
    </row>
    <row r="378" spans="1:6" ht="15" customHeight="1" x14ac:dyDescent="0.25">
      <c r="A378" s="338" t="s">
        <v>8885</v>
      </c>
      <c r="B378" s="339"/>
      <c r="C378" s="337">
        <v>10000</v>
      </c>
      <c r="D378" s="485"/>
      <c r="E378" s="341">
        <f>IF(Таблица1330[[#This Row],[цена]]&lt;&gt;"",Таблица1330[[#This Row],[цена]]*Таблица1330[[#This Row],[Заказ]],"")</f>
        <v>0</v>
      </c>
      <c r="F378" s="225"/>
    </row>
    <row r="379" spans="1:6" ht="15" customHeight="1" x14ac:dyDescent="0.25">
      <c r="A379" s="338" t="s">
        <v>8886</v>
      </c>
      <c r="B379" s="339"/>
      <c r="C379" s="337">
        <v>40500</v>
      </c>
      <c r="D379" s="485"/>
      <c r="E379" s="341">
        <f>IF(Таблица1330[[#This Row],[цена]]&lt;&gt;"",Таблица1330[[#This Row],[цена]]*Таблица1330[[#This Row],[Заказ]],"")</f>
        <v>0</v>
      </c>
      <c r="F379" s="225"/>
    </row>
    <row r="380" spans="1:6" ht="15" customHeight="1" x14ac:dyDescent="0.25">
      <c r="A380" s="338" t="s">
        <v>9763</v>
      </c>
      <c r="B380" s="339"/>
      <c r="C380" s="337">
        <v>33500</v>
      </c>
      <c r="D380" s="485"/>
      <c r="E380" s="341"/>
      <c r="F380" s="225"/>
    </row>
    <row r="381" spans="1:6" ht="15" customHeight="1" x14ac:dyDescent="0.25">
      <c r="A381" s="338" t="s">
        <v>11821</v>
      </c>
      <c r="B381" s="339"/>
      <c r="C381" s="337">
        <v>45500</v>
      </c>
      <c r="D381" s="485"/>
      <c r="E381" s="341">
        <f>IF(Таблица1330[[#This Row],[цена]]&lt;&gt;"",Таблица1330[[#This Row],[цена]]*Таблица1330[[#This Row],[Заказ]],"")</f>
        <v>0</v>
      </c>
      <c r="F381" s="225"/>
    </row>
    <row r="382" spans="1:6" ht="15" customHeight="1" x14ac:dyDescent="0.25">
      <c r="A382" s="338" t="s">
        <v>15890</v>
      </c>
      <c r="B382" s="339"/>
      <c r="C382" s="337">
        <v>55500</v>
      </c>
      <c r="D382" s="485"/>
      <c r="E382" s="341"/>
      <c r="F382" s="225"/>
    </row>
    <row r="383" spans="1:6" ht="15" customHeight="1" x14ac:dyDescent="0.25">
      <c r="A383" s="338" t="s">
        <v>8887</v>
      </c>
      <c r="B383" s="339"/>
      <c r="C383" s="337">
        <v>43500</v>
      </c>
      <c r="D383" s="485"/>
      <c r="E383" s="341">
        <f>IF(Таблица1330[[#This Row],[цена]]&lt;&gt;"",Таблица1330[[#This Row],[цена]]*Таблица1330[[#This Row],[Заказ]],"")</f>
        <v>0</v>
      </c>
      <c r="F383" s="225"/>
    </row>
    <row r="384" spans="1:6" ht="15" customHeight="1" x14ac:dyDescent="0.25">
      <c r="A384" s="338" t="s">
        <v>8888</v>
      </c>
      <c r="B384" s="339"/>
      <c r="C384" s="337">
        <v>57500</v>
      </c>
      <c r="D384" s="485"/>
      <c r="E384" s="341">
        <f>IF(Таблица1330[[#This Row],[цена]]&lt;&gt;"",Таблица1330[[#This Row],[цена]]*Таблица1330[[#This Row],[Заказ]],"")</f>
        <v>0</v>
      </c>
      <c r="F384" s="225"/>
    </row>
    <row r="385" spans="1:6" ht="15" customHeight="1" x14ac:dyDescent="0.25">
      <c r="A385" s="338" t="s">
        <v>8889</v>
      </c>
      <c r="B385" s="339"/>
      <c r="C385" s="337">
        <v>25500</v>
      </c>
      <c r="D385" s="485"/>
      <c r="E385" s="341">
        <f>IF(Таблица1330[[#This Row],[цена]]&lt;&gt;"",Таблица1330[[#This Row],[цена]]*Таблица1330[[#This Row],[Заказ]],"")</f>
        <v>0</v>
      </c>
      <c r="F385" s="225"/>
    </row>
    <row r="386" spans="1:6" ht="15" customHeight="1" x14ac:dyDescent="0.25">
      <c r="A386" s="338" t="s">
        <v>8890</v>
      </c>
      <c r="B386" s="339"/>
      <c r="C386" s="337">
        <v>37500</v>
      </c>
      <c r="D386" s="485"/>
      <c r="E386" s="341">
        <f>IF(Таблица1330[[#This Row],[цена]]&lt;&gt;"",Таблица1330[[#This Row],[цена]]*Таблица1330[[#This Row],[Заказ]],"")</f>
        <v>0</v>
      </c>
      <c r="F386" s="225"/>
    </row>
    <row r="387" spans="1:6" ht="15" customHeight="1" x14ac:dyDescent="0.25">
      <c r="A387" s="338" t="s">
        <v>8891</v>
      </c>
      <c r="B387" s="339"/>
      <c r="C387" s="337">
        <v>79500</v>
      </c>
      <c r="D387" s="485"/>
      <c r="E387" s="341"/>
      <c r="F387" s="225"/>
    </row>
    <row r="388" spans="1:6" ht="15" customHeight="1" x14ac:dyDescent="0.25">
      <c r="A388" s="338" t="s">
        <v>8892</v>
      </c>
      <c r="B388" s="339"/>
      <c r="C388" s="337">
        <v>64500</v>
      </c>
      <c r="D388" s="485"/>
      <c r="E388" s="341">
        <f>IF(Таблица1330[[#This Row],[цена]]&lt;&gt;"",Таблица1330[[#This Row],[цена]]*Таблица1330[[#This Row],[Заказ]],"")</f>
        <v>0</v>
      </c>
      <c r="F388" s="225"/>
    </row>
    <row r="389" spans="1:6" ht="15" customHeight="1" x14ac:dyDescent="0.25">
      <c r="A389" s="338" t="s">
        <v>8893</v>
      </c>
      <c r="B389" s="339"/>
      <c r="C389" s="337">
        <v>16000</v>
      </c>
      <c r="D389" s="485"/>
      <c r="E389" s="341">
        <f>IF(Таблица1330[[#This Row],[цена]]&lt;&gt;"",Таблица1330[[#This Row],[цена]]*Таблица1330[[#This Row],[Заказ]],"")</f>
        <v>0</v>
      </c>
      <c r="F389" s="225"/>
    </row>
    <row r="390" spans="1:6" ht="15" customHeight="1" x14ac:dyDescent="0.25">
      <c r="A390" s="338" t="s">
        <v>8894</v>
      </c>
      <c r="B390" s="339"/>
      <c r="C390" s="337">
        <v>9500</v>
      </c>
      <c r="D390" s="485"/>
      <c r="E390" s="341">
        <f>IF(Таблица1330[[#This Row],[цена]]&lt;&gt;"",Таблица1330[[#This Row],[цена]]*Таблица1330[[#This Row],[Заказ]],"")</f>
        <v>0</v>
      </c>
      <c r="F390" s="225"/>
    </row>
    <row r="391" spans="1:6" ht="15" customHeight="1" x14ac:dyDescent="0.25">
      <c r="A391" s="338" t="s">
        <v>8895</v>
      </c>
      <c r="B391" s="339"/>
      <c r="C391" s="337">
        <v>12500</v>
      </c>
      <c r="D391" s="485"/>
      <c r="E391" s="341">
        <f>IF(Таблица1330[[#This Row],[цена]]&lt;&gt;"",Таблица1330[[#This Row],[цена]]*Таблица1330[[#This Row],[Заказ]],"")</f>
        <v>0</v>
      </c>
      <c r="F391" s="225"/>
    </row>
    <row r="392" spans="1:6" ht="15" customHeight="1" x14ac:dyDescent="0.25">
      <c r="A392" s="338" t="s">
        <v>8896</v>
      </c>
      <c r="B392" s="339"/>
      <c r="C392" s="337">
        <v>7500</v>
      </c>
      <c r="D392" s="485"/>
      <c r="E392" s="341">
        <f>IF(Таблица1330[[#This Row],[цена]]&lt;&gt;"",Таблица1330[[#This Row],[цена]]*Таблица1330[[#This Row],[Заказ]],"")</f>
        <v>0</v>
      </c>
      <c r="F392" s="225"/>
    </row>
    <row r="393" spans="1:6" ht="15" customHeight="1" x14ac:dyDescent="0.25">
      <c r="A393" s="338" t="s">
        <v>8897</v>
      </c>
      <c r="B393" s="339"/>
      <c r="C393" s="337">
        <v>21500</v>
      </c>
      <c r="D393" s="485"/>
      <c r="E393" s="341">
        <f>IF(Таблица1330[[#This Row],[цена]]&lt;&gt;"",Таблица1330[[#This Row],[цена]]*Таблица1330[[#This Row],[Заказ]],"")</f>
        <v>0</v>
      </c>
      <c r="F393" s="225"/>
    </row>
    <row r="394" spans="1:6" ht="15" customHeight="1" x14ac:dyDescent="0.25">
      <c r="A394" s="338" t="s">
        <v>8898</v>
      </c>
      <c r="B394" s="339"/>
      <c r="C394" s="337">
        <v>31000</v>
      </c>
      <c r="D394" s="485"/>
      <c r="E394" s="341">
        <f>IF(Таблица1330[[#This Row],[цена]]&lt;&gt;"",Таблица1330[[#This Row],[цена]]*Таблица1330[[#This Row],[Заказ]],"")</f>
        <v>0</v>
      </c>
      <c r="F394" s="225"/>
    </row>
    <row r="395" spans="1:6" ht="15" customHeight="1" x14ac:dyDescent="0.25">
      <c r="A395" s="338" t="s">
        <v>8899</v>
      </c>
      <c r="B395" s="339" t="s">
        <v>8900</v>
      </c>
      <c r="C395" s="337">
        <v>13000</v>
      </c>
      <c r="D395" s="485"/>
      <c r="E395" s="341">
        <f>IF(Таблица1330[[#This Row],[цена]]&lt;&gt;"",Таблица1330[[#This Row],[цена]]*Таблица1330[[#This Row],[Заказ]],"")</f>
        <v>0</v>
      </c>
      <c r="F395" s="225"/>
    </row>
    <row r="396" spans="1:6" ht="15" customHeight="1" x14ac:dyDescent="0.25">
      <c r="A396" s="338" t="s">
        <v>15891</v>
      </c>
      <c r="B396" s="339" t="s">
        <v>4921</v>
      </c>
      <c r="C396" s="337">
        <v>17500</v>
      </c>
      <c r="D396" s="485"/>
      <c r="E396" s="341"/>
      <c r="F396" s="225"/>
    </row>
    <row r="397" spans="1:6" ht="15" customHeight="1" x14ac:dyDescent="0.25">
      <c r="A397" s="338" t="s">
        <v>14849</v>
      </c>
      <c r="B397" s="339"/>
      <c r="C397" s="337">
        <v>570</v>
      </c>
      <c r="D397" s="485"/>
      <c r="E397" s="341">
        <f>IF(Таблица1330[[#This Row],[цена]]&lt;&gt;"",Таблица1330[[#This Row],[цена]]*Таблица1330[[#This Row],[Заказ]],"")</f>
        <v>0</v>
      </c>
      <c r="F397" s="225"/>
    </row>
    <row r="398" spans="1:6" ht="15" customHeight="1" x14ac:dyDescent="0.25">
      <c r="A398" s="338" t="s">
        <v>14850</v>
      </c>
      <c r="B398" s="339"/>
      <c r="C398" s="337">
        <v>600</v>
      </c>
      <c r="D398" s="485"/>
      <c r="E398" s="341">
        <f>IF(Таблица1330[[#This Row],[цена]]&lt;&gt;"",Таблица1330[[#This Row],[цена]]*Таблица1330[[#This Row],[Заказ]],"")</f>
        <v>0</v>
      </c>
      <c r="F398" s="225"/>
    </row>
    <row r="399" spans="1:6" ht="15" customHeight="1" x14ac:dyDescent="0.25">
      <c r="A399" s="338" t="s">
        <v>8901</v>
      </c>
      <c r="B399" s="339" t="s">
        <v>8767</v>
      </c>
      <c r="C399" s="337">
        <v>7000</v>
      </c>
      <c r="D399" s="485"/>
      <c r="E399" s="341">
        <f>IF(Таблица1330[[#This Row],[цена]]&lt;&gt;"",Таблица1330[[#This Row],[цена]]*Таблица1330[[#This Row],[Заказ]],"")</f>
        <v>0</v>
      </c>
      <c r="F399" s="225"/>
    </row>
    <row r="400" spans="1:6" ht="15" customHeight="1" x14ac:dyDescent="0.25">
      <c r="A400" s="338" t="s">
        <v>8902</v>
      </c>
      <c r="B400" s="339" t="s">
        <v>8903</v>
      </c>
      <c r="C400" s="337">
        <v>8200</v>
      </c>
      <c r="D400" s="485"/>
      <c r="E400" s="341">
        <f>IF(Таблица1330[[#This Row],[цена]]&lt;&gt;"",Таблица1330[[#This Row],[цена]]*Таблица1330[[#This Row],[Заказ]],"")</f>
        <v>0</v>
      </c>
      <c r="F400" s="225"/>
    </row>
    <row r="401" spans="1:6" ht="15" customHeight="1" x14ac:dyDescent="0.25">
      <c r="A401" s="338" t="s">
        <v>15892</v>
      </c>
      <c r="B401" s="339"/>
      <c r="C401" s="337">
        <v>35500</v>
      </c>
      <c r="D401" s="485"/>
      <c r="E401" s="341">
        <f>IF(Таблица1330[[#This Row],[цена]]&lt;&gt;"",Таблица1330[[#This Row],[цена]]*Таблица1330[[#This Row],[Заказ]],"")</f>
        <v>0</v>
      </c>
      <c r="F401" s="225"/>
    </row>
    <row r="402" spans="1:6" ht="15" customHeight="1" x14ac:dyDescent="0.25">
      <c r="A402" s="338" t="s">
        <v>11154</v>
      </c>
      <c r="B402" s="339"/>
      <c r="C402" s="337"/>
      <c r="D402" s="485"/>
      <c r="E402" s="341" t="str">
        <f>IF(Таблица1330[[#This Row],[цена]]&lt;&gt;"",Таблица1330[[#This Row],[цена]]*Таблица1330[[#This Row],[Заказ]],"")</f>
        <v/>
      </c>
      <c r="F402" s="225"/>
    </row>
    <row r="403" spans="1:6" ht="15" customHeight="1" x14ac:dyDescent="0.25">
      <c r="A403" s="338" t="s">
        <v>8904</v>
      </c>
      <c r="B403" s="339" t="s">
        <v>5095</v>
      </c>
      <c r="C403" s="337">
        <v>13500</v>
      </c>
      <c r="D403" s="485"/>
      <c r="E403" s="341">
        <f>IF(Таблица1330[[#This Row],[цена]]&lt;&gt;"",Таблица1330[[#This Row],[цена]]*Таблица1330[[#This Row],[Заказ]],"")</f>
        <v>0</v>
      </c>
      <c r="F403" s="225"/>
    </row>
    <row r="404" spans="1:6" ht="15" customHeight="1" x14ac:dyDescent="0.25">
      <c r="A404" s="338" t="s">
        <v>8905</v>
      </c>
      <c r="B404" s="339"/>
      <c r="C404" s="337">
        <v>13300</v>
      </c>
      <c r="D404" s="485"/>
      <c r="E404" s="341">
        <f>IF(Таблица1330[[#This Row],[цена]]&lt;&gt;"",Таблица1330[[#This Row],[цена]]*Таблица1330[[#This Row],[Заказ]],"")</f>
        <v>0</v>
      </c>
      <c r="F404" s="225"/>
    </row>
    <row r="405" spans="1:6" ht="15" customHeight="1" x14ac:dyDescent="0.25">
      <c r="A405" s="338" t="s">
        <v>8906</v>
      </c>
      <c r="B405" s="339"/>
      <c r="C405" s="337">
        <v>8000</v>
      </c>
      <c r="D405" s="485"/>
      <c r="E405" s="341">
        <f>IF(Таблица1330[[#This Row],[цена]]&lt;&gt;"",Таблица1330[[#This Row],[цена]]*Таблица1330[[#This Row],[Заказ]],"")</f>
        <v>0</v>
      </c>
      <c r="F405" s="225"/>
    </row>
    <row r="406" spans="1:6" ht="15" customHeight="1" x14ac:dyDescent="0.25">
      <c r="A406" s="338" t="s">
        <v>11495</v>
      </c>
      <c r="B406" s="339" t="s">
        <v>4920</v>
      </c>
      <c r="C406" s="337">
        <v>8500</v>
      </c>
      <c r="D406" s="485"/>
      <c r="E406" s="341">
        <f>IF(Таблица1330[[#This Row],[цена]]&lt;&gt;"",Таблица1330[[#This Row],[цена]]*Таблица1330[[#This Row],[Заказ]],"")</f>
        <v>0</v>
      </c>
      <c r="F406" s="225"/>
    </row>
    <row r="407" spans="1:6" ht="15" customHeight="1" x14ac:dyDescent="0.25">
      <c r="A407" s="338" t="s">
        <v>15893</v>
      </c>
      <c r="B407" s="339" t="s">
        <v>11155</v>
      </c>
      <c r="C407" s="337">
        <v>42500</v>
      </c>
      <c r="D407" s="485"/>
      <c r="E407" s="341">
        <f>IF(Таблица1330[[#This Row],[цена]]&lt;&gt;"",Таблица1330[[#This Row],[цена]]*Таблица1330[[#This Row],[Заказ]],"")</f>
        <v>0</v>
      </c>
      <c r="F407" s="225"/>
    </row>
    <row r="408" spans="1:6" ht="15" customHeight="1" x14ac:dyDescent="0.25">
      <c r="A408" s="338" t="s">
        <v>15893</v>
      </c>
      <c r="B408" s="339" t="s">
        <v>11745</v>
      </c>
      <c r="C408" s="337">
        <v>42500</v>
      </c>
      <c r="D408" s="485"/>
      <c r="E408" s="341">
        <f>IF(Таблица1330[[#This Row],[цена]]&lt;&gt;"",Таблица1330[[#This Row],[цена]]*Таблица1330[[#This Row],[Заказ]],"")</f>
        <v>0</v>
      </c>
      <c r="F408" s="225"/>
    </row>
    <row r="409" spans="1:6" ht="15" customHeight="1" x14ac:dyDescent="0.25">
      <c r="A409" s="338" t="s">
        <v>15893</v>
      </c>
      <c r="B409" s="339" t="s">
        <v>9753</v>
      </c>
      <c r="C409" s="337">
        <v>42500</v>
      </c>
      <c r="D409" s="485"/>
      <c r="E409" s="341">
        <f>IF(Таблица1330[[#This Row],[цена]]&lt;&gt;"",Таблица1330[[#This Row],[цена]]*Таблица1330[[#This Row],[Заказ]],"")</f>
        <v>0</v>
      </c>
      <c r="F409" s="225"/>
    </row>
    <row r="410" spans="1:6" ht="15" customHeight="1" x14ac:dyDescent="0.25">
      <c r="A410" s="338" t="s">
        <v>15894</v>
      </c>
      <c r="B410" s="339" t="s">
        <v>11734</v>
      </c>
      <c r="C410" s="337">
        <v>3000</v>
      </c>
      <c r="D410" s="485"/>
      <c r="E410" s="341">
        <f>IF(Таблица1330[[#This Row],[цена]]&lt;&gt;"",Таблица1330[[#This Row],[цена]]*Таблица1330[[#This Row],[Заказ]],"")</f>
        <v>0</v>
      </c>
      <c r="F410" s="225"/>
    </row>
    <row r="411" spans="1:6" ht="15" customHeight="1" x14ac:dyDescent="0.25">
      <c r="A411" s="338" t="s">
        <v>14851</v>
      </c>
      <c r="B411" s="339"/>
      <c r="C411" s="337"/>
      <c r="D411" s="485"/>
      <c r="E411" s="341" t="str">
        <f>IF(Таблица1330[[#This Row],[цена]]&lt;&gt;"",Таблица1330[[#This Row],[цена]]*Таблица1330[[#This Row],[Заказ]],"")</f>
        <v/>
      </c>
      <c r="F411" s="225"/>
    </row>
    <row r="412" spans="1:6" ht="15" customHeight="1" x14ac:dyDescent="0.25">
      <c r="A412" s="338" t="s">
        <v>8907</v>
      </c>
      <c r="B412" s="339" t="s">
        <v>14852</v>
      </c>
      <c r="C412" s="337">
        <v>9000</v>
      </c>
      <c r="D412" s="485"/>
      <c r="E412" s="341">
        <f>IF(Таблица1330[[#This Row],[цена]]&lt;&gt;"",Таблица1330[[#This Row],[цена]]*Таблица1330[[#This Row],[Заказ]],"")</f>
        <v>0</v>
      </c>
      <c r="F412" s="225"/>
    </row>
    <row r="413" spans="1:6" ht="15" customHeight="1" x14ac:dyDescent="0.25">
      <c r="A413" s="338" t="s">
        <v>8907</v>
      </c>
      <c r="B413" s="339" t="s">
        <v>8775</v>
      </c>
      <c r="C413" s="337">
        <v>9500</v>
      </c>
      <c r="D413" s="485"/>
      <c r="E413" s="341">
        <f>IF(Таблица1330[[#This Row],[цена]]&lt;&gt;"",Таблица1330[[#This Row],[цена]]*Таблица1330[[#This Row],[Заказ]],"")</f>
        <v>0</v>
      </c>
      <c r="F413" s="225"/>
    </row>
    <row r="414" spans="1:6" ht="15" customHeight="1" x14ac:dyDescent="0.25">
      <c r="A414" s="338" t="s">
        <v>8908</v>
      </c>
      <c r="B414" s="339" t="s">
        <v>8841</v>
      </c>
      <c r="C414" s="337">
        <v>17500</v>
      </c>
      <c r="D414" s="485"/>
      <c r="E414" s="341">
        <f>IF(Таблица1330[[#This Row],[цена]]&lt;&gt;"",Таблица1330[[#This Row],[цена]]*Таблица1330[[#This Row],[Заказ]],"")</f>
        <v>0</v>
      </c>
      <c r="F414" s="225"/>
    </row>
    <row r="415" spans="1:6" ht="15" customHeight="1" x14ac:dyDescent="0.25">
      <c r="A415" s="338" t="s">
        <v>15895</v>
      </c>
      <c r="B415" s="339" t="s">
        <v>8780</v>
      </c>
      <c r="C415" s="337">
        <v>18000</v>
      </c>
      <c r="D415" s="485"/>
      <c r="E415" s="341">
        <f>IF(Таблица1330[[#This Row],[цена]]&lt;&gt;"",Таблица1330[[#This Row],[цена]]*Таблица1330[[#This Row],[Заказ]],"")</f>
        <v>0</v>
      </c>
      <c r="F415" s="225"/>
    </row>
    <row r="416" spans="1:6" ht="15" customHeight="1" x14ac:dyDescent="0.25">
      <c r="A416" s="338" t="s">
        <v>15895</v>
      </c>
      <c r="B416" s="339" t="s">
        <v>4921</v>
      </c>
      <c r="C416" s="337">
        <v>16500</v>
      </c>
      <c r="D416" s="485"/>
      <c r="E416" s="341">
        <f>IF(Таблица1330[[#This Row],[цена]]&lt;&gt;"",Таблица1330[[#This Row],[цена]]*Таблица1330[[#This Row],[Заказ]],"")</f>
        <v>0</v>
      </c>
      <c r="F416" s="225"/>
    </row>
    <row r="417" spans="1:6" ht="15" customHeight="1" x14ac:dyDescent="0.25">
      <c r="A417" s="338" t="s">
        <v>15896</v>
      </c>
      <c r="B417" s="339" t="s">
        <v>8775</v>
      </c>
      <c r="C417" s="337">
        <v>20000</v>
      </c>
      <c r="D417" s="485"/>
      <c r="E417" s="341">
        <f>IF(Таблица1330[[#This Row],[цена]]&lt;&gt;"",Таблица1330[[#This Row],[цена]]*Таблица1330[[#This Row],[Заказ]],"")</f>
        <v>0</v>
      </c>
      <c r="F417" s="225"/>
    </row>
    <row r="418" spans="1:6" ht="15" customHeight="1" x14ac:dyDescent="0.25">
      <c r="A418" s="338" t="s">
        <v>8909</v>
      </c>
      <c r="B418" s="339" t="s">
        <v>4921</v>
      </c>
      <c r="C418" s="337">
        <v>28500</v>
      </c>
      <c r="D418" s="485"/>
      <c r="E418" s="341"/>
      <c r="F418" s="225"/>
    </row>
    <row r="419" spans="1:6" ht="15" customHeight="1" x14ac:dyDescent="0.25">
      <c r="A419" s="338" t="s">
        <v>9980</v>
      </c>
      <c r="B419" s="339" t="s">
        <v>9981</v>
      </c>
      <c r="C419" s="337">
        <v>13500</v>
      </c>
      <c r="D419" s="485"/>
      <c r="E419" s="341">
        <f>IF(Таблица1330[[#This Row],[цена]]&lt;&gt;"",Таблица1330[[#This Row],[цена]]*Таблица1330[[#This Row],[Заказ]],"")</f>
        <v>0</v>
      </c>
      <c r="F419" s="225"/>
    </row>
    <row r="420" spans="1:6" ht="15" customHeight="1" x14ac:dyDescent="0.25">
      <c r="A420" s="338" t="s">
        <v>15897</v>
      </c>
      <c r="B420" s="339" t="s">
        <v>4921</v>
      </c>
      <c r="C420" s="337">
        <v>31500</v>
      </c>
      <c r="D420" s="485"/>
      <c r="E420" s="341">
        <f>IF(Таблица1330[[#This Row],[цена]]&lt;&gt;"",Таблица1330[[#This Row],[цена]]*Таблица1330[[#This Row],[Заказ]],"")</f>
        <v>0</v>
      </c>
      <c r="F420" s="225"/>
    </row>
    <row r="421" spans="1:6" ht="15" customHeight="1" x14ac:dyDescent="0.25">
      <c r="A421" s="338" t="s">
        <v>8910</v>
      </c>
      <c r="B421" s="339"/>
      <c r="C421" s="337">
        <v>34500</v>
      </c>
      <c r="D421" s="485"/>
      <c r="E421" s="341">
        <f>IF(Таблица1330[[#This Row],[цена]]&lt;&gt;"",Таблица1330[[#This Row],[цена]]*Таблица1330[[#This Row],[Заказ]],"")</f>
        <v>0</v>
      </c>
      <c r="F421" s="225"/>
    </row>
    <row r="422" spans="1:6" ht="15" customHeight="1" x14ac:dyDescent="0.25">
      <c r="A422" s="338" t="s">
        <v>8911</v>
      </c>
      <c r="B422" s="339" t="s">
        <v>11822</v>
      </c>
      <c r="C422" s="337">
        <v>3600</v>
      </c>
      <c r="D422" s="485"/>
      <c r="E422" s="341">
        <f>IF(Таблица1330[[#This Row],[цена]]&lt;&gt;"",Таблица1330[[#This Row],[цена]]*Таблица1330[[#This Row],[Заказ]],"")</f>
        <v>0</v>
      </c>
      <c r="F422" s="225"/>
    </row>
    <row r="423" spans="1:6" ht="15" customHeight="1" x14ac:dyDescent="0.25">
      <c r="A423" s="338" t="s">
        <v>8912</v>
      </c>
      <c r="B423" s="339"/>
      <c r="C423" s="337">
        <v>14000</v>
      </c>
      <c r="D423" s="485"/>
      <c r="E423" s="341">
        <f>IF(Таблица1330[[#This Row],[цена]]&lt;&gt;"",Таблица1330[[#This Row],[цена]]*Таблица1330[[#This Row],[Заказ]],"")</f>
        <v>0</v>
      </c>
      <c r="F423" s="225"/>
    </row>
    <row r="424" spans="1:6" ht="15" customHeight="1" x14ac:dyDescent="0.25">
      <c r="A424" s="338" t="s">
        <v>8913</v>
      </c>
      <c r="B424" s="339"/>
      <c r="C424" s="337">
        <v>2600</v>
      </c>
      <c r="D424" s="485"/>
      <c r="E424" s="341">
        <f>IF(Таблица1330[[#This Row],[цена]]&lt;&gt;"",Таблица1330[[#This Row],[цена]]*Таблица1330[[#This Row],[Заказ]],"")</f>
        <v>0</v>
      </c>
      <c r="F424" s="225"/>
    </row>
    <row r="425" spans="1:6" ht="15" customHeight="1" x14ac:dyDescent="0.25">
      <c r="A425" s="338" t="s">
        <v>8914</v>
      </c>
      <c r="B425" s="339"/>
      <c r="C425" s="337">
        <v>1800</v>
      </c>
      <c r="D425" s="485"/>
      <c r="E425" s="341">
        <f>IF(Таблица1330[[#This Row],[цена]]&lt;&gt;"",Таблица1330[[#This Row],[цена]]*Таблица1330[[#This Row],[Заказ]],"")</f>
        <v>0</v>
      </c>
      <c r="F425" s="225"/>
    </row>
    <row r="426" spans="1:6" ht="15" customHeight="1" x14ac:dyDescent="0.25">
      <c r="A426" s="338" t="s">
        <v>15898</v>
      </c>
      <c r="B426" s="339" t="s">
        <v>4921</v>
      </c>
      <c r="C426" s="337">
        <v>13000</v>
      </c>
      <c r="D426" s="485"/>
      <c r="E426" s="341">
        <f>IF(Таблица1330[[#This Row],[цена]]&lt;&gt;"",Таблица1330[[#This Row],[цена]]*Таблица1330[[#This Row],[Заказ]],"")</f>
        <v>0</v>
      </c>
      <c r="F426" s="225"/>
    </row>
    <row r="427" spans="1:6" ht="15" customHeight="1" x14ac:dyDescent="0.25">
      <c r="A427" s="338" t="s">
        <v>8915</v>
      </c>
      <c r="B427" s="339"/>
      <c r="C427" s="337">
        <v>4000</v>
      </c>
      <c r="D427" s="485"/>
      <c r="E427" s="341">
        <f>IF(Таблица1330[[#This Row],[цена]]&lt;&gt;"",Таблица1330[[#This Row],[цена]]*Таблица1330[[#This Row],[Заказ]],"")</f>
        <v>0</v>
      </c>
      <c r="F427" s="225"/>
    </row>
    <row r="428" spans="1:6" ht="15" customHeight="1" x14ac:dyDescent="0.25">
      <c r="A428" s="338" t="s">
        <v>15899</v>
      </c>
      <c r="B428" s="339" t="s">
        <v>4921</v>
      </c>
      <c r="C428" s="337">
        <v>95500</v>
      </c>
      <c r="D428" s="485"/>
      <c r="E428" s="341">
        <f>IF(Таблица1330[[#This Row],[цена]]&lt;&gt;"",Таблица1330[[#This Row],[цена]]*Таблица1330[[#This Row],[Заказ]],"")</f>
        <v>0</v>
      </c>
      <c r="F428" s="225"/>
    </row>
    <row r="429" spans="1:6" ht="15" customHeight="1" x14ac:dyDescent="0.25">
      <c r="A429" s="338" t="s">
        <v>15899</v>
      </c>
      <c r="B429" s="339" t="s">
        <v>8778</v>
      </c>
      <c r="C429" s="337">
        <v>93500</v>
      </c>
      <c r="D429" s="485"/>
      <c r="E429" s="341">
        <f>IF(Таблица1330[[#This Row],[цена]]&lt;&gt;"",Таблица1330[[#This Row],[цена]]*Таблица1330[[#This Row],[Заказ]],"")</f>
        <v>0</v>
      </c>
      <c r="F429" s="225"/>
    </row>
    <row r="430" spans="1:6" ht="15" customHeight="1" x14ac:dyDescent="0.25">
      <c r="A430" s="338" t="s">
        <v>8916</v>
      </c>
      <c r="B430" s="339" t="s">
        <v>8794</v>
      </c>
      <c r="C430" s="337">
        <v>49500</v>
      </c>
      <c r="D430" s="485"/>
      <c r="E430" s="341">
        <f>IF(Таблица1330[[#This Row],[цена]]&lt;&gt;"",Таблица1330[[#This Row],[цена]]*Таблица1330[[#This Row],[Заказ]],"")</f>
        <v>0</v>
      </c>
      <c r="F430" s="225"/>
    </row>
    <row r="431" spans="1:6" ht="15" customHeight="1" x14ac:dyDescent="0.25">
      <c r="A431" s="338" t="s">
        <v>15900</v>
      </c>
      <c r="B431" s="339" t="s">
        <v>15901</v>
      </c>
      <c r="C431" s="337">
        <v>14500</v>
      </c>
      <c r="D431" s="485"/>
      <c r="E431" s="341">
        <f>IF(Таблица1330[[#This Row],[цена]]&lt;&gt;"",Таблица1330[[#This Row],[цена]]*Таблица1330[[#This Row],[Заказ]],"")</f>
        <v>0</v>
      </c>
      <c r="F431" s="225"/>
    </row>
    <row r="432" spans="1:6" ht="15" customHeight="1" x14ac:dyDescent="0.25">
      <c r="A432" s="338" t="s">
        <v>11153</v>
      </c>
      <c r="B432" s="339"/>
      <c r="C432" s="337"/>
      <c r="D432" s="485"/>
      <c r="E432" s="341" t="str">
        <f>IF(Таблица1330[[#This Row],[цена]]&lt;&gt;"",Таблица1330[[#This Row],[цена]]*Таблица1330[[#This Row],[Заказ]],"")</f>
        <v/>
      </c>
      <c r="F432" s="225"/>
    </row>
    <row r="433" spans="1:6" ht="15" customHeight="1" x14ac:dyDescent="0.25">
      <c r="A433" s="338" t="s">
        <v>15802</v>
      </c>
      <c r="B433" s="339" t="s">
        <v>4921</v>
      </c>
      <c r="C433" s="337">
        <v>5000</v>
      </c>
      <c r="D433" s="485"/>
      <c r="E433" s="341">
        <f>IF(Таблица1330[[#This Row],[цена]]&lt;&gt;"",Таблица1330[[#This Row],[цена]]*Таблица1330[[#This Row],[Заказ]],"")</f>
        <v>0</v>
      </c>
      <c r="F433" s="225"/>
    </row>
    <row r="434" spans="1:6" ht="15" customHeight="1" x14ac:dyDescent="0.25">
      <c r="A434" s="338" t="s">
        <v>15802</v>
      </c>
      <c r="B434" s="339" t="s">
        <v>8780</v>
      </c>
      <c r="C434" s="337">
        <v>5000</v>
      </c>
      <c r="D434" s="485"/>
      <c r="E434" s="341">
        <f>IF(Таблица1330[[#This Row],[цена]]&lt;&gt;"",Таблица1330[[#This Row],[цена]]*Таблица1330[[#This Row],[Заказ]],"")</f>
        <v>0</v>
      </c>
      <c r="F434" s="225"/>
    </row>
    <row r="435" spans="1:6" ht="15" customHeight="1" x14ac:dyDescent="0.25">
      <c r="A435" s="338" t="s">
        <v>15803</v>
      </c>
      <c r="B435" s="339" t="s">
        <v>4921</v>
      </c>
      <c r="C435" s="337">
        <v>6200</v>
      </c>
      <c r="D435" s="485"/>
      <c r="E435" s="341">
        <f>IF(Таблица1330[[#This Row],[цена]]&lt;&gt;"",Таблица1330[[#This Row],[цена]]*Таблица1330[[#This Row],[Заказ]],"")</f>
        <v>0</v>
      </c>
      <c r="F435" s="225"/>
    </row>
    <row r="436" spans="1:6" ht="15" customHeight="1" x14ac:dyDescent="0.25">
      <c r="A436" s="338" t="s">
        <v>15803</v>
      </c>
      <c r="B436" s="339" t="s">
        <v>8780</v>
      </c>
      <c r="C436" s="337">
        <v>6200</v>
      </c>
      <c r="D436" s="485"/>
      <c r="E436" s="341">
        <f>IF(Таблица1330[[#This Row],[цена]]&lt;&gt;"",Таблица1330[[#This Row],[цена]]*Таблица1330[[#This Row],[Заказ]],"")</f>
        <v>0</v>
      </c>
      <c r="F436" s="225"/>
    </row>
    <row r="437" spans="1:6" ht="15" customHeight="1" x14ac:dyDescent="0.25">
      <c r="A437" s="338" t="s">
        <v>15803</v>
      </c>
      <c r="B437" s="339" t="s">
        <v>15804</v>
      </c>
      <c r="C437" s="337">
        <v>6200</v>
      </c>
      <c r="D437" s="485"/>
      <c r="E437" s="341">
        <f>IF(Таблица1330[[#This Row],[цена]]&lt;&gt;"",Таблица1330[[#This Row],[цена]]*Таблица1330[[#This Row],[Заказ]],"")</f>
        <v>0</v>
      </c>
      <c r="F437" s="225"/>
    </row>
    <row r="438" spans="1:6" ht="15" customHeight="1" x14ac:dyDescent="0.25">
      <c r="A438" s="338" t="s">
        <v>15803</v>
      </c>
      <c r="B438" s="339" t="s">
        <v>15794</v>
      </c>
      <c r="C438" s="337">
        <v>6200</v>
      </c>
      <c r="D438" s="485"/>
      <c r="E438" s="341">
        <f>IF(Таблица1330[[#This Row],[цена]]&lt;&gt;"",Таблица1330[[#This Row],[цена]]*Таблица1330[[#This Row],[Заказ]],"")</f>
        <v>0</v>
      </c>
      <c r="F438" s="225"/>
    </row>
    <row r="439" spans="1:6" ht="15" customHeight="1" x14ac:dyDescent="0.25">
      <c r="A439" s="338" t="s">
        <v>8821</v>
      </c>
      <c r="B439" s="339" t="s">
        <v>4921</v>
      </c>
      <c r="C439" s="337">
        <v>12500</v>
      </c>
      <c r="D439" s="485"/>
      <c r="E439" s="341">
        <f>IF(Таблица1330[[#This Row],[цена]]&lt;&gt;"",Таблица1330[[#This Row],[цена]]*Таблица1330[[#This Row],[Заказ]],"")</f>
        <v>0</v>
      </c>
      <c r="F439" s="225"/>
    </row>
    <row r="440" spans="1:6" ht="15" customHeight="1" x14ac:dyDescent="0.25">
      <c r="A440" s="338" t="s">
        <v>8822</v>
      </c>
      <c r="B440" s="339" t="s">
        <v>4921</v>
      </c>
      <c r="C440" s="337">
        <v>9000</v>
      </c>
      <c r="D440" s="485"/>
      <c r="E440" s="341">
        <f>IF(Таблица1330[[#This Row],[цена]]&lt;&gt;"",Таблица1330[[#This Row],[цена]]*Таблица1330[[#This Row],[Заказ]],"")</f>
        <v>0</v>
      </c>
      <c r="F440" s="225"/>
    </row>
    <row r="441" spans="1:6" ht="15" customHeight="1" x14ac:dyDescent="0.25">
      <c r="A441" s="338" t="s">
        <v>15850</v>
      </c>
      <c r="B441" s="339" t="s">
        <v>4921</v>
      </c>
      <c r="C441" s="337">
        <v>22500</v>
      </c>
      <c r="D441" s="485"/>
      <c r="E441" s="341">
        <f>IF(Таблица1330[[#This Row],[цена]]&lt;&gt;"",Таблица1330[[#This Row],[цена]]*Таблица1330[[#This Row],[Заказ]],"")</f>
        <v>0</v>
      </c>
      <c r="F441" s="225"/>
    </row>
    <row r="442" spans="1:6" ht="15" customHeight="1" x14ac:dyDescent="0.25">
      <c r="A442" s="338" t="s">
        <v>8853</v>
      </c>
      <c r="B442" s="339" t="s">
        <v>15902</v>
      </c>
      <c r="C442" s="337">
        <v>23500</v>
      </c>
      <c r="D442" s="485"/>
      <c r="E442" s="341">
        <f>IF(Таблица1330[[#This Row],[цена]]&lt;&gt;"",Таблица1330[[#This Row],[цена]]*Таблица1330[[#This Row],[Заказ]],"")</f>
        <v>0</v>
      </c>
      <c r="F442" s="225"/>
    </row>
    <row r="443" spans="1:6" ht="15" customHeight="1" x14ac:dyDescent="0.25">
      <c r="A443" s="338" t="s">
        <v>8853</v>
      </c>
      <c r="B443" s="339" t="s">
        <v>4923</v>
      </c>
      <c r="C443" s="337">
        <v>26500</v>
      </c>
      <c r="D443" s="485"/>
      <c r="E443" s="341">
        <f>IF(Таблица1330[[#This Row],[цена]]&lt;&gt;"",Таблица1330[[#This Row],[цена]]*Таблица1330[[#This Row],[Заказ]],"")</f>
        <v>0</v>
      </c>
      <c r="F443" s="225"/>
    </row>
    <row r="444" spans="1:6" ht="15" customHeight="1" x14ac:dyDescent="0.25">
      <c r="A444" s="338" t="s">
        <v>8854</v>
      </c>
      <c r="B444" s="339" t="s">
        <v>11774</v>
      </c>
      <c r="C444" s="337">
        <v>14500</v>
      </c>
      <c r="D444" s="485"/>
      <c r="E444" s="341">
        <f>IF(Таблица1330[[#This Row],[цена]]&lt;&gt;"",Таблица1330[[#This Row],[цена]]*Таблица1330[[#This Row],[Заказ]],"")</f>
        <v>0</v>
      </c>
      <c r="F444" s="225"/>
    </row>
    <row r="445" spans="1:6" ht="15" customHeight="1" x14ac:dyDescent="0.25">
      <c r="A445" s="338" t="s">
        <v>8855</v>
      </c>
      <c r="B445" s="339" t="s">
        <v>8815</v>
      </c>
      <c r="C445" s="337">
        <v>14500</v>
      </c>
      <c r="D445" s="485"/>
      <c r="E445" s="341">
        <f>IF(Таблица1330[[#This Row],[цена]]&lt;&gt;"",Таблица1330[[#This Row],[цена]]*Таблица1330[[#This Row],[Заказ]],"")</f>
        <v>0</v>
      </c>
      <c r="F445" s="225"/>
    </row>
    <row r="446" spans="1:6" ht="15" customHeight="1" x14ac:dyDescent="0.25">
      <c r="A446" s="338" t="s">
        <v>8855</v>
      </c>
      <c r="B446" s="339" t="s">
        <v>15903</v>
      </c>
      <c r="C446" s="337">
        <v>15000</v>
      </c>
      <c r="D446" s="485"/>
      <c r="E446" s="341">
        <f>IF(Таблица1330[[#This Row],[цена]]&lt;&gt;"",Таблица1330[[#This Row],[цена]]*Таблица1330[[#This Row],[Заказ]],"")</f>
        <v>0</v>
      </c>
      <c r="F446" s="225"/>
    </row>
    <row r="447" spans="1:6" ht="15" customHeight="1" x14ac:dyDescent="0.25">
      <c r="A447" s="338" t="s">
        <v>15904</v>
      </c>
      <c r="B447" s="339" t="s">
        <v>15905</v>
      </c>
      <c r="C447" s="337">
        <v>10500</v>
      </c>
      <c r="D447" s="485"/>
      <c r="E447" s="341">
        <f>IF(Таблица1330[[#This Row],[цена]]&lt;&gt;"",Таблица1330[[#This Row],[цена]]*Таблица1330[[#This Row],[Заказ]],"")</f>
        <v>0</v>
      </c>
      <c r="F447" s="225"/>
    </row>
    <row r="448" spans="1:6" ht="15" customHeight="1" x14ac:dyDescent="0.25">
      <c r="A448" s="338" t="s">
        <v>8856</v>
      </c>
      <c r="B448" s="339" t="s">
        <v>4921</v>
      </c>
      <c r="C448" s="337">
        <v>22500</v>
      </c>
      <c r="D448" s="485"/>
      <c r="E448" s="341">
        <f>IF(Таблица1330[[#This Row],[цена]]&lt;&gt;"",Таблица1330[[#This Row],[цена]]*Таблица1330[[#This Row],[Заказ]],"")</f>
        <v>0</v>
      </c>
      <c r="F448" s="225"/>
    </row>
    <row r="449" spans="1:6" ht="15" customHeight="1" x14ac:dyDescent="0.25">
      <c r="A449" s="338" t="s">
        <v>8857</v>
      </c>
      <c r="B449" s="339" t="s">
        <v>4920</v>
      </c>
      <c r="C449" s="337">
        <v>26500</v>
      </c>
      <c r="D449" s="485"/>
      <c r="E449" s="341">
        <f>IF(Таблица1330[[#This Row],[цена]]&lt;&gt;"",Таблица1330[[#This Row],[цена]]*Таблица1330[[#This Row],[Заказ]],"")</f>
        <v>0</v>
      </c>
      <c r="F449" s="225"/>
    </row>
    <row r="450" spans="1:6" ht="15" customHeight="1" x14ac:dyDescent="0.25">
      <c r="A450" s="338" t="s">
        <v>15851</v>
      </c>
      <c r="B450" s="339" t="s">
        <v>4921</v>
      </c>
      <c r="C450" s="337">
        <v>26500</v>
      </c>
      <c r="D450" s="485"/>
      <c r="E450" s="341">
        <f>IF(Таблица1330[[#This Row],[цена]]&lt;&gt;"",Таблица1330[[#This Row],[цена]]*Таблица1330[[#This Row],[Заказ]],"")</f>
        <v>0</v>
      </c>
      <c r="F450" s="225"/>
    </row>
    <row r="451" spans="1:6" ht="15" customHeight="1" x14ac:dyDescent="0.25">
      <c r="A451" s="338" t="s">
        <v>8858</v>
      </c>
      <c r="B451" s="339" t="s">
        <v>4921</v>
      </c>
      <c r="C451" s="337">
        <v>36500</v>
      </c>
      <c r="D451" s="485"/>
      <c r="E451" s="341">
        <f>IF(Таблица1330[[#This Row],[цена]]&lt;&gt;"",Таблица1330[[#This Row],[цена]]*Таблица1330[[#This Row],[Заказ]],"")</f>
        <v>0</v>
      </c>
      <c r="F451" s="225"/>
    </row>
    <row r="452" spans="1:6" ht="15" customHeight="1" x14ac:dyDescent="0.25">
      <c r="A452" s="338" t="s">
        <v>8859</v>
      </c>
      <c r="B452" s="339" t="s">
        <v>8831</v>
      </c>
      <c r="C452" s="337">
        <v>26500</v>
      </c>
      <c r="D452" s="485"/>
      <c r="E452" s="341">
        <f>IF(Таблица1330[[#This Row],[цена]]&lt;&gt;"",Таблица1330[[#This Row],[цена]]*Таблица1330[[#This Row],[Заказ]],"")</f>
        <v>0</v>
      </c>
      <c r="F452" s="225"/>
    </row>
    <row r="453" spans="1:6" ht="15" customHeight="1" x14ac:dyDescent="0.25">
      <c r="A453" s="338" t="s">
        <v>8859</v>
      </c>
      <c r="B453" s="339" t="s">
        <v>15854</v>
      </c>
      <c r="C453" s="337">
        <v>23500</v>
      </c>
      <c r="D453" s="485"/>
      <c r="E453" s="341">
        <f>IF(Таблица1330[[#This Row],[цена]]&lt;&gt;"",Таблица1330[[#This Row],[цена]]*Таблица1330[[#This Row],[Заказ]],"")</f>
        <v>0</v>
      </c>
      <c r="F453" s="225"/>
    </row>
    <row r="454" spans="1:6" ht="15" customHeight="1" x14ac:dyDescent="0.25">
      <c r="A454" s="338" t="s">
        <v>8860</v>
      </c>
      <c r="B454" s="339" t="s">
        <v>8831</v>
      </c>
      <c r="C454" s="337">
        <v>36500</v>
      </c>
      <c r="D454" s="485"/>
      <c r="E454" s="341">
        <f>IF(Таблица1330[[#This Row],[цена]]&lt;&gt;"",Таблица1330[[#This Row],[цена]]*Таблица1330[[#This Row],[Заказ]],"")</f>
        <v>0</v>
      </c>
      <c r="F454" s="225"/>
    </row>
    <row r="455" spans="1:6" ht="15" customHeight="1" x14ac:dyDescent="0.25">
      <c r="A455" s="338" t="s">
        <v>8860</v>
      </c>
      <c r="B455" s="339" t="s">
        <v>15854</v>
      </c>
      <c r="C455" s="337">
        <v>34500</v>
      </c>
      <c r="D455" s="485"/>
      <c r="E455" s="341">
        <f>IF(Таблица1330[[#This Row],[цена]]&lt;&gt;"",Таблица1330[[#This Row],[цена]]*Таблица1330[[#This Row],[Заказ]],"")</f>
        <v>0</v>
      </c>
      <c r="F455" s="225"/>
    </row>
    <row r="456" spans="1:6" ht="15" customHeight="1" x14ac:dyDescent="0.25">
      <c r="A456" s="338" t="s">
        <v>15906</v>
      </c>
      <c r="B456" s="339" t="s">
        <v>15907</v>
      </c>
      <c r="C456" s="337">
        <v>45500</v>
      </c>
      <c r="D456" s="485"/>
      <c r="E456" s="341">
        <f>IF(Таблица1330[[#This Row],[цена]]&lt;&gt;"",Таблица1330[[#This Row],[цена]]*Таблица1330[[#This Row],[Заказ]],"")</f>
        <v>0</v>
      </c>
      <c r="F456" s="225"/>
    </row>
    <row r="457" spans="1:6" ht="15" customHeight="1" x14ac:dyDescent="0.25">
      <c r="A457" s="413"/>
      <c r="B457" s="414"/>
      <c r="C457" s="496"/>
      <c r="D457" s="408">
        <f>SUBTOTAL(109,Таблица1330[Заказ])</f>
        <v>0</v>
      </c>
      <c r="E457" s="416">
        <f>SUBTOTAL(109,Таблица1330[Сумма заказа])</f>
        <v>0</v>
      </c>
      <c r="F457" s="129"/>
    </row>
  </sheetData>
  <mergeCells count="3">
    <mergeCell ref="A2:C2"/>
    <mergeCell ref="A3:B3"/>
    <mergeCell ref="A1:E1"/>
  </mergeCells>
  <phoneticPr fontId="18" type="noConversion"/>
  <conditionalFormatting sqref="A5:A457">
    <cfRule type="expression" dxfId="15" priority="134">
      <formula>ISBLANK(C5)</formula>
    </cfRule>
  </conditionalFormatting>
  <conditionalFormatting sqref="B5:B457">
    <cfRule type="expression" dxfId="14" priority="133">
      <formula>ISBLANK(C5)</formula>
    </cfRule>
  </conditionalFormatting>
  <conditionalFormatting sqref="C5:C457">
    <cfRule type="expression" dxfId="13" priority="1">
      <formula>ISBLANK(C5)</formula>
    </cfRule>
  </conditionalFormatting>
  <hyperlinks>
    <hyperlink ref="A1" location="'Оглавление'!A1" display="Назад в оглавление" xr:uid="{00000000-0004-0000-0F00-000000000000}"/>
  </hyperlinks>
  <pageMargins left="0.7" right="0.7" top="0.75" bottom="0.75" header="0" footer="0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30">
    <tabColor theme="8" tint="0.39997558519241921"/>
  </sheetPr>
  <dimension ref="A1:E190"/>
  <sheetViews>
    <sheetView showGridLines="0" zoomScaleNormal="100" workbookViewId="0">
      <pane ySplit="4" topLeftCell="A5" activePane="bottomLeft" state="frozen"/>
      <selection activeCell="A14" sqref="A14:XFD14"/>
      <selection pane="bottomLeft" sqref="A1:E1"/>
    </sheetView>
  </sheetViews>
  <sheetFormatPr defaultColWidth="14.42578125" defaultRowHeight="15" customHeight="1" x14ac:dyDescent="0.25"/>
  <cols>
    <col min="1" max="1" width="67.85546875" style="28" bestFit="1" customWidth="1"/>
    <col min="2" max="2" width="76.5703125" style="48" customWidth="1"/>
    <col min="3" max="3" width="14.7109375" style="116" customWidth="1"/>
    <col min="4" max="4" width="12.140625" style="28" customWidth="1"/>
    <col min="5" max="5" width="13.85546875" style="28" customWidth="1"/>
    <col min="6" max="16384" width="14.42578125" style="28"/>
  </cols>
  <sheetData>
    <row r="1" spans="1:5" ht="32.25" customHeight="1" x14ac:dyDescent="0.25">
      <c r="A1" s="587" t="s">
        <v>2</v>
      </c>
      <c r="B1" s="587"/>
      <c r="C1" s="587"/>
      <c r="D1" s="587"/>
      <c r="E1" s="587"/>
    </row>
    <row r="2" spans="1:5" ht="21" x14ac:dyDescent="0.25">
      <c r="A2" s="643" t="s">
        <v>52</v>
      </c>
      <c r="B2" s="644"/>
      <c r="C2" s="130"/>
      <c r="D2" s="130"/>
      <c r="E2" s="128"/>
    </row>
    <row r="3" spans="1:5" ht="21" x14ac:dyDescent="0.25">
      <c r="A3" s="645" t="s">
        <v>51</v>
      </c>
      <c r="B3" s="646"/>
      <c r="C3" s="120" t="s">
        <v>3</v>
      </c>
      <c r="D3" s="121">
        <f>SUM(Таблица133019[Заказ])</f>
        <v>0</v>
      </c>
      <c r="E3" s="122">
        <f>SUM(Таблица133019[Сумма заказа])</f>
        <v>0</v>
      </c>
    </row>
    <row r="4" spans="1:5" x14ac:dyDescent="0.25">
      <c r="A4" s="219" t="s">
        <v>5</v>
      </c>
      <c r="B4" s="223" t="s">
        <v>48</v>
      </c>
      <c r="C4" s="220" t="s">
        <v>18</v>
      </c>
      <c r="D4" s="221" t="s">
        <v>8</v>
      </c>
      <c r="E4" s="222" t="s">
        <v>9</v>
      </c>
    </row>
    <row r="5" spans="1:5" ht="15.75" customHeight="1" x14ac:dyDescent="0.25">
      <c r="A5" s="216" t="s">
        <v>5005</v>
      </c>
      <c r="B5" s="224"/>
      <c r="C5" s="255"/>
      <c r="D5" s="217"/>
      <c r="E5" s="218" t="str">
        <f>IF(Таблица133019[[#This Row],[цена]]&lt;&gt;"",Таблица133019[[#This Row],[цена]]*Таблица133019[[#This Row],[Заказ]],"")</f>
        <v/>
      </c>
    </row>
    <row r="6" spans="1:5" ht="15.75" customHeight="1" x14ac:dyDescent="0.25">
      <c r="A6" s="216" t="s">
        <v>5006</v>
      </c>
      <c r="B6" s="224" t="s">
        <v>5044</v>
      </c>
      <c r="C6" s="255">
        <v>36500</v>
      </c>
      <c r="D6" s="217"/>
      <c r="E6" s="218">
        <f>IF(Таблица133019[[#This Row],[цена]]&lt;&gt;"",Таблица133019[[#This Row],[цена]]*Таблица133019[[#This Row],[Заказ]],"")</f>
        <v>0</v>
      </c>
    </row>
    <row r="7" spans="1:5" ht="15.75" customHeight="1" x14ac:dyDescent="0.25">
      <c r="A7" s="216" t="s">
        <v>14730</v>
      </c>
      <c r="B7" s="224" t="s">
        <v>14731</v>
      </c>
      <c r="C7" s="255">
        <v>31000</v>
      </c>
      <c r="D7" s="217"/>
      <c r="E7" s="218">
        <f>IF(Таблица133019[[#This Row],[цена]]&lt;&gt;"",Таблица133019[[#This Row],[цена]]*Таблица133019[[#This Row],[Заказ]],"")</f>
        <v>0</v>
      </c>
    </row>
    <row r="8" spans="1:5" ht="15.75" customHeight="1" x14ac:dyDescent="0.25">
      <c r="A8" s="216" t="s">
        <v>5007</v>
      </c>
      <c r="B8" s="224" t="s">
        <v>5044</v>
      </c>
      <c r="C8" s="255">
        <v>36500</v>
      </c>
      <c r="D8" s="217"/>
      <c r="E8" s="218">
        <f>IF(Таблица133019[[#This Row],[цена]]&lt;&gt;"",Таблица133019[[#This Row],[цена]]*Таблица133019[[#This Row],[Заказ]],"")</f>
        <v>0</v>
      </c>
    </row>
    <row r="9" spans="1:5" ht="15.75" customHeight="1" x14ac:dyDescent="0.25">
      <c r="A9" s="216" t="s">
        <v>5008</v>
      </c>
      <c r="B9" s="224" t="s">
        <v>5045</v>
      </c>
      <c r="C9" s="255">
        <v>39500</v>
      </c>
      <c r="D9" s="217"/>
      <c r="E9" s="218">
        <f>IF(Таблица133019[[#This Row],[цена]]&lt;&gt;"",Таблица133019[[#This Row],[цена]]*Таблица133019[[#This Row],[Заказ]],"")</f>
        <v>0</v>
      </c>
    </row>
    <row r="10" spans="1:5" ht="15.75" customHeight="1" x14ac:dyDescent="0.25">
      <c r="A10" s="216" t="s">
        <v>5009</v>
      </c>
      <c r="B10" s="224" t="s">
        <v>9349</v>
      </c>
      <c r="C10" s="255">
        <v>37000</v>
      </c>
      <c r="D10" s="217"/>
      <c r="E10" s="218">
        <f>IF(Таблица133019[[#This Row],[цена]]&lt;&gt;"",Таблица133019[[#This Row],[цена]]*Таблица133019[[#This Row],[Заказ]],"")</f>
        <v>0</v>
      </c>
    </row>
    <row r="11" spans="1:5" ht="15.75" customHeight="1" x14ac:dyDescent="0.25">
      <c r="A11" s="216" t="s">
        <v>5009</v>
      </c>
      <c r="B11" s="224" t="s">
        <v>14732</v>
      </c>
      <c r="C11" s="255">
        <v>39000</v>
      </c>
      <c r="D11" s="217"/>
      <c r="E11" s="218">
        <f>IF(Таблица133019[[#This Row],[цена]]&lt;&gt;"",Таблица133019[[#This Row],[цена]]*Таблица133019[[#This Row],[Заказ]],"")</f>
        <v>0</v>
      </c>
    </row>
    <row r="12" spans="1:5" ht="15.75" customHeight="1" x14ac:dyDescent="0.25">
      <c r="A12" s="216" t="s">
        <v>5010</v>
      </c>
      <c r="B12" s="224" t="s">
        <v>9349</v>
      </c>
      <c r="C12" s="255">
        <v>35000</v>
      </c>
      <c r="D12" s="217"/>
      <c r="E12" s="218">
        <f>IF(Таблица133019[[#This Row],[цена]]&lt;&gt;"",Таблица133019[[#This Row],[цена]]*Таблица133019[[#This Row],[Заказ]],"")</f>
        <v>0</v>
      </c>
    </row>
    <row r="13" spans="1:5" ht="15.75" customHeight="1" x14ac:dyDescent="0.25">
      <c r="A13" s="216" t="s">
        <v>14733</v>
      </c>
      <c r="B13" s="224" t="s">
        <v>14734</v>
      </c>
      <c r="C13" s="255">
        <v>51500</v>
      </c>
      <c r="D13" s="217"/>
      <c r="E13" s="218">
        <f>IF(Таблица133019[[#This Row],[цена]]&lt;&gt;"",Таблица133019[[#This Row],[цена]]*Таблица133019[[#This Row],[Заказ]],"")</f>
        <v>0</v>
      </c>
    </row>
    <row r="14" spans="1:5" ht="15.75" customHeight="1" x14ac:dyDescent="0.25">
      <c r="A14" s="216" t="s">
        <v>14735</v>
      </c>
      <c r="B14" s="224" t="s">
        <v>14734</v>
      </c>
      <c r="C14" s="255">
        <v>43500</v>
      </c>
      <c r="D14" s="217"/>
      <c r="E14" s="218">
        <f>IF(Таблица133019[[#This Row],[цена]]&lt;&gt;"",Таблица133019[[#This Row],[цена]]*Таблица133019[[#This Row],[Заказ]],"")</f>
        <v>0</v>
      </c>
    </row>
    <row r="15" spans="1:5" ht="15.75" customHeight="1" x14ac:dyDescent="0.25">
      <c r="A15" s="216" t="s">
        <v>5011</v>
      </c>
      <c r="B15" s="224"/>
      <c r="C15" s="255"/>
      <c r="D15" s="217"/>
      <c r="E15" s="218" t="str">
        <f>IF(Таблица133019[[#This Row],[цена]]&lt;&gt;"",Таблица133019[[#This Row],[цена]]*Таблица133019[[#This Row],[Заказ]],"")</f>
        <v/>
      </c>
    </row>
    <row r="16" spans="1:5" ht="15.75" customHeight="1" x14ac:dyDescent="0.25">
      <c r="A16" s="216" t="s">
        <v>14736</v>
      </c>
      <c r="B16" s="224" t="s">
        <v>15672</v>
      </c>
      <c r="C16" s="255">
        <v>57000</v>
      </c>
      <c r="D16" s="217"/>
      <c r="E16" s="218">
        <f>IF(Таблица133019[[#This Row],[цена]]&lt;&gt;"",Таблица133019[[#This Row],[цена]]*Таблица133019[[#This Row],[Заказ]],"")</f>
        <v>0</v>
      </c>
    </row>
    <row r="17" spans="1:5" ht="16.5" customHeight="1" x14ac:dyDescent="0.25">
      <c r="A17" s="216" t="s">
        <v>14736</v>
      </c>
      <c r="B17" s="224" t="s">
        <v>15673</v>
      </c>
      <c r="C17" s="255">
        <v>62500</v>
      </c>
      <c r="D17" s="217"/>
      <c r="E17" s="218">
        <f>IF(Таблица133019[[#This Row],[цена]]&lt;&gt;"",Таблица133019[[#This Row],[цена]]*Таблица133019[[#This Row],[Заказ]],"")</f>
        <v>0</v>
      </c>
    </row>
    <row r="18" spans="1:5" ht="15.75" customHeight="1" x14ac:dyDescent="0.25">
      <c r="A18" s="216" t="s">
        <v>5012</v>
      </c>
      <c r="B18" s="224"/>
      <c r="C18" s="255"/>
      <c r="D18" s="217"/>
      <c r="E18" s="218" t="str">
        <f>IF(Таблица133019[[#This Row],[цена]]&lt;&gt;"",Таблица133019[[#This Row],[цена]]*Таблица133019[[#This Row],[Заказ]],"")</f>
        <v/>
      </c>
    </row>
    <row r="19" spans="1:5" ht="15.75" customHeight="1" x14ac:dyDescent="0.25">
      <c r="A19" s="216" t="s">
        <v>5013</v>
      </c>
      <c r="B19" s="224" t="s">
        <v>15674</v>
      </c>
      <c r="C19" s="255">
        <v>36000</v>
      </c>
      <c r="D19" s="217"/>
      <c r="E19" s="218">
        <f>IF(Таблица133019[[#This Row],[цена]]&lt;&gt;"",Таблица133019[[#This Row],[цена]]*Таблица133019[[#This Row],[Заказ]],"")</f>
        <v>0</v>
      </c>
    </row>
    <row r="20" spans="1:5" ht="15.75" customHeight="1" x14ac:dyDescent="0.25">
      <c r="A20" s="216" t="s">
        <v>5014</v>
      </c>
      <c r="B20" s="224" t="s">
        <v>15675</v>
      </c>
      <c r="C20" s="255">
        <v>55000</v>
      </c>
      <c r="D20" s="217"/>
      <c r="E20" s="218">
        <f>IF(Таблица133019[[#This Row],[цена]]&lt;&gt;"",Таблица133019[[#This Row],[цена]]*Таблица133019[[#This Row],[Заказ]],"")</f>
        <v>0</v>
      </c>
    </row>
    <row r="21" spans="1:5" ht="15.75" customHeight="1" x14ac:dyDescent="0.25">
      <c r="A21" s="216" t="s">
        <v>5015</v>
      </c>
      <c r="B21" s="224" t="s">
        <v>15676</v>
      </c>
      <c r="C21" s="255">
        <v>36000</v>
      </c>
      <c r="D21" s="217"/>
      <c r="E21" s="218">
        <f>IF(Таблица133019[[#This Row],[цена]]&lt;&gt;"",Таблица133019[[#This Row],[цена]]*Таблица133019[[#This Row],[Заказ]],"")</f>
        <v>0</v>
      </c>
    </row>
    <row r="22" spans="1:5" ht="15.75" customHeight="1" x14ac:dyDescent="0.25">
      <c r="A22" s="216" t="s">
        <v>5016</v>
      </c>
      <c r="B22" s="224" t="s">
        <v>15677</v>
      </c>
      <c r="C22" s="255">
        <v>31000</v>
      </c>
      <c r="D22" s="217"/>
      <c r="E22" s="218">
        <f>IF(Таблица133019[[#This Row],[цена]]&lt;&gt;"",Таблица133019[[#This Row],[цена]]*Таблица133019[[#This Row],[Заказ]],"")</f>
        <v>0</v>
      </c>
    </row>
    <row r="23" spans="1:5" ht="15.75" customHeight="1" x14ac:dyDescent="0.25">
      <c r="A23" s="216" t="s">
        <v>5016</v>
      </c>
      <c r="B23" s="224" t="s">
        <v>15678</v>
      </c>
      <c r="C23" s="255">
        <v>36000</v>
      </c>
      <c r="D23" s="217"/>
      <c r="E23" s="218">
        <f>IF(Таблица133019[[#This Row],[цена]]&lt;&gt;"",Таблица133019[[#This Row],[цена]]*Таблица133019[[#This Row],[Заказ]],"")</f>
        <v>0</v>
      </c>
    </row>
    <row r="24" spans="1:5" ht="15.75" customHeight="1" x14ac:dyDescent="0.25">
      <c r="A24" s="216" t="s">
        <v>14737</v>
      </c>
      <c r="B24" s="224" t="s">
        <v>15679</v>
      </c>
      <c r="C24" s="255">
        <v>36000</v>
      </c>
      <c r="D24" s="217"/>
      <c r="E24" s="218">
        <f>IF(Таблица133019[[#This Row],[цена]]&lt;&gt;"",Таблица133019[[#This Row],[цена]]*Таблица133019[[#This Row],[Заказ]],"")</f>
        <v>0</v>
      </c>
    </row>
    <row r="25" spans="1:5" ht="15.75" customHeight="1" x14ac:dyDescent="0.25">
      <c r="A25" s="216" t="s">
        <v>5017</v>
      </c>
      <c r="B25" s="224" t="s">
        <v>15680</v>
      </c>
      <c r="C25" s="255">
        <v>28500</v>
      </c>
      <c r="D25" s="217"/>
      <c r="E25" s="218">
        <f>IF(Таблица133019[[#This Row],[цена]]&lt;&gt;"",Таблица133019[[#This Row],[цена]]*Таблица133019[[#This Row],[Заказ]],"")</f>
        <v>0</v>
      </c>
    </row>
    <row r="26" spans="1:5" ht="15.75" customHeight="1" x14ac:dyDescent="0.25">
      <c r="A26" s="216" t="s">
        <v>5017</v>
      </c>
      <c r="B26" s="224" t="s">
        <v>15681</v>
      </c>
      <c r="C26" s="255">
        <v>39000</v>
      </c>
      <c r="D26" s="217"/>
      <c r="E26" s="218">
        <f>IF(Таблица133019[[#This Row],[цена]]&lt;&gt;"",Таблица133019[[#This Row],[цена]]*Таблица133019[[#This Row],[Заказ]],"")</f>
        <v>0</v>
      </c>
    </row>
    <row r="27" spans="1:5" ht="15.75" customHeight="1" x14ac:dyDescent="0.25">
      <c r="A27" s="216" t="s">
        <v>5018</v>
      </c>
      <c r="B27" s="224" t="s">
        <v>15682</v>
      </c>
      <c r="C27" s="255">
        <v>39000</v>
      </c>
      <c r="D27" s="217"/>
      <c r="E27" s="218">
        <f>IF(Таблица133019[[#This Row],[цена]]&lt;&gt;"",Таблица133019[[#This Row],[цена]]*Таблица133019[[#This Row],[Заказ]],"")</f>
        <v>0</v>
      </c>
    </row>
    <row r="28" spans="1:5" ht="15.75" customHeight="1" x14ac:dyDescent="0.25">
      <c r="A28" s="216" t="s">
        <v>5018</v>
      </c>
      <c r="B28" s="224" t="s">
        <v>15683</v>
      </c>
      <c r="C28" s="255">
        <v>36000</v>
      </c>
      <c r="D28" s="217"/>
      <c r="E28" s="218">
        <f>IF(Таблица133019[[#This Row],[цена]]&lt;&gt;"",Таблица133019[[#This Row],[цена]]*Таблица133019[[#This Row],[Заказ]],"")</f>
        <v>0</v>
      </c>
    </row>
    <row r="29" spans="1:5" ht="15.75" customHeight="1" x14ac:dyDescent="0.25">
      <c r="A29" s="216" t="s">
        <v>5019</v>
      </c>
      <c r="B29" s="224" t="s">
        <v>15684</v>
      </c>
      <c r="C29" s="255">
        <v>30500</v>
      </c>
      <c r="D29" s="217"/>
      <c r="E29" s="218">
        <f>IF(Таблица133019[[#This Row],[цена]]&lt;&gt;"",Таблица133019[[#This Row],[цена]]*Таблица133019[[#This Row],[Заказ]],"")</f>
        <v>0</v>
      </c>
    </row>
    <row r="30" spans="1:5" ht="15.75" customHeight="1" x14ac:dyDescent="0.25">
      <c r="A30" s="216" t="s">
        <v>14738</v>
      </c>
      <c r="B30" s="224" t="s">
        <v>15685</v>
      </c>
      <c r="C30" s="255">
        <v>36500</v>
      </c>
      <c r="D30" s="217"/>
      <c r="E30" s="218">
        <f>IF(Таблица133019[[#This Row],[цена]]&lt;&gt;"",Таблица133019[[#This Row],[цена]]*Таблица133019[[#This Row],[Заказ]],"")</f>
        <v>0</v>
      </c>
    </row>
    <row r="31" spans="1:5" ht="15.75" customHeight="1" x14ac:dyDescent="0.25">
      <c r="A31" s="216" t="s">
        <v>14739</v>
      </c>
      <c r="B31" s="224" t="s">
        <v>15686</v>
      </c>
      <c r="C31" s="255">
        <v>37000</v>
      </c>
      <c r="D31" s="217"/>
      <c r="E31" s="218">
        <f>IF(Таблица133019[[#This Row],[цена]]&lt;&gt;"",Таблица133019[[#This Row],[цена]]*Таблица133019[[#This Row],[Заказ]],"")</f>
        <v>0</v>
      </c>
    </row>
    <row r="32" spans="1:5" ht="15.75" customHeight="1" x14ac:dyDescent="0.25">
      <c r="A32" s="216" t="s">
        <v>5020</v>
      </c>
      <c r="B32" s="224" t="s">
        <v>15687</v>
      </c>
      <c r="C32" s="255">
        <v>31000</v>
      </c>
      <c r="D32" s="217"/>
      <c r="E32" s="218">
        <f>IF(Таблица133019[[#This Row],[цена]]&lt;&gt;"",Таблица133019[[#This Row],[цена]]*Таблица133019[[#This Row],[Заказ]],"")</f>
        <v>0</v>
      </c>
    </row>
    <row r="33" spans="1:5" ht="15.75" customHeight="1" x14ac:dyDescent="0.25">
      <c r="A33" s="216" t="s">
        <v>14740</v>
      </c>
      <c r="B33" s="224" t="s">
        <v>15688</v>
      </c>
      <c r="C33" s="255">
        <v>35500</v>
      </c>
      <c r="D33" s="217"/>
      <c r="E33" s="218">
        <f>IF(Таблица133019[[#This Row],[цена]]&lt;&gt;"",Таблица133019[[#This Row],[цена]]*Таблица133019[[#This Row],[Заказ]],"")</f>
        <v>0</v>
      </c>
    </row>
    <row r="34" spans="1:5" ht="15.75" customHeight="1" x14ac:dyDescent="0.25">
      <c r="A34" s="216" t="s">
        <v>14741</v>
      </c>
      <c r="B34" s="224" t="s">
        <v>15688</v>
      </c>
      <c r="C34" s="255">
        <v>35500</v>
      </c>
      <c r="D34" s="217"/>
      <c r="E34" s="218">
        <f>IF(Таблица133019[[#This Row],[цена]]&lt;&gt;"",Таблица133019[[#This Row],[цена]]*Таблица133019[[#This Row],[Заказ]],"")</f>
        <v>0</v>
      </c>
    </row>
    <row r="35" spans="1:5" ht="15.75" customHeight="1" x14ac:dyDescent="0.25">
      <c r="A35" s="216" t="s">
        <v>14742</v>
      </c>
      <c r="B35" s="224" t="s">
        <v>15689</v>
      </c>
      <c r="C35" s="255">
        <v>35500</v>
      </c>
      <c r="D35" s="217"/>
      <c r="E35" s="218">
        <f>IF(Таблица133019[[#This Row],[цена]]&lt;&gt;"",Таблица133019[[#This Row],[цена]]*Таблица133019[[#This Row],[Заказ]],"")</f>
        <v>0</v>
      </c>
    </row>
    <row r="36" spans="1:5" ht="15.75" customHeight="1" x14ac:dyDescent="0.25">
      <c r="A36" s="216" t="s">
        <v>14743</v>
      </c>
      <c r="B36" s="224" t="s">
        <v>15690</v>
      </c>
      <c r="C36" s="255">
        <v>37000</v>
      </c>
      <c r="D36" s="217"/>
      <c r="E36" s="218">
        <f>IF(Таблица133019[[#This Row],[цена]]&lt;&gt;"",Таблица133019[[#This Row],[цена]]*Таблица133019[[#This Row],[Заказ]],"")</f>
        <v>0</v>
      </c>
    </row>
    <row r="37" spans="1:5" ht="15.75" customHeight="1" x14ac:dyDescent="0.25">
      <c r="A37" s="216" t="s">
        <v>5021</v>
      </c>
      <c r="B37" s="224" t="s">
        <v>15691</v>
      </c>
      <c r="C37" s="255">
        <v>38000</v>
      </c>
      <c r="D37" s="217"/>
      <c r="E37" s="218">
        <f>IF(Таблица133019[[#This Row],[цена]]&lt;&gt;"",Таблица133019[[#This Row],[цена]]*Таблица133019[[#This Row],[Заказ]],"")</f>
        <v>0</v>
      </c>
    </row>
    <row r="38" spans="1:5" ht="15.75" customHeight="1" x14ac:dyDescent="0.25">
      <c r="A38" s="216" t="s">
        <v>5022</v>
      </c>
      <c r="B38" s="224"/>
      <c r="C38" s="255"/>
      <c r="D38" s="217"/>
      <c r="E38" s="218" t="str">
        <f>IF(Таблица133019[[#This Row],[цена]]&lt;&gt;"",Таблица133019[[#This Row],[цена]]*Таблица133019[[#This Row],[Заказ]],"")</f>
        <v/>
      </c>
    </row>
    <row r="39" spans="1:5" ht="15.75" customHeight="1" x14ac:dyDescent="0.25">
      <c r="A39" s="216" t="s">
        <v>14744</v>
      </c>
      <c r="B39" s="224" t="s">
        <v>15692</v>
      </c>
      <c r="C39" s="255">
        <v>41500</v>
      </c>
      <c r="D39" s="217"/>
      <c r="E39" s="218">
        <f>IF(Таблица133019[[#This Row],[цена]]&lt;&gt;"",Таблица133019[[#This Row],[цена]]*Таблица133019[[#This Row],[Заказ]],"")</f>
        <v>0</v>
      </c>
    </row>
    <row r="40" spans="1:5" ht="15.75" customHeight="1" x14ac:dyDescent="0.25">
      <c r="A40" s="216" t="s">
        <v>14745</v>
      </c>
      <c r="B40" s="224" t="s">
        <v>15693</v>
      </c>
      <c r="C40" s="255">
        <v>51000</v>
      </c>
      <c r="D40" s="217"/>
      <c r="E40" s="218">
        <f>IF(Таблица133019[[#This Row],[цена]]&lt;&gt;"",Таблица133019[[#This Row],[цена]]*Таблица133019[[#This Row],[Заказ]],"")</f>
        <v>0</v>
      </c>
    </row>
    <row r="41" spans="1:5" ht="15.75" customHeight="1" x14ac:dyDescent="0.25">
      <c r="A41" s="216" t="s">
        <v>5023</v>
      </c>
      <c r="B41" s="224" t="s">
        <v>15691</v>
      </c>
      <c r="C41" s="255">
        <v>43500</v>
      </c>
      <c r="D41" s="217"/>
      <c r="E41" s="218">
        <f>IF(Таблица133019[[#This Row],[цена]]&lt;&gt;"",Таблица133019[[#This Row],[цена]]*Таблица133019[[#This Row],[Заказ]],"")</f>
        <v>0</v>
      </c>
    </row>
    <row r="42" spans="1:5" ht="15.75" customHeight="1" x14ac:dyDescent="0.25">
      <c r="A42" s="216" t="s">
        <v>5023</v>
      </c>
      <c r="B42" s="224" t="s">
        <v>15694</v>
      </c>
      <c r="C42" s="255">
        <v>43000</v>
      </c>
      <c r="D42" s="217"/>
      <c r="E42" s="218">
        <f>IF(Таблица133019[[#This Row],[цена]]&lt;&gt;"",Таблица133019[[#This Row],[цена]]*Таблица133019[[#This Row],[Заказ]],"")</f>
        <v>0</v>
      </c>
    </row>
    <row r="43" spans="1:5" ht="15.75" customHeight="1" x14ac:dyDescent="0.25">
      <c r="A43" s="216" t="s">
        <v>14746</v>
      </c>
      <c r="B43" s="224" t="s">
        <v>15695</v>
      </c>
      <c r="C43" s="255">
        <v>45000</v>
      </c>
      <c r="D43" s="217"/>
      <c r="E43" s="218">
        <f>IF(Таблица133019[[#This Row],[цена]]&lt;&gt;"",Таблица133019[[#This Row],[цена]]*Таблица133019[[#This Row],[Заказ]],"")</f>
        <v>0</v>
      </c>
    </row>
    <row r="44" spans="1:5" ht="15.75" customHeight="1" x14ac:dyDescent="0.25">
      <c r="A44" s="216" t="s">
        <v>14747</v>
      </c>
      <c r="B44" s="224" t="s">
        <v>15696</v>
      </c>
      <c r="C44" s="255">
        <v>43000</v>
      </c>
      <c r="D44" s="217"/>
      <c r="E44" s="218">
        <f>IF(Таблица133019[[#This Row],[цена]]&lt;&gt;"",Таблица133019[[#This Row],[цена]]*Таблица133019[[#This Row],[Заказ]],"")</f>
        <v>0</v>
      </c>
    </row>
    <row r="45" spans="1:5" ht="15.75" customHeight="1" x14ac:dyDescent="0.25">
      <c r="A45" s="216" t="s">
        <v>5024</v>
      </c>
      <c r="B45" s="224" t="s">
        <v>15674</v>
      </c>
      <c r="C45" s="255">
        <v>44000</v>
      </c>
      <c r="D45" s="217"/>
      <c r="E45" s="218">
        <f>IF(Таблица133019[[#This Row],[цена]]&lt;&gt;"",Таблица133019[[#This Row],[цена]]*Таблица133019[[#This Row],[Заказ]],"")</f>
        <v>0</v>
      </c>
    </row>
    <row r="46" spans="1:5" ht="15.75" customHeight="1" x14ac:dyDescent="0.25">
      <c r="A46" s="216" t="s">
        <v>5025</v>
      </c>
      <c r="B46" s="224"/>
      <c r="C46" s="255"/>
      <c r="D46" s="217"/>
      <c r="E46" s="218" t="str">
        <f>IF(Таблица133019[[#This Row],[цена]]&lt;&gt;"",Таблица133019[[#This Row],[цена]]*Таблица133019[[#This Row],[Заказ]],"")</f>
        <v/>
      </c>
    </row>
    <row r="47" spans="1:5" ht="15.75" customHeight="1" x14ac:dyDescent="0.25">
      <c r="A47" s="216" t="s">
        <v>14748</v>
      </c>
      <c r="B47" s="224" t="s">
        <v>15697</v>
      </c>
      <c r="C47" s="255">
        <v>34000</v>
      </c>
      <c r="D47" s="217"/>
      <c r="E47" s="218">
        <f>IF(Таблица133019[[#This Row],[цена]]&lt;&gt;"",Таблица133019[[#This Row],[цена]]*Таблица133019[[#This Row],[Заказ]],"")</f>
        <v>0</v>
      </c>
    </row>
    <row r="48" spans="1:5" ht="15.75" customHeight="1" x14ac:dyDescent="0.25">
      <c r="A48" s="216" t="s">
        <v>5026</v>
      </c>
      <c r="B48" s="224"/>
      <c r="C48" s="255"/>
      <c r="D48" s="217"/>
      <c r="E48" s="218" t="str">
        <f>IF(Таблица133019[[#This Row],[цена]]&lt;&gt;"",Таблица133019[[#This Row],[цена]]*Таблица133019[[#This Row],[Заказ]],"")</f>
        <v/>
      </c>
    </row>
    <row r="49" spans="1:5" ht="15.75" customHeight="1" x14ac:dyDescent="0.25">
      <c r="A49" s="216" t="s">
        <v>14749</v>
      </c>
      <c r="B49" s="224" t="s">
        <v>15698</v>
      </c>
      <c r="C49" s="255">
        <v>28500</v>
      </c>
      <c r="D49" s="217"/>
      <c r="E49" s="218">
        <f>IF(Таблица133019[[#This Row],[цена]]&lt;&gt;"",Таблица133019[[#This Row],[цена]]*Таблица133019[[#This Row],[Заказ]],"")</f>
        <v>0</v>
      </c>
    </row>
    <row r="50" spans="1:5" ht="15.75" customHeight="1" x14ac:dyDescent="0.25">
      <c r="A50" s="216" t="s">
        <v>14749</v>
      </c>
      <c r="B50" s="224" t="s">
        <v>15699</v>
      </c>
      <c r="C50" s="255">
        <v>30500</v>
      </c>
      <c r="D50" s="217"/>
      <c r="E50" s="218">
        <f>IF(Таблица133019[[#This Row],[цена]]&lt;&gt;"",Таблица133019[[#This Row],[цена]]*Таблица133019[[#This Row],[Заказ]],"")</f>
        <v>0</v>
      </c>
    </row>
    <row r="51" spans="1:5" ht="15.75" customHeight="1" x14ac:dyDescent="0.25">
      <c r="A51" s="216" t="s">
        <v>14750</v>
      </c>
      <c r="B51" s="224" t="s">
        <v>15700</v>
      </c>
      <c r="C51" s="255">
        <v>37000</v>
      </c>
      <c r="D51" s="217"/>
      <c r="E51" s="218">
        <f>IF(Таблица133019[[#This Row],[цена]]&lt;&gt;"",Таблица133019[[#This Row],[цена]]*Таблица133019[[#This Row],[Заказ]],"")</f>
        <v>0</v>
      </c>
    </row>
    <row r="52" spans="1:5" ht="15.75" customHeight="1" x14ac:dyDescent="0.25">
      <c r="A52" s="216" t="s">
        <v>14751</v>
      </c>
      <c r="B52" s="224" t="s">
        <v>15701</v>
      </c>
      <c r="C52" s="255">
        <v>36000</v>
      </c>
      <c r="D52" s="217"/>
      <c r="E52" s="218">
        <f>IF(Таблица133019[[#This Row],[цена]]&lt;&gt;"",Таблица133019[[#This Row],[цена]]*Таблица133019[[#This Row],[Заказ]],"")</f>
        <v>0</v>
      </c>
    </row>
    <row r="53" spans="1:5" ht="15.75" customHeight="1" x14ac:dyDescent="0.25">
      <c r="A53" s="216" t="s">
        <v>5027</v>
      </c>
      <c r="B53" s="224"/>
      <c r="C53" s="255"/>
      <c r="D53" s="217"/>
      <c r="E53" s="218" t="str">
        <f>IF(Таблица133019[[#This Row],[цена]]&lt;&gt;"",Таблица133019[[#This Row],[цена]]*Таблица133019[[#This Row],[Заказ]],"")</f>
        <v/>
      </c>
    </row>
    <row r="54" spans="1:5" ht="15.75" customHeight="1" x14ac:dyDescent="0.25">
      <c r="A54" s="216" t="s">
        <v>14752</v>
      </c>
      <c r="B54" s="224" t="s">
        <v>15702</v>
      </c>
      <c r="C54" s="255">
        <v>36000</v>
      </c>
      <c r="D54" s="217"/>
      <c r="E54" s="218">
        <f>IF(Таблица133019[[#This Row],[цена]]&lt;&gt;"",Таблица133019[[#This Row],[цена]]*Таблица133019[[#This Row],[Заказ]],"")</f>
        <v>0</v>
      </c>
    </row>
    <row r="55" spans="1:5" ht="15.75" customHeight="1" x14ac:dyDescent="0.25">
      <c r="A55" s="216" t="s">
        <v>14753</v>
      </c>
      <c r="B55" s="224" t="s">
        <v>15703</v>
      </c>
      <c r="C55" s="255">
        <v>33500</v>
      </c>
      <c r="D55" s="217"/>
      <c r="E55" s="218">
        <f>IF(Таблица133019[[#This Row],[цена]]&lt;&gt;"",Таблица133019[[#This Row],[цена]]*Таблица133019[[#This Row],[Заказ]],"")</f>
        <v>0</v>
      </c>
    </row>
    <row r="56" spans="1:5" ht="15.75" customHeight="1" x14ac:dyDescent="0.25">
      <c r="A56" s="216" t="s">
        <v>14754</v>
      </c>
      <c r="B56" s="224" t="s">
        <v>15704</v>
      </c>
      <c r="C56" s="255">
        <v>28500</v>
      </c>
      <c r="D56" s="217"/>
      <c r="E56" s="218">
        <f>IF(Таблица133019[[#This Row],[цена]]&lt;&gt;"",Таблица133019[[#This Row],[цена]]*Таблица133019[[#This Row],[Заказ]],"")</f>
        <v>0</v>
      </c>
    </row>
    <row r="57" spans="1:5" ht="15.75" customHeight="1" x14ac:dyDescent="0.25">
      <c r="A57" s="216" t="s">
        <v>5028</v>
      </c>
      <c r="B57" s="224"/>
      <c r="C57" s="255"/>
      <c r="D57" s="217"/>
      <c r="E57" s="218" t="str">
        <f>IF(Таблица133019[[#This Row],[цена]]&lt;&gt;"",Таблица133019[[#This Row],[цена]]*Таблица133019[[#This Row],[Заказ]],"")</f>
        <v/>
      </c>
    </row>
    <row r="58" spans="1:5" ht="15.75" customHeight="1" x14ac:dyDescent="0.25">
      <c r="A58" s="216" t="s">
        <v>14755</v>
      </c>
      <c r="B58" s="224" t="s">
        <v>15705</v>
      </c>
      <c r="C58" s="255">
        <v>32000</v>
      </c>
      <c r="D58" s="217"/>
      <c r="E58" s="218">
        <f>IF(Таблица133019[[#This Row],[цена]]&lt;&gt;"",Таблица133019[[#This Row],[цена]]*Таблица133019[[#This Row],[Заказ]],"")</f>
        <v>0</v>
      </c>
    </row>
    <row r="59" spans="1:5" ht="15.75" customHeight="1" x14ac:dyDescent="0.25">
      <c r="A59" s="216" t="s">
        <v>14756</v>
      </c>
      <c r="B59" s="224" t="s">
        <v>15706</v>
      </c>
      <c r="C59" s="255">
        <v>37500</v>
      </c>
      <c r="D59" s="217"/>
      <c r="E59" s="218">
        <f>IF(Таблица133019[[#This Row],[цена]]&lt;&gt;"",Таблица133019[[#This Row],[цена]]*Таблица133019[[#This Row],[Заказ]],"")</f>
        <v>0</v>
      </c>
    </row>
    <row r="60" spans="1:5" ht="15.75" customHeight="1" x14ac:dyDescent="0.25">
      <c r="A60" s="216" t="s">
        <v>14756</v>
      </c>
      <c r="B60" s="224" t="s">
        <v>15707</v>
      </c>
      <c r="C60" s="255">
        <v>36500</v>
      </c>
      <c r="D60" s="217"/>
      <c r="E60" s="218">
        <f>IF(Таблица133019[[#This Row],[цена]]&lt;&gt;"",Таблица133019[[#This Row],[цена]]*Таблица133019[[#This Row],[Заказ]],"")</f>
        <v>0</v>
      </c>
    </row>
    <row r="61" spans="1:5" ht="15.75" customHeight="1" x14ac:dyDescent="0.25">
      <c r="A61" s="216" t="s">
        <v>14757</v>
      </c>
      <c r="B61" s="224" t="s">
        <v>15708</v>
      </c>
      <c r="C61" s="255">
        <v>31000</v>
      </c>
      <c r="D61" s="217"/>
      <c r="E61" s="218">
        <f>IF(Таблица133019[[#This Row],[цена]]&lt;&gt;"",Таблица133019[[#This Row],[цена]]*Таблица133019[[#This Row],[Заказ]],"")</f>
        <v>0</v>
      </c>
    </row>
    <row r="62" spans="1:5" ht="15.75" customHeight="1" x14ac:dyDescent="0.25">
      <c r="A62" s="216" t="s">
        <v>14757</v>
      </c>
      <c r="B62" s="224" t="s">
        <v>15709</v>
      </c>
      <c r="C62" s="255">
        <v>32500</v>
      </c>
      <c r="D62" s="217"/>
      <c r="E62" s="218">
        <f>IF(Таблица133019[[#This Row],[цена]]&lt;&gt;"",Таблица133019[[#This Row],[цена]]*Таблица133019[[#This Row],[Заказ]],"")</f>
        <v>0</v>
      </c>
    </row>
    <row r="63" spans="1:5" ht="15.75" customHeight="1" x14ac:dyDescent="0.25">
      <c r="A63" s="216" t="s">
        <v>14758</v>
      </c>
      <c r="B63" s="224" t="s">
        <v>15710</v>
      </c>
      <c r="C63" s="255">
        <v>45000</v>
      </c>
      <c r="D63" s="217"/>
      <c r="E63" s="218">
        <f>IF(Таблица133019[[#This Row],[цена]]&lt;&gt;"",Таблица133019[[#This Row],[цена]]*Таблица133019[[#This Row],[Заказ]],"")</f>
        <v>0</v>
      </c>
    </row>
    <row r="64" spans="1:5" ht="15.75" customHeight="1" x14ac:dyDescent="0.25">
      <c r="A64" s="216" t="s">
        <v>14759</v>
      </c>
      <c r="B64" s="224" t="s">
        <v>15711</v>
      </c>
      <c r="C64" s="255">
        <v>29500</v>
      </c>
      <c r="D64" s="217"/>
      <c r="E64" s="218">
        <f>IF(Таблица133019[[#This Row],[цена]]&lt;&gt;"",Таблица133019[[#This Row],[цена]]*Таблица133019[[#This Row],[Заказ]],"")</f>
        <v>0</v>
      </c>
    </row>
    <row r="65" spans="1:5" ht="15.75" customHeight="1" x14ac:dyDescent="0.25">
      <c r="A65" s="216" t="s">
        <v>14759</v>
      </c>
      <c r="B65" s="224" t="s">
        <v>15712</v>
      </c>
      <c r="C65" s="255">
        <v>31000</v>
      </c>
      <c r="D65" s="217"/>
      <c r="E65" s="218">
        <f>IF(Таблица133019[[#This Row],[цена]]&lt;&gt;"",Таблица133019[[#This Row],[цена]]*Таблица133019[[#This Row],[Заказ]],"")</f>
        <v>0</v>
      </c>
    </row>
    <row r="66" spans="1:5" ht="15.75" customHeight="1" x14ac:dyDescent="0.25">
      <c r="A66" s="216" t="s">
        <v>14760</v>
      </c>
      <c r="B66" s="224" t="s">
        <v>15712</v>
      </c>
      <c r="C66" s="255">
        <v>31000</v>
      </c>
      <c r="D66" s="217"/>
      <c r="E66" s="218">
        <f>IF(Таблица133019[[#This Row],[цена]]&lt;&gt;"",Таблица133019[[#This Row],[цена]]*Таблица133019[[#This Row],[Заказ]],"")</f>
        <v>0</v>
      </c>
    </row>
    <row r="67" spans="1:5" ht="15.75" customHeight="1" x14ac:dyDescent="0.25">
      <c r="A67" s="216" t="s">
        <v>14759</v>
      </c>
      <c r="B67" s="224" t="s">
        <v>15713</v>
      </c>
      <c r="C67" s="255">
        <v>31000</v>
      </c>
      <c r="D67" s="217"/>
      <c r="E67" s="218">
        <f>IF(Таблица133019[[#This Row],[цена]]&lt;&gt;"",Таблица133019[[#This Row],[цена]]*Таблица133019[[#This Row],[Заказ]],"")</f>
        <v>0</v>
      </c>
    </row>
    <row r="68" spans="1:5" ht="15.75" customHeight="1" x14ac:dyDescent="0.25">
      <c r="A68" s="216" t="s">
        <v>14761</v>
      </c>
      <c r="B68" s="224" t="s">
        <v>15714</v>
      </c>
      <c r="C68" s="255">
        <v>36500</v>
      </c>
      <c r="D68" s="217"/>
      <c r="E68" s="218">
        <f>IF(Таблица133019[[#This Row],[цена]]&lt;&gt;"",Таблица133019[[#This Row],[цена]]*Таблица133019[[#This Row],[Заказ]],"")</f>
        <v>0</v>
      </c>
    </row>
    <row r="69" spans="1:5" ht="15.75" customHeight="1" x14ac:dyDescent="0.25">
      <c r="A69" s="216" t="s">
        <v>14762</v>
      </c>
      <c r="B69" s="224" t="s">
        <v>15715</v>
      </c>
      <c r="C69" s="255">
        <v>40000</v>
      </c>
      <c r="D69" s="217"/>
      <c r="E69" s="218">
        <f>IF(Таблица133019[[#This Row],[цена]]&lt;&gt;"",Таблица133019[[#This Row],[цена]]*Таблица133019[[#This Row],[Заказ]],"")</f>
        <v>0</v>
      </c>
    </row>
    <row r="70" spans="1:5" ht="15.75" customHeight="1" x14ac:dyDescent="0.25">
      <c r="A70" s="216" t="s">
        <v>14763</v>
      </c>
      <c r="B70" s="224" t="s">
        <v>15716</v>
      </c>
      <c r="C70" s="255">
        <v>34000</v>
      </c>
      <c r="D70" s="217"/>
      <c r="E70" s="218">
        <f>IF(Таблица133019[[#This Row],[цена]]&lt;&gt;"",Таблица133019[[#This Row],[цена]]*Таблица133019[[#This Row],[Заказ]],"")</f>
        <v>0</v>
      </c>
    </row>
    <row r="71" spans="1:5" ht="15.75" customHeight="1" x14ac:dyDescent="0.25">
      <c r="A71" s="216" t="s">
        <v>14764</v>
      </c>
      <c r="B71" s="224" t="s">
        <v>15717</v>
      </c>
      <c r="C71" s="255">
        <v>30000</v>
      </c>
      <c r="D71" s="217"/>
      <c r="E71" s="218">
        <f>IF(Таблица133019[[#This Row],[цена]]&lt;&gt;"",Таблица133019[[#This Row],[цена]]*Таблица133019[[#This Row],[Заказ]],"")</f>
        <v>0</v>
      </c>
    </row>
    <row r="72" spans="1:5" ht="15" customHeight="1" x14ac:dyDescent="0.25">
      <c r="A72" s="216" t="s">
        <v>14764</v>
      </c>
      <c r="B72" s="224" t="s">
        <v>15718</v>
      </c>
      <c r="C72" s="255">
        <v>40000</v>
      </c>
      <c r="D72" s="217"/>
      <c r="E72" s="218">
        <f>IF(Таблица133019[[#This Row],[цена]]&lt;&gt;"",Таблица133019[[#This Row],[цена]]*Таблица133019[[#This Row],[Заказ]],"")</f>
        <v>0</v>
      </c>
    </row>
    <row r="73" spans="1:5" ht="15" customHeight="1" x14ac:dyDescent="0.25">
      <c r="A73" s="216" t="s">
        <v>14765</v>
      </c>
      <c r="B73" s="224" t="s">
        <v>15719</v>
      </c>
      <c r="C73" s="255">
        <v>35000</v>
      </c>
      <c r="D73" s="217"/>
      <c r="E73" s="218">
        <f>IF(Таблица133019[[#This Row],[цена]]&lt;&gt;"",Таблица133019[[#This Row],[цена]]*Таблица133019[[#This Row],[Заказ]],"")</f>
        <v>0</v>
      </c>
    </row>
    <row r="74" spans="1:5" ht="15" customHeight="1" x14ac:dyDescent="0.25">
      <c r="A74" s="216" t="s">
        <v>5029</v>
      </c>
      <c r="B74" s="224"/>
      <c r="C74" s="255"/>
      <c r="D74" s="217"/>
      <c r="E74" s="218" t="str">
        <f>IF(Таблица133019[[#This Row],[цена]]&lt;&gt;"",Таблица133019[[#This Row],[цена]]*Таблица133019[[#This Row],[Заказ]],"")</f>
        <v/>
      </c>
    </row>
    <row r="75" spans="1:5" ht="15" customHeight="1" x14ac:dyDescent="0.25">
      <c r="A75" s="216" t="s">
        <v>14766</v>
      </c>
      <c r="B75" s="224" t="s">
        <v>15720</v>
      </c>
      <c r="C75" s="255">
        <v>38000</v>
      </c>
      <c r="D75" s="217"/>
      <c r="E75" s="218">
        <f>IF(Таблица133019[[#This Row],[цена]]&lt;&gt;"",Таблица133019[[#This Row],[цена]]*Таблица133019[[#This Row],[Заказ]],"")</f>
        <v>0</v>
      </c>
    </row>
    <row r="76" spans="1:5" ht="15" customHeight="1" x14ac:dyDescent="0.25">
      <c r="A76" s="216" t="s">
        <v>5030</v>
      </c>
      <c r="B76" s="224"/>
      <c r="C76" s="255"/>
      <c r="D76" s="217"/>
      <c r="E76" s="218" t="str">
        <f>IF(Таблица133019[[#This Row],[цена]]&lt;&gt;"",Таблица133019[[#This Row],[цена]]*Таблица133019[[#This Row],[Заказ]],"")</f>
        <v/>
      </c>
    </row>
    <row r="77" spans="1:5" ht="15" customHeight="1" x14ac:dyDescent="0.25">
      <c r="A77" s="216" t="s">
        <v>14767</v>
      </c>
      <c r="B77" s="224" t="s">
        <v>15719</v>
      </c>
      <c r="C77" s="255">
        <v>36000</v>
      </c>
      <c r="D77" s="217"/>
      <c r="E77" s="218">
        <f>IF(Таблица133019[[#This Row],[цена]]&lt;&gt;"",Таблица133019[[#This Row],[цена]]*Таблица133019[[#This Row],[Заказ]],"")</f>
        <v>0</v>
      </c>
    </row>
    <row r="78" spans="1:5" ht="15" customHeight="1" x14ac:dyDescent="0.25">
      <c r="A78" s="216" t="s">
        <v>14767</v>
      </c>
      <c r="B78" s="224" t="s">
        <v>15721</v>
      </c>
      <c r="C78" s="255">
        <v>35000</v>
      </c>
      <c r="D78" s="217"/>
      <c r="E78" s="218">
        <f>IF(Таблица133019[[#This Row],[цена]]&lt;&gt;"",Таблица133019[[#This Row],[цена]]*Таблица133019[[#This Row],[Заказ]],"")</f>
        <v>0</v>
      </c>
    </row>
    <row r="79" spans="1:5" ht="15" customHeight="1" x14ac:dyDescent="0.25">
      <c r="A79" s="216" t="s">
        <v>14768</v>
      </c>
      <c r="B79" s="224" t="s">
        <v>15722</v>
      </c>
      <c r="C79" s="255">
        <v>35000</v>
      </c>
      <c r="D79" s="217"/>
      <c r="E79" s="218">
        <f>IF(Таблица133019[[#This Row],[цена]]&lt;&gt;"",Таблица133019[[#This Row],[цена]]*Таблица133019[[#This Row],[Заказ]],"")</f>
        <v>0</v>
      </c>
    </row>
    <row r="80" spans="1:5" ht="15" customHeight="1" x14ac:dyDescent="0.25">
      <c r="A80" s="216" t="s">
        <v>14769</v>
      </c>
      <c r="B80" s="224" t="s">
        <v>15723</v>
      </c>
      <c r="C80" s="255">
        <v>34500</v>
      </c>
      <c r="D80" s="217"/>
      <c r="E80" s="218">
        <f>IF(Таблица133019[[#This Row],[цена]]&lt;&gt;"",Таблица133019[[#This Row],[цена]]*Таблица133019[[#This Row],[Заказ]],"")</f>
        <v>0</v>
      </c>
    </row>
    <row r="81" spans="1:5" ht="15" customHeight="1" x14ac:dyDescent="0.25">
      <c r="A81" s="216" t="s">
        <v>14769</v>
      </c>
      <c r="B81" s="224" t="s">
        <v>15724</v>
      </c>
      <c r="C81" s="255">
        <v>35500</v>
      </c>
      <c r="D81" s="217"/>
      <c r="E81" s="218">
        <f>IF(Таблица133019[[#This Row],[цена]]&lt;&gt;"",Таблица133019[[#This Row],[цена]]*Таблица133019[[#This Row],[Заказ]],"")</f>
        <v>0</v>
      </c>
    </row>
    <row r="82" spans="1:5" ht="15" customHeight="1" x14ac:dyDescent="0.25">
      <c r="A82" s="216" t="s">
        <v>14769</v>
      </c>
      <c r="B82" s="224" t="s">
        <v>15725</v>
      </c>
      <c r="C82" s="255">
        <v>35500</v>
      </c>
      <c r="D82" s="217"/>
      <c r="E82" s="218">
        <f>IF(Таблица133019[[#This Row],[цена]]&lt;&gt;"",Таблица133019[[#This Row],[цена]]*Таблица133019[[#This Row],[Заказ]],"")</f>
        <v>0</v>
      </c>
    </row>
    <row r="83" spans="1:5" ht="15" customHeight="1" x14ac:dyDescent="0.25">
      <c r="A83" s="216" t="s">
        <v>12522</v>
      </c>
      <c r="B83" s="224"/>
      <c r="C83" s="255"/>
      <c r="D83" s="217"/>
      <c r="E83" s="218" t="str">
        <f>IF(Таблица133019[[#This Row],[цена]]&lt;&gt;"",Таблица133019[[#This Row],[цена]]*Таблица133019[[#This Row],[Заказ]],"")</f>
        <v/>
      </c>
    </row>
    <row r="84" spans="1:5" ht="15" customHeight="1" x14ac:dyDescent="0.25">
      <c r="A84" s="216" t="s">
        <v>14770</v>
      </c>
      <c r="B84" s="224" t="s">
        <v>15726</v>
      </c>
      <c r="C84" s="255">
        <v>26000</v>
      </c>
      <c r="D84" s="217"/>
      <c r="E84" s="218">
        <f>IF(Таблица133019[[#This Row],[цена]]&lt;&gt;"",Таблица133019[[#This Row],[цена]]*Таблица133019[[#This Row],[Заказ]],"")</f>
        <v>0</v>
      </c>
    </row>
    <row r="85" spans="1:5" ht="15" customHeight="1" x14ac:dyDescent="0.25">
      <c r="A85" s="216" t="s">
        <v>5031</v>
      </c>
      <c r="B85" s="224"/>
      <c r="C85" s="255"/>
      <c r="D85" s="217"/>
      <c r="E85" s="218" t="str">
        <f>IF(Таблица133019[[#This Row],[цена]]&lt;&gt;"",Таблица133019[[#This Row],[цена]]*Таблица133019[[#This Row],[Заказ]],"")</f>
        <v/>
      </c>
    </row>
    <row r="86" spans="1:5" ht="15" customHeight="1" x14ac:dyDescent="0.25">
      <c r="A86" s="216" t="s">
        <v>14771</v>
      </c>
      <c r="B86" s="224" t="s">
        <v>15727</v>
      </c>
      <c r="C86" s="255">
        <v>34000</v>
      </c>
      <c r="D86" s="217"/>
      <c r="E86" s="218">
        <f>IF(Таблица133019[[#This Row],[цена]]&lt;&gt;"",Таблица133019[[#This Row],[цена]]*Таблица133019[[#This Row],[Заказ]],"")</f>
        <v>0</v>
      </c>
    </row>
    <row r="87" spans="1:5" ht="15" customHeight="1" x14ac:dyDescent="0.25">
      <c r="A87" s="216" t="s">
        <v>14772</v>
      </c>
      <c r="B87" s="224" t="s">
        <v>15728</v>
      </c>
      <c r="C87" s="255">
        <v>40000</v>
      </c>
      <c r="D87" s="217"/>
      <c r="E87" s="218">
        <f>IF(Таблица133019[[#This Row],[цена]]&lt;&gt;"",Таблица133019[[#This Row],[цена]]*Таблица133019[[#This Row],[Заказ]],"")</f>
        <v>0</v>
      </c>
    </row>
    <row r="88" spans="1:5" ht="15" customHeight="1" x14ac:dyDescent="0.25">
      <c r="A88" s="216" t="s">
        <v>14772</v>
      </c>
      <c r="B88" s="224" t="s">
        <v>15729</v>
      </c>
      <c r="C88" s="255">
        <v>29000</v>
      </c>
      <c r="D88" s="217"/>
      <c r="E88" s="218">
        <f>IF(Таблица133019[[#This Row],[цена]]&lt;&gt;"",Таблица133019[[#This Row],[цена]]*Таблица133019[[#This Row],[Заказ]],"")</f>
        <v>0</v>
      </c>
    </row>
    <row r="89" spans="1:5" ht="15" customHeight="1" x14ac:dyDescent="0.25">
      <c r="A89" s="216" t="s">
        <v>14773</v>
      </c>
      <c r="B89" s="224" t="s">
        <v>15730</v>
      </c>
      <c r="C89" s="255">
        <v>27500</v>
      </c>
      <c r="D89" s="217"/>
      <c r="E89" s="218">
        <f>IF(Таблица133019[[#This Row],[цена]]&lt;&gt;"",Таблица133019[[#This Row],[цена]]*Таблица133019[[#This Row],[Заказ]],"")</f>
        <v>0</v>
      </c>
    </row>
    <row r="90" spans="1:5" ht="15" customHeight="1" x14ac:dyDescent="0.25">
      <c r="A90" s="216" t="s">
        <v>14774</v>
      </c>
      <c r="B90" s="224" t="s">
        <v>15731</v>
      </c>
      <c r="C90" s="255">
        <v>35000</v>
      </c>
      <c r="D90" s="217"/>
      <c r="E90" s="218">
        <f>IF(Таблица133019[[#This Row],[цена]]&lt;&gt;"",Таблица133019[[#This Row],[цена]]*Таблица133019[[#This Row],[Заказ]],"")</f>
        <v>0</v>
      </c>
    </row>
    <row r="91" spans="1:5" ht="15" customHeight="1" x14ac:dyDescent="0.25">
      <c r="A91" s="216" t="s">
        <v>14775</v>
      </c>
      <c r="B91" s="224" t="s">
        <v>15732</v>
      </c>
      <c r="C91" s="255">
        <v>33500</v>
      </c>
      <c r="D91" s="217"/>
      <c r="E91" s="218">
        <f>IF(Таблица133019[[#This Row],[цена]]&lt;&gt;"",Таблица133019[[#This Row],[цена]]*Таблица133019[[#This Row],[Заказ]],"")</f>
        <v>0</v>
      </c>
    </row>
    <row r="92" spans="1:5" ht="15" customHeight="1" x14ac:dyDescent="0.25">
      <c r="A92" s="216" t="s">
        <v>14775</v>
      </c>
      <c r="B92" s="224" t="s">
        <v>15733</v>
      </c>
      <c r="C92" s="255">
        <v>36500</v>
      </c>
      <c r="D92" s="217"/>
      <c r="E92" s="218">
        <f>IF(Таблица133019[[#This Row],[цена]]&lt;&gt;"",Таблица133019[[#This Row],[цена]]*Таблица133019[[#This Row],[Заказ]],"")</f>
        <v>0</v>
      </c>
    </row>
    <row r="93" spans="1:5" ht="15" customHeight="1" x14ac:dyDescent="0.25">
      <c r="A93" s="216" t="s">
        <v>14776</v>
      </c>
      <c r="B93" s="224" t="s">
        <v>15711</v>
      </c>
      <c r="C93" s="255">
        <v>29000</v>
      </c>
      <c r="D93" s="217"/>
      <c r="E93" s="218">
        <f>IF(Таблица133019[[#This Row],[цена]]&lt;&gt;"",Таблица133019[[#This Row],[цена]]*Таблица133019[[#This Row],[Заказ]],"")</f>
        <v>0</v>
      </c>
    </row>
    <row r="94" spans="1:5" ht="15" customHeight="1" x14ac:dyDescent="0.25">
      <c r="A94" s="216" t="s">
        <v>14776</v>
      </c>
      <c r="B94" s="224" t="s">
        <v>15734</v>
      </c>
      <c r="C94" s="255">
        <v>30500</v>
      </c>
      <c r="D94" s="217"/>
      <c r="E94" s="218">
        <f>IF(Таблица133019[[#This Row],[цена]]&lt;&gt;"",Таблица133019[[#This Row],[цена]]*Таблица133019[[#This Row],[Заказ]],"")</f>
        <v>0</v>
      </c>
    </row>
    <row r="95" spans="1:5" ht="15" customHeight="1" x14ac:dyDescent="0.25">
      <c r="A95" s="216" t="s">
        <v>14777</v>
      </c>
      <c r="B95" s="224" t="s">
        <v>15735</v>
      </c>
      <c r="C95" s="255">
        <v>36500</v>
      </c>
      <c r="D95" s="217"/>
      <c r="E95" s="218">
        <f>IF(Таблица133019[[#This Row],[цена]]&lt;&gt;"",Таблица133019[[#This Row],[цена]]*Таблица133019[[#This Row],[Заказ]],"")</f>
        <v>0</v>
      </c>
    </row>
    <row r="96" spans="1:5" ht="15" customHeight="1" x14ac:dyDescent="0.25">
      <c r="A96" s="216" t="s">
        <v>14778</v>
      </c>
      <c r="B96" s="224" t="s">
        <v>15736</v>
      </c>
      <c r="C96" s="255">
        <v>32500</v>
      </c>
      <c r="D96" s="217"/>
      <c r="E96" s="218">
        <f>IF(Таблица133019[[#This Row],[цена]]&lt;&gt;"",Таблица133019[[#This Row],[цена]]*Таблица133019[[#This Row],[Заказ]],"")</f>
        <v>0</v>
      </c>
    </row>
    <row r="97" spans="1:5" ht="15" customHeight="1" x14ac:dyDescent="0.25">
      <c r="A97" s="216" t="s">
        <v>14779</v>
      </c>
      <c r="B97" s="224" t="s">
        <v>15714</v>
      </c>
      <c r="C97" s="255">
        <v>29500</v>
      </c>
      <c r="D97" s="217"/>
      <c r="E97" s="218">
        <f>IF(Таблица133019[[#This Row],[цена]]&lt;&gt;"",Таблица133019[[#This Row],[цена]]*Таблица133019[[#This Row],[Заказ]],"")</f>
        <v>0</v>
      </c>
    </row>
    <row r="98" spans="1:5" ht="15" customHeight="1" x14ac:dyDescent="0.25">
      <c r="A98" s="216" t="s">
        <v>14779</v>
      </c>
      <c r="B98" s="224" t="s">
        <v>15737</v>
      </c>
      <c r="C98" s="255">
        <v>34500</v>
      </c>
      <c r="D98" s="217"/>
      <c r="E98" s="218">
        <f>IF(Таблица133019[[#This Row],[цена]]&lt;&gt;"",Таблица133019[[#This Row],[цена]]*Таблица133019[[#This Row],[Заказ]],"")</f>
        <v>0</v>
      </c>
    </row>
    <row r="99" spans="1:5" ht="15" customHeight="1" x14ac:dyDescent="0.25">
      <c r="A99" s="216" t="s">
        <v>14780</v>
      </c>
      <c r="B99" s="224" t="s">
        <v>15719</v>
      </c>
      <c r="C99" s="255">
        <v>42000</v>
      </c>
      <c r="D99" s="217"/>
      <c r="E99" s="218">
        <f>IF(Таблица133019[[#This Row],[цена]]&lt;&gt;"",Таблица133019[[#This Row],[цена]]*Таблица133019[[#This Row],[Заказ]],"")</f>
        <v>0</v>
      </c>
    </row>
    <row r="100" spans="1:5" ht="15" customHeight="1" x14ac:dyDescent="0.25">
      <c r="A100" s="216" t="s">
        <v>5032</v>
      </c>
      <c r="B100" s="224"/>
      <c r="C100" s="255"/>
      <c r="D100" s="217"/>
      <c r="E100" s="218" t="str">
        <f>IF(Таблица133019[[#This Row],[цена]]&lt;&gt;"",Таблица133019[[#This Row],[цена]]*Таблица133019[[#This Row],[Заказ]],"")</f>
        <v/>
      </c>
    </row>
    <row r="101" spans="1:5" ht="15" customHeight="1" x14ac:dyDescent="0.25">
      <c r="A101" s="216" t="s">
        <v>14781</v>
      </c>
      <c r="B101" s="224" t="s">
        <v>15738</v>
      </c>
      <c r="C101" s="255">
        <v>37500</v>
      </c>
      <c r="D101" s="217"/>
      <c r="E101" s="218">
        <f>IF(Таблица133019[[#This Row],[цена]]&lt;&gt;"",Таблица133019[[#This Row],[цена]]*Таблица133019[[#This Row],[Заказ]],"")</f>
        <v>0</v>
      </c>
    </row>
    <row r="102" spans="1:5" ht="15" customHeight="1" x14ac:dyDescent="0.25">
      <c r="A102" s="216" t="s">
        <v>5033</v>
      </c>
      <c r="B102" s="224" t="s">
        <v>15739</v>
      </c>
      <c r="C102" s="255">
        <v>24500</v>
      </c>
      <c r="D102" s="217"/>
      <c r="E102" s="218">
        <f>IF(Таблица133019[[#This Row],[цена]]&lt;&gt;"",Таблица133019[[#This Row],[цена]]*Таблица133019[[#This Row],[Заказ]],"")</f>
        <v>0</v>
      </c>
    </row>
    <row r="103" spans="1:5" ht="15" customHeight="1" x14ac:dyDescent="0.25">
      <c r="A103" s="216" t="s">
        <v>5034</v>
      </c>
      <c r="B103" s="224" t="s">
        <v>15740</v>
      </c>
      <c r="C103" s="255">
        <v>28500</v>
      </c>
      <c r="D103" s="217"/>
      <c r="E103" s="218">
        <f>IF(Таблица133019[[#This Row],[цена]]&lt;&gt;"",Таблица133019[[#This Row],[цена]]*Таблица133019[[#This Row],[Заказ]],"")</f>
        <v>0</v>
      </c>
    </row>
    <row r="104" spans="1:5" ht="15" customHeight="1" x14ac:dyDescent="0.25">
      <c r="A104" s="216" t="s">
        <v>5035</v>
      </c>
      <c r="B104" s="224" t="s">
        <v>15741</v>
      </c>
      <c r="C104" s="255">
        <v>26000</v>
      </c>
      <c r="D104" s="217"/>
      <c r="E104" s="218">
        <f>IF(Таблица133019[[#This Row],[цена]]&lt;&gt;"",Таблица133019[[#This Row],[цена]]*Таблица133019[[#This Row],[Заказ]],"")</f>
        <v>0</v>
      </c>
    </row>
    <row r="105" spans="1:5" ht="15" customHeight="1" x14ac:dyDescent="0.25">
      <c r="A105" s="216" t="s">
        <v>5035</v>
      </c>
      <c r="B105" s="224" t="s">
        <v>15742</v>
      </c>
      <c r="C105" s="255">
        <v>33500</v>
      </c>
      <c r="D105" s="217"/>
      <c r="E105" s="218">
        <f>IF(Таблица133019[[#This Row],[цена]]&lt;&gt;"",Таблица133019[[#This Row],[цена]]*Таблица133019[[#This Row],[Заказ]],"")</f>
        <v>0</v>
      </c>
    </row>
    <row r="106" spans="1:5" ht="15" customHeight="1" x14ac:dyDescent="0.25">
      <c r="A106" s="216" t="s">
        <v>5036</v>
      </c>
      <c r="B106" s="224" t="s">
        <v>15743</v>
      </c>
      <c r="C106" s="255">
        <v>35000</v>
      </c>
      <c r="D106" s="217"/>
      <c r="E106" s="218">
        <f>IF(Таблица133019[[#This Row],[цена]]&lt;&gt;"",Таблица133019[[#This Row],[цена]]*Таблица133019[[#This Row],[Заказ]],"")</f>
        <v>0</v>
      </c>
    </row>
    <row r="107" spans="1:5" ht="15" customHeight="1" x14ac:dyDescent="0.25">
      <c r="A107" s="216" t="s">
        <v>5037</v>
      </c>
      <c r="B107" s="224" t="s">
        <v>15744</v>
      </c>
      <c r="C107" s="255">
        <v>41500</v>
      </c>
      <c r="D107" s="217"/>
      <c r="E107" s="218">
        <f>IF(Таблица133019[[#This Row],[цена]]&lt;&gt;"",Таблица133019[[#This Row],[цена]]*Таблица133019[[#This Row],[Заказ]],"")</f>
        <v>0</v>
      </c>
    </row>
    <row r="108" spans="1:5" ht="15" customHeight="1" x14ac:dyDescent="0.25">
      <c r="A108" s="216" t="s">
        <v>5037</v>
      </c>
      <c r="B108" s="224" t="s">
        <v>15738</v>
      </c>
      <c r="C108" s="255">
        <v>46000</v>
      </c>
      <c r="D108" s="217"/>
      <c r="E108" s="218">
        <f>IF(Таблица133019[[#This Row],[цена]]&lt;&gt;"",Таблица133019[[#This Row],[цена]]*Таблица133019[[#This Row],[Заказ]],"")</f>
        <v>0</v>
      </c>
    </row>
    <row r="109" spans="1:5" ht="15" customHeight="1" x14ac:dyDescent="0.25">
      <c r="A109" s="216" t="s">
        <v>5038</v>
      </c>
      <c r="B109" s="224" t="s">
        <v>15745</v>
      </c>
      <c r="C109" s="255">
        <v>45000</v>
      </c>
      <c r="D109" s="217"/>
      <c r="E109" s="218">
        <f>IF(Таблица133019[[#This Row],[цена]]&lt;&gt;"",Таблица133019[[#This Row],[цена]]*Таблица133019[[#This Row],[Заказ]],"")</f>
        <v>0</v>
      </c>
    </row>
    <row r="110" spans="1:5" ht="15" customHeight="1" x14ac:dyDescent="0.25">
      <c r="A110" s="216" t="s">
        <v>5039</v>
      </c>
      <c r="B110" s="224"/>
      <c r="C110" s="255"/>
      <c r="D110" s="217"/>
      <c r="E110" s="218" t="str">
        <f>IF(Таблица133019[[#This Row],[цена]]&lt;&gt;"",Таблица133019[[#This Row],[цена]]*Таблица133019[[#This Row],[Заказ]],"")</f>
        <v/>
      </c>
    </row>
    <row r="111" spans="1:5" ht="15" customHeight="1" x14ac:dyDescent="0.25">
      <c r="A111" s="216" t="s">
        <v>5040</v>
      </c>
      <c r="B111" s="224" t="s">
        <v>15746</v>
      </c>
      <c r="C111" s="255">
        <v>49500</v>
      </c>
      <c r="D111" s="217"/>
      <c r="E111" s="218">
        <f>IF(Таблица133019[[#This Row],[цена]]&lt;&gt;"",Таблица133019[[#This Row],[цена]]*Таблица133019[[#This Row],[Заказ]],"")</f>
        <v>0</v>
      </c>
    </row>
    <row r="112" spans="1:5" ht="15" customHeight="1" x14ac:dyDescent="0.25">
      <c r="A112" s="216" t="s">
        <v>5041</v>
      </c>
      <c r="B112" s="224" t="s">
        <v>15747</v>
      </c>
      <c r="C112" s="255">
        <v>49500</v>
      </c>
      <c r="D112" s="217"/>
      <c r="E112" s="218">
        <f>IF(Таблица133019[[#This Row],[цена]]&lt;&gt;"",Таблица133019[[#This Row],[цена]]*Таблица133019[[#This Row],[Заказ]],"")</f>
        <v>0</v>
      </c>
    </row>
    <row r="113" spans="1:5" ht="15" customHeight="1" x14ac:dyDescent="0.25">
      <c r="A113" s="216" t="s">
        <v>5042</v>
      </c>
      <c r="B113" s="224" t="s">
        <v>15745</v>
      </c>
      <c r="C113" s="255">
        <v>54500</v>
      </c>
      <c r="D113" s="217"/>
      <c r="E113" s="218">
        <f>IF(Таблица133019[[#This Row],[цена]]&lt;&gt;"",Таблица133019[[#This Row],[цена]]*Таблица133019[[#This Row],[Заказ]],"")</f>
        <v>0</v>
      </c>
    </row>
    <row r="114" spans="1:5" ht="15" customHeight="1" x14ac:dyDescent="0.25">
      <c r="A114" s="216" t="s">
        <v>14782</v>
      </c>
      <c r="B114" s="224" t="s">
        <v>15738</v>
      </c>
      <c r="C114" s="255">
        <v>53500</v>
      </c>
      <c r="D114" s="217"/>
      <c r="E114" s="218">
        <f>IF(Таблица133019[[#This Row],[цена]]&lt;&gt;"",Таблица133019[[#This Row],[цена]]*Таблица133019[[#This Row],[Заказ]],"")</f>
        <v>0</v>
      </c>
    </row>
    <row r="115" spans="1:5" ht="15" customHeight="1" x14ac:dyDescent="0.25">
      <c r="A115" s="216" t="s">
        <v>5043</v>
      </c>
      <c r="B115" s="224" t="s">
        <v>14734</v>
      </c>
      <c r="C115" s="255">
        <v>57000</v>
      </c>
      <c r="D115" s="217"/>
      <c r="E115" s="218">
        <f>IF(Таблица133019[[#This Row],[цена]]&lt;&gt;"",Таблица133019[[#This Row],[цена]]*Таблица133019[[#This Row],[Заказ]],"")</f>
        <v>0</v>
      </c>
    </row>
    <row r="116" spans="1:5" ht="15" customHeight="1" x14ac:dyDescent="0.25">
      <c r="A116" s="216" t="s">
        <v>5043</v>
      </c>
      <c r="B116" s="224" t="s">
        <v>5044</v>
      </c>
      <c r="C116" s="255">
        <v>58000</v>
      </c>
      <c r="D116" s="217"/>
      <c r="E116" s="218">
        <f>IF(Таблица133019[[#This Row],[цена]]&lt;&gt;"",Таблица133019[[#This Row],[цена]]*Таблица133019[[#This Row],[Заказ]],"")</f>
        <v>0</v>
      </c>
    </row>
    <row r="117" spans="1:5" ht="15" customHeight="1" x14ac:dyDescent="0.25">
      <c r="A117" s="216" t="s">
        <v>14783</v>
      </c>
      <c r="B117" s="224" t="s">
        <v>15748</v>
      </c>
      <c r="C117" s="255">
        <v>113000</v>
      </c>
      <c r="D117" s="217"/>
      <c r="E117" s="218">
        <f>IF(Таблица133019[[#This Row],[цена]]&lt;&gt;"",Таблица133019[[#This Row],[цена]]*Таблица133019[[#This Row],[Заказ]],"")</f>
        <v>0</v>
      </c>
    </row>
    <row r="118" spans="1:5" ht="15" customHeight="1" x14ac:dyDescent="0.25">
      <c r="A118" s="216" t="s">
        <v>11823</v>
      </c>
      <c r="B118" s="224" t="s">
        <v>14734</v>
      </c>
      <c r="C118" s="255">
        <v>70000</v>
      </c>
      <c r="D118" s="217"/>
      <c r="E118" s="218">
        <f>IF(Таблица133019[[#This Row],[цена]]&lt;&gt;"",Таблица133019[[#This Row],[цена]]*Таблица133019[[#This Row],[Заказ]],"")</f>
        <v>0</v>
      </c>
    </row>
    <row r="119" spans="1:5" ht="15" customHeight="1" x14ac:dyDescent="0.25">
      <c r="A119" s="216" t="s">
        <v>11823</v>
      </c>
      <c r="B119" s="224" t="s">
        <v>5045</v>
      </c>
      <c r="C119" s="255">
        <v>69000</v>
      </c>
      <c r="D119" s="217"/>
      <c r="E119" s="218">
        <f>IF(Таблица133019[[#This Row],[цена]]&lt;&gt;"",Таблица133019[[#This Row],[цена]]*Таблица133019[[#This Row],[Заказ]],"")</f>
        <v>0</v>
      </c>
    </row>
    <row r="120" spans="1:5" ht="15" customHeight="1" x14ac:dyDescent="0.25">
      <c r="A120" s="216" t="s">
        <v>5046</v>
      </c>
      <c r="B120" s="224"/>
      <c r="C120" s="255"/>
      <c r="D120" s="217"/>
      <c r="E120" s="218" t="str">
        <f>IF(Таблица133019[[#This Row],[цена]]&lt;&gt;"",Таблица133019[[#This Row],[цена]]*Таблица133019[[#This Row],[Заказ]],"")</f>
        <v/>
      </c>
    </row>
    <row r="121" spans="1:5" ht="15" customHeight="1" x14ac:dyDescent="0.25">
      <c r="A121" s="216" t="s">
        <v>14784</v>
      </c>
      <c r="B121" s="224" t="s">
        <v>15749</v>
      </c>
      <c r="C121" s="255">
        <v>52000</v>
      </c>
      <c r="D121" s="217"/>
      <c r="E121" s="218">
        <f>IF(Таблица133019[[#This Row],[цена]]&lt;&gt;"",Таблица133019[[#This Row],[цена]]*Таблица133019[[#This Row],[Заказ]],"")</f>
        <v>0</v>
      </c>
    </row>
    <row r="122" spans="1:5" ht="15" customHeight="1" x14ac:dyDescent="0.25">
      <c r="A122" s="216" t="s">
        <v>14785</v>
      </c>
      <c r="B122" s="224" t="s">
        <v>15750</v>
      </c>
      <c r="C122" s="255">
        <v>52000</v>
      </c>
      <c r="D122" s="217"/>
      <c r="E122" s="218">
        <f>IF(Таблица133019[[#This Row],[цена]]&lt;&gt;"",Таблица133019[[#This Row],[цена]]*Таблица133019[[#This Row],[Заказ]],"")</f>
        <v>0</v>
      </c>
    </row>
    <row r="123" spans="1:5" ht="15" customHeight="1" x14ac:dyDescent="0.25">
      <c r="A123" s="216" t="s">
        <v>11824</v>
      </c>
      <c r="B123" s="224" t="s">
        <v>9330</v>
      </c>
      <c r="C123" s="255">
        <v>39500</v>
      </c>
      <c r="D123" s="217"/>
      <c r="E123" s="218">
        <f>IF(Таблица133019[[#This Row],[цена]]&lt;&gt;"",Таблица133019[[#This Row],[цена]]*Таблица133019[[#This Row],[Заказ]],"")</f>
        <v>0</v>
      </c>
    </row>
    <row r="124" spans="1:5" ht="15" customHeight="1" x14ac:dyDescent="0.25">
      <c r="A124" s="216" t="s">
        <v>5047</v>
      </c>
      <c r="B124" s="224" t="s">
        <v>5044</v>
      </c>
      <c r="C124" s="255">
        <v>60500</v>
      </c>
      <c r="D124" s="217"/>
      <c r="E124" s="218">
        <f>IF(Таблица133019[[#This Row],[цена]]&lt;&gt;"",Таблица133019[[#This Row],[цена]]*Таблица133019[[#This Row],[Заказ]],"")</f>
        <v>0</v>
      </c>
    </row>
    <row r="125" spans="1:5" ht="15" customHeight="1" x14ac:dyDescent="0.25">
      <c r="A125" s="216" t="s">
        <v>14786</v>
      </c>
      <c r="B125" s="224" t="s">
        <v>15751</v>
      </c>
      <c r="C125" s="255">
        <v>109500</v>
      </c>
      <c r="D125" s="217"/>
      <c r="E125" s="218">
        <f>IF(Таблица133019[[#This Row],[цена]]&lt;&gt;"",Таблица133019[[#This Row],[цена]]*Таблица133019[[#This Row],[Заказ]],"")</f>
        <v>0</v>
      </c>
    </row>
    <row r="126" spans="1:5" ht="15" customHeight="1" x14ac:dyDescent="0.25">
      <c r="A126" s="216" t="s">
        <v>14787</v>
      </c>
      <c r="B126" s="224" t="s">
        <v>14734</v>
      </c>
      <c r="C126" s="255">
        <v>38500</v>
      </c>
      <c r="D126" s="217"/>
      <c r="E126" s="218">
        <f>IF(Таблица133019[[#This Row],[цена]]&lt;&gt;"",Таблица133019[[#This Row],[цена]]*Таблица133019[[#This Row],[Заказ]],"")</f>
        <v>0</v>
      </c>
    </row>
    <row r="127" spans="1:5" ht="15" customHeight="1" x14ac:dyDescent="0.25">
      <c r="A127" s="216" t="s">
        <v>5048</v>
      </c>
      <c r="B127" s="224" t="s">
        <v>15752</v>
      </c>
      <c r="C127" s="255">
        <v>47500</v>
      </c>
      <c r="D127" s="217"/>
      <c r="E127" s="218">
        <f>IF(Таблица133019[[#This Row],[цена]]&lt;&gt;"",Таблица133019[[#This Row],[цена]]*Таблица133019[[#This Row],[Заказ]],"")</f>
        <v>0</v>
      </c>
    </row>
    <row r="128" spans="1:5" ht="15" customHeight="1" x14ac:dyDescent="0.25">
      <c r="A128" s="216" t="s">
        <v>5048</v>
      </c>
      <c r="B128" s="224" t="s">
        <v>15753</v>
      </c>
      <c r="C128" s="255">
        <v>51500</v>
      </c>
      <c r="D128" s="217"/>
      <c r="E128" s="218">
        <f>IF(Таблица133019[[#This Row],[цена]]&lt;&gt;"",Таблица133019[[#This Row],[цена]]*Таблица133019[[#This Row],[Заказ]],"")</f>
        <v>0</v>
      </c>
    </row>
    <row r="129" spans="1:5" ht="15" customHeight="1" x14ac:dyDescent="0.25">
      <c r="A129" s="216" t="s">
        <v>5049</v>
      </c>
      <c r="B129" s="224"/>
      <c r="C129" s="255"/>
      <c r="D129" s="217"/>
      <c r="E129" s="218" t="str">
        <f>IF(Таблица133019[[#This Row],[цена]]&lt;&gt;"",Таблица133019[[#This Row],[цена]]*Таблица133019[[#This Row],[Заказ]],"")</f>
        <v/>
      </c>
    </row>
    <row r="130" spans="1:5" ht="15" customHeight="1" x14ac:dyDescent="0.25">
      <c r="A130" s="216" t="s">
        <v>14788</v>
      </c>
      <c r="B130" s="224" t="s">
        <v>14734</v>
      </c>
      <c r="C130" s="255">
        <v>44000</v>
      </c>
      <c r="D130" s="217"/>
      <c r="E130" s="218">
        <f>IF(Таблица133019[[#This Row],[цена]]&lt;&gt;"",Таблица133019[[#This Row],[цена]]*Таблица133019[[#This Row],[Заказ]],"")</f>
        <v>0</v>
      </c>
    </row>
    <row r="131" spans="1:5" ht="15" customHeight="1" x14ac:dyDescent="0.25">
      <c r="A131" s="216" t="s">
        <v>14789</v>
      </c>
      <c r="B131" s="224" t="s">
        <v>14734</v>
      </c>
      <c r="C131" s="255">
        <v>49000</v>
      </c>
      <c r="D131" s="217"/>
      <c r="E131" s="218">
        <f>IF(Таблица133019[[#This Row],[цена]]&lt;&gt;"",Таблица133019[[#This Row],[цена]]*Таблица133019[[#This Row],[Заказ]],"")</f>
        <v>0</v>
      </c>
    </row>
    <row r="132" spans="1:5" ht="15" customHeight="1" x14ac:dyDescent="0.25">
      <c r="A132" s="216" t="s">
        <v>14790</v>
      </c>
      <c r="B132" s="224" t="s">
        <v>14734</v>
      </c>
      <c r="C132" s="255">
        <v>49000</v>
      </c>
      <c r="D132" s="217"/>
      <c r="E132" s="218">
        <f>IF(Таблица133019[[#This Row],[цена]]&lt;&gt;"",Таблица133019[[#This Row],[цена]]*Таблица133019[[#This Row],[Заказ]],"")</f>
        <v>0</v>
      </c>
    </row>
    <row r="133" spans="1:5" ht="15" customHeight="1" x14ac:dyDescent="0.25">
      <c r="A133" s="216" t="s">
        <v>14791</v>
      </c>
      <c r="B133" s="224" t="s">
        <v>14734</v>
      </c>
      <c r="C133" s="255">
        <v>45000</v>
      </c>
      <c r="D133" s="217"/>
      <c r="E133" s="218">
        <f>IF(Таблица133019[[#This Row],[цена]]&lt;&gt;"",Таблица133019[[#This Row],[цена]]*Таблица133019[[#This Row],[Заказ]],"")</f>
        <v>0</v>
      </c>
    </row>
    <row r="134" spans="1:5" ht="15" customHeight="1" x14ac:dyDescent="0.25">
      <c r="A134" s="216" t="s">
        <v>5050</v>
      </c>
      <c r="B134" s="224" t="s">
        <v>5045</v>
      </c>
      <c r="C134" s="255">
        <v>50000</v>
      </c>
      <c r="D134" s="217"/>
      <c r="E134" s="218">
        <f>IF(Таблица133019[[#This Row],[цена]]&lt;&gt;"",Таблица133019[[#This Row],[цена]]*Таблица133019[[#This Row],[Заказ]],"")</f>
        <v>0</v>
      </c>
    </row>
    <row r="135" spans="1:5" ht="15" customHeight="1" x14ac:dyDescent="0.25">
      <c r="A135" s="216" t="s">
        <v>5051</v>
      </c>
      <c r="B135" s="224"/>
      <c r="C135" s="255"/>
      <c r="D135" s="217"/>
      <c r="E135" s="218" t="str">
        <f>IF(Таблица133019[[#This Row],[цена]]&lt;&gt;"",Таблица133019[[#This Row],[цена]]*Таблица133019[[#This Row],[Заказ]],"")</f>
        <v/>
      </c>
    </row>
    <row r="136" spans="1:5" ht="15" customHeight="1" x14ac:dyDescent="0.25">
      <c r="A136" s="216" t="s">
        <v>9719</v>
      </c>
      <c r="B136" s="224" t="s">
        <v>15754</v>
      </c>
      <c r="C136" s="255">
        <v>37500</v>
      </c>
      <c r="D136" s="217"/>
      <c r="E136" s="218">
        <f>IF(Таблица133019[[#This Row],[цена]]&lt;&gt;"",Таблица133019[[#This Row],[цена]]*Таблица133019[[#This Row],[Заказ]],"")</f>
        <v>0</v>
      </c>
    </row>
    <row r="137" spans="1:5" ht="15" customHeight="1" x14ac:dyDescent="0.25">
      <c r="A137" s="216" t="s">
        <v>9720</v>
      </c>
      <c r="B137" s="224" t="s">
        <v>15754</v>
      </c>
      <c r="C137" s="255">
        <v>39000</v>
      </c>
      <c r="D137" s="217"/>
      <c r="E137" s="218">
        <f>IF(Таблица133019[[#This Row],[цена]]&lt;&gt;"",Таблица133019[[#This Row],[цена]]*Таблица133019[[#This Row],[Заказ]],"")</f>
        <v>0</v>
      </c>
    </row>
    <row r="138" spans="1:5" ht="15" customHeight="1" x14ac:dyDescent="0.25">
      <c r="A138" s="216" t="s">
        <v>9721</v>
      </c>
      <c r="B138" s="224" t="s">
        <v>15755</v>
      </c>
      <c r="C138" s="255">
        <v>39500</v>
      </c>
      <c r="D138" s="217"/>
      <c r="E138" s="218">
        <f>IF(Таблица133019[[#This Row],[цена]]&lt;&gt;"",Таблица133019[[#This Row],[цена]]*Таблица133019[[#This Row],[Заказ]],"")</f>
        <v>0</v>
      </c>
    </row>
    <row r="139" spans="1:5" ht="15" customHeight="1" x14ac:dyDescent="0.25">
      <c r="A139" s="216" t="s">
        <v>10263</v>
      </c>
      <c r="B139" s="224" t="s">
        <v>15756</v>
      </c>
      <c r="C139" s="255">
        <v>47000</v>
      </c>
      <c r="D139" s="217"/>
      <c r="E139" s="218">
        <f>IF(Таблица133019[[#This Row],[цена]]&lt;&gt;"",Таблица133019[[#This Row],[цена]]*Таблица133019[[#This Row],[Заказ]],"")</f>
        <v>0</v>
      </c>
    </row>
    <row r="140" spans="1:5" ht="15" customHeight="1" x14ac:dyDescent="0.25">
      <c r="A140" s="216" t="s">
        <v>5052</v>
      </c>
      <c r="B140" s="224" t="s">
        <v>15757</v>
      </c>
      <c r="C140" s="255">
        <v>35500</v>
      </c>
      <c r="D140" s="217"/>
      <c r="E140" s="218">
        <f>IF(Таблица133019[[#This Row],[цена]]&lt;&gt;"",Таблица133019[[#This Row],[цена]]*Таблица133019[[#This Row],[Заказ]],"")</f>
        <v>0</v>
      </c>
    </row>
    <row r="141" spans="1:5" ht="15" customHeight="1" x14ac:dyDescent="0.25">
      <c r="A141" s="216" t="s">
        <v>5053</v>
      </c>
      <c r="B141" s="224" t="s">
        <v>15754</v>
      </c>
      <c r="C141" s="255">
        <v>35500</v>
      </c>
      <c r="D141" s="217"/>
      <c r="E141" s="218">
        <f>IF(Таблица133019[[#This Row],[цена]]&lt;&gt;"",Таблица133019[[#This Row],[цена]]*Таблица133019[[#This Row],[Заказ]],"")</f>
        <v>0</v>
      </c>
    </row>
    <row r="142" spans="1:5" ht="15" customHeight="1" x14ac:dyDescent="0.25">
      <c r="A142" s="216" t="s">
        <v>5054</v>
      </c>
      <c r="B142" s="224" t="s">
        <v>15758</v>
      </c>
      <c r="C142" s="255">
        <v>84000</v>
      </c>
      <c r="D142" s="217"/>
      <c r="E142" s="218">
        <f>IF(Таблица133019[[#This Row],[цена]]&lt;&gt;"",Таблица133019[[#This Row],[цена]]*Таблица133019[[#This Row],[Заказ]],"")</f>
        <v>0</v>
      </c>
    </row>
    <row r="143" spans="1:5" ht="15" customHeight="1" x14ac:dyDescent="0.25">
      <c r="A143" s="216" t="s">
        <v>10264</v>
      </c>
      <c r="B143" s="224" t="s">
        <v>15759</v>
      </c>
      <c r="C143" s="255">
        <v>81500</v>
      </c>
      <c r="D143" s="217"/>
      <c r="E143" s="218">
        <f>IF(Таблица133019[[#This Row],[цена]]&lt;&gt;"",Таблица133019[[#This Row],[цена]]*Таблица133019[[#This Row],[Заказ]],"")</f>
        <v>0</v>
      </c>
    </row>
    <row r="144" spans="1:5" ht="15" customHeight="1" x14ac:dyDescent="0.25">
      <c r="A144" s="216" t="s">
        <v>5055</v>
      </c>
      <c r="B144" s="224" t="s">
        <v>15760</v>
      </c>
      <c r="C144" s="255">
        <v>85500</v>
      </c>
      <c r="D144" s="217"/>
      <c r="E144" s="218">
        <f>IF(Таблица133019[[#This Row],[цена]]&lt;&gt;"",Таблица133019[[#This Row],[цена]]*Таблица133019[[#This Row],[Заказ]],"")</f>
        <v>0</v>
      </c>
    </row>
    <row r="145" spans="1:5" ht="15" customHeight="1" x14ac:dyDescent="0.25">
      <c r="A145" s="216" t="s">
        <v>5056</v>
      </c>
      <c r="B145" s="224" t="s">
        <v>15754</v>
      </c>
      <c r="C145" s="255">
        <v>78000</v>
      </c>
      <c r="D145" s="217"/>
      <c r="E145" s="218">
        <f>IF(Таблица133019[[#This Row],[цена]]&lt;&gt;"",Таблица133019[[#This Row],[цена]]*Таблица133019[[#This Row],[Заказ]],"")</f>
        <v>0</v>
      </c>
    </row>
    <row r="146" spans="1:5" ht="15" customHeight="1" x14ac:dyDescent="0.25">
      <c r="A146" s="216" t="s">
        <v>5057</v>
      </c>
      <c r="B146" s="224" t="s">
        <v>15761</v>
      </c>
      <c r="C146" s="255">
        <v>72500</v>
      </c>
      <c r="D146" s="217"/>
      <c r="E146" s="218">
        <f>IF(Таблица133019[[#This Row],[цена]]&lt;&gt;"",Таблица133019[[#This Row],[цена]]*Таблица133019[[#This Row],[Заказ]],"")</f>
        <v>0</v>
      </c>
    </row>
    <row r="147" spans="1:5" ht="15" customHeight="1" x14ac:dyDescent="0.25">
      <c r="A147" s="216" t="s">
        <v>5057</v>
      </c>
      <c r="B147" s="224" t="s">
        <v>15762</v>
      </c>
      <c r="C147" s="255">
        <v>66500</v>
      </c>
      <c r="D147" s="217"/>
      <c r="E147" s="218">
        <f>IF(Таблица133019[[#This Row],[цена]]&lt;&gt;"",Таблица133019[[#This Row],[цена]]*Таблица133019[[#This Row],[Заказ]],"")</f>
        <v>0</v>
      </c>
    </row>
    <row r="148" spans="1:5" ht="15" customHeight="1" x14ac:dyDescent="0.25">
      <c r="A148" s="216" t="s">
        <v>5058</v>
      </c>
      <c r="B148" s="224"/>
      <c r="C148" s="255"/>
      <c r="D148" s="217"/>
      <c r="E148" s="218" t="str">
        <f>IF(Таблица133019[[#This Row],[цена]]&lt;&gt;"",Таблица133019[[#This Row],[цена]]*Таблица133019[[#This Row],[Заказ]],"")</f>
        <v/>
      </c>
    </row>
    <row r="149" spans="1:5" ht="15" customHeight="1" x14ac:dyDescent="0.25">
      <c r="A149" s="216" t="s">
        <v>5059</v>
      </c>
      <c r="B149" s="224" t="s">
        <v>15763</v>
      </c>
      <c r="C149" s="255">
        <v>62000</v>
      </c>
      <c r="D149" s="217"/>
      <c r="E149" s="218">
        <f>IF(Таблица133019[[#This Row],[цена]]&lt;&gt;"",Таблица133019[[#This Row],[цена]]*Таблица133019[[#This Row],[Заказ]],"")</f>
        <v>0</v>
      </c>
    </row>
    <row r="150" spans="1:5" ht="15" customHeight="1" x14ac:dyDescent="0.25">
      <c r="A150" s="216" t="s">
        <v>5060</v>
      </c>
      <c r="B150" s="224" t="s">
        <v>15764</v>
      </c>
      <c r="C150" s="255">
        <v>57000</v>
      </c>
      <c r="D150" s="217"/>
      <c r="E150" s="218">
        <f>IF(Таблица133019[[#This Row],[цена]]&lt;&gt;"",Таблица133019[[#This Row],[цена]]*Таблица133019[[#This Row],[Заказ]],"")</f>
        <v>0</v>
      </c>
    </row>
    <row r="151" spans="1:5" ht="15" customHeight="1" x14ac:dyDescent="0.25">
      <c r="A151" s="216" t="s">
        <v>5061</v>
      </c>
      <c r="B151" s="224"/>
      <c r="C151" s="255"/>
      <c r="D151" s="217"/>
      <c r="E151" s="218" t="str">
        <f>IF(Таблица133019[[#This Row],[цена]]&lt;&gt;"",Таблица133019[[#This Row],[цена]]*Таблица133019[[#This Row],[Заказ]],"")</f>
        <v/>
      </c>
    </row>
    <row r="152" spans="1:5" ht="15" customHeight="1" x14ac:dyDescent="0.25">
      <c r="A152" s="216" t="s">
        <v>14792</v>
      </c>
      <c r="B152" s="224" t="s">
        <v>15765</v>
      </c>
      <c r="C152" s="255">
        <v>4500</v>
      </c>
      <c r="D152" s="217"/>
      <c r="E152" s="218">
        <f>IF(Таблица133019[[#This Row],[цена]]&lt;&gt;"",Таблица133019[[#This Row],[цена]]*Таблица133019[[#This Row],[Заказ]],"")</f>
        <v>0</v>
      </c>
    </row>
    <row r="153" spans="1:5" ht="15" customHeight="1" x14ac:dyDescent="0.25">
      <c r="A153" s="216" t="s">
        <v>14793</v>
      </c>
      <c r="B153" s="224" t="s">
        <v>15766</v>
      </c>
      <c r="C153" s="255">
        <v>5500</v>
      </c>
      <c r="D153" s="217"/>
      <c r="E153" s="218">
        <f>IF(Таблица133019[[#This Row],[цена]]&lt;&gt;"",Таблица133019[[#This Row],[цена]]*Таблица133019[[#This Row],[Заказ]],"")</f>
        <v>0</v>
      </c>
    </row>
    <row r="154" spans="1:5" ht="15" customHeight="1" x14ac:dyDescent="0.25">
      <c r="A154" s="216" t="s">
        <v>14794</v>
      </c>
      <c r="B154" s="224" t="s">
        <v>15767</v>
      </c>
      <c r="C154" s="255">
        <v>5500</v>
      </c>
      <c r="D154" s="217"/>
      <c r="E154" s="218">
        <f>IF(Таблица133019[[#This Row],[цена]]&lt;&gt;"",Таблица133019[[#This Row],[цена]]*Таблица133019[[#This Row],[Заказ]],"")</f>
        <v>0</v>
      </c>
    </row>
    <row r="155" spans="1:5" ht="15" customHeight="1" x14ac:dyDescent="0.25">
      <c r="A155" s="216" t="s">
        <v>14794</v>
      </c>
      <c r="B155" s="224" t="s">
        <v>15768</v>
      </c>
      <c r="C155" s="255">
        <v>6500</v>
      </c>
      <c r="D155" s="217"/>
      <c r="E155" s="218">
        <f>IF(Таблица133019[[#This Row],[цена]]&lt;&gt;"",Таблица133019[[#This Row],[цена]]*Таблица133019[[#This Row],[Заказ]],"")</f>
        <v>0</v>
      </c>
    </row>
    <row r="156" spans="1:5" ht="15" customHeight="1" x14ac:dyDescent="0.25">
      <c r="A156" s="216" t="s">
        <v>14795</v>
      </c>
      <c r="B156" s="224" t="s">
        <v>15769</v>
      </c>
      <c r="C156" s="255">
        <v>4800</v>
      </c>
      <c r="D156" s="217"/>
      <c r="E156" s="218">
        <f>IF(Таблица133019[[#This Row],[цена]]&lt;&gt;"",Таблица133019[[#This Row],[цена]]*Таблица133019[[#This Row],[Заказ]],"")</f>
        <v>0</v>
      </c>
    </row>
    <row r="157" spans="1:5" ht="15" customHeight="1" x14ac:dyDescent="0.25">
      <c r="A157" s="216" t="s">
        <v>5062</v>
      </c>
      <c r="B157" s="224" t="s">
        <v>15770</v>
      </c>
      <c r="C157" s="255">
        <v>8500</v>
      </c>
      <c r="D157" s="217"/>
      <c r="E157" s="218">
        <f>IF(Таблица133019[[#This Row],[цена]]&lt;&gt;"",Таблица133019[[#This Row],[цена]]*Таблица133019[[#This Row],[Заказ]],"")</f>
        <v>0</v>
      </c>
    </row>
    <row r="158" spans="1:5" ht="15" customHeight="1" x14ac:dyDescent="0.25">
      <c r="A158" s="216" t="s">
        <v>5063</v>
      </c>
      <c r="B158" s="224" t="s">
        <v>15770</v>
      </c>
      <c r="C158" s="255">
        <v>6500</v>
      </c>
      <c r="D158" s="217"/>
      <c r="E158" s="218">
        <f>IF(Таблица133019[[#This Row],[цена]]&lt;&gt;"",Таблица133019[[#This Row],[цена]]*Таблица133019[[#This Row],[Заказ]],"")</f>
        <v>0</v>
      </c>
    </row>
    <row r="159" spans="1:5" ht="15" customHeight="1" x14ac:dyDescent="0.25">
      <c r="A159" s="216" t="s">
        <v>5064</v>
      </c>
      <c r="B159" s="224" t="s">
        <v>15771</v>
      </c>
      <c r="C159" s="255">
        <v>9500</v>
      </c>
      <c r="D159" s="217"/>
      <c r="E159" s="218">
        <f>IF(Таблица133019[[#This Row],[цена]]&lt;&gt;"",Таблица133019[[#This Row],[цена]]*Таблица133019[[#This Row],[Заказ]],"")</f>
        <v>0</v>
      </c>
    </row>
    <row r="160" spans="1:5" ht="15" customHeight="1" x14ac:dyDescent="0.25">
      <c r="A160" s="216" t="s">
        <v>5065</v>
      </c>
      <c r="B160" s="224" t="s">
        <v>15772</v>
      </c>
      <c r="C160" s="255">
        <v>8000</v>
      </c>
      <c r="D160" s="217"/>
      <c r="E160" s="218">
        <f>IF(Таблица133019[[#This Row],[цена]]&lt;&gt;"",Таблица133019[[#This Row],[цена]]*Таблица133019[[#This Row],[Заказ]],"")</f>
        <v>0</v>
      </c>
    </row>
    <row r="161" spans="1:5" ht="15" customHeight="1" x14ac:dyDescent="0.25">
      <c r="A161" s="216" t="s">
        <v>5066</v>
      </c>
      <c r="B161" s="224" t="s">
        <v>15773</v>
      </c>
      <c r="C161" s="255">
        <v>7000</v>
      </c>
      <c r="D161" s="217"/>
      <c r="E161" s="218">
        <f>IF(Таблица133019[[#This Row],[цена]]&lt;&gt;"",Таблица133019[[#This Row],[цена]]*Таблица133019[[#This Row],[Заказ]],"")</f>
        <v>0</v>
      </c>
    </row>
    <row r="162" spans="1:5" ht="15" customHeight="1" x14ac:dyDescent="0.25">
      <c r="A162" s="216" t="s">
        <v>5067</v>
      </c>
      <c r="B162" s="224" t="s">
        <v>15773</v>
      </c>
      <c r="C162" s="255">
        <v>8500</v>
      </c>
      <c r="D162" s="217"/>
      <c r="E162" s="218">
        <f>IF(Таблица133019[[#This Row],[цена]]&lt;&gt;"",Таблица133019[[#This Row],[цена]]*Таблица133019[[#This Row],[Заказ]],"")</f>
        <v>0</v>
      </c>
    </row>
    <row r="163" spans="1:5" ht="15" customHeight="1" x14ac:dyDescent="0.25">
      <c r="A163" s="216" t="s">
        <v>5068</v>
      </c>
      <c r="B163" s="224" t="s">
        <v>15770</v>
      </c>
      <c r="C163" s="255">
        <v>7500</v>
      </c>
      <c r="D163" s="217"/>
      <c r="E163" s="218">
        <f>IF(Таблица133019[[#This Row],[цена]]&lt;&gt;"",Таблица133019[[#This Row],[цена]]*Таблица133019[[#This Row],[Заказ]],"")</f>
        <v>0</v>
      </c>
    </row>
    <row r="164" spans="1:5" ht="15" customHeight="1" x14ac:dyDescent="0.25">
      <c r="A164" s="216" t="s">
        <v>5069</v>
      </c>
      <c r="B164" s="224" t="s">
        <v>15770</v>
      </c>
      <c r="C164" s="255">
        <v>6500</v>
      </c>
      <c r="D164" s="217"/>
      <c r="E164" s="218">
        <f>IF(Таблица133019[[#This Row],[цена]]&lt;&gt;"",Таблица133019[[#This Row],[цена]]*Таблица133019[[#This Row],[Заказ]],"")</f>
        <v>0</v>
      </c>
    </row>
    <row r="165" spans="1:5" ht="15" customHeight="1" x14ac:dyDescent="0.25">
      <c r="A165" s="216" t="s">
        <v>5070</v>
      </c>
      <c r="B165" s="224" t="s">
        <v>15771</v>
      </c>
      <c r="C165" s="255">
        <v>5000</v>
      </c>
      <c r="D165" s="217"/>
      <c r="E165" s="218">
        <f>IF(Таблица133019[[#This Row],[цена]]&lt;&gt;"",Таблица133019[[#This Row],[цена]]*Таблица133019[[#This Row],[Заказ]],"")</f>
        <v>0</v>
      </c>
    </row>
    <row r="166" spans="1:5" ht="15" customHeight="1" x14ac:dyDescent="0.25">
      <c r="A166" s="216" t="s">
        <v>5071</v>
      </c>
      <c r="B166" s="224"/>
      <c r="C166" s="255">
        <v>4500</v>
      </c>
      <c r="D166" s="217"/>
      <c r="E166" s="218">
        <f>IF(Таблица133019[[#This Row],[цена]]&lt;&gt;"",Таблица133019[[#This Row],[цена]]*Таблица133019[[#This Row],[Заказ]],"")</f>
        <v>0</v>
      </c>
    </row>
    <row r="167" spans="1:5" ht="15" customHeight="1" x14ac:dyDescent="0.25">
      <c r="A167" s="216" t="s">
        <v>5072</v>
      </c>
      <c r="B167" s="224"/>
      <c r="C167" s="255">
        <v>8500</v>
      </c>
      <c r="D167" s="217"/>
      <c r="E167" s="218">
        <f>IF(Таблица133019[[#This Row],[цена]]&lt;&gt;"",Таблица133019[[#This Row],[цена]]*Таблица133019[[#This Row],[Заказ]],"")</f>
        <v>0</v>
      </c>
    </row>
    <row r="168" spans="1:5" ht="15" customHeight="1" x14ac:dyDescent="0.25">
      <c r="A168" s="216" t="s">
        <v>5073</v>
      </c>
      <c r="B168" s="224" t="s">
        <v>15770</v>
      </c>
      <c r="C168" s="255">
        <v>12500</v>
      </c>
      <c r="D168" s="217"/>
      <c r="E168" s="218">
        <f>IF(Таблица133019[[#This Row],[цена]]&lt;&gt;"",Таблица133019[[#This Row],[цена]]*Таблица133019[[#This Row],[Заказ]],"")</f>
        <v>0</v>
      </c>
    </row>
    <row r="169" spans="1:5" ht="15" customHeight="1" x14ac:dyDescent="0.25">
      <c r="A169" s="216" t="s">
        <v>5074</v>
      </c>
      <c r="B169" s="224" t="s">
        <v>15774</v>
      </c>
      <c r="C169" s="255">
        <v>22500</v>
      </c>
      <c r="D169" s="217"/>
      <c r="E169" s="218">
        <f>IF(Таблица133019[[#This Row],[цена]]&lt;&gt;"",Таблица133019[[#This Row],[цена]]*Таблица133019[[#This Row],[Заказ]],"")</f>
        <v>0</v>
      </c>
    </row>
    <row r="170" spans="1:5" ht="15" customHeight="1" x14ac:dyDescent="0.25">
      <c r="A170" s="216" t="s">
        <v>5075</v>
      </c>
      <c r="B170" s="224" t="s">
        <v>15771</v>
      </c>
      <c r="C170" s="255">
        <v>14500</v>
      </c>
      <c r="D170" s="217"/>
      <c r="E170" s="218">
        <f>IF(Таблица133019[[#This Row],[цена]]&lt;&gt;"",Таблица133019[[#This Row],[цена]]*Таблица133019[[#This Row],[Заказ]],"")</f>
        <v>0</v>
      </c>
    </row>
    <row r="171" spans="1:5" ht="15" customHeight="1" x14ac:dyDescent="0.25">
      <c r="A171" s="216" t="s">
        <v>5076</v>
      </c>
      <c r="B171" s="224" t="s">
        <v>15774</v>
      </c>
      <c r="C171" s="255">
        <v>13500</v>
      </c>
      <c r="D171" s="217"/>
      <c r="E171" s="218">
        <f>IF(Таблица133019[[#This Row],[цена]]&lt;&gt;"",Таблица133019[[#This Row],[цена]]*Таблица133019[[#This Row],[Заказ]],"")</f>
        <v>0</v>
      </c>
    </row>
    <row r="172" spans="1:5" ht="15" customHeight="1" x14ac:dyDescent="0.25">
      <c r="A172" s="216" t="s">
        <v>5077</v>
      </c>
      <c r="B172" s="224" t="s">
        <v>15775</v>
      </c>
      <c r="C172" s="255">
        <v>14500</v>
      </c>
      <c r="D172" s="217"/>
      <c r="E172" s="218">
        <f>IF(Таблица133019[[#This Row],[цена]]&lt;&gt;"",Таблица133019[[#This Row],[цена]]*Таблица133019[[#This Row],[Заказ]],"")</f>
        <v>0</v>
      </c>
    </row>
    <row r="173" spans="1:5" ht="15" customHeight="1" x14ac:dyDescent="0.25">
      <c r="A173" s="216" t="s">
        <v>5078</v>
      </c>
      <c r="B173" s="224"/>
      <c r="C173" s="255">
        <v>7000</v>
      </c>
      <c r="D173" s="217"/>
      <c r="E173" s="218">
        <f>IF(Таблица133019[[#This Row],[цена]]&lt;&gt;"",Таблица133019[[#This Row],[цена]]*Таблица133019[[#This Row],[Заказ]],"")</f>
        <v>0</v>
      </c>
    </row>
    <row r="174" spans="1:5" ht="15" customHeight="1" x14ac:dyDescent="0.25">
      <c r="A174" s="216" t="s">
        <v>5079</v>
      </c>
      <c r="B174" s="224"/>
      <c r="C174" s="255">
        <v>8500</v>
      </c>
      <c r="D174" s="217"/>
      <c r="E174" s="218">
        <f>IF(Таблица133019[[#This Row],[цена]]&lt;&gt;"",Таблица133019[[#This Row],[цена]]*Таблица133019[[#This Row],[Заказ]],"")</f>
        <v>0</v>
      </c>
    </row>
    <row r="175" spans="1:5" ht="15" customHeight="1" x14ac:dyDescent="0.25">
      <c r="A175" s="216" t="s">
        <v>5080</v>
      </c>
      <c r="B175" s="224"/>
      <c r="C175" s="255">
        <v>5500</v>
      </c>
      <c r="D175" s="217"/>
      <c r="E175" s="218">
        <f>IF(Таблица133019[[#This Row],[цена]]&lt;&gt;"",Таблица133019[[#This Row],[цена]]*Таблица133019[[#This Row],[Заказ]],"")</f>
        <v>0</v>
      </c>
    </row>
    <row r="176" spans="1:5" ht="15" customHeight="1" x14ac:dyDescent="0.25">
      <c r="A176" s="216" t="s">
        <v>5081</v>
      </c>
      <c r="B176" s="224" t="s">
        <v>15770</v>
      </c>
      <c r="C176" s="255">
        <v>4200</v>
      </c>
      <c r="D176" s="217"/>
      <c r="E176" s="218">
        <f>IF(Таблица133019[[#This Row],[цена]]&lt;&gt;"",Таблица133019[[#This Row],[цена]]*Таблица133019[[#This Row],[Заказ]],"")</f>
        <v>0</v>
      </c>
    </row>
    <row r="177" spans="1:5" ht="15" customHeight="1" x14ac:dyDescent="0.25">
      <c r="A177" s="216" t="s">
        <v>5082</v>
      </c>
      <c r="B177" s="224" t="s">
        <v>15776</v>
      </c>
      <c r="C177" s="255">
        <v>4500</v>
      </c>
      <c r="D177" s="217"/>
      <c r="E177" s="218">
        <f>IF(Таблица133019[[#This Row],[цена]]&lt;&gt;"",Таблица133019[[#This Row],[цена]]*Таблица133019[[#This Row],[Заказ]],"")</f>
        <v>0</v>
      </c>
    </row>
    <row r="178" spans="1:5" ht="15" customHeight="1" x14ac:dyDescent="0.25">
      <c r="A178" s="216" t="s">
        <v>5083</v>
      </c>
      <c r="B178" s="224"/>
      <c r="C178" s="255">
        <v>6000</v>
      </c>
      <c r="D178" s="217"/>
      <c r="E178" s="218">
        <f>IF(Таблица133019[[#This Row],[цена]]&lt;&gt;"",Таблица133019[[#This Row],[цена]]*Таблица133019[[#This Row],[Заказ]],"")</f>
        <v>0</v>
      </c>
    </row>
    <row r="179" spans="1:5" ht="15" customHeight="1" x14ac:dyDescent="0.25">
      <c r="A179" s="216" t="s">
        <v>5084</v>
      </c>
      <c r="B179" s="224"/>
      <c r="C179" s="255">
        <v>6000</v>
      </c>
      <c r="D179" s="217"/>
      <c r="E179" s="218">
        <f>IF(Таблица133019[[#This Row],[цена]]&lt;&gt;"",Таблица133019[[#This Row],[цена]]*Таблица133019[[#This Row],[Заказ]],"")</f>
        <v>0</v>
      </c>
    </row>
    <row r="180" spans="1:5" ht="15" customHeight="1" x14ac:dyDescent="0.25">
      <c r="A180" s="216" t="s">
        <v>5085</v>
      </c>
      <c r="B180" s="224"/>
      <c r="C180" s="255">
        <v>16000</v>
      </c>
      <c r="D180" s="217"/>
      <c r="E180" s="218">
        <f>IF(Таблица133019[[#This Row],[цена]]&lt;&gt;"",Таблица133019[[#This Row],[цена]]*Таблица133019[[#This Row],[Заказ]],"")</f>
        <v>0</v>
      </c>
    </row>
    <row r="181" spans="1:5" ht="15" customHeight="1" x14ac:dyDescent="0.25">
      <c r="A181" s="216" t="s">
        <v>5086</v>
      </c>
      <c r="B181" s="224"/>
      <c r="C181" s="255">
        <v>17000</v>
      </c>
      <c r="D181" s="217"/>
      <c r="E181" s="218">
        <f>IF(Таблица133019[[#This Row],[цена]]&lt;&gt;"",Таблица133019[[#This Row],[цена]]*Таблица133019[[#This Row],[Заказ]],"")</f>
        <v>0</v>
      </c>
    </row>
    <row r="182" spans="1:5" ht="15" customHeight="1" x14ac:dyDescent="0.25">
      <c r="A182" s="216" t="s">
        <v>5087</v>
      </c>
      <c r="B182" s="224" t="s">
        <v>15777</v>
      </c>
      <c r="C182" s="255">
        <v>7500</v>
      </c>
      <c r="D182" s="217"/>
      <c r="E182" s="218">
        <f>IF(Таблица133019[[#This Row],[цена]]&lt;&gt;"",Таблица133019[[#This Row],[цена]]*Таблица133019[[#This Row],[Заказ]],"")</f>
        <v>0</v>
      </c>
    </row>
    <row r="183" spans="1:5" ht="15" customHeight="1" x14ac:dyDescent="0.25">
      <c r="A183" s="216" t="s">
        <v>5088</v>
      </c>
      <c r="B183" s="224"/>
      <c r="C183" s="255">
        <v>15000</v>
      </c>
      <c r="D183" s="217"/>
      <c r="E183" s="218">
        <f>IF(Таблица133019[[#This Row],[цена]]&lt;&gt;"",Таблица133019[[#This Row],[цена]]*Таблица133019[[#This Row],[Заказ]],"")</f>
        <v>0</v>
      </c>
    </row>
    <row r="184" spans="1:5" ht="15" customHeight="1" x14ac:dyDescent="0.25">
      <c r="A184" s="216" t="s">
        <v>5089</v>
      </c>
      <c r="B184" s="224"/>
      <c r="C184" s="255">
        <v>16500</v>
      </c>
      <c r="D184" s="217"/>
      <c r="E184" s="218">
        <f>IF(Таблица133019[[#This Row],[цена]]&lt;&gt;"",Таблица133019[[#This Row],[цена]]*Таблица133019[[#This Row],[Заказ]],"")</f>
        <v>0</v>
      </c>
    </row>
    <row r="185" spans="1:5" ht="15" customHeight="1" x14ac:dyDescent="0.25">
      <c r="A185" s="216" t="s">
        <v>5090</v>
      </c>
      <c r="B185" s="224"/>
      <c r="C185" s="255">
        <v>12000</v>
      </c>
      <c r="D185" s="217"/>
      <c r="E185" s="218">
        <f>IF(Таблица133019[[#This Row],[цена]]&lt;&gt;"",Таблица133019[[#This Row],[цена]]*Таблица133019[[#This Row],[Заказ]],"")</f>
        <v>0</v>
      </c>
    </row>
    <row r="186" spans="1:5" ht="15" customHeight="1" x14ac:dyDescent="0.25">
      <c r="A186" s="216" t="s">
        <v>5091</v>
      </c>
      <c r="B186" s="224"/>
      <c r="C186" s="255">
        <v>16500</v>
      </c>
      <c r="D186" s="217"/>
      <c r="E186" s="218">
        <f>IF(Таблица133019[[#This Row],[цена]]&lt;&gt;"",Таблица133019[[#This Row],[цена]]*Таблица133019[[#This Row],[Заказ]],"")</f>
        <v>0</v>
      </c>
    </row>
    <row r="187" spans="1:5" ht="15" customHeight="1" x14ac:dyDescent="0.25">
      <c r="A187" s="216" t="s">
        <v>5092</v>
      </c>
      <c r="B187" s="224"/>
      <c r="C187" s="255">
        <v>16000</v>
      </c>
      <c r="D187" s="217"/>
      <c r="E187" s="218">
        <f>IF(Таблица133019[[#This Row],[цена]]&lt;&gt;"",Таблица133019[[#This Row],[цена]]*Таблица133019[[#This Row],[Заказ]],"")</f>
        <v>0</v>
      </c>
    </row>
    <row r="188" spans="1:5" ht="15" customHeight="1" x14ac:dyDescent="0.25">
      <c r="A188" s="484" t="s">
        <v>5093</v>
      </c>
      <c r="B188" s="487"/>
      <c r="C188" s="534">
        <v>15500</v>
      </c>
      <c r="D188" s="486"/>
      <c r="E188" s="341">
        <f>IF(Таблица133019[[#This Row],[цена]]&lt;&gt;"",Таблица133019[[#This Row],[цена]]*Таблица133019[[#This Row],[Заказ]],"")</f>
        <v>0</v>
      </c>
    </row>
    <row r="189" spans="1:5" ht="15" customHeight="1" x14ac:dyDescent="0.25">
      <c r="A189" s="484" t="s">
        <v>5094</v>
      </c>
      <c r="B189" s="487"/>
      <c r="C189" s="534">
        <v>17500</v>
      </c>
      <c r="D189" s="486"/>
      <c r="E189" s="341">
        <f>IF(Таблица133019[[#This Row],[цена]]&lt;&gt;"",Таблица133019[[#This Row],[цена]]*Таблица133019[[#This Row],[Заказ]],"")</f>
        <v>0</v>
      </c>
    </row>
    <row r="190" spans="1:5" ht="15" customHeight="1" x14ac:dyDescent="0.25">
      <c r="A190" s="413"/>
      <c r="B190" s="414"/>
      <c r="C190" s="430"/>
      <c r="D190" s="415">
        <f>SUBTOTAL(103,Таблица133019[Заказ])</f>
        <v>0</v>
      </c>
      <c r="E190" s="416">
        <f>SUBTOTAL(109,Таблица133019[Сумма заказа])</f>
        <v>0</v>
      </c>
    </row>
  </sheetData>
  <mergeCells count="3">
    <mergeCell ref="A1:E1"/>
    <mergeCell ref="A3:B3"/>
    <mergeCell ref="A2:B2"/>
  </mergeCells>
  <phoneticPr fontId="18" type="noConversion"/>
  <conditionalFormatting sqref="A5:A190">
    <cfRule type="expression" dxfId="12" priority="125">
      <formula>ISBLANK(C5)</formula>
    </cfRule>
  </conditionalFormatting>
  <conditionalFormatting sqref="B5:B190">
    <cfRule type="expression" dxfId="11" priority="124">
      <formula>ISBLANK(C5)</formula>
    </cfRule>
  </conditionalFormatting>
  <conditionalFormatting sqref="C190 C5:C186">
    <cfRule type="expression" dxfId="10" priority="123">
      <formula>ISBLANK(C5)</formula>
    </cfRule>
  </conditionalFormatting>
  <conditionalFormatting sqref="A181:A184">
    <cfRule type="expression" dxfId="9" priority="6">
      <formula>ISBLANK(C181)</formula>
    </cfRule>
  </conditionalFormatting>
  <conditionalFormatting sqref="B181:B184">
    <cfRule type="expression" dxfId="8" priority="5">
      <formula>ISBLANK(C181)</formula>
    </cfRule>
  </conditionalFormatting>
  <conditionalFormatting sqref="C181:C184">
    <cfRule type="expression" dxfId="7" priority="4">
      <formula>ISBLANK(C181)</formula>
    </cfRule>
  </conditionalFormatting>
  <conditionalFormatting sqref="C187">
    <cfRule type="expression" dxfId="6" priority="1">
      <formula>ISBLANK(C187)</formula>
    </cfRule>
  </conditionalFormatting>
  <hyperlinks>
    <hyperlink ref="A1" location="'Оглавление'!A1" display="Назад в оглавление" xr:uid="{00000000-0004-0000-1000-000000000000}"/>
  </hyperlinks>
  <pageMargins left="0.7" right="0.7" top="0.75" bottom="0.75" header="0" footer="0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F113"/>
  <sheetViews>
    <sheetView showGridLines="0" workbookViewId="0">
      <pane ySplit="4" topLeftCell="A5" activePane="bottomLeft" state="frozen"/>
      <selection activeCell="A14" sqref="A14:XFD14"/>
      <selection pane="bottomLeft" sqref="A1:E1"/>
    </sheetView>
  </sheetViews>
  <sheetFormatPr defaultColWidth="14.42578125" defaultRowHeight="15" customHeight="1" x14ac:dyDescent="0.25"/>
  <cols>
    <col min="1" max="1" width="67.85546875" style="28" customWidth="1"/>
    <col min="2" max="2" width="33.85546875" style="28" bestFit="1" customWidth="1"/>
    <col min="3" max="3" width="14.7109375" style="116" customWidth="1"/>
    <col min="4" max="4" width="12.140625" style="28" customWidth="1"/>
    <col min="5" max="5" width="14.42578125" style="28" customWidth="1"/>
    <col min="6" max="6" width="15.7109375" style="28" hidden="1" customWidth="1"/>
    <col min="7" max="16384" width="14.42578125" style="28"/>
  </cols>
  <sheetData>
    <row r="1" spans="1:6" ht="32.25" customHeight="1" x14ac:dyDescent="0.25">
      <c r="A1" s="587" t="s">
        <v>2</v>
      </c>
      <c r="B1" s="587"/>
      <c r="C1" s="587"/>
      <c r="D1" s="587"/>
      <c r="E1" s="587"/>
      <c r="F1" s="458"/>
    </row>
    <row r="2" spans="1:6" ht="21" x14ac:dyDescent="0.25">
      <c r="A2" s="643" t="s">
        <v>8235</v>
      </c>
      <c r="B2" s="644"/>
      <c r="C2" s="644"/>
      <c r="D2" s="130"/>
      <c r="E2" s="128"/>
    </row>
    <row r="3" spans="1:6" ht="21" x14ac:dyDescent="0.25">
      <c r="A3" s="645" t="s">
        <v>51</v>
      </c>
      <c r="B3" s="646"/>
      <c r="C3" s="120" t="s">
        <v>3</v>
      </c>
      <c r="D3" s="121">
        <f>SUM(Таблица133017[Заказ])</f>
        <v>0</v>
      </c>
      <c r="E3" s="122">
        <f>SUM(Таблица133017[Сумма заказа])</f>
        <v>0</v>
      </c>
    </row>
    <row r="4" spans="1:6" x14ac:dyDescent="0.25">
      <c r="A4" s="68" t="s">
        <v>5</v>
      </c>
      <c r="B4" s="68" t="s">
        <v>9765</v>
      </c>
      <c r="C4" s="123" t="s">
        <v>18</v>
      </c>
      <c r="D4" s="124" t="s">
        <v>8</v>
      </c>
      <c r="E4" s="125" t="s">
        <v>9</v>
      </c>
      <c r="F4" s="126" t="s">
        <v>49</v>
      </c>
    </row>
    <row r="5" spans="1:6" ht="15.75" customHeight="1" x14ac:dyDescent="0.25">
      <c r="A5" s="338" t="s">
        <v>11825</v>
      </c>
      <c r="B5" s="339"/>
      <c r="C5" s="340"/>
      <c r="D5" s="246"/>
      <c r="E5" s="341" t="str">
        <f>IF(Таблица133017[[#This Row],[цена]]&lt;&gt;"",Таблица133017[[#This Row],[цена]]*Таблица133017[[#This Row],[Заказ]],"")</f>
        <v/>
      </c>
      <c r="F5" s="127"/>
    </row>
    <row r="6" spans="1:6" ht="15.75" customHeight="1" x14ac:dyDescent="0.25">
      <c r="A6" s="338" t="s">
        <v>11826</v>
      </c>
      <c r="B6" s="339"/>
      <c r="C6" s="340">
        <v>84500</v>
      </c>
      <c r="D6" s="246"/>
      <c r="E6" s="341">
        <f>IF(Таблица133017[[#This Row],[цена]]&lt;&gt;"",Таблица133017[[#This Row],[цена]]*Таблица133017[[#This Row],[Заказ]],"")</f>
        <v>0</v>
      </c>
      <c r="F6" s="127"/>
    </row>
    <row r="7" spans="1:6" ht="15.75" customHeight="1" x14ac:dyDescent="0.25">
      <c r="A7" s="338" t="s">
        <v>11827</v>
      </c>
      <c r="B7" s="339"/>
      <c r="C7" s="340">
        <v>84500</v>
      </c>
      <c r="D7" s="246"/>
      <c r="E7" s="341">
        <f>IF(Таблица133017[[#This Row],[цена]]&lt;&gt;"",Таблица133017[[#This Row],[цена]]*Таблица133017[[#This Row],[Заказ]],"")</f>
        <v>0</v>
      </c>
      <c r="F7" s="225"/>
    </row>
    <row r="8" spans="1:6" ht="15.75" customHeight="1" x14ac:dyDescent="0.25">
      <c r="A8" s="338" t="s">
        <v>11828</v>
      </c>
      <c r="B8" s="339"/>
      <c r="C8" s="340">
        <v>86000</v>
      </c>
      <c r="D8" s="246"/>
      <c r="E8" s="341">
        <f>IF(Таблица133017[[#This Row],[цена]]&lt;&gt;"",Таблица133017[[#This Row],[цена]]*Таблица133017[[#This Row],[Заказ]],"")</f>
        <v>0</v>
      </c>
      <c r="F8" s="133"/>
    </row>
    <row r="9" spans="1:6" ht="15.75" customHeight="1" x14ac:dyDescent="0.25">
      <c r="A9" s="338" t="s">
        <v>11829</v>
      </c>
      <c r="B9" s="339"/>
      <c r="C9" s="340">
        <v>79500</v>
      </c>
      <c r="D9" s="246"/>
      <c r="E9" s="341">
        <f>IF(Таблица133017[[#This Row],[цена]]&lt;&gt;"",Таблица133017[[#This Row],[цена]]*Таблица133017[[#This Row],[Заказ]],"")</f>
        <v>0</v>
      </c>
      <c r="F9" s="133"/>
    </row>
    <row r="10" spans="1:6" ht="15.75" customHeight="1" x14ac:dyDescent="0.25">
      <c r="A10" s="338" t="s">
        <v>11830</v>
      </c>
      <c r="B10" s="339"/>
      <c r="C10" s="340">
        <v>79500</v>
      </c>
      <c r="D10" s="246"/>
      <c r="E10" s="341">
        <f>IF(Таблица133017[[#This Row],[цена]]&lt;&gt;"",Таблица133017[[#This Row],[цена]]*Таблица133017[[#This Row],[Заказ]],"")</f>
        <v>0</v>
      </c>
      <c r="F10" s="133"/>
    </row>
    <row r="11" spans="1:6" ht="15.75" customHeight="1" x14ac:dyDescent="0.25">
      <c r="A11" s="338" t="s">
        <v>11831</v>
      </c>
      <c r="B11" s="339"/>
      <c r="C11" s="340"/>
      <c r="D11" s="246"/>
      <c r="E11" s="341" t="str">
        <f>IF(Таблица133017[[#This Row],[цена]]&lt;&gt;"",Таблица133017[[#This Row],[цена]]*Таблица133017[[#This Row],[Заказ]],"")</f>
        <v/>
      </c>
      <c r="F11" s="133"/>
    </row>
    <row r="12" spans="1:6" ht="15.75" customHeight="1" x14ac:dyDescent="0.25">
      <c r="A12" s="338" t="s">
        <v>11832</v>
      </c>
      <c r="B12" s="339"/>
      <c r="C12" s="340">
        <v>91000</v>
      </c>
      <c r="D12" s="246"/>
      <c r="E12" s="341">
        <f>IF(Таблица133017[[#This Row],[цена]]&lt;&gt;"",Таблица133017[[#This Row],[цена]]*Таблица133017[[#This Row],[Заказ]],"")</f>
        <v>0</v>
      </c>
      <c r="F12" s="133"/>
    </row>
    <row r="13" spans="1:6" ht="15.75" customHeight="1" x14ac:dyDescent="0.25">
      <c r="A13" s="338" t="s">
        <v>11833</v>
      </c>
      <c r="B13" s="339" t="s">
        <v>11834</v>
      </c>
      <c r="C13" s="340">
        <v>77000</v>
      </c>
      <c r="D13" s="246"/>
      <c r="E13" s="341">
        <f>IF(Таблица133017[[#This Row],[цена]]&lt;&gt;"",Таблица133017[[#This Row],[цена]]*Таблица133017[[#This Row],[Заказ]],"")</f>
        <v>0</v>
      </c>
      <c r="F13" s="133"/>
    </row>
    <row r="14" spans="1:6" ht="15.75" customHeight="1" x14ac:dyDescent="0.25">
      <c r="A14" s="338" t="s">
        <v>11835</v>
      </c>
      <c r="B14" s="339" t="s">
        <v>11735</v>
      </c>
      <c r="C14" s="340">
        <v>77000</v>
      </c>
      <c r="D14" s="246"/>
      <c r="E14" s="341">
        <f>IF(Таблица133017[[#This Row],[цена]]&lt;&gt;"",Таблица133017[[#This Row],[цена]]*Таблица133017[[#This Row],[Заказ]],"")</f>
        <v>0</v>
      </c>
      <c r="F14" s="133"/>
    </row>
    <row r="15" spans="1:6" ht="15.75" customHeight="1" x14ac:dyDescent="0.25">
      <c r="A15" s="338" t="s">
        <v>11836</v>
      </c>
      <c r="B15" s="339" t="s">
        <v>11735</v>
      </c>
      <c r="C15" s="340">
        <v>77000</v>
      </c>
      <c r="D15" s="246"/>
      <c r="E15" s="341">
        <f>IF(Таблица133017[[#This Row],[цена]]&lt;&gt;"",Таблица133017[[#This Row],[цена]]*Таблица133017[[#This Row],[Заказ]],"")</f>
        <v>0</v>
      </c>
      <c r="F15" s="133"/>
    </row>
    <row r="16" spans="1:6" ht="15.75" customHeight="1" x14ac:dyDescent="0.25">
      <c r="A16" s="338" t="s">
        <v>11837</v>
      </c>
      <c r="B16" s="339" t="s">
        <v>11838</v>
      </c>
      <c r="C16" s="340">
        <v>77000</v>
      </c>
      <c r="D16" s="246"/>
      <c r="E16" s="341">
        <f>IF(Таблица133017[[#This Row],[цена]]&lt;&gt;"",Таблица133017[[#This Row],[цена]]*Таблица133017[[#This Row],[Заказ]],"")</f>
        <v>0</v>
      </c>
      <c r="F16" s="133"/>
    </row>
    <row r="17" spans="1:6" ht="15.75" customHeight="1" x14ac:dyDescent="0.25">
      <c r="A17" s="338" t="s">
        <v>11839</v>
      </c>
      <c r="B17" s="339"/>
      <c r="C17" s="340">
        <v>88500</v>
      </c>
      <c r="D17" s="246"/>
      <c r="E17" s="341">
        <f>IF(Таблица133017[[#This Row],[цена]]&lt;&gt;"",Таблица133017[[#This Row],[цена]]*Таблица133017[[#This Row],[Заказ]],"")</f>
        <v>0</v>
      </c>
      <c r="F17" s="133"/>
    </row>
    <row r="18" spans="1:6" ht="15.75" customHeight="1" x14ac:dyDescent="0.25">
      <c r="A18" s="338" t="s">
        <v>11840</v>
      </c>
      <c r="B18" s="339" t="s">
        <v>11735</v>
      </c>
      <c r="C18" s="340">
        <v>70500</v>
      </c>
      <c r="D18" s="246"/>
      <c r="E18" s="341">
        <f>IF(Таблица133017[[#This Row],[цена]]&lt;&gt;"",Таблица133017[[#This Row],[цена]]*Таблица133017[[#This Row],[Заказ]],"")</f>
        <v>0</v>
      </c>
      <c r="F18" s="133"/>
    </row>
    <row r="19" spans="1:6" ht="15.75" customHeight="1" x14ac:dyDescent="0.25">
      <c r="A19" s="338" t="s">
        <v>11841</v>
      </c>
      <c r="B19" s="339" t="s">
        <v>11838</v>
      </c>
      <c r="C19" s="340">
        <v>70500</v>
      </c>
      <c r="D19" s="246"/>
      <c r="E19" s="341">
        <f>IF(Таблица133017[[#This Row],[цена]]&lt;&gt;"",Таблица133017[[#This Row],[цена]]*Таблица133017[[#This Row],[Заказ]],"")</f>
        <v>0</v>
      </c>
      <c r="F19" s="225"/>
    </row>
    <row r="20" spans="1:6" ht="15.75" customHeight="1" x14ac:dyDescent="0.25">
      <c r="A20" s="338" t="s">
        <v>11842</v>
      </c>
      <c r="B20" s="339" t="s">
        <v>11735</v>
      </c>
      <c r="C20" s="340">
        <v>70500</v>
      </c>
      <c r="D20" s="246"/>
      <c r="E20" s="341">
        <f>IF(Таблица133017[[#This Row],[цена]]&lt;&gt;"",Таблица133017[[#This Row],[цена]]*Таблица133017[[#This Row],[Заказ]],"")</f>
        <v>0</v>
      </c>
      <c r="F20" s="133"/>
    </row>
    <row r="21" spans="1:6" ht="15.75" customHeight="1" x14ac:dyDescent="0.25">
      <c r="A21" s="338" t="s">
        <v>11843</v>
      </c>
      <c r="B21" s="339" t="s">
        <v>11834</v>
      </c>
      <c r="C21" s="340">
        <v>70500</v>
      </c>
      <c r="D21" s="246"/>
      <c r="E21" s="341">
        <f>IF(Таблица133017[[#This Row],[цена]]&lt;&gt;"",Таблица133017[[#This Row],[цена]]*Таблица133017[[#This Row],[Заказ]],"")</f>
        <v>0</v>
      </c>
      <c r="F21" s="133"/>
    </row>
    <row r="22" spans="1:6" ht="15.75" customHeight="1" x14ac:dyDescent="0.25">
      <c r="A22" s="338" t="s">
        <v>11844</v>
      </c>
      <c r="B22" s="339" t="s">
        <v>11845</v>
      </c>
      <c r="C22" s="340">
        <v>84000</v>
      </c>
      <c r="D22" s="246"/>
      <c r="E22" s="341">
        <f>IF(Таблица133017[[#This Row],[цена]]&lt;&gt;"",Таблица133017[[#This Row],[цена]]*Таблица133017[[#This Row],[Заказ]],"")</f>
        <v>0</v>
      </c>
      <c r="F22" s="133"/>
    </row>
    <row r="23" spans="1:6" ht="15.75" customHeight="1" x14ac:dyDescent="0.25">
      <c r="A23" s="338" t="s">
        <v>11846</v>
      </c>
      <c r="B23" s="339" t="s">
        <v>11845</v>
      </c>
      <c r="C23" s="340">
        <v>70500</v>
      </c>
      <c r="D23" s="246"/>
      <c r="E23" s="341">
        <f>IF(Таблица133017[[#This Row],[цена]]&lt;&gt;"",Таблица133017[[#This Row],[цена]]*Таблица133017[[#This Row],[Заказ]],"")</f>
        <v>0</v>
      </c>
      <c r="F23" s="133"/>
    </row>
    <row r="24" spans="1:6" ht="15.75" customHeight="1" x14ac:dyDescent="0.25">
      <c r="A24" s="338" t="s">
        <v>11847</v>
      </c>
      <c r="B24" s="339" t="s">
        <v>11735</v>
      </c>
      <c r="C24" s="340">
        <v>70500</v>
      </c>
      <c r="D24" s="246"/>
      <c r="E24" s="341">
        <f>IF(Таблица133017[[#This Row],[цена]]&lt;&gt;"",Таблица133017[[#This Row],[цена]]*Таблица133017[[#This Row],[Заказ]],"")</f>
        <v>0</v>
      </c>
      <c r="F24" s="133"/>
    </row>
    <row r="25" spans="1:6" ht="15.75" customHeight="1" x14ac:dyDescent="0.25">
      <c r="A25" s="338" t="s">
        <v>11848</v>
      </c>
      <c r="B25" s="339"/>
      <c r="C25" s="340"/>
      <c r="D25" s="246"/>
      <c r="E25" s="341" t="str">
        <f>IF(Таблица133017[[#This Row],[цена]]&lt;&gt;"",Таблица133017[[#This Row],[цена]]*Таблица133017[[#This Row],[Заказ]],"")</f>
        <v/>
      </c>
      <c r="F25" s="133"/>
    </row>
    <row r="26" spans="1:6" ht="15.75" customHeight="1" x14ac:dyDescent="0.25">
      <c r="A26" s="338" t="s">
        <v>11849</v>
      </c>
      <c r="B26" s="339" t="s">
        <v>11850</v>
      </c>
      <c r="C26" s="340">
        <v>103000</v>
      </c>
      <c r="D26" s="246"/>
      <c r="E26" s="341">
        <f>IF(Таблица133017[[#This Row],[цена]]&lt;&gt;"",Таблица133017[[#This Row],[цена]]*Таблица133017[[#This Row],[Заказ]],"")</f>
        <v>0</v>
      </c>
      <c r="F26" s="133"/>
    </row>
    <row r="27" spans="1:6" ht="15.75" customHeight="1" x14ac:dyDescent="0.25">
      <c r="A27" s="338" t="s">
        <v>11851</v>
      </c>
      <c r="B27" s="339" t="s">
        <v>11735</v>
      </c>
      <c r="C27" s="340">
        <v>103000</v>
      </c>
      <c r="D27" s="246"/>
      <c r="E27" s="341">
        <f>IF(Таблица133017[[#This Row],[цена]]&lt;&gt;"",Таблица133017[[#This Row],[цена]]*Таблица133017[[#This Row],[Заказ]],"")</f>
        <v>0</v>
      </c>
      <c r="F27" s="133"/>
    </row>
    <row r="28" spans="1:6" ht="15.75" customHeight="1" x14ac:dyDescent="0.25">
      <c r="A28" s="338" t="s">
        <v>11852</v>
      </c>
      <c r="B28" s="339"/>
      <c r="C28" s="340">
        <v>104000</v>
      </c>
      <c r="D28" s="246"/>
      <c r="E28" s="341">
        <f>IF(Таблица133017[[#This Row],[цена]]&lt;&gt;"",Таблица133017[[#This Row],[цена]]*Таблица133017[[#This Row],[Заказ]],"")</f>
        <v>0</v>
      </c>
      <c r="F28" s="133"/>
    </row>
    <row r="29" spans="1:6" ht="15.75" customHeight="1" x14ac:dyDescent="0.25">
      <c r="A29" s="338" t="s">
        <v>11853</v>
      </c>
      <c r="B29" s="339"/>
      <c r="C29" s="340">
        <v>94000</v>
      </c>
      <c r="D29" s="246"/>
      <c r="E29" s="341">
        <f>IF(Таблица133017[[#This Row],[цена]]&lt;&gt;"",Таблица133017[[#This Row],[цена]]*Таблица133017[[#This Row],[Заказ]],"")</f>
        <v>0</v>
      </c>
      <c r="F29" s="133"/>
    </row>
    <row r="30" spans="1:6" ht="15.75" customHeight="1" x14ac:dyDescent="0.25">
      <c r="A30" s="338" t="s">
        <v>11854</v>
      </c>
      <c r="B30" s="339"/>
      <c r="C30" s="340">
        <v>100000</v>
      </c>
      <c r="D30" s="246"/>
      <c r="E30" s="341">
        <f>IF(Таблица133017[[#This Row],[цена]]&lt;&gt;"",Таблица133017[[#This Row],[цена]]*Таблица133017[[#This Row],[Заказ]],"")</f>
        <v>0</v>
      </c>
      <c r="F30" s="133"/>
    </row>
    <row r="31" spans="1:6" ht="15.75" customHeight="1" x14ac:dyDescent="0.25">
      <c r="A31" s="338" t="s">
        <v>11855</v>
      </c>
      <c r="B31" s="339"/>
      <c r="C31" s="340">
        <v>87000</v>
      </c>
      <c r="D31" s="246"/>
      <c r="E31" s="341">
        <f>IF(Таблица133017[[#This Row],[цена]]&lt;&gt;"",Таблица133017[[#This Row],[цена]]*Таблица133017[[#This Row],[Заказ]],"")</f>
        <v>0</v>
      </c>
      <c r="F31" s="133"/>
    </row>
    <row r="32" spans="1:6" ht="15.75" customHeight="1" x14ac:dyDescent="0.25">
      <c r="A32" s="338" t="s">
        <v>11856</v>
      </c>
      <c r="B32" s="339"/>
      <c r="C32" s="340"/>
      <c r="D32" s="246"/>
      <c r="E32" s="341" t="str">
        <f>IF(Таблица133017[[#This Row],[цена]]&lt;&gt;"",Таблица133017[[#This Row],[цена]]*Таблица133017[[#This Row],[Заказ]],"")</f>
        <v/>
      </c>
      <c r="F32" s="133"/>
    </row>
    <row r="33" spans="1:6" ht="15.75" customHeight="1" x14ac:dyDescent="0.25">
      <c r="A33" s="338" t="s">
        <v>11857</v>
      </c>
      <c r="B33" s="339"/>
      <c r="C33" s="340"/>
      <c r="D33" s="246"/>
      <c r="E33" s="341" t="str">
        <f>IF(Таблица133017[[#This Row],[цена]]&lt;&gt;"",Таблица133017[[#This Row],[цена]]*Таблица133017[[#This Row],[Заказ]],"")</f>
        <v/>
      </c>
      <c r="F33" s="133"/>
    </row>
    <row r="34" spans="1:6" ht="15.75" customHeight="1" x14ac:dyDescent="0.25">
      <c r="A34" s="338" t="s">
        <v>11858</v>
      </c>
      <c r="B34" s="339" t="s">
        <v>11735</v>
      </c>
      <c r="C34" s="340">
        <v>40000</v>
      </c>
      <c r="D34" s="246"/>
      <c r="E34" s="341">
        <f>IF(Таблица133017[[#This Row],[цена]]&lt;&gt;"",Таблица133017[[#This Row],[цена]]*Таблица133017[[#This Row],[Заказ]],"")</f>
        <v>0</v>
      </c>
      <c r="F34" s="133"/>
    </row>
    <row r="35" spans="1:6" ht="15.75" customHeight="1" x14ac:dyDescent="0.25">
      <c r="A35" s="338" t="s">
        <v>11859</v>
      </c>
      <c r="B35" s="339" t="s">
        <v>11735</v>
      </c>
      <c r="C35" s="340">
        <v>37500</v>
      </c>
      <c r="D35" s="246"/>
      <c r="E35" s="341">
        <f>IF(Таблица133017[[#This Row],[цена]]&lt;&gt;"",Таблица133017[[#This Row],[цена]]*Таблица133017[[#This Row],[Заказ]],"")</f>
        <v>0</v>
      </c>
      <c r="F35" s="133"/>
    </row>
    <row r="36" spans="1:6" ht="15.75" customHeight="1" x14ac:dyDescent="0.25">
      <c r="A36" s="338" t="s">
        <v>11860</v>
      </c>
      <c r="B36" s="339" t="s">
        <v>11861</v>
      </c>
      <c r="C36" s="340">
        <v>37500</v>
      </c>
      <c r="D36" s="246"/>
      <c r="E36" s="341">
        <f>IF(Таблица133017[[#This Row],[цена]]&lt;&gt;"",Таблица133017[[#This Row],[цена]]*Таблица133017[[#This Row],[Заказ]],"")</f>
        <v>0</v>
      </c>
      <c r="F36" s="133"/>
    </row>
    <row r="37" spans="1:6" ht="15.75" customHeight="1" x14ac:dyDescent="0.25">
      <c r="A37" s="338" t="s">
        <v>11862</v>
      </c>
      <c r="B37" s="339" t="s">
        <v>11863</v>
      </c>
      <c r="C37" s="340">
        <v>37500</v>
      </c>
      <c r="D37" s="246"/>
      <c r="E37" s="341">
        <f>IF(Таблица133017[[#This Row],[цена]]&lt;&gt;"",Таблица133017[[#This Row],[цена]]*Таблица133017[[#This Row],[Заказ]],"")</f>
        <v>0</v>
      </c>
      <c r="F37" s="133"/>
    </row>
    <row r="38" spans="1:6" ht="15.75" customHeight="1" x14ac:dyDescent="0.25">
      <c r="A38" s="338" t="s">
        <v>11864</v>
      </c>
      <c r="B38" s="339" t="s">
        <v>11845</v>
      </c>
      <c r="C38" s="340">
        <v>40000</v>
      </c>
      <c r="D38" s="246"/>
      <c r="E38" s="341">
        <f>IF(Таблица133017[[#This Row],[цена]]&lt;&gt;"",Таблица133017[[#This Row],[цена]]*Таблица133017[[#This Row],[Заказ]],"")</f>
        <v>0</v>
      </c>
      <c r="F38" s="133"/>
    </row>
    <row r="39" spans="1:6" ht="15.75" customHeight="1" x14ac:dyDescent="0.25">
      <c r="A39" s="338" t="s">
        <v>11865</v>
      </c>
      <c r="B39" s="339" t="s">
        <v>11845</v>
      </c>
      <c r="C39" s="340">
        <v>37500</v>
      </c>
      <c r="D39" s="246"/>
      <c r="E39" s="341">
        <f>IF(Таблица133017[[#This Row],[цена]]&lt;&gt;"",Таблица133017[[#This Row],[цена]]*Таблица133017[[#This Row],[Заказ]],"")</f>
        <v>0</v>
      </c>
      <c r="F39" s="133"/>
    </row>
    <row r="40" spans="1:6" ht="15.75" customHeight="1" x14ac:dyDescent="0.25">
      <c r="A40" s="338" t="s">
        <v>11866</v>
      </c>
      <c r="B40" s="339" t="s">
        <v>11867</v>
      </c>
      <c r="C40" s="340">
        <v>37500</v>
      </c>
      <c r="D40" s="246"/>
      <c r="E40" s="341">
        <f>IF(Таблица133017[[#This Row],[цена]]&lt;&gt;"",Таблица133017[[#This Row],[цена]]*Таблица133017[[#This Row],[Заказ]],"")</f>
        <v>0</v>
      </c>
      <c r="F40" s="133"/>
    </row>
    <row r="41" spans="1:6" ht="15.75" customHeight="1" x14ac:dyDescent="0.25">
      <c r="A41" s="338" t="s">
        <v>11868</v>
      </c>
      <c r="B41" s="339" t="s">
        <v>11735</v>
      </c>
      <c r="C41" s="340">
        <v>37500</v>
      </c>
      <c r="D41" s="246"/>
      <c r="E41" s="341">
        <f>IF(Таблица133017[[#This Row],[цена]]&lt;&gt;"",Таблица133017[[#This Row],[цена]]*Таблица133017[[#This Row],[Заказ]],"")</f>
        <v>0</v>
      </c>
      <c r="F41" s="133"/>
    </row>
    <row r="42" spans="1:6" ht="15.75" customHeight="1" x14ac:dyDescent="0.25">
      <c r="A42" s="338" t="s">
        <v>11869</v>
      </c>
      <c r="B42" s="339" t="s">
        <v>11870</v>
      </c>
      <c r="C42" s="340">
        <v>32000</v>
      </c>
      <c r="D42" s="246"/>
      <c r="E42" s="341">
        <f>IF(Таблица133017[[#This Row],[цена]]&lt;&gt;"",Таблица133017[[#This Row],[цена]]*Таблица133017[[#This Row],[Заказ]],"")</f>
        <v>0</v>
      </c>
      <c r="F42" s="133"/>
    </row>
    <row r="43" spans="1:6" ht="15.75" customHeight="1" x14ac:dyDescent="0.25">
      <c r="A43" s="338" t="s">
        <v>11871</v>
      </c>
      <c r="B43" s="339" t="s">
        <v>11850</v>
      </c>
      <c r="C43" s="340">
        <v>52000</v>
      </c>
      <c r="D43" s="246"/>
      <c r="E43" s="341">
        <f>IF(Таблица133017[[#This Row],[цена]]&lt;&gt;"",Таблица133017[[#This Row],[цена]]*Таблица133017[[#This Row],[Заказ]],"")</f>
        <v>0</v>
      </c>
      <c r="F43" s="133"/>
    </row>
    <row r="44" spans="1:6" ht="15.75" customHeight="1" x14ac:dyDescent="0.25">
      <c r="A44" s="338" t="s">
        <v>11872</v>
      </c>
      <c r="B44" s="339" t="s">
        <v>11735</v>
      </c>
      <c r="C44" s="340">
        <v>52000</v>
      </c>
      <c r="D44" s="246"/>
      <c r="E44" s="341">
        <f>IF(Таблица133017[[#This Row],[цена]]&lt;&gt;"",Таблица133017[[#This Row],[цена]]*Таблица133017[[#This Row],[Заказ]],"")</f>
        <v>0</v>
      </c>
      <c r="F44" s="133"/>
    </row>
    <row r="45" spans="1:6" ht="15.75" customHeight="1" x14ac:dyDescent="0.25">
      <c r="A45" s="338" t="s">
        <v>11873</v>
      </c>
      <c r="B45" s="339" t="s">
        <v>11845</v>
      </c>
      <c r="C45" s="340">
        <v>52000</v>
      </c>
      <c r="D45" s="246"/>
      <c r="E45" s="341">
        <f>IF(Таблица133017[[#This Row],[цена]]&lt;&gt;"",Таблица133017[[#This Row],[цена]]*Таблица133017[[#This Row],[Заказ]],"")</f>
        <v>0</v>
      </c>
      <c r="F45" s="133"/>
    </row>
    <row r="46" spans="1:6" ht="15.75" customHeight="1" x14ac:dyDescent="0.25">
      <c r="A46" s="338" t="s">
        <v>11874</v>
      </c>
      <c r="B46" s="339"/>
      <c r="C46" s="340"/>
      <c r="D46" s="246"/>
      <c r="E46" s="341" t="str">
        <f>IF(Таблица133017[[#This Row],[цена]]&lt;&gt;"",Таблица133017[[#This Row],[цена]]*Таблица133017[[#This Row],[Заказ]],"")</f>
        <v/>
      </c>
      <c r="F46" s="133"/>
    </row>
    <row r="47" spans="1:6" ht="15.75" customHeight="1" x14ac:dyDescent="0.25">
      <c r="A47" s="338" t="s">
        <v>11875</v>
      </c>
      <c r="B47" s="339" t="s">
        <v>11735</v>
      </c>
      <c r="C47" s="340">
        <v>51000</v>
      </c>
      <c r="D47" s="246"/>
      <c r="E47" s="341">
        <f>IF(Таблица133017[[#This Row],[цена]]&lt;&gt;"",Таблица133017[[#This Row],[цена]]*Таблица133017[[#This Row],[Заказ]],"")</f>
        <v>0</v>
      </c>
      <c r="F47" s="133"/>
    </row>
    <row r="48" spans="1:6" ht="15.75" customHeight="1" x14ac:dyDescent="0.25">
      <c r="A48" s="338" t="s">
        <v>11876</v>
      </c>
      <c r="B48" s="339" t="s">
        <v>11734</v>
      </c>
      <c r="C48" s="340">
        <v>50500</v>
      </c>
      <c r="D48" s="246"/>
      <c r="E48" s="341">
        <f>IF(Таблица133017[[#This Row],[цена]]&lt;&gt;"",Таблица133017[[#This Row],[цена]]*Таблица133017[[#This Row],[Заказ]],"")</f>
        <v>0</v>
      </c>
      <c r="F48" s="133"/>
    </row>
    <row r="49" spans="1:6" ht="15.75" customHeight="1" x14ac:dyDescent="0.25">
      <c r="A49" s="338" t="s">
        <v>11877</v>
      </c>
      <c r="B49" s="339" t="s">
        <v>11878</v>
      </c>
      <c r="C49" s="340">
        <v>38000</v>
      </c>
      <c r="D49" s="246"/>
      <c r="E49" s="341">
        <f>IF(Таблица133017[[#This Row],[цена]]&lt;&gt;"",Таблица133017[[#This Row],[цена]]*Таблица133017[[#This Row],[Заказ]],"")</f>
        <v>0</v>
      </c>
      <c r="F49" s="133"/>
    </row>
    <row r="50" spans="1:6" ht="15.75" customHeight="1" x14ac:dyDescent="0.25">
      <c r="A50" s="338" t="s">
        <v>11879</v>
      </c>
      <c r="B50" s="339" t="s">
        <v>11880</v>
      </c>
      <c r="C50" s="340">
        <v>37500</v>
      </c>
      <c r="D50" s="246"/>
      <c r="E50" s="341">
        <f>IF(Таблица133017[[#This Row],[цена]]&lt;&gt;"",Таблица133017[[#This Row],[цена]]*Таблица133017[[#This Row],[Заказ]],"")</f>
        <v>0</v>
      </c>
      <c r="F50" s="133"/>
    </row>
    <row r="51" spans="1:6" ht="15.75" customHeight="1" x14ac:dyDescent="0.25">
      <c r="A51" s="338" t="s">
        <v>11881</v>
      </c>
      <c r="B51" s="339" t="s">
        <v>11735</v>
      </c>
      <c r="C51" s="340">
        <v>37500</v>
      </c>
      <c r="D51" s="246"/>
      <c r="E51" s="341">
        <f>IF(Таблица133017[[#This Row],[цена]]&lt;&gt;"",Таблица133017[[#This Row],[цена]]*Таблица133017[[#This Row],[Заказ]],"")</f>
        <v>0</v>
      </c>
      <c r="F51" s="133"/>
    </row>
    <row r="52" spans="1:6" ht="15.75" customHeight="1" x14ac:dyDescent="0.25">
      <c r="A52" s="338" t="s">
        <v>11882</v>
      </c>
      <c r="B52" s="339" t="s">
        <v>11838</v>
      </c>
      <c r="C52" s="340">
        <v>37000</v>
      </c>
      <c r="D52" s="246"/>
      <c r="E52" s="341">
        <f>IF(Таблица133017[[#This Row],[цена]]&lt;&gt;"",Таблица133017[[#This Row],[цена]]*Таблица133017[[#This Row],[Заказ]],"")</f>
        <v>0</v>
      </c>
      <c r="F52" s="133"/>
    </row>
    <row r="53" spans="1:6" ht="15.75" customHeight="1" x14ac:dyDescent="0.25">
      <c r="A53" s="338" t="s">
        <v>11883</v>
      </c>
      <c r="B53" s="339" t="s">
        <v>11884</v>
      </c>
      <c r="C53" s="340">
        <v>37000</v>
      </c>
      <c r="D53" s="246"/>
      <c r="E53" s="341">
        <f>IF(Таблица133017[[#This Row],[цена]]&lt;&gt;"",Таблица133017[[#This Row],[цена]]*Таблица133017[[#This Row],[Заказ]],"")</f>
        <v>0</v>
      </c>
      <c r="F53" s="133"/>
    </row>
    <row r="54" spans="1:6" ht="15.75" customHeight="1" x14ac:dyDescent="0.25">
      <c r="A54" s="338" t="s">
        <v>11885</v>
      </c>
      <c r="B54" s="339" t="s">
        <v>11735</v>
      </c>
      <c r="C54" s="340">
        <v>14500</v>
      </c>
      <c r="D54" s="246"/>
      <c r="E54" s="341">
        <f>IF(Таблица133017[[#This Row],[цена]]&lt;&gt;"",Таблица133017[[#This Row],[цена]]*Таблица133017[[#This Row],[Заказ]],"")</f>
        <v>0</v>
      </c>
      <c r="F54" s="133"/>
    </row>
    <row r="55" spans="1:6" ht="15.75" customHeight="1" x14ac:dyDescent="0.25">
      <c r="A55" s="338" t="s">
        <v>11886</v>
      </c>
      <c r="B55" s="339" t="s">
        <v>11887</v>
      </c>
      <c r="C55" s="340">
        <v>14500</v>
      </c>
      <c r="D55" s="246"/>
      <c r="E55" s="341">
        <f>IF(Таблица133017[[#This Row],[цена]]&lt;&gt;"",Таблица133017[[#This Row],[цена]]*Таблица133017[[#This Row],[Заказ]],"")</f>
        <v>0</v>
      </c>
      <c r="F55" s="133"/>
    </row>
    <row r="56" spans="1:6" ht="15.75" customHeight="1" x14ac:dyDescent="0.25">
      <c r="A56" s="338" t="s">
        <v>11888</v>
      </c>
      <c r="B56" s="339" t="s">
        <v>11878</v>
      </c>
      <c r="C56" s="340">
        <v>41000</v>
      </c>
      <c r="D56" s="246"/>
      <c r="E56" s="341">
        <f>IF(Таблица133017[[#This Row],[цена]]&lt;&gt;"",Таблица133017[[#This Row],[цена]]*Таблица133017[[#This Row],[Заказ]],"")</f>
        <v>0</v>
      </c>
      <c r="F56" s="133"/>
    </row>
    <row r="57" spans="1:6" ht="15.75" customHeight="1" x14ac:dyDescent="0.25">
      <c r="A57" s="338" t="s">
        <v>11889</v>
      </c>
      <c r="B57" s="339"/>
      <c r="C57" s="340"/>
      <c r="D57" s="246"/>
      <c r="E57" s="341" t="str">
        <f>IF(Таблица133017[[#This Row],[цена]]&lt;&gt;"",Таблица133017[[#This Row],[цена]]*Таблица133017[[#This Row],[Заказ]],"")</f>
        <v/>
      </c>
      <c r="F57" s="133"/>
    </row>
    <row r="58" spans="1:6" ht="15.75" customHeight="1" x14ac:dyDescent="0.25">
      <c r="A58" s="338" t="s">
        <v>11890</v>
      </c>
      <c r="B58" s="339" t="s">
        <v>11861</v>
      </c>
      <c r="C58" s="340">
        <v>104000</v>
      </c>
      <c r="D58" s="246"/>
      <c r="E58" s="341">
        <f>IF(Таблица133017[[#This Row],[цена]]&lt;&gt;"",Таблица133017[[#This Row],[цена]]*Таблица133017[[#This Row],[Заказ]],"")</f>
        <v>0</v>
      </c>
      <c r="F58" s="133"/>
    </row>
    <row r="59" spans="1:6" ht="15.75" customHeight="1" x14ac:dyDescent="0.25">
      <c r="A59" s="338" t="s">
        <v>11891</v>
      </c>
      <c r="B59" s="339" t="s">
        <v>11861</v>
      </c>
      <c r="C59" s="340">
        <v>116000</v>
      </c>
      <c r="D59" s="246"/>
      <c r="E59" s="341">
        <f>IF(Таблица133017[[#This Row],[цена]]&lt;&gt;"",Таблица133017[[#This Row],[цена]]*Таблица133017[[#This Row],[Заказ]],"")</f>
        <v>0</v>
      </c>
      <c r="F59" s="225"/>
    </row>
    <row r="60" spans="1:6" ht="15.75" customHeight="1" x14ac:dyDescent="0.25">
      <c r="A60" s="338" t="s">
        <v>11892</v>
      </c>
      <c r="B60" s="339" t="s">
        <v>11893</v>
      </c>
      <c r="C60" s="340">
        <v>82000</v>
      </c>
      <c r="D60" s="246"/>
      <c r="E60" s="341">
        <f>IF(Таблица133017[[#This Row],[цена]]&lt;&gt;"",Таблица133017[[#This Row],[цена]]*Таблица133017[[#This Row],[Заказ]],"")</f>
        <v>0</v>
      </c>
      <c r="F60" s="133"/>
    </row>
    <row r="61" spans="1:6" ht="15.75" customHeight="1" x14ac:dyDescent="0.25">
      <c r="A61" s="338" t="s">
        <v>11894</v>
      </c>
      <c r="B61" s="339" t="s">
        <v>11861</v>
      </c>
      <c r="C61" s="340">
        <v>100000</v>
      </c>
      <c r="D61" s="246"/>
      <c r="E61" s="341">
        <f>IF(Таблица133017[[#This Row],[цена]]&lt;&gt;"",Таблица133017[[#This Row],[цена]]*Таблица133017[[#This Row],[Заказ]],"")</f>
        <v>0</v>
      </c>
      <c r="F61" s="133"/>
    </row>
    <row r="62" spans="1:6" ht="15.75" customHeight="1" x14ac:dyDescent="0.25">
      <c r="A62" s="338" t="s">
        <v>11895</v>
      </c>
      <c r="B62" s="339" t="s">
        <v>11896</v>
      </c>
      <c r="C62" s="340">
        <v>96000</v>
      </c>
      <c r="D62" s="246"/>
      <c r="E62" s="341">
        <f>IF(Таблица133017[[#This Row],[цена]]&lt;&gt;"",Таблица133017[[#This Row],[цена]]*Таблица133017[[#This Row],[Заказ]],"")</f>
        <v>0</v>
      </c>
      <c r="F62" s="133"/>
    </row>
    <row r="63" spans="1:6" ht="15.75" customHeight="1" x14ac:dyDescent="0.25">
      <c r="A63" s="338" t="s">
        <v>11897</v>
      </c>
      <c r="B63" s="339"/>
      <c r="C63" s="340"/>
      <c r="D63" s="246"/>
      <c r="E63" s="341" t="str">
        <f>IF(Таблица133017[[#This Row],[цена]]&lt;&gt;"",Таблица133017[[#This Row],[цена]]*Таблица133017[[#This Row],[Заказ]],"")</f>
        <v/>
      </c>
      <c r="F63" s="133"/>
    </row>
    <row r="64" spans="1:6" ht="15.75" customHeight="1" x14ac:dyDescent="0.25">
      <c r="A64" s="338" t="s">
        <v>11898</v>
      </c>
      <c r="B64" s="339" t="s">
        <v>11899</v>
      </c>
      <c r="C64" s="340">
        <v>20000</v>
      </c>
      <c r="D64" s="246"/>
      <c r="E64" s="341">
        <f>IF(Таблица133017[[#This Row],[цена]]&lt;&gt;"",Таблица133017[[#This Row],[цена]]*Таблица133017[[#This Row],[Заказ]],"")</f>
        <v>0</v>
      </c>
      <c r="F64" s="133"/>
    </row>
    <row r="65" spans="1:6" ht="15.75" customHeight="1" x14ac:dyDescent="0.25">
      <c r="A65" s="338" t="s">
        <v>11900</v>
      </c>
      <c r="B65" s="339" t="s">
        <v>11901</v>
      </c>
      <c r="C65" s="340">
        <v>25000</v>
      </c>
      <c r="D65" s="246"/>
      <c r="E65" s="341">
        <f>IF(Таблица133017[[#This Row],[цена]]&lt;&gt;"",Таблица133017[[#This Row],[цена]]*Таблица133017[[#This Row],[Заказ]],"")</f>
        <v>0</v>
      </c>
      <c r="F65" s="133"/>
    </row>
    <row r="66" spans="1:6" ht="15.75" customHeight="1" x14ac:dyDescent="0.25">
      <c r="A66" s="338" t="s">
        <v>11902</v>
      </c>
      <c r="B66" s="339" t="s">
        <v>11896</v>
      </c>
      <c r="C66" s="340">
        <v>25000</v>
      </c>
      <c r="D66" s="246"/>
      <c r="E66" s="341">
        <f>IF(Таблица133017[[#This Row],[цена]]&lt;&gt;"",Таблица133017[[#This Row],[цена]]*Таблица133017[[#This Row],[Заказ]],"")</f>
        <v>0</v>
      </c>
      <c r="F66" s="133"/>
    </row>
    <row r="67" spans="1:6" ht="15.75" customHeight="1" x14ac:dyDescent="0.25">
      <c r="A67" s="338" t="s">
        <v>11903</v>
      </c>
      <c r="B67" s="339" t="s">
        <v>11904</v>
      </c>
      <c r="C67" s="340">
        <v>25000</v>
      </c>
      <c r="D67" s="246"/>
      <c r="E67" s="341">
        <f>IF(Таблица133017[[#This Row],[цена]]&lt;&gt;"",Таблица133017[[#This Row],[цена]]*Таблица133017[[#This Row],[Заказ]],"")</f>
        <v>0</v>
      </c>
      <c r="F67" s="133"/>
    </row>
    <row r="68" spans="1:6" ht="15.75" customHeight="1" x14ac:dyDescent="0.25">
      <c r="A68" s="338" t="s">
        <v>11905</v>
      </c>
      <c r="B68" s="339"/>
      <c r="C68" s="340"/>
      <c r="D68" s="246"/>
      <c r="E68" s="341" t="str">
        <f>IF(Таблица133017[[#This Row],[цена]]&lt;&gt;"",Таблица133017[[#This Row],[цена]]*Таблица133017[[#This Row],[Заказ]],"")</f>
        <v/>
      </c>
      <c r="F68" s="133"/>
    </row>
    <row r="69" spans="1:6" ht="15.75" customHeight="1" x14ac:dyDescent="0.25">
      <c r="A69" s="338" t="s">
        <v>11906</v>
      </c>
      <c r="B69" s="339"/>
      <c r="C69" s="340">
        <v>123000</v>
      </c>
      <c r="D69" s="246"/>
      <c r="E69" s="341">
        <f>IF(Таблица133017[[#This Row],[цена]]&lt;&gt;"",Таблица133017[[#This Row],[цена]]*Таблица133017[[#This Row],[Заказ]],"")</f>
        <v>0</v>
      </c>
      <c r="F69" s="133"/>
    </row>
    <row r="70" spans="1:6" ht="15.75" customHeight="1" x14ac:dyDescent="0.25">
      <c r="A70" s="338" t="s">
        <v>11907</v>
      </c>
      <c r="B70" s="339"/>
      <c r="C70" s="340">
        <v>186000</v>
      </c>
      <c r="D70" s="246"/>
      <c r="E70" s="341">
        <f>IF(Таблица133017[[#This Row],[цена]]&lt;&gt;"",Таблица133017[[#This Row],[цена]]*Таблица133017[[#This Row],[Заказ]],"")</f>
        <v>0</v>
      </c>
      <c r="F70" s="133"/>
    </row>
    <row r="71" spans="1:6" ht="15.75" customHeight="1" x14ac:dyDescent="0.25">
      <c r="A71" s="338" t="s">
        <v>11908</v>
      </c>
      <c r="B71" s="339"/>
      <c r="C71" s="340">
        <v>142000</v>
      </c>
      <c r="D71" s="246"/>
      <c r="E71" s="341">
        <f>IF(Таблица133017[[#This Row],[цена]]&lt;&gt;"",Таблица133017[[#This Row],[цена]]*Таблица133017[[#This Row],[Заказ]],"")</f>
        <v>0</v>
      </c>
      <c r="F71" s="133"/>
    </row>
    <row r="72" spans="1:6" ht="15.75" customHeight="1" x14ac:dyDescent="0.25">
      <c r="A72" s="338" t="s">
        <v>11909</v>
      </c>
      <c r="B72" s="339"/>
      <c r="C72" s="340">
        <v>209000</v>
      </c>
      <c r="D72" s="246"/>
      <c r="E72" s="341">
        <f>IF(Таблица133017[[#This Row],[цена]]&lt;&gt;"",Таблица133017[[#This Row],[цена]]*Таблица133017[[#This Row],[Заказ]],"")</f>
        <v>0</v>
      </c>
      <c r="F72" s="133"/>
    </row>
    <row r="73" spans="1:6" ht="15.75" customHeight="1" x14ac:dyDescent="0.25">
      <c r="A73" s="338" t="s">
        <v>11910</v>
      </c>
      <c r="B73" s="339"/>
      <c r="C73" s="340"/>
      <c r="D73" s="246"/>
      <c r="E73" s="341" t="str">
        <f>IF(Таблица133017[[#This Row],[цена]]&lt;&gt;"",Таблица133017[[#This Row],[цена]]*Таблица133017[[#This Row],[Заказ]],"")</f>
        <v/>
      </c>
      <c r="F73" s="133"/>
    </row>
    <row r="74" spans="1:6" ht="15.75" customHeight="1" x14ac:dyDescent="0.25">
      <c r="A74" s="338" t="s">
        <v>11911</v>
      </c>
      <c r="B74" s="339"/>
      <c r="C74" s="340"/>
      <c r="D74" s="246"/>
      <c r="E74" s="341" t="str">
        <f>IF(Таблица133017[[#This Row],[цена]]&lt;&gt;"",Таблица133017[[#This Row],[цена]]*Таблица133017[[#This Row],[Заказ]],"")</f>
        <v/>
      </c>
      <c r="F74" s="133"/>
    </row>
    <row r="75" spans="1:6" ht="15.75" customHeight="1" x14ac:dyDescent="0.25">
      <c r="A75" s="338" t="s">
        <v>11912</v>
      </c>
      <c r="B75" s="339" t="s">
        <v>11913</v>
      </c>
      <c r="C75" s="340">
        <v>31000</v>
      </c>
      <c r="D75" s="246"/>
      <c r="E75" s="341">
        <f>IF(Таблица133017[[#This Row],[цена]]&lt;&gt;"",Таблица133017[[#This Row],[цена]]*Таблица133017[[#This Row],[Заказ]],"")</f>
        <v>0</v>
      </c>
      <c r="F75" s="133"/>
    </row>
    <row r="76" spans="1:6" ht="15.75" customHeight="1" x14ac:dyDescent="0.25">
      <c r="A76" s="338" t="s">
        <v>11914</v>
      </c>
      <c r="B76" s="339" t="s">
        <v>11735</v>
      </c>
      <c r="C76" s="340">
        <v>33500</v>
      </c>
      <c r="D76" s="246"/>
      <c r="E76" s="341">
        <f>IF(Таблица133017[[#This Row],[цена]]&lt;&gt;"",Таблица133017[[#This Row],[цена]]*Таблица133017[[#This Row],[Заказ]],"")</f>
        <v>0</v>
      </c>
      <c r="F76" s="133"/>
    </row>
    <row r="77" spans="1:6" ht="15.75" customHeight="1" x14ac:dyDescent="0.25">
      <c r="A77" s="338" t="s">
        <v>11915</v>
      </c>
      <c r="B77" s="339" t="s">
        <v>11735</v>
      </c>
      <c r="C77" s="340">
        <v>31000</v>
      </c>
      <c r="D77" s="246"/>
      <c r="E77" s="341">
        <f>IF(Таблица133017[[#This Row],[цена]]&lt;&gt;"",Таблица133017[[#This Row],[цена]]*Таблица133017[[#This Row],[Заказ]],"")</f>
        <v>0</v>
      </c>
      <c r="F77" s="133"/>
    </row>
    <row r="78" spans="1:6" ht="15.75" customHeight="1" x14ac:dyDescent="0.25">
      <c r="A78" s="338" t="s">
        <v>11916</v>
      </c>
      <c r="B78" s="339" t="s">
        <v>11735</v>
      </c>
      <c r="C78" s="340">
        <v>39000</v>
      </c>
      <c r="D78" s="246"/>
      <c r="E78" s="341">
        <f>IF(Таблица133017[[#This Row],[цена]]&lt;&gt;"",Таблица133017[[#This Row],[цена]]*Таблица133017[[#This Row],[Заказ]],"")</f>
        <v>0</v>
      </c>
      <c r="F78" s="133"/>
    </row>
    <row r="79" spans="1:6" ht="15.75" customHeight="1" x14ac:dyDescent="0.25">
      <c r="A79" s="338" t="s">
        <v>11917</v>
      </c>
      <c r="B79" s="339" t="s">
        <v>11734</v>
      </c>
      <c r="C79" s="340">
        <v>33000</v>
      </c>
      <c r="D79" s="246"/>
      <c r="E79" s="341">
        <f>IF(Таблица133017[[#This Row],[цена]]&lt;&gt;"",Таблица133017[[#This Row],[цена]]*Таблица133017[[#This Row],[Заказ]],"")</f>
        <v>0</v>
      </c>
      <c r="F79" s="133"/>
    </row>
    <row r="80" spans="1:6" ht="15.75" customHeight="1" x14ac:dyDescent="0.25">
      <c r="A80" s="338" t="s">
        <v>11918</v>
      </c>
      <c r="B80" s="339" t="s">
        <v>11734</v>
      </c>
      <c r="C80" s="340">
        <v>31000</v>
      </c>
      <c r="D80" s="246"/>
      <c r="E80" s="341">
        <f>IF(Таблица133017[[#This Row],[цена]]&lt;&gt;"",Таблица133017[[#This Row],[цена]]*Таблица133017[[#This Row],[Заказ]],"")</f>
        <v>0</v>
      </c>
      <c r="F80" s="133"/>
    </row>
    <row r="81" spans="1:6" ht="15.75" customHeight="1" x14ac:dyDescent="0.25">
      <c r="A81" s="338" t="s">
        <v>11919</v>
      </c>
      <c r="B81" s="339" t="s">
        <v>11920</v>
      </c>
      <c r="C81" s="340">
        <v>40000</v>
      </c>
      <c r="D81" s="246"/>
      <c r="E81" s="341">
        <f>IF(Таблица133017[[#This Row],[цена]]&lt;&gt;"",Таблица133017[[#This Row],[цена]]*Таблица133017[[#This Row],[Заказ]],"")</f>
        <v>0</v>
      </c>
      <c r="F81" s="133"/>
    </row>
    <row r="82" spans="1:6" ht="15.75" customHeight="1" x14ac:dyDescent="0.25">
      <c r="A82" s="338" t="s">
        <v>11921</v>
      </c>
      <c r="B82" s="339" t="s">
        <v>11896</v>
      </c>
      <c r="C82" s="340">
        <v>40000</v>
      </c>
      <c r="D82" s="246"/>
      <c r="E82" s="341">
        <f>IF(Таблица133017[[#This Row],[цена]]&lt;&gt;"",Таблица133017[[#This Row],[цена]]*Таблица133017[[#This Row],[Заказ]],"")</f>
        <v>0</v>
      </c>
      <c r="F82" s="133"/>
    </row>
    <row r="83" spans="1:6" ht="15.75" customHeight="1" x14ac:dyDescent="0.25">
      <c r="A83" s="338" t="s">
        <v>11922</v>
      </c>
      <c r="B83" s="339"/>
      <c r="C83" s="340">
        <v>45000</v>
      </c>
      <c r="D83" s="246"/>
      <c r="E83" s="341">
        <f>IF(Таблица133017[[#This Row],[цена]]&lt;&gt;"",Таблица133017[[#This Row],[цена]]*Таблица133017[[#This Row],[Заказ]],"")</f>
        <v>0</v>
      </c>
      <c r="F83" s="133"/>
    </row>
    <row r="84" spans="1:6" ht="15.75" customHeight="1" x14ac:dyDescent="0.25">
      <c r="A84" s="338" t="s">
        <v>11923</v>
      </c>
      <c r="B84" s="339"/>
      <c r="C84" s="340"/>
      <c r="D84" s="246"/>
      <c r="E84" s="341" t="str">
        <f>IF(Таблица133017[[#This Row],[цена]]&lt;&gt;"",Таблица133017[[#This Row],[цена]]*Таблица133017[[#This Row],[Заказ]],"")</f>
        <v/>
      </c>
      <c r="F84" s="133"/>
    </row>
    <row r="85" spans="1:6" ht="15.75" customHeight="1" x14ac:dyDescent="0.25">
      <c r="A85" s="338" t="s">
        <v>11924</v>
      </c>
      <c r="B85" s="339"/>
      <c r="C85" s="340">
        <v>59000</v>
      </c>
      <c r="D85" s="246"/>
      <c r="E85" s="341">
        <f>IF(Таблица133017[[#This Row],[цена]]&lt;&gt;"",Таблица133017[[#This Row],[цена]]*Таблица133017[[#This Row],[Заказ]],"")</f>
        <v>0</v>
      </c>
      <c r="F85" s="133"/>
    </row>
    <row r="86" spans="1:6" ht="15.75" customHeight="1" x14ac:dyDescent="0.25">
      <c r="A86" s="338" t="s">
        <v>11925</v>
      </c>
      <c r="B86" s="339"/>
      <c r="C86" s="340"/>
      <c r="D86" s="246"/>
      <c r="E86" s="341" t="str">
        <f>IF(Таблица133017[[#This Row],[цена]]&lt;&gt;"",Таблица133017[[#This Row],[цена]]*Таблица133017[[#This Row],[Заказ]],"")</f>
        <v/>
      </c>
      <c r="F86" s="133"/>
    </row>
    <row r="87" spans="1:6" ht="15.75" customHeight="1" x14ac:dyDescent="0.25">
      <c r="A87" s="338" t="s">
        <v>11926</v>
      </c>
      <c r="B87" s="339"/>
      <c r="C87" s="340">
        <v>13000</v>
      </c>
      <c r="D87" s="246"/>
      <c r="E87" s="341">
        <f>IF(Таблица133017[[#This Row],[цена]]&lt;&gt;"",Таблица133017[[#This Row],[цена]]*Таблица133017[[#This Row],[Заказ]],"")</f>
        <v>0</v>
      </c>
      <c r="F87" s="133"/>
    </row>
    <row r="88" spans="1:6" ht="15.75" customHeight="1" x14ac:dyDescent="0.25">
      <c r="A88" s="338" t="s">
        <v>11927</v>
      </c>
      <c r="B88" s="339"/>
      <c r="C88" s="340">
        <v>14500</v>
      </c>
      <c r="D88" s="246"/>
      <c r="E88" s="341">
        <f>IF(Таблица133017[[#This Row],[цена]]&lt;&gt;"",Таблица133017[[#This Row],[цена]]*Таблица133017[[#This Row],[Заказ]],"")</f>
        <v>0</v>
      </c>
      <c r="F88" s="133"/>
    </row>
    <row r="89" spans="1:6" ht="15.75" customHeight="1" x14ac:dyDescent="0.25">
      <c r="A89" s="338" t="s">
        <v>11928</v>
      </c>
      <c r="B89" s="339"/>
      <c r="C89" s="340">
        <v>7500</v>
      </c>
      <c r="D89" s="246"/>
      <c r="E89" s="341">
        <f>IF(Таблица133017[[#This Row],[цена]]&lt;&gt;"",Таблица133017[[#This Row],[цена]]*Таблица133017[[#This Row],[Заказ]],"")</f>
        <v>0</v>
      </c>
      <c r="F89" s="133"/>
    </row>
    <row r="90" spans="1:6" ht="15.75" customHeight="1" x14ac:dyDescent="0.25">
      <c r="A90" s="338" t="s">
        <v>11929</v>
      </c>
      <c r="B90" s="339"/>
      <c r="C90" s="340"/>
      <c r="D90" s="246"/>
      <c r="E90" s="341" t="str">
        <f>IF(Таблица133017[[#This Row],[цена]]&lt;&gt;"",Таблица133017[[#This Row],[цена]]*Таблица133017[[#This Row],[Заказ]],"")</f>
        <v/>
      </c>
      <c r="F90" s="133"/>
    </row>
    <row r="91" spans="1:6" ht="15.75" customHeight="1" x14ac:dyDescent="0.25">
      <c r="A91" s="338" t="s">
        <v>11930</v>
      </c>
      <c r="B91" s="339"/>
      <c r="C91" s="340">
        <v>31500</v>
      </c>
      <c r="D91" s="246"/>
      <c r="E91" s="341">
        <f>IF(Таблица133017[[#This Row],[цена]]&lt;&gt;"",Таблица133017[[#This Row],[цена]]*Таблица133017[[#This Row],[Заказ]],"")</f>
        <v>0</v>
      </c>
      <c r="F91" s="133"/>
    </row>
    <row r="92" spans="1:6" ht="15.75" customHeight="1" x14ac:dyDescent="0.25">
      <c r="A92" s="338" t="s">
        <v>11931</v>
      </c>
      <c r="B92" s="339"/>
      <c r="C92" s="340">
        <v>24500</v>
      </c>
      <c r="D92" s="246"/>
      <c r="E92" s="341">
        <f>IF(Таблица133017[[#This Row],[цена]]&lt;&gt;"",Таблица133017[[#This Row],[цена]]*Таблица133017[[#This Row],[Заказ]],"")</f>
        <v>0</v>
      </c>
      <c r="F92" s="133"/>
    </row>
    <row r="93" spans="1:6" ht="15.75" customHeight="1" x14ac:dyDescent="0.25">
      <c r="A93" s="338" t="s">
        <v>11932</v>
      </c>
      <c r="B93" s="339"/>
      <c r="C93" s="340">
        <v>18500</v>
      </c>
      <c r="D93" s="246"/>
      <c r="E93" s="341">
        <f>IF(Таблица133017[[#This Row],[цена]]&lt;&gt;"",Таблица133017[[#This Row],[цена]]*Таблица133017[[#This Row],[Заказ]],"")</f>
        <v>0</v>
      </c>
      <c r="F93" s="133"/>
    </row>
    <row r="94" spans="1:6" ht="15.75" customHeight="1" x14ac:dyDescent="0.25">
      <c r="A94" s="338" t="s">
        <v>11933</v>
      </c>
      <c r="B94" s="339"/>
      <c r="C94" s="340">
        <v>14500</v>
      </c>
      <c r="D94" s="246"/>
      <c r="E94" s="341">
        <f>IF(Таблица133017[[#This Row],[цена]]&lt;&gt;"",Таблица133017[[#This Row],[цена]]*Таблица133017[[#This Row],[Заказ]],"")</f>
        <v>0</v>
      </c>
      <c r="F94" s="133"/>
    </row>
    <row r="95" spans="1:6" ht="15.75" customHeight="1" x14ac:dyDescent="0.25">
      <c r="A95" s="338" t="s">
        <v>11934</v>
      </c>
      <c r="B95" s="339"/>
      <c r="C95" s="340"/>
      <c r="D95" s="246"/>
      <c r="E95" s="341" t="str">
        <f>IF(Таблица133017[[#This Row],[цена]]&lt;&gt;"",Таблица133017[[#This Row],[цена]]*Таблица133017[[#This Row],[Заказ]],"")</f>
        <v/>
      </c>
      <c r="F95" s="133"/>
    </row>
    <row r="96" spans="1:6" ht="15.75" customHeight="1" x14ac:dyDescent="0.25">
      <c r="A96" s="338" t="s">
        <v>11935</v>
      </c>
      <c r="B96" s="339"/>
      <c r="C96" s="340">
        <v>46500</v>
      </c>
      <c r="D96" s="246"/>
      <c r="E96" s="341">
        <f>IF(Таблица133017[[#This Row],[цена]]&lt;&gt;"",Таблица133017[[#This Row],[цена]]*Таблица133017[[#This Row],[Заказ]],"")</f>
        <v>0</v>
      </c>
      <c r="F96" s="133"/>
    </row>
    <row r="97" spans="1:6" ht="15.75" customHeight="1" x14ac:dyDescent="0.25">
      <c r="A97" s="338" t="s">
        <v>11936</v>
      </c>
      <c r="B97" s="339"/>
      <c r="C97" s="340"/>
      <c r="D97" s="246"/>
      <c r="E97" s="341" t="str">
        <f>IF(Таблица133017[[#This Row],[цена]]&lt;&gt;"",Таблица133017[[#This Row],[цена]]*Таблица133017[[#This Row],[Заказ]],"")</f>
        <v/>
      </c>
      <c r="F97" s="133"/>
    </row>
    <row r="98" spans="1:6" ht="15.75" customHeight="1" x14ac:dyDescent="0.25">
      <c r="A98" s="338" t="s">
        <v>11937</v>
      </c>
      <c r="B98" s="339"/>
      <c r="C98" s="340">
        <v>65500</v>
      </c>
      <c r="D98" s="246"/>
      <c r="E98" s="341">
        <f>IF(Таблица133017[[#This Row],[цена]]&lt;&gt;"",Таблица133017[[#This Row],[цена]]*Таблица133017[[#This Row],[Заказ]],"")</f>
        <v>0</v>
      </c>
      <c r="F98" s="133"/>
    </row>
    <row r="99" spans="1:6" ht="15.75" customHeight="1" x14ac:dyDescent="0.25">
      <c r="A99" s="338" t="s">
        <v>11938</v>
      </c>
      <c r="B99" s="339"/>
      <c r="C99" s="340">
        <v>26500</v>
      </c>
      <c r="D99" s="246"/>
      <c r="E99" s="341">
        <f>IF(Таблица133017[[#This Row],[цена]]&lt;&gt;"",Таблица133017[[#This Row],[цена]]*Таблица133017[[#This Row],[Заказ]],"")</f>
        <v>0</v>
      </c>
      <c r="F99" s="133"/>
    </row>
    <row r="100" spans="1:6" ht="15.75" customHeight="1" x14ac:dyDescent="0.25">
      <c r="A100" s="338" t="s">
        <v>11939</v>
      </c>
      <c r="B100" s="339"/>
      <c r="C100" s="340">
        <v>31000</v>
      </c>
      <c r="D100" s="246"/>
      <c r="E100" s="341">
        <f>IF(Таблица133017[[#This Row],[цена]]&lt;&gt;"",Таблица133017[[#This Row],[цена]]*Таблица133017[[#This Row],[Заказ]],"")</f>
        <v>0</v>
      </c>
      <c r="F100" s="133"/>
    </row>
    <row r="101" spans="1:6" ht="15.75" customHeight="1" x14ac:dyDescent="0.25">
      <c r="A101" s="338" t="s">
        <v>11940</v>
      </c>
      <c r="B101" s="339"/>
      <c r="C101" s="340"/>
      <c r="D101" s="246"/>
      <c r="E101" s="341" t="str">
        <f>IF(Таблица133017[[#This Row],[цена]]&lt;&gt;"",Таблица133017[[#This Row],[цена]]*Таблица133017[[#This Row],[Заказ]],"")</f>
        <v/>
      </c>
      <c r="F101" s="133"/>
    </row>
    <row r="102" spans="1:6" ht="15.75" customHeight="1" x14ac:dyDescent="0.25">
      <c r="A102" s="338" t="s">
        <v>11941</v>
      </c>
      <c r="B102" s="339"/>
      <c r="C102" s="340">
        <v>55000</v>
      </c>
      <c r="D102" s="246"/>
      <c r="E102" s="341">
        <f>IF(Таблица133017[[#This Row],[цена]]&lt;&gt;"",Таблица133017[[#This Row],[цена]]*Таблица133017[[#This Row],[Заказ]],"")</f>
        <v>0</v>
      </c>
      <c r="F102" s="133"/>
    </row>
    <row r="103" spans="1:6" ht="15.75" customHeight="1" x14ac:dyDescent="0.25">
      <c r="A103" s="338" t="s">
        <v>11942</v>
      </c>
      <c r="B103" s="339"/>
      <c r="C103" s="340">
        <v>57000</v>
      </c>
      <c r="D103" s="246"/>
      <c r="E103" s="341">
        <f>IF(Таблица133017[[#This Row],[цена]]&lt;&gt;"",Таблица133017[[#This Row],[цена]]*Таблица133017[[#This Row],[Заказ]],"")</f>
        <v>0</v>
      </c>
      <c r="F103" s="133"/>
    </row>
    <row r="104" spans="1:6" ht="15.75" customHeight="1" x14ac:dyDescent="0.25">
      <c r="A104" s="338" t="s">
        <v>11943</v>
      </c>
      <c r="B104" s="339"/>
      <c r="C104" s="340">
        <v>33000</v>
      </c>
      <c r="D104" s="246"/>
      <c r="E104" s="341">
        <f>IF(Таблица133017[[#This Row],[цена]]&lt;&gt;"",Таблица133017[[#This Row],[цена]]*Таблица133017[[#This Row],[Заказ]],"")</f>
        <v>0</v>
      </c>
      <c r="F104" s="133"/>
    </row>
    <row r="105" spans="1:6" ht="15.75" customHeight="1" x14ac:dyDescent="0.25">
      <c r="A105" s="338" t="s">
        <v>11944</v>
      </c>
      <c r="B105" s="339"/>
      <c r="C105" s="340">
        <v>30000</v>
      </c>
      <c r="D105" s="246"/>
      <c r="E105" s="341">
        <f>IF(Таблица133017[[#This Row],[цена]]&lt;&gt;"",Таблица133017[[#This Row],[цена]]*Таблица133017[[#This Row],[Заказ]],"")</f>
        <v>0</v>
      </c>
      <c r="F105" s="133"/>
    </row>
    <row r="106" spans="1:6" ht="15.75" customHeight="1" x14ac:dyDescent="0.25">
      <c r="A106" s="338" t="s">
        <v>11945</v>
      </c>
      <c r="B106" s="339"/>
      <c r="C106" s="340">
        <v>25000</v>
      </c>
      <c r="D106" s="246"/>
      <c r="E106" s="341">
        <f>IF(Таблица133017[[#This Row],[цена]]&lt;&gt;"",Таблица133017[[#This Row],[цена]]*Таблица133017[[#This Row],[Заказ]],"")</f>
        <v>0</v>
      </c>
      <c r="F106" s="133"/>
    </row>
    <row r="107" spans="1:6" ht="15.75" customHeight="1" x14ac:dyDescent="0.25">
      <c r="A107" s="338" t="s">
        <v>11946</v>
      </c>
      <c r="B107" s="339"/>
      <c r="C107" s="340">
        <v>20000</v>
      </c>
      <c r="D107" s="246"/>
      <c r="E107" s="341">
        <f>IF(Таблица133017[[#This Row],[цена]]&lt;&gt;"",Таблица133017[[#This Row],[цена]]*Таблица133017[[#This Row],[Заказ]],"")</f>
        <v>0</v>
      </c>
      <c r="F107" s="133"/>
    </row>
    <row r="108" spans="1:6" ht="15.75" customHeight="1" x14ac:dyDescent="0.25">
      <c r="A108" s="338" t="s">
        <v>11947</v>
      </c>
      <c r="B108" s="339"/>
      <c r="C108" s="340">
        <v>13500</v>
      </c>
      <c r="D108" s="246"/>
      <c r="E108" s="341">
        <f>IF(Таблица133017[[#This Row],[цена]]&lt;&gt;"",Таблица133017[[#This Row],[цена]]*Таблица133017[[#This Row],[Заказ]],"")</f>
        <v>0</v>
      </c>
      <c r="F108" s="133"/>
    </row>
    <row r="109" spans="1:6" ht="15.75" customHeight="1" x14ac:dyDescent="0.25">
      <c r="A109" s="338" t="s">
        <v>11948</v>
      </c>
      <c r="B109" s="339"/>
      <c r="C109" s="340"/>
      <c r="D109" s="246"/>
      <c r="E109" s="341" t="str">
        <f>IF(Таблица133017[[#This Row],[цена]]&lt;&gt;"",Таблица133017[[#This Row],[цена]]*Таблица133017[[#This Row],[Заказ]],"")</f>
        <v/>
      </c>
      <c r="F109" s="133"/>
    </row>
    <row r="110" spans="1:6" ht="15.75" customHeight="1" x14ac:dyDescent="0.25">
      <c r="A110" s="338" t="s">
        <v>11949</v>
      </c>
      <c r="B110" s="339"/>
      <c r="C110" s="340">
        <v>53000</v>
      </c>
      <c r="D110" s="246"/>
      <c r="E110" s="341">
        <f>IF(Таблица133017[[#This Row],[цена]]&lt;&gt;"",Таблица133017[[#This Row],[цена]]*Таблица133017[[#This Row],[Заказ]],"")</f>
        <v>0</v>
      </c>
      <c r="F110" s="133"/>
    </row>
    <row r="111" spans="1:6" ht="15.75" customHeight="1" x14ac:dyDescent="0.25">
      <c r="A111" s="338" t="s">
        <v>11950</v>
      </c>
      <c r="B111" s="339"/>
      <c r="C111" s="340"/>
      <c r="D111" s="246"/>
      <c r="E111" s="341" t="str">
        <f>IF(Таблица133017[[#This Row],[цена]]&lt;&gt;"",Таблица133017[[#This Row],[цена]]*Таблица133017[[#This Row],[Заказ]],"")</f>
        <v/>
      </c>
      <c r="F111" s="133"/>
    </row>
    <row r="112" spans="1:6" ht="15" customHeight="1" x14ac:dyDescent="0.25">
      <c r="A112" s="338" t="s">
        <v>11951</v>
      </c>
      <c r="B112" s="339" t="s">
        <v>11735</v>
      </c>
      <c r="C112" s="340">
        <v>14000</v>
      </c>
      <c r="D112" s="246"/>
      <c r="E112" s="341">
        <f>IF(Таблица133017[[#This Row],[цена]]&lt;&gt;"",Таблица133017[[#This Row],[цена]]*Таблица133017[[#This Row],[Заказ]],"")</f>
        <v>0</v>
      </c>
      <c r="F112" s="225"/>
    </row>
    <row r="113" spans="1:6" ht="15" customHeight="1" x14ac:dyDescent="0.25">
      <c r="A113" s="413"/>
      <c r="B113" s="414"/>
      <c r="C113" s="417"/>
      <c r="D113" s="408">
        <f>SUBTOTAL(109,Таблица133017[Заказ])</f>
        <v>0</v>
      </c>
      <c r="E113" s="416">
        <f>SUBTOTAL(109,Таблица133017[Сумма заказа])</f>
        <v>0</v>
      </c>
      <c r="F113" s="129"/>
    </row>
  </sheetData>
  <mergeCells count="3">
    <mergeCell ref="A1:E1"/>
    <mergeCell ref="A3:B3"/>
    <mergeCell ref="A2:C2"/>
  </mergeCells>
  <phoneticPr fontId="18" type="noConversion"/>
  <conditionalFormatting sqref="A5:A113">
    <cfRule type="expression" dxfId="5" priority="3">
      <formula>ISBLANK(C5)</formula>
    </cfRule>
  </conditionalFormatting>
  <conditionalFormatting sqref="B5:B113">
    <cfRule type="expression" dxfId="4" priority="2">
      <formula>ISBLANK(C5)</formula>
    </cfRule>
  </conditionalFormatting>
  <conditionalFormatting sqref="C5:C113">
    <cfRule type="expression" dxfId="3" priority="1">
      <formula>ISBLANK(C5)</formula>
    </cfRule>
  </conditionalFormatting>
  <hyperlinks>
    <hyperlink ref="A1" location="'Оглавление'!A1" display="Назад в оглавление" xr:uid="{00000000-0004-0000-1100-000000000000}"/>
  </hyperlinks>
  <pageMargins left="0.7" right="0.7" top="0.75" bottom="0.75" header="0" footer="0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3">
    <tabColor rgb="FFFF0000"/>
  </sheetPr>
  <dimension ref="A1:Y491"/>
  <sheetViews>
    <sheetView showGridLines="0" zoomScaleNormal="100" workbookViewId="0">
      <pane ySplit="5" topLeftCell="A6" activePane="bottomLeft" state="frozen"/>
      <selection activeCell="A14" sqref="A14:XFD14"/>
      <selection pane="bottomLeft" sqref="A1:E1"/>
    </sheetView>
  </sheetViews>
  <sheetFormatPr defaultColWidth="14.42578125" defaultRowHeight="0" customHeight="1" zeroHeight="1" x14ac:dyDescent="0.25"/>
  <cols>
    <col min="1" max="1" width="15.42578125" customWidth="1"/>
    <col min="2" max="2" width="96.5703125" customWidth="1"/>
    <col min="3" max="3" width="10.7109375" style="95" bestFit="1" customWidth="1"/>
    <col min="4" max="4" width="10.7109375" customWidth="1"/>
    <col min="5" max="5" width="15.7109375" customWidth="1"/>
    <col min="6" max="6" width="12.28515625" customWidth="1"/>
    <col min="7" max="25" width="8.7109375" customWidth="1"/>
  </cols>
  <sheetData>
    <row r="1" spans="1:25" ht="32.25" customHeight="1" x14ac:dyDescent="0.25">
      <c r="A1" s="608" t="s">
        <v>2</v>
      </c>
      <c r="B1" s="608"/>
      <c r="C1" s="608"/>
      <c r="D1" s="608"/>
      <c r="E1" s="608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21" x14ac:dyDescent="0.35">
      <c r="A2" s="606" t="s">
        <v>115</v>
      </c>
      <c r="B2" s="647"/>
      <c r="C2" s="464"/>
      <c r="D2" s="464"/>
      <c r="E2" s="257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21" x14ac:dyDescent="0.35">
      <c r="A3" s="648" t="s">
        <v>178</v>
      </c>
      <c r="B3" s="648"/>
      <c r="C3" s="465"/>
      <c r="D3" s="465"/>
      <c r="E3" s="25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x14ac:dyDescent="0.35">
      <c r="A4" s="649" t="s">
        <v>40</v>
      </c>
      <c r="B4" s="650"/>
      <c r="C4" s="16" t="s">
        <v>3</v>
      </c>
      <c r="D4" s="17">
        <f>SUM(Таблица531[Заказ])</f>
        <v>0</v>
      </c>
      <c r="E4" s="24">
        <f>SUM(Таблица531[Сумма заказа])</f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" x14ac:dyDescent="0.25">
      <c r="A5" s="89" t="s">
        <v>86</v>
      </c>
      <c r="B5" s="88" t="s">
        <v>87</v>
      </c>
      <c r="C5" s="90" t="s">
        <v>13</v>
      </c>
      <c r="D5" s="60" t="s">
        <v>8</v>
      </c>
      <c r="E5" s="66" t="s">
        <v>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" customHeight="1" x14ac:dyDescent="0.25">
      <c r="A6" s="196" t="s">
        <v>9544</v>
      </c>
      <c r="B6" s="239" t="s">
        <v>9545</v>
      </c>
      <c r="C6" s="107">
        <v>51809.880000000005</v>
      </c>
      <c r="D6" s="15"/>
      <c r="E6" s="25">
        <f>IF(Таблица531[[#This Row],[Цена]]&gt;0,Таблица531[[#This Row],[Цена]]*Таблица531[[#This Row],[Заказ]],"")</f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x14ac:dyDescent="0.25">
      <c r="A7" s="196" t="s">
        <v>9546</v>
      </c>
      <c r="B7" s="239" t="s">
        <v>9547</v>
      </c>
      <c r="C7" s="107">
        <v>52254.600000000006</v>
      </c>
      <c r="D7" s="15"/>
      <c r="E7" s="25">
        <f>IF(Таблица531[[#This Row],[Цена]]&gt;0,Таблица531[[#This Row],[Цена]]*Таблица531[[#This Row],[Заказ]],"")</f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x14ac:dyDescent="0.25">
      <c r="A8" s="196" t="s">
        <v>9548</v>
      </c>
      <c r="B8" s="239" t="s">
        <v>9549</v>
      </c>
      <c r="C8" s="107">
        <v>51365.160000000011</v>
      </c>
      <c r="D8" s="15"/>
      <c r="E8" s="25">
        <f>IF(Таблица531[[#This Row],[Цена]]&gt;0,Таблица531[[#This Row],[Цена]]*Таблица531[[#This Row],[Заказ]],"")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x14ac:dyDescent="0.25">
      <c r="A9" s="196" t="s">
        <v>12051</v>
      </c>
      <c r="B9" s="239" t="s">
        <v>12052</v>
      </c>
      <c r="C9" s="107">
        <v>52588.140000000007</v>
      </c>
      <c r="D9" s="15"/>
      <c r="E9" s="25">
        <f>IF(Таблица531[[#This Row],[Цена]]&gt;0,Таблица531[[#This Row],[Цена]]*Таблица531[[#This Row],[Заказ]],"")</f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x14ac:dyDescent="0.25">
      <c r="A10" s="196" t="s">
        <v>9550</v>
      </c>
      <c r="B10" s="239" t="s">
        <v>9551</v>
      </c>
      <c r="C10" s="107">
        <v>54922.920000000006</v>
      </c>
      <c r="D10" s="15"/>
      <c r="E10" s="25">
        <f>IF(Таблица531[[#This Row],[Цена]]&gt;0,Таблица531[[#This Row],[Цена]]*Таблица531[[#This Row],[Заказ]],"")</f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x14ac:dyDescent="0.25">
      <c r="A11" s="196" t="s">
        <v>9552</v>
      </c>
      <c r="B11" s="239" t="s">
        <v>9553</v>
      </c>
      <c r="C11" s="107">
        <v>55923.540000000008</v>
      </c>
      <c r="D11" s="15"/>
      <c r="E11" s="25">
        <f>IF(Таблица531[[#This Row],[Цена]]&gt;0,Таблица531[[#This Row],[Цена]]*Таблица531[[#This Row],[Заказ]],"")</f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x14ac:dyDescent="0.25">
      <c r="A12" s="196" t="s">
        <v>9554</v>
      </c>
      <c r="B12" s="239" t="s">
        <v>9555</v>
      </c>
      <c r="C12" s="107">
        <v>55590.000000000007</v>
      </c>
      <c r="D12" s="15"/>
      <c r="E12" s="25">
        <f>IF(Таблица531[[#This Row],[Цена]]&gt;0,Таблица531[[#This Row],[Цена]]*Таблица531[[#This Row],[Заказ]],"")</f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x14ac:dyDescent="0.25">
      <c r="A13" s="196" t="s">
        <v>14888</v>
      </c>
      <c r="B13" s="239" t="s">
        <v>14889</v>
      </c>
      <c r="C13" s="107">
        <v>65373.840000000011</v>
      </c>
      <c r="D13" s="15"/>
      <c r="E13" s="25">
        <f>IF(Таблица531[[#This Row],[Цена]]&gt;0,Таблица531[[#This Row],[Цена]]*Таблица531[[#This Row],[Заказ]],"")</f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x14ac:dyDescent="0.25">
      <c r="A14" s="196" t="s">
        <v>9556</v>
      </c>
      <c r="B14" s="239" t="s">
        <v>9557</v>
      </c>
      <c r="C14" s="107">
        <v>65373.840000000011</v>
      </c>
      <c r="D14" s="15"/>
      <c r="E14" s="25">
        <f>IF(Таблица531[[#This Row],[Цена]]&gt;0,Таблица531[[#This Row],[Цена]]*Таблица531[[#This Row],[Заказ]],"")</f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x14ac:dyDescent="0.25">
      <c r="A15" s="196" t="s">
        <v>9558</v>
      </c>
      <c r="B15" s="239" t="s">
        <v>9559</v>
      </c>
      <c r="C15" s="107">
        <v>61704.900000000009</v>
      </c>
      <c r="D15" s="15"/>
      <c r="E15" s="25">
        <f>IF(Таблица531[[#This Row],[Цена]]&gt;0,Таблица531[[#This Row],[Цена]]*Таблица531[[#This Row],[Заказ]],"")</f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x14ac:dyDescent="0.25">
      <c r="A16" s="196" t="s">
        <v>12053</v>
      </c>
      <c r="B16" s="239" t="s">
        <v>12054</v>
      </c>
      <c r="C16" s="107">
        <v>86831.58</v>
      </c>
      <c r="D16" s="15"/>
      <c r="E16" s="25">
        <f>IF(Таблица531[[#This Row],[Цена]]&gt;0,Таблица531[[#This Row],[Цена]]*Таблица531[[#This Row],[Заказ]],"")</f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.75" x14ac:dyDescent="0.25">
      <c r="A17" s="196" t="s">
        <v>9560</v>
      </c>
      <c r="B17" s="239" t="s">
        <v>9561</v>
      </c>
      <c r="C17" s="107">
        <v>84607.98</v>
      </c>
      <c r="D17" s="15"/>
      <c r="E17" s="25">
        <f>IF(Таблица531[[#This Row],[Цена]]&gt;0,Таблица531[[#This Row],[Цена]]*Таблица531[[#This Row],[Заказ]],"")</f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.75" x14ac:dyDescent="0.25">
      <c r="A18" s="196" t="s">
        <v>9562</v>
      </c>
      <c r="B18" s="239" t="s">
        <v>9563</v>
      </c>
      <c r="C18" s="107">
        <v>62594.340000000011</v>
      </c>
      <c r="D18" s="15"/>
      <c r="E18" s="25">
        <f>IF(Таблица531[[#This Row],[Цена]]&gt;0,Таблица531[[#This Row],[Цена]]*Таблица531[[#This Row],[Заказ]],"")</f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.75" x14ac:dyDescent="0.25">
      <c r="A19" s="196" t="s">
        <v>9564</v>
      </c>
      <c r="B19" s="239" t="s">
        <v>9565</v>
      </c>
      <c r="C19" s="107">
        <v>62594.340000000011</v>
      </c>
      <c r="D19" s="15"/>
      <c r="E19" s="25">
        <f>IF(Таблица531[[#This Row],[Цена]]&gt;0,Таблица531[[#This Row],[Цена]]*Таблица531[[#This Row],[Заказ]],"")</f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.75" x14ac:dyDescent="0.25">
      <c r="A20" s="196" t="s">
        <v>9566</v>
      </c>
      <c r="B20" s="239" t="s">
        <v>9567</v>
      </c>
      <c r="C20" s="107">
        <v>62038.44000000001</v>
      </c>
      <c r="D20" s="15"/>
      <c r="E20" s="25">
        <f>IF(Таблица531[[#This Row],[Цена]]&gt;0,Таблица531[[#This Row],[Цена]]*Таблица531[[#This Row],[Заказ]],"")</f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x14ac:dyDescent="0.25">
      <c r="A21" s="196" t="s">
        <v>9568</v>
      </c>
      <c r="B21" s="239" t="s">
        <v>9569</v>
      </c>
      <c r="C21" s="107">
        <v>62260.80000000001</v>
      </c>
      <c r="D21" s="15"/>
      <c r="E21" s="25">
        <f>IF(Таблица531[[#This Row],[Цена]]&gt;0,Таблица531[[#This Row],[Цена]]*Таблица531[[#This Row],[Заказ]],"")</f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x14ac:dyDescent="0.25">
      <c r="A22" s="196" t="s">
        <v>9570</v>
      </c>
      <c r="B22" s="239" t="s">
        <v>9571</v>
      </c>
      <c r="C22" s="107">
        <v>63150.240000000005</v>
      </c>
      <c r="D22" s="15"/>
      <c r="E22" s="25">
        <f>IF(Таблица531[[#This Row],[Цена]]&gt;0,Таблица531[[#This Row],[Цена]]*Таблица531[[#This Row],[Заказ]],"")</f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x14ac:dyDescent="0.25">
      <c r="A23" s="196" t="s">
        <v>14890</v>
      </c>
      <c r="B23" s="239" t="s">
        <v>14891</v>
      </c>
      <c r="C23" s="107">
        <v>76380.66</v>
      </c>
      <c r="D23" s="15"/>
      <c r="E23" s="25">
        <f>IF(Таблица531[[#This Row],[Цена]]&gt;0,Таблица531[[#This Row],[Цена]]*Таблица531[[#This Row],[Заказ]],"")</f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x14ac:dyDescent="0.25">
      <c r="A24" s="196" t="s">
        <v>14892</v>
      </c>
      <c r="B24" s="239" t="s">
        <v>14893</v>
      </c>
      <c r="C24" s="107">
        <v>70710.48</v>
      </c>
      <c r="D24" s="15"/>
      <c r="E24" s="25">
        <f>IF(Таблица531[[#This Row],[Цена]]&gt;0,Таблица531[[#This Row],[Цена]]*Таблица531[[#This Row],[Заказ]],"")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x14ac:dyDescent="0.25">
      <c r="A25" s="196" t="s">
        <v>12055</v>
      </c>
      <c r="B25" s="239" t="s">
        <v>12056</v>
      </c>
      <c r="C25" s="107">
        <v>76158.3</v>
      </c>
      <c r="D25" s="15"/>
      <c r="E25" s="25">
        <f>IF(Таблица531[[#This Row],[Цена]]&gt;0,Таблица531[[#This Row],[Цена]]*Таблица531[[#This Row],[Заказ]],"")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x14ac:dyDescent="0.25">
      <c r="A26" s="196" t="s">
        <v>12057</v>
      </c>
      <c r="B26" s="239" t="s">
        <v>12058</v>
      </c>
      <c r="C26" s="107">
        <v>77492.460000000006</v>
      </c>
      <c r="D26" s="15"/>
      <c r="E26" s="25">
        <f>IF(Таблица531[[#This Row],[Цена]]&gt;0,Таблица531[[#This Row],[Цена]]*Таблица531[[#This Row],[Заказ]],"")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x14ac:dyDescent="0.25">
      <c r="A27" s="196" t="s">
        <v>9572</v>
      </c>
      <c r="B27" s="239" t="s">
        <v>9573</v>
      </c>
      <c r="C27" s="107">
        <v>76936.56</v>
      </c>
      <c r="D27" s="15"/>
      <c r="E27" s="25">
        <f>IF(Таблица531[[#This Row],[Цена]]&gt;0,Таблица531[[#This Row],[Цена]]*Таблица531[[#This Row],[Заказ]],"")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x14ac:dyDescent="0.25">
      <c r="A28" s="196" t="s">
        <v>9574</v>
      </c>
      <c r="B28" s="239" t="s">
        <v>9575</v>
      </c>
      <c r="C28" s="107">
        <v>77492.460000000006</v>
      </c>
      <c r="D28" s="15"/>
      <c r="E28" s="25">
        <f>IF(Таблица531[[#This Row],[Цена]]&gt;0,Таблица531[[#This Row],[Цена]]*Таблица531[[#This Row],[Заказ]],"")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x14ac:dyDescent="0.25">
      <c r="A29" s="196" t="s">
        <v>12059</v>
      </c>
      <c r="B29" s="239" t="s">
        <v>12060</v>
      </c>
      <c r="C29" s="107">
        <v>78159.539999999994</v>
      </c>
      <c r="D29" s="15"/>
      <c r="E29" s="25">
        <f>IF(Таблица531[[#This Row],[Цена]]&gt;0,Таблица531[[#This Row],[Цена]]*Таблица531[[#This Row],[Заказ]],"")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x14ac:dyDescent="0.25">
      <c r="A30" s="196" t="s">
        <v>9576</v>
      </c>
      <c r="B30" s="239" t="s">
        <v>9577</v>
      </c>
      <c r="C30" s="107">
        <v>79160.160000000003</v>
      </c>
      <c r="D30" s="15"/>
      <c r="E30" s="25">
        <f>IF(Таблица531[[#This Row],[Цена]]&gt;0,Таблица531[[#This Row],[Цена]]*Таблица531[[#This Row],[Заказ]],"")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x14ac:dyDescent="0.25">
      <c r="A31" s="196" t="s">
        <v>9578</v>
      </c>
      <c r="B31" s="239" t="s">
        <v>9579</v>
      </c>
      <c r="C31" s="107">
        <v>79604.88</v>
      </c>
      <c r="D31" s="15"/>
      <c r="E31" s="25">
        <f>IF(Таблица531[[#This Row],[Цена]]&gt;0,Таблица531[[#This Row],[Цена]]*Таблица531[[#This Row],[Заказ]],"")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x14ac:dyDescent="0.25">
      <c r="A32" s="196" t="s">
        <v>9580</v>
      </c>
      <c r="B32" s="239" t="s">
        <v>9581</v>
      </c>
      <c r="C32" s="107">
        <v>81272.58</v>
      </c>
      <c r="D32" s="15"/>
      <c r="E32" s="25">
        <f>IF(Таблица531[[#This Row],[Цена]]&gt;0,Таблица531[[#This Row],[Цена]]*Таблица531[[#This Row],[Заказ]],"")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x14ac:dyDescent="0.25">
      <c r="A33" s="196" t="s">
        <v>9582</v>
      </c>
      <c r="B33" s="239" t="s">
        <v>9583</v>
      </c>
      <c r="C33" s="107">
        <v>77826</v>
      </c>
      <c r="D33" s="15"/>
      <c r="E33" s="25">
        <f>IF(Таблица531[[#This Row],[Цена]]&gt;0,Таблица531[[#This Row],[Цена]]*Таблица531[[#This Row],[Заказ]],"")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x14ac:dyDescent="0.25">
      <c r="A34" s="196" t="s">
        <v>9584</v>
      </c>
      <c r="B34" s="239" t="s">
        <v>9585</v>
      </c>
      <c r="C34" s="107">
        <v>79716.06</v>
      </c>
      <c r="D34" s="15"/>
      <c r="E34" s="25">
        <f>IF(Таблица531[[#This Row],[Цена]]&gt;0,Таблица531[[#This Row],[Цена]]*Таблица531[[#This Row],[Заказ]],"")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x14ac:dyDescent="0.25">
      <c r="A35" s="196" t="s">
        <v>9586</v>
      </c>
      <c r="B35" s="239" t="s">
        <v>9587</v>
      </c>
      <c r="C35" s="107">
        <v>106843.98000000001</v>
      </c>
      <c r="D35" s="15"/>
      <c r="E35" s="25">
        <f>IF(Таблица531[[#This Row],[Цена]]&gt;0,Таблица531[[#This Row],[Цена]]*Таблица531[[#This Row],[Заказ]],"")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x14ac:dyDescent="0.25">
      <c r="A36" s="196" t="s">
        <v>12061</v>
      </c>
      <c r="B36" s="239" t="s">
        <v>12062</v>
      </c>
      <c r="C36" s="107">
        <v>112402.98000000001</v>
      </c>
      <c r="D36" s="15"/>
      <c r="E36" s="25">
        <f>IF(Таблица531[[#This Row],[Цена]]&gt;0,Таблица531[[#This Row],[Цена]]*Таблица531[[#This Row],[Заказ]],"")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x14ac:dyDescent="0.25">
      <c r="A37" s="196" t="s">
        <v>9588</v>
      </c>
      <c r="B37" s="239" t="s">
        <v>9589</v>
      </c>
      <c r="C37" s="107">
        <v>127301.10000000002</v>
      </c>
      <c r="D37" s="15"/>
      <c r="E37" s="25">
        <f>IF(Таблица531[[#This Row],[Цена]]&gt;0,Таблица531[[#This Row],[Цена]]*Таблица531[[#This Row],[Заказ]],"")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x14ac:dyDescent="0.25">
      <c r="A38" s="196" t="s">
        <v>9590</v>
      </c>
      <c r="B38" s="239" t="s">
        <v>9591</v>
      </c>
      <c r="C38" s="107">
        <v>127968.18000000002</v>
      </c>
      <c r="D38" s="15"/>
      <c r="E38" s="25">
        <f>IF(Таблица531[[#This Row],[Цена]]&gt;0,Таблица531[[#This Row],[Цена]]*Таблица531[[#This Row],[Заказ]],"")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x14ac:dyDescent="0.25">
      <c r="A39" s="196" t="s">
        <v>14894</v>
      </c>
      <c r="B39" s="239" t="s">
        <v>14895</v>
      </c>
      <c r="C39" s="107">
        <v>128635.26000000001</v>
      </c>
      <c r="D39" s="15"/>
      <c r="E39" s="25">
        <f>IF(Таблица531[[#This Row],[Цена]]&gt;0,Таблица531[[#This Row],[Цена]]*Таблица531[[#This Row],[Заказ]],"")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 x14ac:dyDescent="0.25">
      <c r="A40" s="196" t="s">
        <v>9592</v>
      </c>
      <c r="B40" s="239" t="s">
        <v>9593</v>
      </c>
      <c r="C40" s="226">
        <v>147647.04000000001</v>
      </c>
      <c r="D40" s="87"/>
      <c r="E40" s="25">
        <f>IF(Таблица531[[#This Row],[Цена]]&gt;0,Таблица531[[#This Row],[Цена]]*Таблица531[[#This Row],[Заказ]],"")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 x14ac:dyDescent="0.25">
      <c r="A41" s="238" t="s">
        <v>9594</v>
      </c>
      <c r="B41" s="240" t="s">
        <v>9595</v>
      </c>
      <c r="C41" s="226">
        <v>145645.79999999999</v>
      </c>
      <c r="D41" s="87"/>
      <c r="E41" s="25">
        <f>IF(Таблица531[[#This Row],[Цена]]&gt;0,Таблица531[[#This Row],[Цена]]*Таблица531[[#This Row],[Заказ]],"")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 x14ac:dyDescent="0.25">
      <c r="A42" s="238" t="s">
        <v>9596</v>
      </c>
      <c r="B42" s="240" t="s">
        <v>9597</v>
      </c>
      <c r="C42" s="226">
        <v>145645.79999999999</v>
      </c>
      <c r="D42" s="87"/>
      <c r="E42" s="25">
        <f>IF(Таблица531[[#This Row],[Цена]]&gt;0,Таблица531[[#This Row],[Цена]]*Таблица531[[#This Row],[Заказ]],"")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25">
      <c r="A43" s="238"/>
      <c r="B43" s="240" t="s">
        <v>9598</v>
      </c>
      <c r="C43" s="226">
        <v>0</v>
      </c>
      <c r="D43" s="87"/>
      <c r="E43" s="25" t="str">
        <f>IF(Таблица531[[#This Row],[Цена]]&gt;0,Таблица531[[#This Row],[Цена]]*Таблица531[[#This Row],[Заказ]],"")</f>
        <v/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 x14ac:dyDescent="0.25">
      <c r="A44" s="238" t="s">
        <v>9599</v>
      </c>
      <c r="B44" s="240" t="s">
        <v>9600</v>
      </c>
      <c r="C44" s="226">
        <v>79458</v>
      </c>
      <c r="D44" s="87"/>
      <c r="E44" s="25">
        <f>IF(Таблица531[[#This Row],[Цена]]&gt;0,Таблица531[[#This Row],[Цена]]*Таблица531[[#This Row],[Заказ]],"")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25">
      <c r="A45" s="238" t="s">
        <v>9601</v>
      </c>
      <c r="B45" s="240" t="s">
        <v>9602</v>
      </c>
      <c r="C45" s="226">
        <v>79458</v>
      </c>
      <c r="D45" s="87"/>
      <c r="E45" s="25">
        <f>IF(Таблица531[[#This Row],[Цена]]&gt;0,Таблица531[[#This Row],[Цена]]*Таблица531[[#This Row],[Заказ]],"")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25">
      <c r="A46" s="238" t="s">
        <v>9603</v>
      </c>
      <c r="B46" s="240" t="s">
        <v>9604</v>
      </c>
      <c r="C46" s="226">
        <v>79458</v>
      </c>
      <c r="D46" s="87"/>
      <c r="E46" s="25">
        <f>IF(Таблица531[[#This Row],[Цена]]&gt;0,Таблица531[[#This Row],[Цена]]*Таблица531[[#This Row],[Заказ]],"")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 x14ac:dyDescent="0.25">
      <c r="A47" s="238" t="s">
        <v>9605</v>
      </c>
      <c r="B47" s="240" t="s">
        <v>9606</v>
      </c>
      <c r="C47" s="226">
        <v>79458</v>
      </c>
      <c r="D47" s="87"/>
      <c r="E47" s="25">
        <f>IF(Таблица531[[#This Row],[Цена]]&gt;0,Таблица531[[#This Row],[Цена]]*Таблица531[[#This Row],[Заказ]],"")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 x14ac:dyDescent="0.25">
      <c r="A48" s="238" t="s">
        <v>9607</v>
      </c>
      <c r="B48" s="240" t="s">
        <v>9608</v>
      </c>
      <c r="C48" s="226">
        <v>79458</v>
      </c>
      <c r="D48" s="87"/>
      <c r="E48" s="25">
        <f>IF(Таблица531[[#This Row],[Цена]]&gt;0,Таблица531[[#This Row],[Цена]]*Таблица531[[#This Row],[Заказ]],"")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 x14ac:dyDescent="0.25">
      <c r="A49" s="238" t="s">
        <v>12063</v>
      </c>
      <c r="B49" s="240" t="s">
        <v>12064</v>
      </c>
      <c r="C49" s="226">
        <v>97393.68</v>
      </c>
      <c r="D49" s="87"/>
      <c r="E49" s="25">
        <f>IF(Таблица531[[#This Row],[Цена]]&gt;0,Таблица531[[#This Row],[Цена]]*Таблица531[[#This Row],[Заказ]],"")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 x14ac:dyDescent="0.25">
      <c r="A50" s="238" t="s">
        <v>12065</v>
      </c>
      <c r="B50" s="240" t="s">
        <v>12066</v>
      </c>
      <c r="C50" s="226">
        <v>96281.88</v>
      </c>
      <c r="D50" s="87"/>
      <c r="E50" s="25">
        <f>IF(Таблица531[[#This Row],[Цена]]&gt;0,Таблица531[[#This Row],[Цена]]*Таблица531[[#This Row],[Заказ]],"")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5">
      <c r="A51" s="238" t="s">
        <v>12067</v>
      </c>
      <c r="B51" s="240" t="s">
        <v>12068</v>
      </c>
      <c r="C51" s="226">
        <v>85608.6</v>
      </c>
      <c r="D51" s="87"/>
      <c r="E51" s="25">
        <f>IF(Таблица531[[#This Row],[Цена]]&gt;0,Таблица531[[#This Row],[Цена]]*Таблица531[[#This Row],[Заказ]],"")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 x14ac:dyDescent="0.25">
      <c r="A52" s="196" t="s">
        <v>9609</v>
      </c>
      <c r="B52" s="239" t="s">
        <v>9610</v>
      </c>
      <c r="C52" s="226">
        <v>82940.28</v>
      </c>
      <c r="D52" s="87"/>
      <c r="E52" s="25">
        <f>IF(Таблица531[[#This Row],[Цена]]&gt;0,Таблица531[[#This Row],[Цена]]*Таблица531[[#This Row],[Заказ]],"")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 x14ac:dyDescent="0.25">
      <c r="A53" s="238" t="s">
        <v>9611</v>
      </c>
      <c r="B53" s="240" t="s">
        <v>9612</v>
      </c>
      <c r="C53" s="226">
        <v>81494.94</v>
      </c>
      <c r="D53" s="87"/>
      <c r="E53" s="25">
        <f>IF(Таблица531[[#This Row],[Цена]]&gt;0,Таблица531[[#This Row],[Цена]]*Таблица531[[#This Row],[Заказ]],"")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 x14ac:dyDescent="0.25">
      <c r="A54" s="238" t="s">
        <v>9613</v>
      </c>
      <c r="B54" s="240" t="s">
        <v>9614</v>
      </c>
      <c r="C54" s="226">
        <v>87721.02</v>
      </c>
      <c r="D54" s="87"/>
      <c r="E54" s="25">
        <f>IF(Таблица531[[#This Row],[Цена]]&gt;0,Таблица531[[#This Row],[Цена]]*Таблица531[[#This Row],[Заказ]],"")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 x14ac:dyDescent="0.25">
      <c r="A55" s="238" t="s">
        <v>14896</v>
      </c>
      <c r="B55" s="240" t="s">
        <v>14897</v>
      </c>
      <c r="C55" s="226">
        <v>94280.639999999999</v>
      </c>
      <c r="D55" s="87"/>
      <c r="E55" s="25">
        <f>IF(Таблица531[[#This Row],[Цена]]&gt;0,Таблица531[[#This Row],[Цена]]*Таблица531[[#This Row],[Заказ]],"")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 x14ac:dyDescent="0.25">
      <c r="A56" s="196" t="s">
        <v>9615</v>
      </c>
      <c r="B56" s="239" t="s">
        <v>9616</v>
      </c>
      <c r="C56" s="312">
        <v>95058.9</v>
      </c>
      <c r="D56" s="310"/>
      <c r="E56" s="311">
        <f>IF(Таблица531[[#This Row],[Цена]]&gt;0,Таблица531[[#This Row],[Цена]]*Таблица531[[#This Row],[Заказ]],"")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 x14ac:dyDescent="0.25">
      <c r="A57" s="238" t="s">
        <v>12069</v>
      </c>
      <c r="B57" s="240" t="s">
        <v>12070</v>
      </c>
      <c r="C57" s="312">
        <v>92946.48</v>
      </c>
      <c r="D57" s="310"/>
      <c r="E57" s="311">
        <f>IF(Таблица531[[#This Row],[Цена]]&gt;0,Таблица531[[#This Row],[Цена]]*Таблица531[[#This Row],[Заказ]],"")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 x14ac:dyDescent="0.25">
      <c r="A58" s="238" t="s">
        <v>9617</v>
      </c>
      <c r="B58" s="240" t="s">
        <v>9618</v>
      </c>
      <c r="C58" s="312">
        <v>104620.38000000002</v>
      </c>
      <c r="D58" s="310"/>
      <c r="E58" s="311">
        <f>IF(Таблица531[[#This Row],[Цена]]&gt;0,Таблица531[[#This Row],[Цена]]*Таблица531[[#This Row],[Заказ]],"")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 x14ac:dyDescent="0.25">
      <c r="A59" s="238"/>
      <c r="B59" s="240" t="s">
        <v>12071</v>
      </c>
      <c r="C59" s="312">
        <v>113737.14000000001</v>
      </c>
      <c r="D59" s="310"/>
      <c r="E59" s="311">
        <f>IF(Таблица531[[#This Row],[Цена]]&gt;0,Таблица531[[#This Row],[Цена]]*Таблица531[[#This Row],[Заказ]],"")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 x14ac:dyDescent="0.25">
      <c r="A60" s="238" t="s">
        <v>9619</v>
      </c>
      <c r="B60" s="240" t="s">
        <v>9620</v>
      </c>
      <c r="C60" s="312">
        <v>104398.02000000002</v>
      </c>
      <c r="D60" s="310"/>
      <c r="E60" s="311">
        <f>IF(Таблица531[[#This Row],[Цена]]&gt;0,Таблица531[[#This Row],[Цена]]*Таблица531[[#This Row],[Заказ]],"")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 x14ac:dyDescent="0.25">
      <c r="A61" s="238" t="s">
        <v>9621</v>
      </c>
      <c r="B61" s="240" t="s">
        <v>9622</v>
      </c>
      <c r="C61" s="312">
        <v>121297.38000000002</v>
      </c>
      <c r="D61" s="310"/>
      <c r="E61" s="311">
        <f>IF(Таблица531[[#This Row],[Цена]]&gt;0,Таблица531[[#This Row],[Цена]]*Таблица531[[#This Row],[Заказ]],"")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 x14ac:dyDescent="0.25">
      <c r="A62" s="238" t="s">
        <v>9623</v>
      </c>
      <c r="B62" s="240" t="s">
        <v>9624</v>
      </c>
      <c r="C62" s="312">
        <v>121297.38000000002</v>
      </c>
      <c r="D62" s="310"/>
      <c r="E62" s="311">
        <f>IF(Таблица531[[#This Row],[Цена]]&gt;0,Таблица531[[#This Row],[Цена]]*Таблица531[[#This Row],[Заказ]],"")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 x14ac:dyDescent="0.25">
      <c r="A63" s="238" t="s">
        <v>9625</v>
      </c>
      <c r="B63" s="240" t="s">
        <v>9626</v>
      </c>
      <c r="C63" s="312">
        <v>121297.38000000002</v>
      </c>
      <c r="D63" s="310"/>
      <c r="E63" s="311">
        <f>IF(Таблица531[[#This Row],[Цена]]&gt;0,Таблица531[[#This Row],[Цена]]*Таблица531[[#This Row],[Заказ]],"")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 x14ac:dyDescent="0.25">
      <c r="A64" s="238" t="s">
        <v>9627</v>
      </c>
      <c r="B64" s="240" t="s">
        <v>9628</v>
      </c>
      <c r="C64" s="312">
        <v>142532.76</v>
      </c>
      <c r="D64" s="310"/>
      <c r="E64" s="311">
        <f>IF(Таблица531[[#This Row],[Цена]]&gt;0,Таблица531[[#This Row],[Цена]]*Таблица531[[#This Row],[Заказ]],"")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 x14ac:dyDescent="0.25">
      <c r="A65" s="238" t="s">
        <v>9629</v>
      </c>
      <c r="B65" s="240" t="s">
        <v>9630</v>
      </c>
      <c r="C65" s="312">
        <v>143199.84</v>
      </c>
      <c r="D65" s="310"/>
      <c r="E65" s="311">
        <f>IF(Таблица531[[#This Row],[Цена]]&gt;0,Таблица531[[#This Row],[Цена]]*Таблица531[[#This Row],[Заказ]],"")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 x14ac:dyDescent="0.25">
      <c r="A66" s="238" t="s">
        <v>9631</v>
      </c>
      <c r="B66" s="240" t="s">
        <v>9632</v>
      </c>
      <c r="C66" s="312">
        <v>142532.76</v>
      </c>
      <c r="D66" s="310"/>
      <c r="E66" s="311">
        <f>IF(Таблица531[[#This Row],[Цена]]&gt;0,Таблица531[[#This Row],[Цена]]*Таблица531[[#This Row],[Заказ]],"")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 x14ac:dyDescent="0.25">
      <c r="A67" s="196" t="s">
        <v>9633</v>
      </c>
      <c r="B67" s="239" t="s">
        <v>9634</v>
      </c>
      <c r="C67" s="312">
        <v>157208.51999999999</v>
      </c>
      <c r="D67" s="310"/>
      <c r="E67" s="311">
        <f>IF(Таблица531[[#This Row],[Цена]]&gt;0,Таблица531[[#This Row],[Цена]]*Таблица531[[#This Row],[Заказ]],"")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 x14ac:dyDescent="0.25">
      <c r="A68" s="238" t="s">
        <v>9635</v>
      </c>
      <c r="B68" s="240" t="s">
        <v>9636</v>
      </c>
      <c r="C68" s="312">
        <v>161211</v>
      </c>
      <c r="D68" s="310"/>
      <c r="E68" s="311">
        <f>IF(Таблица531[[#This Row],[Цена]]&gt;0,Таблица531[[#This Row],[Цена]]*Таблица531[[#This Row],[Заказ]],"")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 x14ac:dyDescent="0.25">
      <c r="A69" s="238" t="s">
        <v>9637</v>
      </c>
      <c r="B69" s="240" t="s">
        <v>9638</v>
      </c>
      <c r="C69" s="312">
        <v>161322.18</v>
      </c>
      <c r="D69" s="310"/>
      <c r="E69" s="311">
        <f>IF(Таблица531[[#This Row],[Цена]]&gt;0,Таблица531[[#This Row],[Цена]]*Таблица531[[#This Row],[Заказ]],"")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 x14ac:dyDescent="0.25">
      <c r="A70" s="238" t="s">
        <v>9639</v>
      </c>
      <c r="B70" s="240" t="s">
        <v>9640</v>
      </c>
      <c r="C70" s="312">
        <v>134527.79999999999</v>
      </c>
      <c r="D70" s="310"/>
      <c r="E70" s="311">
        <f>IF(Таблица531[[#This Row],[Цена]]&gt;0,Таблица531[[#This Row],[Цена]]*Таблица531[[#This Row],[Заказ]],"")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 x14ac:dyDescent="0.25">
      <c r="A71" s="238" t="s">
        <v>9641</v>
      </c>
      <c r="B71" s="240" t="s">
        <v>9642</v>
      </c>
      <c r="C71" s="312">
        <v>134527.79999999999</v>
      </c>
      <c r="D71" s="310"/>
      <c r="E71" s="311">
        <f>IF(Таблица531[[#This Row],[Цена]]&gt;0,Таблица531[[#This Row],[Цена]]*Таблица531[[#This Row],[Заказ]],"")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 x14ac:dyDescent="0.25">
      <c r="A72" s="238" t="s">
        <v>9643</v>
      </c>
      <c r="B72" s="240" t="s">
        <v>9644</v>
      </c>
      <c r="C72" s="312">
        <v>134527.79999999999</v>
      </c>
      <c r="D72" s="310"/>
      <c r="E72" s="311">
        <f>IF(Таблица531[[#This Row],[Цена]]&gt;0,Таблица531[[#This Row],[Цена]]*Таблица531[[#This Row],[Заказ]],"")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 x14ac:dyDescent="0.25">
      <c r="A73" s="238" t="s">
        <v>9645</v>
      </c>
      <c r="B73" s="240" t="s">
        <v>9646</v>
      </c>
      <c r="C73" s="312">
        <v>159209.76</v>
      </c>
      <c r="D73" s="310"/>
      <c r="E73" s="311">
        <f>IF(Таблица531[[#This Row],[Цена]]&gt;0,Таблица531[[#This Row],[Цена]]*Таблица531[[#This Row],[Заказ]],"")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 x14ac:dyDescent="0.25">
      <c r="A74" s="238" t="s">
        <v>9647</v>
      </c>
      <c r="B74" s="240" t="s">
        <v>9648</v>
      </c>
      <c r="C74" s="312">
        <v>159209.76</v>
      </c>
      <c r="D74" s="310"/>
      <c r="E74" s="311">
        <f>IF(Таблица531[[#This Row],[Цена]]&gt;0,Таблица531[[#This Row],[Цена]]*Таблица531[[#This Row],[Заказ]],"")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 x14ac:dyDescent="0.25">
      <c r="A75" s="238" t="s">
        <v>9649</v>
      </c>
      <c r="B75" s="240" t="s">
        <v>9650</v>
      </c>
      <c r="C75" s="312">
        <v>159209.76</v>
      </c>
      <c r="D75" s="310"/>
      <c r="E75" s="311">
        <f>IF(Таблица531[[#This Row],[Цена]]&gt;0,Таблица531[[#This Row],[Цена]]*Таблица531[[#This Row],[Заказ]],"")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 x14ac:dyDescent="0.25">
      <c r="A76" s="238" t="s">
        <v>9651</v>
      </c>
      <c r="B76" s="240" t="s">
        <v>9652</v>
      </c>
      <c r="C76" s="312">
        <v>174330.23999999999</v>
      </c>
      <c r="D76" s="310"/>
      <c r="E76" s="311">
        <f>IF(Таблица531[[#This Row],[Цена]]&gt;0,Таблица531[[#This Row],[Цена]]*Таблица531[[#This Row],[Заказ]],"")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 x14ac:dyDescent="0.25">
      <c r="A77" s="238" t="s">
        <v>9653</v>
      </c>
      <c r="B77" s="240" t="s">
        <v>9654</v>
      </c>
      <c r="C77" s="312">
        <v>173885.52</v>
      </c>
      <c r="D77" s="310"/>
      <c r="E77" s="311">
        <f>IF(Таблица531[[#This Row],[Цена]]&gt;0,Таблица531[[#This Row],[Цена]]*Таблица531[[#This Row],[Заказ]],"")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 x14ac:dyDescent="0.25">
      <c r="A78" s="238" t="s">
        <v>9655</v>
      </c>
      <c r="B78" s="240" t="s">
        <v>9656</v>
      </c>
      <c r="C78" s="312">
        <v>175775.58</v>
      </c>
      <c r="D78" s="310"/>
      <c r="E78" s="311">
        <f>IF(Таблица531[[#This Row],[Цена]]&gt;0,Таблица531[[#This Row],[Цена]]*Таблица531[[#This Row],[Заказ]],"")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 x14ac:dyDescent="0.25">
      <c r="A79" s="238" t="s">
        <v>9657</v>
      </c>
      <c r="B79" s="240" t="s">
        <v>9658</v>
      </c>
      <c r="C79" s="312">
        <v>202681.14000000004</v>
      </c>
      <c r="D79" s="310"/>
      <c r="E79" s="311">
        <f>IF(Таблица531[[#This Row],[Цена]]&gt;0,Таблица531[[#This Row],[Цена]]*Таблица531[[#This Row],[Заказ]],"")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 x14ac:dyDescent="0.25">
      <c r="A80" s="238" t="s">
        <v>9659</v>
      </c>
      <c r="B80" s="240" t="s">
        <v>9660</v>
      </c>
      <c r="C80" s="312">
        <v>203125.86000000004</v>
      </c>
      <c r="D80" s="310"/>
      <c r="E80" s="311">
        <f>IF(Таблица531[[#This Row],[Цена]]&gt;0,Таблица531[[#This Row],[Цена]]*Таблица531[[#This Row],[Заказ]],"")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 x14ac:dyDescent="0.25">
      <c r="A81" s="196"/>
      <c r="B81" s="239" t="s">
        <v>9661</v>
      </c>
      <c r="C81" s="312">
        <v>0</v>
      </c>
      <c r="D81" s="310"/>
      <c r="E81" s="311" t="str">
        <f>IF(Таблица531[[#This Row],[Цена]]&gt;0,Таблица531[[#This Row],[Цена]]*Таблица531[[#This Row],[Заказ]],"")</f>
        <v/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 x14ac:dyDescent="0.25">
      <c r="A82" s="238" t="s">
        <v>9662</v>
      </c>
      <c r="B82" s="240" t="s">
        <v>9467</v>
      </c>
      <c r="C82" s="312">
        <v>10339.74</v>
      </c>
      <c r="D82" s="310"/>
      <c r="E82" s="311">
        <f>IF(Таблица531[[#This Row],[Цена]]&gt;0,Таблица531[[#This Row],[Цена]]*Таблица531[[#This Row],[Заказ]],"")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 x14ac:dyDescent="0.25">
      <c r="A83" s="238" t="s">
        <v>9663</v>
      </c>
      <c r="B83" s="240" t="s">
        <v>9468</v>
      </c>
      <c r="C83" s="312">
        <v>14898.120000000003</v>
      </c>
      <c r="D83" s="310"/>
      <c r="E83" s="311">
        <f>IF(Таблица531[[#This Row],[Цена]]&gt;0,Таблица531[[#This Row],[Цена]]*Таблица531[[#This Row],[Заказ]],"")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s="105" customFormat="1" ht="15" customHeight="1" x14ac:dyDescent="0.25">
      <c r="A84" s="441" t="s">
        <v>9664</v>
      </c>
      <c r="B84" s="442" t="s">
        <v>9665</v>
      </c>
      <c r="C84" s="443">
        <v>19345.32</v>
      </c>
      <c r="D84" s="444"/>
      <c r="E84" s="445">
        <f>IF(Таблица531[[#This Row],[Цена]]&gt;0,Таблица531[[#This Row],[Цена]]*Таблица531[[#This Row],[Заказ]],"")</f>
        <v>0</v>
      </c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</row>
    <row r="85" spans="1:25" s="105" customFormat="1" ht="15" customHeight="1" x14ac:dyDescent="0.25">
      <c r="A85" s="441" t="s">
        <v>9666</v>
      </c>
      <c r="B85" s="442" t="s">
        <v>9667</v>
      </c>
      <c r="C85" s="443">
        <v>46473.24</v>
      </c>
      <c r="D85" s="444"/>
      <c r="E85" s="445">
        <f>IF(Таблица531[[#This Row],[Цена]]&gt;0,Таблица531[[#This Row],[Цена]]*Таблица531[[#This Row],[Заказ]],"")</f>
        <v>0</v>
      </c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</row>
    <row r="86" spans="1:25" s="105" customFormat="1" ht="15" customHeight="1" x14ac:dyDescent="0.25">
      <c r="A86" s="441" t="s">
        <v>9668</v>
      </c>
      <c r="B86" s="442" t="s">
        <v>9669</v>
      </c>
      <c r="C86" s="443">
        <v>49252.74</v>
      </c>
      <c r="D86" s="444"/>
      <c r="E86" s="445">
        <f>IF(Таблица531[[#This Row],[Цена]]&gt;0,Таблица531[[#This Row],[Цена]]*Таблица531[[#This Row],[Заказ]],"")</f>
        <v>0</v>
      </c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</row>
    <row r="87" spans="1:25" s="105" customFormat="1" ht="15" customHeight="1" x14ac:dyDescent="0.25">
      <c r="A87" s="441" t="s">
        <v>9670</v>
      </c>
      <c r="B87" s="442" t="s">
        <v>9671</v>
      </c>
      <c r="C87" s="443">
        <v>46473.24</v>
      </c>
      <c r="D87" s="444"/>
      <c r="E87" s="445">
        <f>IF(Таблица531[[#This Row],[Цена]]&gt;0,Таблица531[[#This Row],[Цена]]*Таблица531[[#This Row],[Заказ]],"")</f>
        <v>0</v>
      </c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</row>
    <row r="88" spans="1:25" s="105" customFormat="1" ht="15" customHeight="1" x14ac:dyDescent="0.25">
      <c r="A88" s="441" t="s">
        <v>12076</v>
      </c>
      <c r="B88" s="442" t="s">
        <v>12077</v>
      </c>
      <c r="C88" s="443">
        <v>47696.22</v>
      </c>
      <c r="D88" s="444"/>
      <c r="E88" s="445">
        <f>IF(Таблица531[[#This Row],[Цена]]&gt;0,Таблица531[[#This Row],[Цена]]*Таблица531[[#This Row],[Заказ]],"")</f>
        <v>0</v>
      </c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</row>
    <row r="89" spans="1:25" s="105" customFormat="1" ht="15" customHeight="1" x14ac:dyDescent="0.25">
      <c r="A89" s="441" t="s">
        <v>12078</v>
      </c>
      <c r="B89" s="442" t="s">
        <v>12079</v>
      </c>
      <c r="C89" s="443">
        <v>46473.24</v>
      </c>
      <c r="D89" s="444"/>
      <c r="E89" s="445">
        <f>IF(Таблица531[[#This Row],[Цена]]&gt;0,Таблица531[[#This Row],[Цена]]*Таблица531[[#This Row],[Заказ]],"")</f>
        <v>0</v>
      </c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</row>
    <row r="90" spans="1:25" s="105" customFormat="1" ht="15" customHeight="1" x14ac:dyDescent="0.25">
      <c r="A90" s="441"/>
      <c r="B90" s="442" t="s">
        <v>9672</v>
      </c>
      <c r="C90" s="443">
        <v>0</v>
      </c>
      <c r="D90" s="444"/>
      <c r="E90" s="445" t="str">
        <f>IF(Таблица531[[#This Row],[Цена]]&gt;0,Таблица531[[#This Row],[Цена]]*Таблица531[[#This Row],[Заказ]],"")</f>
        <v/>
      </c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</row>
    <row r="91" spans="1:25" s="105" customFormat="1" ht="15" customHeight="1" x14ac:dyDescent="0.25">
      <c r="A91" s="441"/>
      <c r="B91" s="442" t="s">
        <v>9673</v>
      </c>
      <c r="C91" s="443">
        <v>22124.82</v>
      </c>
      <c r="D91" s="444"/>
      <c r="E91" s="445">
        <f>IF(Таблица531[[#This Row],[Цена]]&gt;0,Таблица531[[#This Row],[Цена]]*Таблица531[[#This Row],[Заказ]],"")</f>
        <v>0</v>
      </c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</row>
    <row r="92" spans="1:25" s="105" customFormat="1" ht="15" customHeight="1" x14ac:dyDescent="0.25">
      <c r="A92" s="441"/>
      <c r="B92" s="442" t="s">
        <v>9674</v>
      </c>
      <c r="C92" s="443">
        <v>22458.36</v>
      </c>
      <c r="D92" s="444"/>
      <c r="E92" s="445">
        <f>IF(Таблица531[[#This Row],[Цена]]&gt;0,Таблица531[[#This Row],[Цена]]*Таблица531[[#This Row],[Заказ]],"")</f>
        <v>0</v>
      </c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</row>
    <row r="93" spans="1:25" s="105" customFormat="1" ht="15" customHeight="1" x14ac:dyDescent="0.25">
      <c r="A93" s="441"/>
      <c r="B93" s="442" t="s">
        <v>9675</v>
      </c>
      <c r="C93" s="443">
        <v>23681.34</v>
      </c>
      <c r="D93" s="444"/>
      <c r="E93" s="445">
        <f>IF(Таблица531[[#This Row],[Цена]]&gt;0,Таблица531[[#This Row],[Цена]]*Таблица531[[#This Row],[Заказ]],"")</f>
        <v>0</v>
      </c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</row>
    <row r="94" spans="1:25" s="105" customFormat="1" ht="15" customHeight="1" x14ac:dyDescent="0.25">
      <c r="A94" s="441"/>
      <c r="B94" s="442" t="s">
        <v>14898</v>
      </c>
      <c r="C94" s="443">
        <v>25349.040000000005</v>
      </c>
      <c r="D94" s="444"/>
      <c r="E94" s="445">
        <f>IF(Таблица531[[#This Row],[Цена]]&gt;0,Таблица531[[#This Row],[Цена]]*Таблица531[[#This Row],[Заказ]],"")</f>
        <v>0</v>
      </c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</row>
    <row r="95" spans="1:25" s="105" customFormat="1" ht="15" customHeight="1" x14ac:dyDescent="0.25">
      <c r="A95" s="441"/>
      <c r="B95" s="442" t="s">
        <v>14899</v>
      </c>
      <c r="C95" s="443">
        <v>24237.24</v>
      </c>
      <c r="D95" s="444"/>
      <c r="E95" s="445">
        <f>IF(Таблица531[[#This Row],[Цена]]&gt;0,Таблица531[[#This Row],[Цена]]*Таблица531[[#This Row],[Заказ]],"")</f>
        <v>0</v>
      </c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</row>
    <row r="96" spans="1:25" s="105" customFormat="1" ht="15" customHeight="1" x14ac:dyDescent="0.25">
      <c r="A96" s="441"/>
      <c r="B96" s="442" t="s">
        <v>9676</v>
      </c>
      <c r="C96" s="443">
        <v>25571.400000000005</v>
      </c>
      <c r="D96" s="444"/>
      <c r="E96" s="445">
        <f>IF(Таблица531[[#This Row],[Цена]]&gt;0,Таблица531[[#This Row],[Цена]]*Таблица531[[#This Row],[Заказ]],"")</f>
        <v>0</v>
      </c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</row>
    <row r="97" spans="1:25" s="105" customFormat="1" ht="15" customHeight="1" x14ac:dyDescent="0.25">
      <c r="A97" s="441"/>
      <c r="B97" s="442" t="s">
        <v>9677</v>
      </c>
      <c r="C97" s="443">
        <v>30908.040000000005</v>
      </c>
      <c r="D97" s="444"/>
      <c r="E97" s="445">
        <f>IF(Таблица531[[#This Row],[Цена]]&gt;0,Таблица531[[#This Row],[Цена]]*Таблица531[[#This Row],[Заказ]],"")</f>
        <v>0</v>
      </c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</row>
    <row r="98" spans="1:25" s="105" customFormat="1" ht="15" customHeight="1" x14ac:dyDescent="0.25">
      <c r="A98" s="441"/>
      <c r="B98" s="442" t="s">
        <v>14900</v>
      </c>
      <c r="C98" s="443">
        <v>31130.400000000005</v>
      </c>
      <c r="D98" s="444"/>
      <c r="E98" s="445">
        <f>IF(Таблица531[[#This Row],[Цена]]&gt;0,Таблица531[[#This Row],[Цена]]*Таблица531[[#This Row],[Заказ]],"")</f>
        <v>0</v>
      </c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</row>
    <row r="99" spans="1:25" s="105" customFormat="1" ht="15" customHeight="1" x14ac:dyDescent="0.25">
      <c r="A99" s="441"/>
      <c r="B99" s="442" t="s">
        <v>12072</v>
      </c>
      <c r="C99" s="443">
        <v>31130.400000000005</v>
      </c>
      <c r="D99" s="444"/>
      <c r="E99" s="445">
        <f>IF(Таблица531[[#This Row],[Цена]]&gt;0,Таблица531[[#This Row],[Цена]]*Таблица531[[#This Row],[Заказ]],"")</f>
        <v>0</v>
      </c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</row>
    <row r="100" spans="1:25" s="105" customFormat="1" ht="15" customHeight="1" x14ac:dyDescent="0.25">
      <c r="A100" s="441"/>
      <c r="B100" s="442" t="s">
        <v>14901</v>
      </c>
      <c r="C100" s="443">
        <v>31130.400000000005</v>
      </c>
      <c r="D100" s="444"/>
      <c r="E100" s="445">
        <f>IF(Таблица531[[#This Row],[Цена]]&gt;0,Таблица531[[#This Row],[Цена]]*Таблица531[[#This Row],[Заказ]],"")</f>
        <v>0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</row>
    <row r="101" spans="1:25" s="105" customFormat="1" ht="15" customHeight="1" x14ac:dyDescent="0.25">
      <c r="A101" s="441"/>
      <c r="B101" s="442" t="s">
        <v>12073</v>
      </c>
      <c r="C101" s="443">
        <v>31352.760000000002</v>
      </c>
      <c r="D101" s="444"/>
      <c r="E101" s="445">
        <f>IF(Таблица531[[#This Row],[Цена]]&gt;0,Таблица531[[#This Row],[Цена]]*Таблица531[[#This Row],[Заказ]],"")</f>
        <v>0</v>
      </c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</row>
    <row r="102" spans="1:25" s="105" customFormat="1" ht="15" customHeight="1" x14ac:dyDescent="0.25">
      <c r="A102" s="441"/>
      <c r="B102" s="442" t="s">
        <v>14902</v>
      </c>
      <c r="C102" s="443">
        <v>33354.000000000007</v>
      </c>
      <c r="D102" s="444"/>
      <c r="E102" s="445">
        <f>IF(Таблица531[[#This Row],[Цена]]&gt;0,Таблица531[[#This Row],[Цена]]*Таблица531[[#This Row],[Заказ]],"")</f>
        <v>0</v>
      </c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</row>
    <row r="103" spans="1:25" s="105" customFormat="1" ht="15" customHeight="1" x14ac:dyDescent="0.25">
      <c r="A103" s="441"/>
      <c r="B103" s="442" t="s">
        <v>9678</v>
      </c>
      <c r="C103" s="443">
        <v>33020.460000000006</v>
      </c>
      <c r="D103" s="444"/>
      <c r="E103" s="445">
        <f>IF(Таблица531[[#This Row],[Цена]]&gt;0,Таблица531[[#This Row],[Цена]]*Таблица531[[#This Row],[Заказ]],"")</f>
        <v>0</v>
      </c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</row>
    <row r="104" spans="1:25" s="105" customFormat="1" ht="15" customHeight="1" x14ac:dyDescent="0.25">
      <c r="A104" s="441"/>
      <c r="B104" s="442" t="s">
        <v>14903</v>
      </c>
      <c r="C104" s="443">
        <v>34132.26</v>
      </c>
      <c r="D104" s="444"/>
      <c r="E104" s="445">
        <f>IF(Таблица531[[#This Row],[Цена]]&gt;0,Таблица531[[#This Row],[Цена]]*Таблица531[[#This Row],[Заказ]],"")</f>
        <v>0</v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</row>
    <row r="105" spans="1:25" s="105" customFormat="1" ht="15" customHeight="1" x14ac:dyDescent="0.25">
      <c r="A105" s="441"/>
      <c r="B105" s="442" t="s">
        <v>9679</v>
      </c>
      <c r="C105" s="443">
        <v>33354.000000000007</v>
      </c>
      <c r="D105" s="444"/>
      <c r="E105" s="445">
        <f>IF(Таблица531[[#This Row],[Цена]]&gt;0,Таблица531[[#This Row],[Цена]]*Таблица531[[#This Row],[Заказ]],"")</f>
        <v>0</v>
      </c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</row>
    <row r="106" spans="1:25" s="105" customFormat="1" ht="15" customHeight="1" x14ac:dyDescent="0.25">
      <c r="A106" s="441"/>
      <c r="B106" s="442" t="s">
        <v>9680</v>
      </c>
      <c r="C106" s="443">
        <v>33909.9</v>
      </c>
      <c r="D106" s="444"/>
      <c r="E106" s="445">
        <f>IF(Таблица531[[#This Row],[Цена]]&gt;0,Таблица531[[#This Row],[Цена]]*Таблица531[[#This Row],[Заказ]],"")</f>
        <v>0</v>
      </c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</row>
    <row r="107" spans="1:25" s="105" customFormat="1" ht="15" customHeight="1" x14ac:dyDescent="0.25">
      <c r="A107" s="441"/>
      <c r="B107" s="442" t="s">
        <v>9681</v>
      </c>
      <c r="C107" s="443">
        <v>33687.54</v>
      </c>
      <c r="D107" s="444"/>
      <c r="E107" s="445">
        <f>IF(Таблица531[[#This Row],[Цена]]&gt;0,Таблица531[[#This Row],[Цена]]*Таблица531[[#This Row],[Заказ]],"")</f>
        <v>0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</row>
    <row r="108" spans="1:25" s="105" customFormat="1" ht="15" customHeight="1" x14ac:dyDescent="0.25">
      <c r="A108" s="441"/>
      <c r="B108" s="442" t="s">
        <v>9682</v>
      </c>
      <c r="C108" s="443">
        <v>74490.600000000006</v>
      </c>
      <c r="D108" s="444"/>
      <c r="E108" s="445">
        <f>IF(Таблица531[[#This Row],[Цена]]&gt;0,Таблица531[[#This Row],[Цена]]*Таблица531[[#This Row],[Заказ]],"")</f>
        <v>0</v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</row>
    <row r="109" spans="1:25" s="105" customFormat="1" ht="15" customHeight="1" x14ac:dyDescent="0.25">
      <c r="A109" s="441"/>
      <c r="B109" s="442" t="s">
        <v>14904</v>
      </c>
      <c r="C109" s="443">
        <v>74490.600000000006</v>
      </c>
      <c r="D109" s="444"/>
      <c r="E109" s="445">
        <f>IF(Таблица531[[#This Row],[Цена]]&gt;0,Таблица531[[#This Row],[Цена]]*Таблица531[[#This Row],[Заказ]],"")</f>
        <v>0</v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</row>
    <row r="110" spans="1:25" s="105" customFormat="1" ht="15" customHeight="1" x14ac:dyDescent="0.25">
      <c r="A110" s="441"/>
      <c r="B110" s="442" t="s">
        <v>14905</v>
      </c>
      <c r="C110" s="443">
        <v>74045.88</v>
      </c>
      <c r="D110" s="444"/>
      <c r="E110" s="445">
        <f>IF(Таблица531[[#This Row],[Цена]]&gt;0,Таблица531[[#This Row],[Цена]]*Таблица531[[#This Row],[Заказ]],"")</f>
        <v>0</v>
      </c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</row>
    <row r="111" spans="1:25" s="105" customFormat="1" ht="15" customHeight="1" x14ac:dyDescent="0.25">
      <c r="A111" s="441"/>
      <c r="B111" s="442" t="s">
        <v>9683</v>
      </c>
      <c r="C111" s="443">
        <v>74045.88</v>
      </c>
      <c r="D111" s="444"/>
      <c r="E111" s="445">
        <f>IF(Таблица531[[#This Row],[Цена]]&gt;0,Таблица531[[#This Row],[Цена]]*Таблица531[[#This Row],[Заказ]],"")</f>
        <v>0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</row>
    <row r="112" spans="1:25" s="105" customFormat="1" ht="15" customHeight="1" x14ac:dyDescent="0.25">
      <c r="A112" s="441"/>
      <c r="B112" s="442" t="s">
        <v>12074</v>
      </c>
      <c r="C112" s="443">
        <v>70821.66</v>
      </c>
      <c r="D112" s="444"/>
      <c r="E112" s="445">
        <f>IF(Таблица531[[#This Row],[Цена]]&gt;0,Таблица531[[#This Row],[Цена]]*Таблица531[[#This Row],[Заказ]],"")</f>
        <v>0</v>
      </c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</row>
    <row r="113" spans="1:25" s="105" customFormat="1" ht="15" customHeight="1" x14ac:dyDescent="0.25">
      <c r="A113" s="441"/>
      <c r="B113" s="442" t="s">
        <v>9684</v>
      </c>
      <c r="C113" s="443">
        <v>70821.66</v>
      </c>
      <c r="D113" s="444"/>
      <c r="E113" s="445">
        <f>IF(Таблица531[[#This Row],[Цена]]&gt;0,Таблица531[[#This Row],[Цена]]*Таблица531[[#This Row],[Заказ]],"")</f>
        <v>0</v>
      </c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</row>
    <row r="114" spans="1:25" s="105" customFormat="1" ht="15" customHeight="1" x14ac:dyDescent="0.25">
      <c r="A114" s="441"/>
      <c r="B114" s="442" t="s">
        <v>12075</v>
      </c>
      <c r="C114" s="443">
        <v>70821.66</v>
      </c>
      <c r="D114" s="444"/>
      <c r="E114" s="445">
        <f>IF(Таблица531[[#This Row],[Цена]]&gt;0,Таблица531[[#This Row],[Цена]]*Таблица531[[#This Row],[Заказ]],"")</f>
        <v>0</v>
      </c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</row>
    <row r="115" spans="1:25" s="105" customFormat="1" ht="15" customHeight="1" x14ac:dyDescent="0.25">
      <c r="A115" s="441"/>
      <c r="B115" s="442" t="s">
        <v>14906</v>
      </c>
      <c r="C115" s="443">
        <v>71377.56</v>
      </c>
      <c r="D115" s="444"/>
      <c r="E115" s="445">
        <f>IF(Таблица531[[#This Row],[Цена]]&gt;0,Таблица531[[#This Row],[Цена]]*Таблица531[[#This Row],[Заказ]],"")</f>
        <v>0</v>
      </c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</row>
    <row r="116" spans="1:25" s="105" customFormat="1" ht="15" customHeight="1" x14ac:dyDescent="0.25">
      <c r="A116" s="441"/>
      <c r="B116" s="442" t="s">
        <v>14907</v>
      </c>
      <c r="C116" s="443">
        <v>71377.56</v>
      </c>
      <c r="D116" s="444"/>
      <c r="E116" s="445">
        <f>IF(Таблица531[[#This Row],[Цена]]&gt;0,Таблица531[[#This Row],[Цена]]*Таблица531[[#This Row],[Заказ]],"")</f>
        <v>0</v>
      </c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</row>
    <row r="117" spans="1:25" s="105" customFormat="1" ht="15" customHeight="1" x14ac:dyDescent="0.25">
      <c r="A117" s="441"/>
      <c r="B117" s="442" t="s">
        <v>14908</v>
      </c>
      <c r="C117" s="443">
        <v>69821.039999999994</v>
      </c>
      <c r="D117" s="444"/>
      <c r="E117" s="445">
        <f>IF(Таблица531[[#This Row],[Цена]]&gt;0,Таблица531[[#This Row],[Цена]]*Таблица531[[#This Row],[Заказ]],"")</f>
        <v>0</v>
      </c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</row>
    <row r="118" spans="1:25" s="105" customFormat="1" ht="15" customHeight="1" x14ac:dyDescent="0.25">
      <c r="A118" s="196"/>
      <c r="B118" s="239"/>
      <c r="C118" s="226"/>
      <c r="D118" s="87">
        <f>SUBTOTAL(109,Таблица531[Заказ])</f>
        <v>0</v>
      </c>
      <c r="E118" s="25">
        <f>SUBTOTAL(109,Таблица531[Сумма заказа])</f>
        <v>0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</row>
    <row r="119" spans="1:25" s="105" customFormat="1" ht="15" customHeight="1" x14ac:dyDescent="0.25">
      <c r="A119"/>
      <c r="B119"/>
      <c r="C119" s="95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</row>
    <row r="120" spans="1:25" s="105" customFormat="1" ht="15" customHeight="1" x14ac:dyDescent="0.25">
      <c r="A120"/>
      <c r="B120"/>
      <c r="C120" s="95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</row>
    <row r="121" spans="1:25" s="105" customFormat="1" ht="15" customHeight="1" x14ac:dyDescent="0.25">
      <c r="A121"/>
      <c r="B121"/>
      <c r="C121" s="95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</row>
    <row r="122" spans="1:25" s="105" customFormat="1" ht="15" customHeight="1" x14ac:dyDescent="0.25">
      <c r="A122"/>
      <c r="B122"/>
      <c r="C122" s="95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</row>
    <row r="123" spans="1:25" s="105" customFormat="1" ht="15" customHeight="1" x14ac:dyDescent="0.25">
      <c r="A123"/>
      <c r="B123"/>
      <c r="C123" s="95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</row>
    <row r="124" spans="1:25" s="105" customFormat="1" ht="15" customHeight="1" x14ac:dyDescent="0.25">
      <c r="A124"/>
      <c r="B124"/>
      <c r="C124" s="95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</row>
    <row r="125" spans="1:25" s="105" customFormat="1" ht="15" customHeight="1" x14ac:dyDescent="0.25">
      <c r="A125"/>
      <c r="B125"/>
      <c r="C125" s="9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</row>
    <row r="126" spans="1:25" s="105" customFormat="1" ht="15" customHeight="1" x14ac:dyDescent="0.25">
      <c r="A126"/>
      <c r="B126"/>
      <c r="C126" s="95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</row>
    <row r="127" spans="1:25" s="105" customFormat="1" ht="15" customHeight="1" x14ac:dyDescent="0.25">
      <c r="A127"/>
      <c r="B127"/>
      <c r="C127" s="95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</row>
    <row r="128" spans="1:25" s="105" customFormat="1" ht="15" customHeight="1" x14ac:dyDescent="0.25">
      <c r="A128"/>
      <c r="B128"/>
      <c r="C128" s="95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</row>
    <row r="129" spans="1:25" s="105" customFormat="1" ht="15" customHeight="1" x14ac:dyDescent="0.25">
      <c r="A129"/>
      <c r="B129"/>
      <c r="C129" s="95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</row>
    <row r="130" spans="1:25" s="105" customFormat="1" ht="15" customHeight="1" x14ac:dyDescent="0.25">
      <c r="A130"/>
      <c r="B130"/>
      <c r="C130" s="95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</row>
    <row r="131" spans="1:25" s="105" customFormat="1" ht="15" customHeight="1" x14ac:dyDescent="0.25">
      <c r="A131"/>
      <c r="B131"/>
      <c r="C131" s="95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</row>
    <row r="132" spans="1:25" s="105" customFormat="1" ht="15" customHeight="1" x14ac:dyDescent="0.25">
      <c r="A132"/>
      <c r="B132"/>
      <c r="C132" s="95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</row>
    <row r="133" spans="1:25" s="105" customFormat="1" ht="15" customHeight="1" x14ac:dyDescent="0.25">
      <c r="A133"/>
      <c r="B133"/>
      <c r="C133" s="95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</row>
    <row r="134" spans="1:25" s="105" customFormat="1" ht="15" customHeight="1" x14ac:dyDescent="0.25">
      <c r="A134"/>
      <c r="B134"/>
      <c r="C134" s="95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</row>
    <row r="135" spans="1:25" s="105" customFormat="1" ht="15" customHeight="1" x14ac:dyDescent="0.25">
      <c r="A135"/>
      <c r="B135"/>
      <c r="C135" s="9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</row>
    <row r="136" spans="1:25" s="105" customFormat="1" ht="15" customHeight="1" x14ac:dyDescent="0.25">
      <c r="A136"/>
      <c r="B136"/>
      <c r="C136" s="95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</row>
    <row r="137" spans="1:25" s="105" customFormat="1" ht="15" customHeight="1" x14ac:dyDescent="0.25">
      <c r="A137"/>
      <c r="B137"/>
      <c r="C137" s="95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</row>
    <row r="138" spans="1:25" s="105" customFormat="1" ht="15" customHeight="1" x14ac:dyDescent="0.25">
      <c r="A138"/>
      <c r="B138"/>
      <c r="C138" s="95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</row>
    <row r="139" spans="1:25" s="105" customFormat="1" ht="15" customHeight="1" x14ac:dyDescent="0.25">
      <c r="A139"/>
      <c r="B139"/>
      <c r="C139" s="95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</row>
    <row r="140" spans="1:25" s="105" customFormat="1" ht="15" customHeight="1" x14ac:dyDescent="0.25">
      <c r="A140"/>
      <c r="B140"/>
      <c r="C140" s="95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</row>
    <row r="141" spans="1:25" s="105" customFormat="1" ht="15" customHeight="1" x14ac:dyDescent="0.25">
      <c r="A141"/>
      <c r="B141"/>
      <c r="C141" s="95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</row>
    <row r="142" spans="1:25" s="105" customFormat="1" ht="15" customHeight="1" x14ac:dyDescent="0.25">
      <c r="A142"/>
      <c r="B142"/>
      <c r="C142" s="95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</row>
    <row r="143" spans="1:25" s="105" customFormat="1" ht="15" customHeight="1" x14ac:dyDescent="0.25">
      <c r="A143"/>
      <c r="B143"/>
      <c r="C143" s="95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</row>
    <row r="144" spans="1:25" s="105" customFormat="1" ht="15" customHeight="1" x14ac:dyDescent="0.25">
      <c r="A144"/>
      <c r="B144"/>
      <c r="C144" s="95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</row>
    <row r="145" spans="1:25" s="105" customFormat="1" ht="15" customHeight="1" x14ac:dyDescent="0.25">
      <c r="A145"/>
      <c r="B145"/>
      <c r="C145" s="9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</row>
    <row r="146" spans="1:25" s="105" customFormat="1" ht="15" customHeight="1" x14ac:dyDescent="0.25">
      <c r="A146"/>
      <c r="B146"/>
      <c r="C146" s="95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</row>
    <row r="147" spans="1:25" s="105" customFormat="1" ht="15" customHeight="1" x14ac:dyDescent="0.25">
      <c r="A147"/>
      <c r="B147"/>
      <c r="C147" s="95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</row>
    <row r="148" spans="1:25" s="105" customFormat="1" ht="15" customHeight="1" x14ac:dyDescent="0.25">
      <c r="A148"/>
      <c r="B148"/>
      <c r="C148" s="95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</row>
    <row r="149" spans="1:25" s="105" customFormat="1" ht="15" customHeight="1" x14ac:dyDescent="0.25">
      <c r="A149"/>
      <c r="B149"/>
      <c r="C149" s="95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</row>
    <row r="150" spans="1:25" s="105" customFormat="1" ht="15" customHeight="1" x14ac:dyDescent="0.25">
      <c r="A150"/>
      <c r="B150"/>
      <c r="C150" s="95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</row>
    <row r="151" spans="1:25" s="105" customFormat="1" ht="15" customHeight="1" x14ac:dyDescent="0.25">
      <c r="A151"/>
      <c r="B151"/>
      <c r="C151" s="95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</row>
    <row r="152" spans="1:25" s="105" customFormat="1" ht="15" customHeight="1" x14ac:dyDescent="0.25">
      <c r="A152"/>
      <c r="B152"/>
      <c r="C152" s="95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</row>
    <row r="153" spans="1:25" s="105" customFormat="1" ht="15" customHeight="1" x14ac:dyDescent="0.25">
      <c r="A153"/>
      <c r="B153"/>
      <c r="C153" s="95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</row>
    <row r="154" spans="1:25" s="105" customFormat="1" ht="15" customHeight="1" x14ac:dyDescent="0.25">
      <c r="A154"/>
      <c r="B154"/>
      <c r="C154" s="95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</row>
    <row r="155" spans="1:25" s="105" customFormat="1" ht="15" customHeight="1" x14ac:dyDescent="0.25">
      <c r="A155"/>
      <c r="B155"/>
      <c r="C155" s="9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</row>
    <row r="156" spans="1:25" s="105" customFormat="1" ht="15" customHeight="1" x14ac:dyDescent="0.25">
      <c r="A156"/>
      <c r="B156"/>
      <c r="C156" s="95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</row>
    <row r="157" spans="1:25" s="105" customFormat="1" ht="15" customHeight="1" x14ac:dyDescent="0.25">
      <c r="A157"/>
      <c r="B157"/>
      <c r="C157" s="95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</row>
    <row r="158" spans="1:25" s="105" customFormat="1" ht="15" customHeight="1" x14ac:dyDescent="0.25">
      <c r="A158"/>
      <c r="B158"/>
      <c r="C158" s="95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</row>
    <row r="159" spans="1:25" s="105" customFormat="1" ht="15" customHeight="1" x14ac:dyDescent="0.25">
      <c r="A159"/>
      <c r="B159"/>
      <c r="C159" s="95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</row>
    <row r="160" spans="1:25" s="105" customFormat="1" ht="15" customHeight="1" x14ac:dyDescent="0.25">
      <c r="A160"/>
      <c r="B160"/>
      <c r="C160" s="95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</row>
    <row r="161" spans="1:25" s="105" customFormat="1" ht="15" customHeight="1" x14ac:dyDescent="0.25">
      <c r="A161"/>
      <c r="B161"/>
      <c r="C161" s="95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</row>
    <row r="162" spans="1:25" s="105" customFormat="1" ht="15" customHeight="1" x14ac:dyDescent="0.25">
      <c r="A162"/>
      <c r="B162"/>
      <c r="C162" s="95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</row>
    <row r="163" spans="1:25" s="105" customFormat="1" ht="15" customHeight="1" x14ac:dyDescent="0.25">
      <c r="A163"/>
      <c r="B163"/>
      <c r="C163" s="95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</row>
    <row r="164" spans="1:25" s="105" customFormat="1" ht="15" customHeight="1" x14ac:dyDescent="0.25">
      <c r="A164"/>
      <c r="B164"/>
      <c r="C164" s="95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</row>
    <row r="165" spans="1:25" s="105" customFormat="1" ht="15" customHeight="1" x14ac:dyDescent="0.25">
      <c r="A165"/>
      <c r="B165"/>
      <c r="C165" s="9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</row>
    <row r="166" spans="1:25" s="105" customFormat="1" ht="15" customHeight="1" x14ac:dyDescent="0.25">
      <c r="A166"/>
      <c r="B166"/>
      <c r="C166" s="95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</row>
    <row r="167" spans="1:25" s="105" customFormat="1" ht="15" customHeight="1" x14ac:dyDescent="0.25">
      <c r="A167"/>
      <c r="B167"/>
      <c r="C167" s="95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</row>
    <row r="168" spans="1:25" s="105" customFormat="1" ht="15" customHeight="1" x14ac:dyDescent="0.25">
      <c r="A168"/>
      <c r="B168"/>
      <c r="C168" s="95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</row>
    <row r="169" spans="1:25" s="105" customFormat="1" ht="15" customHeight="1" x14ac:dyDescent="0.25">
      <c r="A169"/>
      <c r="B169"/>
      <c r="C169" s="95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</row>
    <row r="170" spans="1:25" s="105" customFormat="1" ht="15" customHeight="1" x14ac:dyDescent="0.25">
      <c r="A170"/>
      <c r="B170"/>
      <c r="C170" s="95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</row>
    <row r="171" spans="1:25" s="105" customFormat="1" ht="15" customHeight="1" x14ac:dyDescent="0.25">
      <c r="A171"/>
      <c r="B171"/>
      <c r="C171" s="95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</row>
    <row r="172" spans="1:25" s="105" customFormat="1" ht="15" customHeight="1" x14ac:dyDescent="0.25">
      <c r="A172"/>
      <c r="B172"/>
      <c r="C172" s="95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</row>
    <row r="173" spans="1:25" s="105" customFormat="1" ht="15" customHeight="1" x14ac:dyDescent="0.25">
      <c r="A173"/>
      <c r="B173"/>
      <c r="C173" s="95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</row>
    <row r="174" spans="1:25" s="105" customFormat="1" ht="15" customHeight="1" x14ac:dyDescent="0.25">
      <c r="A174"/>
      <c r="B174"/>
      <c r="C174" s="95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</row>
    <row r="175" spans="1:25" s="105" customFormat="1" ht="15" customHeight="1" x14ac:dyDescent="0.25">
      <c r="A175"/>
      <c r="B175"/>
      <c r="C175" s="9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</row>
    <row r="176" spans="1:25" s="105" customFormat="1" ht="15" customHeight="1" x14ac:dyDescent="0.25">
      <c r="A176"/>
      <c r="B176"/>
      <c r="C176" s="95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</row>
    <row r="177" spans="1:25" s="105" customFormat="1" ht="15" customHeight="1" x14ac:dyDescent="0.25">
      <c r="A177"/>
      <c r="B177"/>
      <c r="C177" s="95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</row>
    <row r="178" spans="1:25" s="105" customFormat="1" ht="15" customHeight="1" x14ac:dyDescent="0.25">
      <c r="A178"/>
      <c r="B178"/>
      <c r="C178" s="95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</row>
    <row r="179" spans="1:25" s="105" customFormat="1" ht="15" customHeight="1" x14ac:dyDescent="0.25">
      <c r="A179"/>
      <c r="B179"/>
      <c r="C179" s="95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</row>
    <row r="180" spans="1:25" s="105" customFormat="1" ht="15" customHeight="1" x14ac:dyDescent="0.25">
      <c r="A180"/>
      <c r="B180"/>
      <c r="C180" s="95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</row>
    <row r="181" spans="1:25" s="105" customFormat="1" ht="15" customHeight="1" x14ac:dyDescent="0.25">
      <c r="A181"/>
      <c r="B181"/>
      <c r="C181" s="95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</row>
    <row r="182" spans="1:25" s="105" customFormat="1" ht="15" customHeight="1" x14ac:dyDescent="0.25">
      <c r="A182"/>
      <c r="B182"/>
      <c r="C182" s="95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</row>
    <row r="183" spans="1:25" s="105" customFormat="1" ht="15" customHeight="1" x14ac:dyDescent="0.25">
      <c r="A183"/>
      <c r="B183"/>
      <c r="C183" s="95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</row>
    <row r="184" spans="1:25" s="105" customFormat="1" ht="15" customHeight="1" x14ac:dyDescent="0.25">
      <c r="A184"/>
      <c r="B184"/>
      <c r="C184" s="95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</row>
    <row r="185" spans="1:25" s="105" customFormat="1" ht="15" customHeight="1" x14ac:dyDescent="0.25">
      <c r="A185"/>
      <c r="B185"/>
      <c r="C185" s="9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</row>
    <row r="186" spans="1:25" s="105" customFormat="1" ht="15" customHeight="1" x14ac:dyDescent="0.25">
      <c r="A186"/>
      <c r="B186"/>
      <c r="C186" s="95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</row>
    <row r="187" spans="1:25" s="105" customFormat="1" ht="15" customHeight="1" x14ac:dyDescent="0.25">
      <c r="A187"/>
      <c r="B187"/>
      <c r="C187" s="95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</row>
    <row r="188" spans="1:25" s="105" customFormat="1" ht="15" customHeight="1" x14ac:dyDescent="0.25">
      <c r="A188"/>
      <c r="B188"/>
      <c r="C188" s="95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</row>
    <row r="189" spans="1:25" s="105" customFormat="1" ht="15" customHeight="1" x14ac:dyDescent="0.25">
      <c r="A189"/>
      <c r="B189"/>
      <c r="C189" s="95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</row>
    <row r="190" spans="1:25" s="105" customFormat="1" ht="15" customHeight="1" x14ac:dyDescent="0.25">
      <c r="A190"/>
      <c r="B190"/>
      <c r="C190" s="95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</row>
    <row r="191" spans="1:25" s="105" customFormat="1" ht="15" customHeight="1" x14ac:dyDescent="0.25">
      <c r="A191"/>
      <c r="B191"/>
      <c r="C191" s="95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</row>
    <row r="192" spans="1:25" s="105" customFormat="1" ht="15" customHeight="1" x14ac:dyDescent="0.25">
      <c r="A192"/>
      <c r="B192"/>
      <c r="C192" s="95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</row>
    <row r="193" spans="1:25" s="105" customFormat="1" ht="15" customHeight="1" x14ac:dyDescent="0.25">
      <c r="A193"/>
      <c r="B193"/>
      <c r="C193" s="95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</row>
    <row r="194" spans="1:25" s="105" customFormat="1" ht="15" customHeight="1" x14ac:dyDescent="0.25">
      <c r="A194"/>
      <c r="B194"/>
      <c r="C194" s="95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</row>
    <row r="195" spans="1:25" s="105" customFormat="1" ht="15" customHeight="1" x14ac:dyDescent="0.25">
      <c r="A195"/>
      <c r="B195"/>
      <c r="C195" s="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</row>
    <row r="196" spans="1:25" s="105" customFormat="1" ht="15" customHeight="1" x14ac:dyDescent="0.25">
      <c r="A196"/>
      <c r="B196"/>
      <c r="C196" s="95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</row>
    <row r="197" spans="1:25" s="105" customFormat="1" ht="15" customHeight="1" x14ac:dyDescent="0.25">
      <c r="A197"/>
      <c r="B197"/>
      <c r="C197" s="95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</row>
    <row r="198" spans="1:25" s="105" customFormat="1" ht="15" customHeight="1" x14ac:dyDescent="0.25">
      <c r="A198"/>
      <c r="B198"/>
      <c r="C198" s="95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</row>
    <row r="199" spans="1:25" s="105" customFormat="1" ht="15" customHeight="1" x14ac:dyDescent="0.25">
      <c r="A199"/>
      <c r="B199"/>
      <c r="C199" s="95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</row>
    <row r="200" spans="1:25" s="105" customFormat="1" ht="15" customHeight="1" x14ac:dyDescent="0.25">
      <c r="A200"/>
      <c r="B200"/>
      <c r="C200" s="95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</row>
    <row r="201" spans="1:25" s="105" customFormat="1" ht="15" customHeight="1" x14ac:dyDescent="0.25">
      <c r="A201"/>
      <c r="B201"/>
      <c r="C201" s="95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</row>
    <row r="202" spans="1:25" s="105" customFormat="1" ht="15" customHeight="1" x14ac:dyDescent="0.25">
      <c r="A202"/>
      <c r="B202"/>
      <c r="C202" s="95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</row>
    <row r="203" spans="1:25" s="105" customFormat="1" ht="15" customHeight="1" x14ac:dyDescent="0.25">
      <c r="A203"/>
      <c r="B203"/>
      <c r="C203" s="95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</row>
    <row r="204" spans="1:25" s="105" customFormat="1" ht="15" customHeight="1" x14ac:dyDescent="0.25">
      <c r="A204"/>
      <c r="B204"/>
      <c r="C204" s="95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</row>
    <row r="205" spans="1:25" s="105" customFormat="1" ht="15" customHeight="1" x14ac:dyDescent="0.25">
      <c r="A205"/>
      <c r="B205"/>
      <c r="C205" s="9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</row>
    <row r="206" spans="1:25" s="105" customFormat="1" ht="15" customHeight="1" x14ac:dyDescent="0.25">
      <c r="A206"/>
      <c r="B206"/>
      <c r="C206" s="95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</row>
    <row r="207" spans="1:25" s="105" customFormat="1" ht="15" customHeight="1" x14ac:dyDescent="0.25">
      <c r="A207"/>
      <c r="B207"/>
      <c r="C207" s="95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</row>
    <row r="208" spans="1:25" s="105" customFormat="1" ht="15" customHeight="1" x14ac:dyDescent="0.25">
      <c r="A208"/>
      <c r="B208"/>
      <c r="C208" s="95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</row>
    <row r="209" spans="1:25" s="105" customFormat="1" ht="15" customHeight="1" x14ac:dyDescent="0.25">
      <c r="A209"/>
      <c r="B209"/>
      <c r="C209" s="95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</row>
    <row r="210" spans="1:25" s="105" customFormat="1" ht="15" customHeight="1" x14ac:dyDescent="0.25">
      <c r="A210"/>
      <c r="B210"/>
      <c r="C210" s="95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</row>
    <row r="211" spans="1:25" s="105" customFormat="1" ht="15" customHeight="1" x14ac:dyDescent="0.25">
      <c r="A211"/>
      <c r="B211"/>
      <c r="C211" s="95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</row>
    <row r="212" spans="1:25" s="105" customFormat="1" ht="15" customHeight="1" x14ac:dyDescent="0.25">
      <c r="A212"/>
      <c r="B212"/>
      <c r="C212" s="95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</row>
    <row r="213" spans="1:25" s="105" customFormat="1" ht="15" customHeight="1" x14ac:dyDescent="0.25">
      <c r="A213"/>
      <c r="B213"/>
      <c r="C213" s="95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</row>
    <row r="214" spans="1:25" s="105" customFormat="1" ht="15" customHeight="1" x14ac:dyDescent="0.25">
      <c r="A214"/>
      <c r="B214"/>
      <c r="C214" s="95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</row>
    <row r="215" spans="1:25" s="105" customFormat="1" ht="15" customHeight="1" x14ac:dyDescent="0.25">
      <c r="A215"/>
      <c r="B215"/>
      <c r="C215" s="9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</row>
    <row r="216" spans="1:25" s="105" customFormat="1" ht="15" customHeight="1" x14ac:dyDescent="0.25">
      <c r="A216"/>
      <c r="B216"/>
      <c r="C216" s="95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</row>
    <row r="217" spans="1:25" s="105" customFormat="1" ht="15" customHeight="1" x14ac:dyDescent="0.25">
      <c r="A217"/>
      <c r="B217"/>
      <c r="C217" s="95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</row>
    <row r="218" spans="1:25" s="105" customFormat="1" ht="15" customHeight="1" x14ac:dyDescent="0.25">
      <c r="A218"/>
      <c r="B218"/>
      <c r="C218" s="95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</row>
    <row r="219" spans="1:25" s="105" customFormat="1" ht="15" customHeight="1" x14ac:dyDescent="0.25">
      <c r="A219"/>
      <c r="B219"/>
      <c r="C219" s="95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</row>
    <row r="220" spans="1:25" s="105" customFormat="1" ht="15" customHeight="1" x14ac:dyDescent="0.25">
      <c r="A220"/>
      <c r="B220"/>
      <c r="C220" s="95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</row>
    <row r="221" spans="1:25" s="105" customFormat="1" ht="15" customHeight="1" x14ac:dyDescent="0.25">
      <c r="A221"/>
      <c r="B221"/>
      <c r="C221" s="95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</row>
    <row r="222" spans="1:25" s="105" customFormat="1" ht="15" customHeight="1" x14ac:dyDescent="0.25">
      <c r="A222"/>
      <c r="B222"/>
      <c r="C222" s="95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</row>
    <row r="223" spans="1:25" s="105" customFormat="1" ht="15" customHeight="1" x14ac:dyDescent="0.25">
      <c r="A223"/>
      <c r="B223"/>
      <c r="C223" s="95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</row>
    <row r="224" spans="1:25" s="105" customFormat="1" ht="15" customHeight="1" x14ac:dyDescent="0.25">
      <c r="A224"/>
      <c r="B224"/>
      <c r="C224" s="95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</row>
    <row r="225" spans="1:25" s="105" customFormat="1" ht="15" customHeight="1" x14ac:dyDescent="0.25">
      <c r="A225"/>
      <c r="B225"/>
      <c r="C225" s="9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</row>
    <row r="226" spans="1:25" s="105" customFormat="1" ht="15" customHeight="1" x14ac:dyDescent="0.25">
      <c r="A226"/>
      <c r="B226"/>
      <c r="C226" s="95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</row>
    <row r="227" spans="1:25" s="105" customFormat="1" ht="15" customHeight="1" x14ac:dyDescent="0.25">
      <c r="A227"/>
      <c r="B227"/>
      <c r="C227" s="95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</row>
    <row r="228" spans="1:25" s="105" customFormat="1" ht="15" customHeight="1" x14ac:dyDescent="0.25">
      <c r="A228"/>
      <c r="B228"/>
      <c r="C228" s="95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</row>
    <row r="229" spans="1:25" s="105" customFormat="1" ht="15" customHeight="1" x14ac:dyDescent="0.25">
      <c r="A229"/>
      <c r="B229"/>
      <c r="C229" s="95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</row>
    <row r="230" spans="1:25" s="105" customFormat="1" ht="15" customHeight="1" x14ac:dyDescent="0.25">
      <c r="A230"/>
      <c r="B230"/>
      <c r="C230" s="95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</row>
    <row r="231" spans="1:25" s="105" customFormat="1" ht="15" customHeight="1" x14ac:dyDescent="0.25">
      <c r="A231"/>
      <c r="B231"/>
      <c r="C231" s="95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</row>
    <row r="232" spans="1:25" s="105" customFormat="1" ht="15" customHeight="1" x14ac:dyDescent="0.25">
      <c r="A232"/>
      <c r="B232"/>
      <c r="C232" s="95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</row>
    <row r="233" spans="1:25" s="105" customFormat="1" ht="15" customHeight="1" x14ac:dyDescent="0.25">
      <c r="A233"/>
      <c r="B233"/>
      <c r="C233" s="95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</row>
    <row r="234" spans="1:25" s="105" customFormat="1" ht="15" customHeight="1" x14ac:dyDescent="0.25">
      <c r="A234"/>
      <c r="B234"/>
      <c r="C234" s="95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</row>
    <row r="235" spans="1:25" s="105" customFormat="1" ht="15" customHeight="1" x14ac:dyDescent="0.25">
      <c r="A235"/>
      <c r="B235"/>
      <c r="C235" s="9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</row>
    <row r="236" spans="1:25" s="105" customFormat="1" ht="15" customHeight="1" x14ac:dyDescent="0.25">
      <c r="A236"/>
      <c r="B236"/>
      <c r="C236" s="95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</row>
    <row r="237" spans="1:25" s="105" customFormat="1" ht="15" customHeight="1" x14ac:dyDescent="0.25">
      <c r="A237"/>
      <c r="B237"/>
      <c r="C237" s="95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</row>
    <row r="238" spans="1:25" s="105" customFormat="1" ht="15" customHeight="1" x14ac:dyDescent="0.25">
      <c r="A238"/>
      <c r="B238"/>
      <c r="C238" s="95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</row>
    <row r="239" spans="1:25" s="105" customFormat="1" ht="15" customHeight="1" x14ac:dyDescent="0.25">
      <c r="A239"/>
      <c r="B239"/>
      <c r="C239" s="95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</row>
    <row r="240" spans="1:25" s="105" customFormat="1" ht="15" customHeight="1" x14ac:dyDescent="0.25">
      <c r="A240"/>
      <c r="B240"/>
      <c r="C240" s="95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</row>
    <row r="241" spans="1:25" s="105" customFormat="1" ht="15" customHeight="1" x14ac:dyDescent="0.25">
      <c r="A241"/>
      <c r="B241"/>
      <c r="C241" s="95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</row>
    <row r="242" spans="1:25" s="105" customFormat="1" ht="15" customHeight="1" x14ac:dyDescent="0.25">
      <c r="A242"/>
      <c r="B242"/>
      <c r="C242" s="95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</row>
    <row r="243" spans="1:25" s="105" customFormat="1" ht="15" customHeight="1" x14ac:dyDescent="0.25">
      <c r="A243"/>
      <c r="B243"/>
      <c r="C243" s="95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</row>
    <row r="244" spans="1:25" s="105" customFormat="1" ht="15" customHeight="1" x14ac:dyDescent="0.25">
      <c r="A244"/>
      <c r="B244"/>
      <c r="C244" s="95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</row>
    <row r="245" spans="1:25" s="105" customFormat="1" ht="15" customHeight="1" x14ac:dyDescent="0.25">
      <c r="A245"/>
      <c r="B245"/>
      <c r="C245" s="9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</row>
    <row r="246" spans="1:25" s="105" customFormat="1" ht="15" customHeight="1" x14ac:dyDescent="0.25">
      <c r="A246"/>
      <c r="B246"/>
      <c r="C246" s="95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</row>
    <row r="247" spans="1:25" s="105" customFormat="1" ht="15" customHeight="1" x14ac:dyDescent="0.25">
      <c r="A247"/>
      <c r="B247"/>
      <c r="C247" s="95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</row>
    <row r="248" spans="1:25" s="105" customFormat="1" ht="15" customHeight="1" x14ac:dyDescent="0.25">
      <c r="A248"/>
      <c r="B248"/>
      <c r="C248" s="95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</row>
    <row r="249" spans="1:25" s="105" customFormat="1" ht="15" customHeight="1" x14ac:dyDescent="0.25">
      <c r="A249"/>
      <c r="B249"/>
      <c r="C249" s="95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</row>
    <row r="250" spans="1:25" s="105" customFormat="1" ht="15" customHeight="1" x14ac:dyDescent="0.25">
      <c r="A250"/>
      <c r="B250"/>
      <c r="C250" s="95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</row>
    <row r="251" spans="1:25" s="105" customFormat="1" ht="15" customHeight="1" x14ac:dyDescent="0.25">
      <c r="A251"/>
      <c r="B251"/>
      <c r="C251" s="95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</row>
    <row r="252" spans="1:25" s="105" customFormat="1" ht="15" customHeight="1" x14ac:dyDescent="0.25">
      <c r="A252"/>
      <c r="B252"/>
      <c r="C252" s="95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</row>
    <row r="253" spans="1:25" s="105" customFormat="1" ht="15" customHeight="1" x14ac:dyDescent="0.25">
      <c r="A253"/>
      <c r="B253"/>
      <c r="C253" s="95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</row>
    <row r="254" spans="1:25" s="105" customFormat="1" ht="15" customHeight="1" x14ac:dyDescent="0.25">
      <c r="A254"/>
      <c r="B254"/>
      <c r="C254" s="95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</row>
    <row r="255" spans="1:25" s="105" customFormat="1" ht="15" customHeight="1" x14ac:dyDescent="0.25">
      <c r="A255"/>
      <c r="B255"/>
      <c r="C255" s="9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</row>
    <row r="256" spans="1:25" s="105" customFormat="1" ht="15" customHeight="1" x14ac:dyDescent="0.25">
      <c r="A256"/>
      <c r="B256"/>
      <c r="C256" s="95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</row>
    <row r="257" spans="1:25" s="105" customFormat="1" ht="15" customHeight="1" x14ac:dyDescent="0.25">
      <c r="A257"/>
      <c r="B257"/>
      <c r="C257" s="95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</row>
    <row r="258" spans="1:25" s="105" customFormat="1" ht="15" customHeight="1" x14ac:dyDescent="0.25">
      <c r="A258"/>
      <c r="B258"/>
      <c r="C258" s="95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</row>
    <row r="259" spans="1:25" s="105" customFormat="1" ht="15" customHeight="1" x14ac:dyDescent="0.25">
      <c r="A259"/>
      <c r="B259"/>
      <c r="C259" s="95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</row>
    <row r="260" spans="1:25" s="105" customFormat="1" ht="15" customHeight="1" x14ac:dyDescent="0.25">
      <c r="A260"/>
      <c r="B260"/>
      <c r="C260" s="95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</row>
    <row r="261" spans="1:25" s="105" customFormat="1" ht="15" customHeight="1" x14ac:dyDescent="0.25">
      <c r="A261"/>
      <c r="B261"/>
      <c r="C261" s="95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</row>
    <row r="262" spans="1:25" s="105" customFormat="1" ht="15" customHeight="1" x14ac:dyDescent="0.25">
      <c r="A262"/>
      <c r="B262"/>
      <c r="C262" s="95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</row>
    <row r="263" spans="1:25" s="105" customFormat="1" ht="15" customHeight="1" x14ac:dyDescent="0.25">
      <c r="A263"/>
      <c r="B263"/>
      <c r="C263" s="95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</row>
    <row r="264" spans="1:25" s="105" customFormat="1" ht="15" customHeight="1" x14ac:dyDescent="0.25">
      <c r="A264"/>
      <c r="B264"/>
      <c r="C264" s="95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</row>
    <row r="265" spans="1:25" s="105" customFormat="1" ht="15" customHeight="1" x14ac:dyDescent="0.25">
      <c r="A265"/>
      <c r="B265"/>
      <c r="C265" s="9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</row>
    <row r="266" spans="1:25" s="105" customFormat="1" ht="15" customHeight="1" x14ac:dyDescent="0.25">
      <c r="A266"/>
      <c r="B266"/>
      <c r="C266" s="95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</row>
    <row r="267" spans="1:25" s="105" customFormat="1" ht="15" customHeight="1" x14ac:dyDescent="0.25">
      <c r="A267"/>
      <c r="B267"/>
      <c r="C267" s="95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</row>
    <row r="268" spans="1:25" s="105" customFormat="1" ht="15" customHeight="1" x14ac:dyDescent="0.25">
      <c r="A268"/>
      <c r="B268"/>
      <c r="C268" s="95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</row>
    <row r="269" spans="1:25" s="105" customFormat="1" ht="15" customHeight="1" x14ac:dyDescent="0.25">
      <c r="A269"/>
      <c r="B269"/>
      <c r="C269" s="95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</row>
    <row r="270" spans="1:25" s="105" customFormat="1" ht="15" customHeight="1" x14ac:dyDescent="0.25">
      <c r="A270"/>
      <c r="B270"/>
      <c r="C270" s="95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</row>
    <row r="271" spans="1:25" s="105" customFormat="1" ht="15" customHeight="1" x14ac:dyDescent="0.25">
      <c r="A271"/>
      <c r="B271"/>
      <c r="C271" s="95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</row>
    <row r="272" spans="1:25" s="105" customFormat="1" ht="15" customHeight="1" x14ac:dyDescent="0.25">
      <c r="A272"/>
      <c r="B272"/>
      <c r="C272" s="95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</row>
    <row r="273" spans="1:25" s="105" customFormat="1" ht="15" customHeight="1" x14ac:dyDescent="0.25">
      <c r="A273"/>
      <c r="B273"/>
      <c r="C273" s="95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</row>
    <row r="274" spans="1:25" s="105" customFormat="1" ht="15" customHeight="1" x14ac:dyDescent="0.25">
      <c r="A274"/>
      <c r="B274"/>
      <c r="C274" s="95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</row>
    <row r="275" spans="1:25" s="105" customFormat="1" ht="15" customHeight="1" x14ac:dyDescent="0.25">
      <c r="A275"/>
      <c r="B275"/>
      <c r="C275" s="9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</row>
    <row r="276" spans="1:25" s="105" customFormat="1" ht="15" customHeight="1" x14ac:dyDescent="0.25">
      <c r="A276"/>
      <c r="B276"/>
      <c r="C276" s="95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</row>
    <row r="277" spans="1:25" s="105" customFormat="1" ht="15" customHeight="1" x14ac:dyDescent="0.25">
      <c r="A277"/>
      <c r="B277"/>
      <c r="C277" s="95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</row>
    <row r="278" spans="1:25" s="105" customFormat="1" ht="15" customHeight="1" x14ac:dyDescent="0.25">
      <c r="A278"/>
      <c r="B278"/>
      <c r="C278" s="95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</row>
    <row r="279" spans="1:25" s="105" customFormat="1" ht="15" customHeight="1" x14ac:dyDescent="0.25">
      <c r="A279"/>
      <c r="B279"/>
      <c r="C279" s="95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</row>
    <row r="280" spans="1:25" s="105" customFormat="1" ht="15" customHeight="1" x14ac:dyDescent="0.25">
      <c r="A280"/>
      <c r="B280"/>
      <c r="C280" s="95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</row>
    <row r="281" spans="1:25" s="105" customFormat="1" ht="15" customHeight="1" x14ac:dyDescent="0.25">
      <c r="A281"/>
      <c r="B281"/>
      <c r="C281" s="95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</row>
    <row r="282" spans="1:25" s="105" customFormat="1" ht="15" customHeight="1" x14ac:dyDescent="0.25">
      <c r="A282"/>
      <c r="B282"/>
      <c r="C282" s="95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</row>
    <row r="283" spans="1:25" s="105" customFormat="1" ht="15" customHeight="1" x14ac:dyDescent="0.25">
      <c r="A283"/>
      <c r="B283"/>
      <c r="C283" s="95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</row>
    <row r="284" spans="1:25" s="105" customFormat="1" ht="15" customHeight="1" x14ac:dyDescent="0.25">
      <c r="A284"/>
      <c r="B284"/>
      <c r="C284" s="95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</row>
    <row r="285" spans="1:25" s="105" customFormat="1" ht="15" customHeight="1" x14ac:dyDescent="0.25">
      <c r="A285"/>
      <c r="B285"/>
      <c r="C285" s="9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</row>
    <row r="286" spans="1:25" s="105" customFormat="1" ht="15" customHeight="1" x14ac:dyDescent="0.25">
      <c r="A286"/>
      <c r="B286"/>
      <c r="C286" s="95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</row>
    <row r="287" spans="1:25" s="105" customFormat="1" ht="15" customHeight="1" x14ac:dyDescent="0.25">
      <c r="A287"/>
      <c r="B287"/>
      <c r="C287" s="95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</row>
    <row r="288" spans="1:25" s="105" customFormat="1" ht="15" customHeight="1" x14ac:dyDescent="0.25">
      <c r="A288"/>
      <c r="B288"/>
      <c r="C288" s="95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</row>
    <row r="289" spans="1:25" s="105" customFormat="1" ht="15" customHeight="1" x14ac:dyDescent="0.25">
      <c r="A289"/>
      <c r="B289"/>
      <c r="C289" s="95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</row>
    <row r="290" spans="1:25" s="105" customFormat="1" ht="15" customHeight="1" x14ac:dyDescent="0.25">
      <c r="A290"/>
      <c r="B290"/>
      <c r="C290" s="95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</row>
    <row r="291" spans="1:25" s="105" customFormat="1" ht="15" customHeight="1" x14ac:dyDescent="0.25">
      <c r="A291"/>
      <c r="B291"/>
      <c r="C291" s="95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</row>
    <row r="292" spans="1:25" s="105" customFormat="1" ht="15" customHeight="1" x14ac:dyDescent="0.25">
      <c r="A292"/>
      <c r="B292"/>
      <c r="C292" s="95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</row>
    <row r="293" spans="1:25" s="105" customFormat="1" ht="15" customHeight="1" x14ac:dyDescent="0.25">
      <c r="A293"/>
      <c r="B293"/>
      <c r="C293" s="95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</row>
    <row r="294" spans="1:25" s="105" customFormat="1" ht="15" customHeight="1" x14ac:dyDescent="0.25">
      <c r="A294"/>
      <c r="B294"/>
      <c r="C294" s="95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</row>
    <row r="295" spans="1:25" s="105" customFormat="1" ht="15" customHeight="1" x14ac:dyDescent="0.25">
      <c r="A295"/>
      <c r="B295"/>
      <c r="C295" s="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</row>
    <row r="296" spans="1:25" s="105" customFormat="1" ht="15" customHeight="1" x14ac:dyDescent="0.25">
      <c r="A296"/>
      <c r="B296"/>
      <c r="C296" s="95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</row>
    <row r="297" spans="1:25" s="105" customFormat="1" ht="15" customHeight="1" x14ac:dyDescent="0.25">
      <c r="A297"/>
      <c r="B297"/>
      <c r="C297" s="95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</row>
    <row r="298" spans="1:25" s="105" customFormat="1" ht="15" customHeight="1" x14ac:dyDescent="0.25">
      <c r="A298"/>
      <c r="B298"/>
      <c r="C298" s="95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</row>
    <row r="299" spans="1:25" s="105" customFormat="1" ht="15" customHeight="1" x14ac:dyDescent="0.25">
      <c r="A299"/>
      <c r="B299"/>
      <c r="C299" s="95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</row>
    <row r="300" spans="1:25" s="105" customFormat="1" ht="15" customHeight="1" x14ac:dyDescent="0.25">
      <c r="A300"/>
      <c r="B300"/>
      <c r="C300" s="95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</row>
    <row r="301" spans="1:25" s="105" customFormat="1" ht="15" customHeight="1" x14ac:dyDescent="0.25">
      <c r="A301"/>
      <c r="B301"/>
      <c r="C301" s="95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</row>
    <row r="302" spans="1:25" s="105" customFormat="1" ht="15" customHeight="1" x14ac:dyDescent="0.25">
      <c r="A302"/>
      <c r="B302"/>
      <c r="C302" s="95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</row>
    <row r="303" spans="1:25" s="105" customFormat="1" ht="15" customHeight="1" x14ac:dyDescent="0.25">
      <c r="A303"/>
      <c r="B303"/>
      <c r="C303" s="95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</row>
    <row r="304" spans="1:25" s="105" customFormat="1" ht="15" customHeight="1" x14ac:dyDescent="0.25">
      <c r="A304"/>
      <c r="B304"/>
      <c r="C304" s="95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</row>
    <row r="305" spans="1:25" s="105" customFormat="1" ht="15" customHeight="1" x14ac:dyDescent="0.25">
      <c r="A305"/>
      <c r="B305"/>
      <c r="C305" s="9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</row>
    <row r="306" spans="1:25" s="105" customFormat="1" ht="15" customHeight="1" x14ac:dyDescent="0.25">
      <c r="A306"/>
      <c r="B306"/>
      <c r="C306" s="95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</row>
    <row r="307" spans="1:25" s="105" customFormat="1" ht="15" customHeight="1" x14ac:dyDescent="0.25">
      <c r="A307"/>
      <c r="B307"/>
      <c r="C307" s="95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</row>
    <row r="308" spans="1:25" s="105" customFormat="1" ht="15" customHeight="1" x14ac:dyDescent="0.25">
      <c r="A308"/>
      <c r="B308"/>
      <c r="C308" s="95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</row>
    <row r="309" spans="1:25" s="105" customFormat="1" ht="15" customHeight="1" x14ac:dyDescent="0.25">
      <c r="A309"/>
      <c r="B309"/>
      <c r="C309" s="95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</row>
    <row r="310" spans="1:25" s="105" customFormat="1" ht="15" customHeight="1" x14ac:dyDescent="0.25">
      <c r="A310"/>
      <c r="B310"/>
      <c r="C310" s="95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</row>
    <row r="311" spans="1:25" s="105" customFormat="1" ht="15" customHeight="1" x14ac:dyDescent="0.25">
      <c r="A311"/>
      <c r="B311"/>
      <c r="C311" s="95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</row>
    <row r="312" spans="1:25" s="105" customFormat="1" ht="15" customHeight="1" x14ac:dyDescent="0.25">
      <c r="A312"/>
      <c r="B312"/>
      <c r="C312" s="95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</row>
    <row r="313" spans="1:25" s="105" customFormat="1" ht="15" customHeight="1" x14ac:dyDescent="0.25">
      <c r="A313"/>
      <c r="B313"/>
      <c r="C313" s="95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</row>
    <row r="314" spans="1:25" s="105" customFormat="1" ht="15" customHeight="1" x14ac:dyDescent="0.25">
      <c r="A314"/>
      <c r="B314"/>
      <c r="C314" s="95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</row>
    <row r="315" spans="1:25" s="105" customFormat="1" ht="15" customHeight="1" x14ac:dyDescent="0.25">
      <c r="A315"/>
      <c r="B315"/>
      <c r="C315" s="9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</row>
    <row r="316" spans="1:25" s="105" customFormat="1" ht="15" customHeight="1" x14ac:dyDescent="0.25">
      <c r="A316"/>
      <c r="B316"/>
      <c r="C316" s="95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</row>
    <row r="317" spans="1:25" s="105" customFormat="1" ht="15" customHeight="1" x14ac:dyDescent="0.25">
      <c r="A317"/>
      <c r="B317"/>
      <c r="C317" s="95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</row>
    <row r="318" spans="1:25" s="105" customFormat="1" ht="15" customHeight="1" x14ac:dyDescent="0.25">
      <c r="A318"/>
      <c r="B318"/>
      <c r="C318" s="95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</row>
    <row r="319" spans="1:25" s="105" customFormat="1" ht="15" customHeight="1" x14ac:dyDescent="0.25">
      <c r="A319"/>
      <c r="B319"/>
      <c r="C319" s="95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</row>
    <row r="320" spans="1:25" s="105" customFormat="1" ht="15" customHeight="1" x14ac:dyDescent="0.25">
      <c r="A320"/>
      <c r="B320"/>
      <c r="C320" s="95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</row>
    <row r="321" spans="1:25" s="105" customFormat="1" ht="15" customHeight="1" x14ac:dyDescent="0.25">
      <c r="A321"/>
      <c r="B321"/>
      <c r="C321" s="95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</row>
    <row r="322" spans="1:25" s="105" customFormat="1" ht="15" customHeight="1" x14ac:dyDescent="0.25">
      <c r="A322"/>
      <c r="B322"/>
      <c r="C322" s="95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</row>
    <row r="323" spans="1:25" s="105" customFormat="1" ht="15" customHeight="1" x14ac:dyDescent="0.25">
      <c r="A323"/>
      <c r="B323"/>
      <c r="C323" s="95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</row>
    <row r="324" spans="1:25" s="105" customFormat="1" ht="15" customHeight="1" x14ac:dyDescent="0.25">
      <c r="A324"/>
      <c r="B324"/>
      <c r="C324" s="95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</row>
    <row r="325" spans="1:25" s="105" customFormat="1" ht="15" customHeight="1" x14ac:dyDescent="0.25">
      <c r="A325"/>
      <c r="B325"/>
      <c r="C325" s="9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</row>
    <row r="326" spans="1:25" s="105" customFormat="1" ht="15" customHeight="1" x14ac:dyDescent="0.25">
      <c r="A326"/>
      <c r="B326"/>
      <c r="C326" s="95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</row>
    <row r="327" spans="1:25" s="105" customFormat="1" ht="15" customHeight="1" x14ac:dyDescent="0.25">
      <c r="A327"/>
      <c r="B327"/>
      <c r="C327" s="95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</row>
    <row r="328" spans="1:25" s="105" customFormat="1" ht="15" customHeight="1" x14ac:dyDescent="0.25">
      <c r="A328"/>
      <c r="B328"/>
      <c r="C328" s="95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</row>
    <row r="329" spans="1:25" s="105" customFormat="1" ht="15" customHeight="1" x14ac:dyDescent="0.25">
      <c r="A329"/>
      <c r="B329"/>
      <c r="C329" s="95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</row>
    <row r="330" spans="1:25" s="105" customFormat="1" ht="15" customHeight="1" x14ac:dyDescent="0.25">
      <c r="A330"/>
      <c r="B330"/>
      <c r="C330" s="95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</row>
    <row r="331" spans="1:25" s="105" customFormat="1" ht="15" customHeight="1" x14ac:dyDescent="0.25">
      <c r="A331"/>
      <c r="B331"/>
      <c r="C331" s="95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</row>
    <row r="332" spans="1:25" s="105" customFormat="1" ht="15" customHeight="1" x14ac:dyDescent="0.25">
      <c r="A332"/>
      <c r="B332"/>
      <c r="C332" s="95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</row>
    <row r="333" spans="1:25" s="105" customFormat="1" ht="15" customHeight="1" x14ac:dyDescent="0.25">
      <c r="A333"/>
      <c r="B333"/>
      <c r="C333" s="95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</row>
    <row r="334" spans="1:25" s="105" customFormat="1" ht="15" customHeight="1" x14ac:dyDescent="0.25">
      <c r="A334"/>
      <c r="B334"/>
      <c r="C334" s="95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</row>
    <row r="335" spans="1:25" s="105" customFormat="1" ht="15" customHeight="1" x14ac:dyDescent="0.25">
      <c r="A335"/>
      <c r="B335"/>
      <c r="C335" s="9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</row>
    <row r="336" spans="1:25" s="105" customFormat="1" ht="15" customHeight="1" x14ac:dyDescent="0.25">
      <c r="A336"/>
      <c r="B336"/>
      <c r="C336" s="95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</row>
    <row r="337" spans="1:25" s="105" customFormat="1" ht="15" customHeight="1" x14ac:dyDescent="0.25">
      <c r="A337"/>
      <c r="B337"/>
      <c r="C337" s="95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</row>
    <row r="338" spans="1:25" s="105" customFormat="1" ht="15" customHeight="1" x14ac:dyDescent="0.25">
      <c r="A338"/>
      <c r="B338"/>
      <c r="C338" s="95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</row>
    <row r="339" spans="1:25" s="105" customFormat="1" ht="15" customHeight="1" x14ac:dyDescent="0.25">
      <c r="A339"/>
      <c r="B339"/>
      <c r="C339" s="95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</row>
    <row r="340" spans="1:25" s="105" customFormat="1" ht="15" customHeight="1" x14ac:dyDescent="0.25">
      <c r="A340"/>
      <c r="B340"/>
      <c r="C340" s="95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</row>
    <row r="341" spans="1:25" s="105" customFormat="1" ht="15" customHeight="1" x14ac:dyDescent="0.25">
      <c r="A341"/>
      <c r="B341"/>
      <c r="C341" s="95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</row>
    <row r="342" spans="1:25" s="105" customFormat="1" ht="15" customHeight="1" x14ac:dyDescent="0.25">
      <c r="A342"/>
      <c r="B342"/>
      <c r="C342" s="95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</row>
    <row r="343" spans="1:25" s="105" customFormat="1" ht="15" customHeight="1" x14ac:dyDescent="0.25">
      <c r="A343"/>
      <c r="B343"/>
      <c r="C343" s="95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</row>
    <row r="344" spans="1:25" s="105" customFormat="1" ht="15" customHeight="1" x14ac:dyDescent="0.25">
      <c r="A344"/>
      <c r="B344"/>
      <c r="C344" s="95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</row>
    <row r="345" spans="1:25" s="105" customFormat="1" ht="15" customHeight="1" x14ac:dyDescent="0.25">
      <c r="A345"/>
      <c r="B345"/>
      <c r="C345" s="9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</row>
    <row r="346" spans="1:25" s="105" customFormat="1" ht="15" customHeight="1" x14ac:dyDescent="0.25">
      <c r="A346"/>
      <c r="B346"/>
      <c r="C346" s="95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</row>
    <row r="347" spans="1:25" s="105" customFormat="1" ht="15" customHeight="1" x14ac:dyDescent="0.25">
      <c r="A347"/>
      <c r="B347"/>
      <c r="C347" s="95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</row>
    <row r="348" spans="1:25" s="105" customFormat="1" ht="15" customHeight="1" x14ac:dyDescent="0.25">
      <c r="A348"/>
      <c r="B348"/>
      <c r="C348" s="95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</row>
    <row r="349" spans="1:25" s="105" customFormat="1" ht="15" customHeight="1" x14ac:dyDescent="0.25">
      <c r="A349"/>
      <c r="B349"/>
      <c r="C349" s="95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</row>
    <row r="350" spans="1:25" s="105" customFormat="1" ht="15" customHeight="1" x14ac:dyDescent="0.25">
      <c r="A350"/>
      <c r="B350"/>
      <c r="C350" s="95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</row>
    <row r="351" spans="1:25" s="105" customFormat="1" ht="15" customHeight="1" x14ac:dyDescent="0.25">
      <c r="A351"/>
      <c r="B351"/>
      <c r="C351" s="95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</row>
    <row r="352" spans="1:25" s="105" customFormat="1" ht="15" customHeight="1" x14ac:dyDescent="0.25">
      <c r="A352"/>
      <c r="B352"/>
      <c r="C352" s="95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</row>
    <row r="353" spans="1:25" s="105" customFormat="1" ht="15" customHeight="1" x14ac:dyDescent="0.25">
      <c r="A353"/>
      <c r="B353"/>
      <c r="C353" s="95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</row>
    <row r="354" spans="1:25" s="105" customFormat="1" ht="15" customHeight="1" x14ac:dyDescent="0.25">
      <c r="A354"/>
      <c r="B354"/>
      <c r="C354" s="95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</row>
    <row r="355" spans="1:25" s="105" customFormat="1" ht="15" customHeight="1" x14ac:dyDescent="0.25">
      <c r="A355"/>
      <c r="B355"/>
      <c r="C355" s="9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</row>
    <row r="356" spans="1:25" s="105" customFormat="1" ht="15" customHeight="1" x14ac:dyDescent="0.25">
      <c r="A356"/>
      <c r="B356"/>
      <c r="C356" s="95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</row>
    <row r="357" spans="1:25" s="105" customFormat="1" ht="15" customHeight="1" x14ac:dyDescent="0.25">
      <c r="A357"/>
      <c r="B357"/>
      <c r="C357" s="95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</row>
    <row r="358" spans="1:25" s="105" customFormat="1" ht="15" customHeight="1" x14ac:dyDescent="0.25">
      <c r="A358"/>
      <c r="B358"/>
      <c r="C358" s="95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</row>
    <row r="359" spans="1:25" s="105" customFormat="1" ht="15" customHeight="1" x14ac:dyDescent="0.25">
      <c r="A359"/>
      <c r="B359"/>
      <c r="C359" s="95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</row>
    <row r="360" spans="1:25" s="105" customFormat="1" ht="15" customHeight="1" x14ac:dyDescent="0.25">
      <c r="A360"/>
      <c r="B360"/>
      <c r="C360" s="95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</row>
    <row r="361" spans="1:25" s="105" customFormat="1" ht="15" customHeight="1" x14ac:dyDescent="0.25">
      <c r="A361"/>
      <c r="B361"/>
      <c r="C361" s="95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</row>
    <row r="362" spans="1:25" s="105" customFormat="1" ht="15" customHeight="1" x14ac:dyDescent="0.25">
      <c r="A362"/>
      <c r="B362"/>
      <c r="C362" s="95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</row>
    <row r="363" spans="1:25" s="105" customFormat="1" ht="15" customHeight="1" x14ac:dyDescent="0.25">
      <c r="A363"/>
      <c r="B363"/>
      <c r="C363" s="95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</row>
    <row r="364" spans="1:25" s="105" customFormat="1" ht="15" customHeight="1" x14ac:dyDescent="0.25">
      <c r="A364"/>
      <c r="B364"/>
      <c r="C364" s="95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</row>
    <row r="365" spans="1:25" s="105" customFormat="1" ht="15" customHeight="1" x14ac:dyDescent="0.25">
      <c r="A365"/>
      <c r="B365"/>
      <c r="C365" s="9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</row>
    <row r="366" spans="1:25" s="105" customFormat="1" ht="15" customHeight="1" x14ac:dyDescent="0.25">
      <c r="A366"/>
      <c r="B366"/>
      <c r="C366" s="95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</row>
    <row r="367" spans="1:25" s="105" customFormat="1" ht="15" customHeight="1" x14ac:dyDescent="0.25">
      <c r="A367"/>
      <c r="B367"/>
      <c r="C367" s="95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</row>
    <row r="368" spans="1:25" s="105" customFormat="1" ht="15" customHeight="1" x14ac:dyDescent="0.25">
      <c r="A368"/>
      <c r="B368"/>
      <c r="C368" s="95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</row>
    <row r="369" spans="1:25" s="105" customFormat="1" ht="15" customHeight="1" x14ac:dyDescent="0.25">
      <c r="A369"/>
      <c r="B369"/>
      <c r="C369" s="95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</row>
    <row r="370" spans="1:25" s="105" customFormat="1" ht="15" customHeight="1" x14ac:dyDescent="0.25">
      <c r="A370"/>
      <c r="B370"/>
      <c r="C370" s="95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</row>
    <row r="371" spans="1:25" s="105" customFormat="1" ht="15" customHeight="1" x14ac:dyDescent="0.25">
      <c r="A371"/>
      <c r="B371"/>
      <c r="C371" s="95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</row>
    <row r="372" spans="1:25" s="105" customFormat="1" ht="15" customHeight="1" x14ac:dyDescent="0.25">
      <c r="A372"/>
      <c r="B372"/>
      <c r="C372" s="95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</row>
    <row r="373" spans="1:25" s="105" customFormat="1" ht="15" customHeight="1" x14ac:dyDescent="0.25">
      <c r="A373"/>
      <c r="B373"/>
      <c r="C373" s="95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</row>
    <row r="374" spans="1:25" s="105" customFormat="1" ht="15" customHeight="1" x14ac:dyDescent="0.25">
      <c r="A374"/>
      <c r="B374"/>
      <c r="C374" s="95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</row>
    <row r="375" spans="1:25" s="105" customFormat="1" ht="15" customHeight="1" x14ac:dyDescent="0.25">
      <c r="A375"/>
      <c r="B375"/>
      <c r="C375" s="9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</row>
    <row r="376" spans="1:25" s="105" customFormat="1" ht="15" customHeight="1" x14ac:dyDescent="0.25">
      <c r="A376"/>
      <c r="B376"/>
      <c r="C376" s="95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</row>
    <row r="377" spans="1:25" s="105" customFormat="1" ht="15" customHeight="1" x14ac:dyDescent="0.25">
      <c r="A377"/>
      <c r="B377"/>
      <c r="C377" s="95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</row>
    <row r="378" spans="1:25" s="105" customFormat="1" ht="15" customHeight="1" x14ac:dyDescent="0.25">
      <c r="A378"/>
      <c r="B378"/>
      <c r="C378" s="95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</row>
    <row r="379" spans="1:25" s="105" customFormat="1" ht="15" customHeight="1" x14ac:dyDescent="0.25">
      <c r="A379"/>
      <c r="B379"/>
      <c r="C379" s="95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</row>
    <row r="380" spans="1:25" s="105" customFormat="1" ht="15" customHeight="1" x14ac:dyDescent="0.25">
      <c r="A380"/>
      <c r="B380"/>
      <c r="C380" s="95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</row>
    <row r="381" spans="1:25" s="105" customFormat="1" ht="15" customHeight="1" x14ac:dyDescent="0.25">
      <c r="A381"/>
      <c r="B381"/>
      <c r="C381" s="95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</row>
    <row r="382" spans="1:25" s="105" customFormat="1" ht="15" customHeight="1" x14ac:dyDescent="0.25">
      <c r="A382"/>
      <c r="B382"/>
      <c r="C382" s="95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</row>
    <row r="383" spans="1:25" s="105" customFormat="1" ht="15" customHeight="1" x14ac:dyDescent="0.25">
      <c r="A383"/>
      <c r="B383"/>
      <c r="C383" s="95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</row>
    <row r="384" spans="1:25" s="105" customFormat="1" ht="15" customHeight="1" x14ac:dyDescent="0.25">
      <c r="A384"/>
      <c r="B384"/>
      <c r="C384" s="95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</row>
    <row r="385" spans="1:25" s="105" customFormat="1" ht="15" customHeight="1" x14ac:dyDescent="0.25">
      <c r="A385"/>
      <c r="B385"/>
      <c r="C385" s="9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</row>
    <row r="386" spans="1:25" s="105" customFormat="1" ht="15" customHeight="1" x14ac:dyDescent="0.25">
      <c r="A386"/>
      <c r="B386"/>
      <c r="C386" s="95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</row>
    <row r="387" spans="1:25" s="105" customFormat="1" ht="15" customHeight="1" x14ac:dyDescent="0.25">
      <c r="A387"/>
      <c r="B387"/>
      <c r="C387" s="95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</row>
    <row r="388" spans="1:25" s="105" customFormat="1" ht="15" customHeight="1" x14ac:dyDescent="0.25">
      <c r="A388"/>
      <c r="B388"/>
      <c r="C388" s="95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</row>
    <row r="389" spans="1:25" s="105" customFormat="1" ht="15" customHeight="1" x14ac:dyDescent="0.25">
      <c r="A389"/>
      <c r="B389"/>
      <c r="C389" s="95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</row>
    <row r="390" spans="1:25" s="105" customFormat="1" ht="15" customHeight="1" x14ac:dyDescent="0.25">
      <c r="A390"/>
      <c r="B390"/>
      <c r="C390" s="95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</row>
    <row r="391" spans="1:25" s="105" customFormat="1" ht="15" customHeight="1" x14ac:dyDescent="0.25">
      <c r="A391"/>
      <c r="B391"/>
      <c r="C391" s="95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</row>
    <row r="392" spans="1:25" s="105" customFormat="1" ht="15" customHeight="1" x14ac:dyDescent="0.25">
      <c r="A392"/>
      <c r="B392"/>
      <c r="C392" s="95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</row>
    <row r="393" spans="1:25" s="105" customFormat="1" ht="15" customHeight="1" x14ac:dyDescent="0.25">
      <c r="A393"/>
      <c r="B393"/>
      <c r="C393" s="95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</row>
    <row r="394" spans="1:25" s="105" customFormat="1" ht="15" customHeight="1" x14ac:dyDescent="0.25">
      <c r="A394"/>
      <c r="B394"/>
      <c r="C394" s="95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</row>
    <row r="395" spans="1:25" s="105" customFormat="1" ht="15" customHeight="1" x14ac:dyDescent="0.25">
      <c r="A395"/>
      <c r="B395"/>
      <c r="C395" s="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</row>
    <row r="396" spans="1:25" s="105" customFormat="1" ht="15" customHeight="1" x14ac:dyDescent="0.25">
      <c r="A396"/>
      <c r="B396"/>
      <c r="C396" s="95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</row>
    <row r="397" spans="1:25" s="105" customFormat="1" ht="15" customHeight="1" x14ac:dyDescent="0.25">
      <c r="A397"/>
      <c r="B397"/>
      <c r="C397" s="95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</row>
    <row r="398" spans="1:25" s="105" customFormat="1" ht="15" customHeight="1" x14ac:dyDescent="0.25">
      <c r="A398"/>
      <c r="B398"/>
      <c r="C398" s="95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</row>
    <row r="399" spans="1:25" s="105" customFormat="1" ht="15" customHeight="1" x14ac:dyDescent="0.25">
      <c r="A399"/>
      <c r="B399"/>
      <c r="C399" s="95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</row>
    <row r="400" spans="1:25" s="105" customFormat="1" ht="15" customHeight="1" x14ac:dyDescent="0.25">
      <c r="A400"/>
      <c r="B400"/>
      <c r="C400" s="95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</row>
    <row r="401" spans="1:25" s="105" customFormat="1" ht="15" customHeight="1" x14ac:dyDescent="0.25">
      <c r="A401"/>
      <c r="B401"/>
      <c r="C401" s="95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</row>
    <row r="402" spans="1:25" s="105" customFormat="1" ht="15" customHeight="1" x14ac:dyDescent="0.25">
      <c r="A402"/>
      <c r="B402"/>
      <c r="C402" s="95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</row>
    <row r="403" spans="1:25" s="105" customFormat="1" ht="15" customHeight="1" x14ac:dyDescent="0.25">
      <c r="A403"/>
      <c r="B403"/>
      <c r="C403" s="95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</row>
    <row r="404" spans="1:25" s="105" customFormat="1" ht="15" customHeight="1" x14ac:dyDescent="0.25">
      <c r="A404"/>
      <c r="B404"/>
      <c r="C404" s="95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</row>
    <row r="405" spans="1:25" s="105" customFormat="1" ht="15" customHeight="1" x14ac:dyDescent="0.25">
      <c r="A405"/>
      <c r="B405"/>
      <c r="C405" s="9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</row>
    <row r="406" spans="1:25" s="105" customFormat="1" ht="15" customHeight="1" x14ac:dyDescent="0.25">
      <c r="A406"/>
      <c r="B406"/>
      <c r="C406" s="95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</row>
    <row r="407" spans="1:25" s="105" customFormat="1" ht="15" customHeight="1" x14ac:dyDescent="0.25">
      <c r="A407"/>
      <c r="B407"/>
      <c r="C407" s="95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</row>
    <row r="408" spans="1:25" s="105" customFormat="1" ht="15" customHeight="1" x14ac:dyDescent="0.25">
      <c r="A408"/>
      <c r="B408"/>
      <c r="C408" s="95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</row>
    <row r="409" spans="1:25" s="105" customFormat="1" ht="15" customHeight="1" x14ac:dyDescent="0.25">
      <c r="A409"/>
      <c r="B409"/>
      <c r="C409" s="95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</row>
    <row r="410" spans="1:25" s="105" customFormat="1" ht="15" customHeight="1" x14ac:dyDescent="0.25">
      <c r="A410"/>
      <c r="B410"/>
      <c r="C410" s="95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</row>
    <row r="411" spans="1:25" s="105" customFormat="1" ht="15" customHeight="1" x14ac:dyDescent="0.25">
      <c r="A411"/>
      <c r="B411"/>
      <c r="C411" s="95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</row>
    <row r="412" spans="1:25" s="105" customFormat="1" ht="15" customHeight="1" x14ac:dyDescent="0.25">
      <c r="A412"/>
      <c r="B412"/>
      <c r="C412" s="95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</row>
    <row r="413" spans="1:25" s="105" customFormat="1" ht="15" customHeight="1" x14ac:dyDescent="0.25">
      <c r="A413"/>
      <c r="B413"/>
      <c r="C413" s="95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</row>
    <row r="414" spans="1:25" s="105" customFormat="1" ht="15" customHeight="1" x14ac:dyDescent="0.25">
      <c r="A414"/>
      <c r="B414"/>
      <c r="C414" s="95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</row>
    <row r="415" spans="1:25" s="105" customFormat="1" ht="15" customHeight="1" x14ac:dyDescent="0.25">
      <c r="A415"/>
      <c r="B415"/>
      <c r="C415" s="9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</row>
    <row r="416" spans="1:25" s="105" customFormat="1" ht="15" customHeight="1" x14ac:dyDescent="0.25">
      <c r="A416"/>
      <c r="B416"/>
      <c r="C416" s="95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</row>
    <row r="417" spans="1:25" s="105" customFormat="1" ht="15" customHeight="1" x14ac:dyDescent="0.25">
      <c r="A417"/>
      <c r="B417"/>
      <c r="C417" s="95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</row>
    <row r="418" spans="1:25" s="105" customFormat="1" ht="15" customHeight="1" x14ac:dyDescent="0.25">
      <c r="A418"/>
      <c r="B418"/>
      <c r="C418" s="95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</row>
    <row r="419" spans="1:25" s="105" customFormat="1" ht="15" customHeight="1" x14ac:dyDescent="0.25">
      <c r="A419"/>
      <c r="B419"/>
      <c r="C419" s="95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</row>
    <row r="420" spans="1:25" s="105" customFormat="1" ht="15" customHeight="1" x14ac:dyDescent="0.25">
      <c r="A420"/>
      <c r="B420"/>
      <c r="C420" s="95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</row>
    <row r="421" spans="1:25" s="105" customFormat="1" ht="15" customHeight="1" x14ac:dyDescent="0.25">
      <c r="A421"/>
      <c r="B421"/>
      <c r="C421" s="95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</row>
    <row r="422" spans="1:25" s="105" customFormat="1" ht="15" customHeight="1" x14ac:dyDescent="0.25">
      <c r="A422"/>
      <c r="B422"/>
      <c r="C422" s="95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</row>
    <row r="423" spans="1:25" s="105" customFormat="1" ht="15" customHeight="1" x14ac:dyDescent="0.25">
      <c r="A423"/>
      <c r="B423"/>
      <c r="C423" s="95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</row>
    <row r="424" spans="1:25" s="105" customFormat="1" ht="15" customHeight="1" x14ac:dyDescent="0.25">
      <c r="A424"/>
      <c r="B424"/>
      <c r="C424" s="95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</row>
    <row r="425" spans="1:25" s="105" customFormat="1" ht="15" customHeight="1" x14ac:dyDescent="0.25">
      <c r="A425"/>
      <c r="B425"/>
      <c r="C425" s="9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</row>
    <row r="426" spans="1:25" s="105" customFormat="1" ht="15" customHeight="1" x14ac:dyDescent="0.25">
      <c r="A426"/>
      <c r="B426"/>
      <c r="C426" s="95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</row>
    <row r="427" spans="1:25" s="105" customFormat="1" ht="15" customHeight="1" x14ac:dyDescent="0.25">
      <c r="A427"/>
      <c r="B427"/>
      <c r="C427" s="95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</row>
    <row r="428" spans="1:25" s="105" customFormat="1" ht="15" customHeight="1" x14ac:dyDescent="0.25">
      <c r="A428"/>
      <c r="B428"/>
      <c r="C428" s="95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</row>
    <row r="429" spans="1:25" s="105" customFormat="1" ht="15" customHeight="1" x14ac:dyDescent="0.25">
      <c r="A429"/>
      <c r="B429"/>
      <c r="C429" s="95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</row>
    <row r="430" spans="1:25" s="105" customFormat="1" ht="15" customHeight="1" x14ac:dyDescent="0.25">
      <c r="A430"/>
      <c r="B430"/>
      <c r="C430" s="95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</row>
    <row r="431" spans="1:25" s="105" customFormat="1" ht="15" customHeight="1" x14ac:dyDescent="0.25">
      <c r="A431"/>
      <c r="B431"/>
      <c r="C431" s="95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</row>
    <row r="432" spans="1:25" s="105" customFormat="1" ht="15" customHeight="1" x14ac:dyDescent="0.25">
      <c r="A432"/>
      <c r="B432"/>
      <c r="C432" s="95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</row>
    <row r="433" spans="1:25" s="105" customFormat="1" ht="15" customHeight="1" x14ac:dyDescent="0.25">
      <c r="A433"/>
      <c r="B433"/>
      <c r="C433" s="95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</row>
    <row r="434" spans="1:25" s="105" customFormat="1" ht="15" customHeight="1" x14ac:dyDescent="0.25">
      <c r="A434"/>
      <c r="B434"/>
      <c r="C434" s="95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</row>
    <row r="435" spans="1:25" s="105" customFormat="1" ht="15" customHeight="1" x14ac:dyDescent="0.25">
      <c r="A435"/>
      <c r="B435"/>
      <c r="C435" s="9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</row>
    <row r="436" spans="1:25" s="105" customFormat="1" ht="15" customHeight="1" x14ac:dyDescent="0.25">
      <c r="A436"/>
      <c r="B436"/>
      <c r="C436" s="95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</row>
    <row r="437" spans="1:25" s="105" customFormat="1" ht="15" customHeight="1" x14ac:dyDescent="0.25">
      <c r="A437"/>
      <c r="B437"/>
      <c r="C437" s="95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</row>
    <row r="438" spans="1:25" s="105" customFormat="1" ht="15" customHeight="1" x14ac:dyDescent="0.25">
      <c r="A438"/>
      <c r="B438"/>
      <c r="C438" s="95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</row>
    <row r="439" spans="1:25" s="105" customFormat="1" ht="15" customHeight="1" x14ac:dyDescent="0.25">
      <c r="A439"/>
      <c r="B439"/>
      <c r="C439" s="95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</row>
    <row r="440" spans="1:25" s="105" customFormat="1" ht="15" customHeight="1" x14ac:dyDescent="0.25">
      <c r="A440"/>
      <c r="B440"/>
      <c r="C440" s="95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</row>
    <row r="441" spans="1:25" s="105" customFormat="1" ht="15" customHeight="1" x14ac:dyDescent="0.25">
      <c r="A441"/>
      <c r="B441"/>
      <c r="C441" s="95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</row>
    <row r="442" spans="1:25" s="105" customFormat="1" ht="15" customHeight="1" x14ac:dyDescent="0.25">
      <c r="A442"/>
      <c r="B442"/>
      <c r="C442" s="95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</row>
    <row r="443" spans="1:25" s="105" customFormat="1" ht="15" customHeight="1" x14ac:dyDescent="0.25">
      <c r="A443"/>
      <c r="B443"/>
      <c r="C443" s="95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</row>
    <row r="444" spans="1:25" s="105" customFormat="1" ht="15" customHeight="1" x14ac:dyDescent="0.25">
      <c r="A444"/>
      <c r="B444"/>
      <c r="C444" s="95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</row>
    <row r="445" spans="1:25" s="105" customFormat="1" ht="15" customHeight="1" x14ac:dyDescent="0.25">
      <c r="A445"/>
      <c r="B445"/>
      <c r="C445" s="9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</row>
    <row r="446" spans="1:25" s="105" customFormat="1" ht="15" customHeight="1" x14ac:dyDescent="0.25">
      <c r="A446"/>
      <c r="B446"/>
      <c r="C446" s="95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</row>
    <row r="447" spans="1:25" s="105" customFormat="1" ht="15" customHeight="1" x14ac:dyDescent="0.25">
      <c r="A447"/>
      <c r="B447"/>
      <c r="C447" s="95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</row>
    <row r="448" spans="1:25" s="105" customFormat="1" ht="15" customHeight="1" x14ac:dyDescent="0.25">
      <c r="A448"/>
      <c r="B448"/>
      <c r="C448" s="95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</row>
    <row r="449" spans="1:25" s="105" customFormat="1" ht="15" customHeight="1" x14ac:dyDescent="0.25">
      <c r="A449"/>
      <c r="B449"/>
      <c r="C449" s="95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</row>
    <row r="450" spans="1:25" s="105" customFormat="1" ht="15" customHeight="1" x14ac:dyDescent="0.25">
      <c r="A450"/>
      <c r="B450"/>
      <c r="C450" s="95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</row>
    <row r="451" spans="1:25" s="105" customFormat="1" ht="15" customHeight="1" x14ac:dyDescent="0.25">
      <c r="A451"/>
      <c r="B451"/>
      <c r="C451" s="95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</row>
    <row r="452" spans="1:25" s="105" customFormat="1" ht="15" customHeight="1" x14ac:dyDescent="0.25">
      <c r="A452"/>
      <c r="B452"/>
      <c r="C452" s="95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</row>
    <row r="453" spans="1:25" s="105" customFormat="1" ht="15" customHeight="1" x14ac:dyDescent="0.25">
      <c r="A453"/>
      <c r="B453"/>
      <c r="C453" s="95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</row>
    <row r="454" spans="1:25" s="105" customFormat="1" ht="15" customHeight="1" x14ac:dyDescent="0.25">
      <c r="A454"/>
      <c r="B454"/>
      <c r="C454" s="95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</row>
    <row r="455" spans="1:25" s="105" customFormat="1" ht="15" customHeight="1" x14ac:dyDescent="0.25">
      <c r="A455"/>
      <c r="B455"/>
      <c r="C455" s="9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</row>
    <row r="456" spans="1:25" s="105" customFormat="1" ht="15" customHeight="1" x14ac:dyDescent="0.25">
      <c r="A456"/>
      <c r="B456"/>
      <c r="C456" s="95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</row>
    <row r="457" spans="1:25" s="105" customFormat="1" ht="15" customHeight="1" x14ac:dyDescent="0.25">
      <c r="A457"/>
      <c r="B457"/>
      <c r="C457" s="95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</row>
    <row r="458" spans="1:25" s="105" customFormat="1" ht="15" customHeight="1" x14ac:dyDescent="0.25">
      <c r="A458"/>
      <c r="B458"/>
      <c r="C458" s="95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</row>
    <row r="459" spans="1:25" s="105" customFormat="1" ht="15" customHeight="1" x14ac:dyDescent="0.25">
      <c r="A459"/>
      <c r="B459"/>
      <c r="C459" s="95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</row>
    <row r="460" spans="1:25" s="105" customFormat="1" ht="15" customHeight="1" x14ac:dyDescent="0.25">
      <c r="A460"/>
      <c r="B460"/>
      <c r="C460" s="95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</row>
    <row r="461" spans="1:25" s="105" customFormat="1" ht="15" customHeight="1" x14ac:dyDescent="0.25">
      <c r="A461"/>
      <c r="B461"/>
      <c r="C461" s="95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</row>
    <row r="462" spans="1:25" s="105" customFormat="1" ht="15" customHeight="1" x14ac:dyDescent="0.25">
      <c r="A462"/>
      <c r="B462"/>
      <c r="C462" s="95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</row>
    <row r="463" spans="1:25" s="105" customFormat="1" ht="15" customHeight="1" x14ac:dyDescent="0.25">
      <c r="A463"/>
      <c r="B463"/>
      <c r="C463" s="95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</row>
    <row r="464" spans="1:25" s="105" customFormat="1" ht="15" customHeight="1" x14ac:dyDescent="0.25">
      <c r="A464"/>
      <c r="B464"/>
      <c r="C464" s="95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</row>
    <row r="465" spans="1:25" s="105" customFormat="1" ht="15" customHeight="1" x14ac:dyDescent="0.25">
      <c r="A465"/>
      <c r="B465"/>
      <c r="C465" s="9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</row>
    <row r="466" spans="1:25" s="105" customFormat="1" ht="15" customHeight="1" x14ac:dyDescent="0.25">
      <c r="A466"/>
      <c r="B466"/>
      <c r="C466" s="95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</row>
    <row r="467" spans="1:25" s="105" customFormat="1" ht="15" customHeight="1" x14ac:dyDescent="0.25">
      <c r="A467"/>
      <c r="B467"/>
      <c r="C467" s="95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</row>
    <row r="468" spans="1:25" s="105" customFormat="1" ht="15" customHeight="1" x14ac:dyDescent="0.25">
      <c r="A468"/>
      <c r="B468"/>
      <c r="C468" s="95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</row>
    <row r="469" spans="1:25" s="105" customFormat="1" ht="15" customHeight="1" x14ac:dyDescent="0.25">
      <c r="A469"/>
      <c r="B469"/>
      <c r="C469" s="95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</row>
    <row r="470" spans="1:25" s="105" customFormat="1" ht="15" customHeight="1" x14ac:dyDescent="0.25">
      <c r="A470"/>
      <c r="B470"/>
      <c r="C470" s="95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</row>
    <row r="471" spans="1:25" s="105" customFormat="1" ht="15" customHeight="1" x14ac:dyDescent="0.25">
      <c r="A471"/>
      <c r="B471"/>
      <c r="C471" s="95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</row>
    <row r="472" spans="1:25" s="105" customFormat="1" ht="15" customHeight="1" x14ac:dyDescent="0.25">
      <c r="A472"/>
      <c r="B472"/>
      <c r="C472" s="95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</row>
    <row r="473" spans="1:25" s="105" customFormat="1" ht="15" customHeight="1" x14ac:dyDescent="0.25">
      <c r="A473"/>
      <c r="B473"/>
      <c r="C473" s="95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</row>
    <row r="474" spans="1:25" s="105" customFormat="1" ht="15" customHeight="1" x14ac:dyDescent="0.25">
      <c r="A474"/>
      <c r="B474"/>
      <c r="C474" s="95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</row>
    <row r="475" spans="1:25" s="105" customFormat="1" ht="15" customHeight="1" x14ac:dyDescent="0.25">
      <c r="A475"/>
      <c r="B475"/>
      <c r="C475" s="9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</row>
    <row r="476" spans="1:25" s="105" customFormat="1" ht="15" customHeight="1" x14ac:dyDescent="0.25">
      <c r="A476"/>
      <c r="B476"/>
      <c r="C476" s="95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</row>
    <row r="477" spans="1:25" s="105" customFormat="1" ht="15" customHeight="1" x14ac:dyDescent="0.25">
      <c r="A477"/>
      <c r="B477"/>
      <c r="C477" s="95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</row>
    <row r="478" spans="1:25" s="105" customFormat="1" ht="15" customHeight="1" x14ac:dyDescent="0.25">
      <c r="A478"/>
      <c r="B478"/>
      <c r="C478" s="95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</row>
    <row r="479" spans="1:25" s="105" customFormat="1" ht="15" customHeight="1" x14ac:dyDescent="0.25">
      <c r="A479"/>
      <c r="B479"/>
      <c r="C479" s="95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</row>
    <row r="480" spans="1:25" s="105" customFormat="1" ht="15" customHeight="1" x14ac:dyDescent="0.25">
      <c r="A480"/>
      <c r="B480"/>
      <c r="C480" s="95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</row>
    <row r="481" spans="1:25" s="105" customFormat="1" ht="15" customHeight="1" x14ac:dyDescent="0.25">
      <c r="A481"/>
      <c r="B481"/>
      <c r="C481" s="95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</row>
    <row r="482" spans="1:25" s="105" customFormat="1" ht="15" customHeight="1" x14ac:dyDescent="0.25">
      <c r="A482"/>
      <c r="B482"/>
      <c r="C482" s="95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</row>
    <row r="483" spans="1:25" s="105" customFormat="1" ht="15" customHeight="1" x14ac:dyDescent="0.25">
      <c r="A483"/>
      <c r="B483"/>
      <c r="C483" s="95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</row>
    <row r="484" spans="1:25" s="105" customFormat="1" ht="15" customHeight="1" x14ac:dyDescent="0.25">
      <c r="A484"/>
      <c r="B484"/>
      <c r="C484" s="95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</row>
    <row r="485" spans="1:25" s="105" customFormat="1" ht="15" customHeight="1" x14ac:dyDescent="0.25">
      <c r="A485"/>
      <c r="B485"/>
      <c r="C485" s="9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</row>
    <row r="486" spans="1:25" s="105" customFormat="1" ht="15" customHeight="1" x14ac:dyDescent="0.25">
      <c r="A486"/>
      <c r="B486"/>
      <c r="C486" s="95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</row>
    <row r="487" spans="1:25" s="105" customFormat="1" ht="15" customHeight="1" x14ac:dyDescent="0.25">
      <c r="A487"/>
      <c r="B487"/>
      <c r="C487" s="95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</row>
    <row r="488" spans="1:25" s="105" customFormat="1" ht="15" customHeight="1" x14ac:dyDescent="0.25">
      <c r="A488"/>
      <c r="B488"/>
      <c r="C488" s="95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</row>
    <row r="489" spans="1:25" s="105" customFormat="1" ht="15" customHeight="1" x14ac:dyDescent="0.25">
      <c r="A489"/>
      <c r="B489"/>
      <c r="C489" s="95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</row>
    <row r="490" spans="1:25" s="105" customFormat="1" ht="15" customHeight="1" x14ac:dyDescent="0.25">
      <c r="A490"/>
      <c r="B490"/>
      <c r="C490" s="95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</row>
    <row r="491" spans="1:25" s="105" customFormat="1" ht="15" customHeight="1" x14ac:dyDescent="0.25">
      <c r="A491"/>
      <c r="B491"/>
      <c r="C491" s="95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</row>
  </sheetData>
  <mergeCells count="4">
    <mergeCell ref="A2:B2"/>
    <mergeCell ref="A3:B3"/>
    <mergeCell ref="A4:B4"/>
    <mergeCell ref="A1:E1"/>
  </mergeCells>
  <phoneticPr fontId="64" type="noConversion"/>
  <conditionalFormatting sqref="A6:C117">
    <cfRule type="expression" dxfId="2" priority="164">
      <formula>($C6="")</formula>
    </cfRule>
  </conditionalFormatting>
  <hyperlinks>
    <hyperlink ref="A1" location="'Оглавление'!A1" display="Назад в оглавление" xr:uid="{00000000-0004-0000-1200-000000000000}"/>
  </hyperlinks>
  <pageMargins left="0.7" right="0.7" top="0.75" bottom="0.75" header="0" footer="0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7">
    <tabColor rgb="FFFF0066"/>
  </sheetPr>
  <dimension ref="A1:K165"/>
  <sheetViews>
    <sheetView showGridLines="0" zoomScaleNormal="100" workbookViewId="0">
      <pane ySplit="5" topLeftCell="A6" activePane="bottomLeft" state="frozen"/>
      <selection activeCell="A14" sqref="A14:XFD14"/>
      <selection pane="bottomLeft" sqref="A1:I1"/>
    </sheetView>
  </sheetViews>
  <sheetFormatPr defaultColWidth="14.42578125" defaultRowHeight="15" customHeight="1" x14ac:dyDescent="0.25"/>
  <cols>
    <col min="1" max="1" width="11.5703125" style="28" customWidth="1"/>
    <col min="2" max="2" width="96.7109375" style="28" customWidth="1"/>
    <col min="3" max="3" width="20.42578125" style="116" bestFit="1" customWidth="1"/>
    <col min="4" max="4" width="9.7109375" style="28" customWidth="1"/>
    <col min="5" max="5" width="14" style="28" customWidth="1"/>
    <col min="6" max="6" width="11.7109375" style="37" customWidth="1"/>
    <col min="7" max="7" width="10.85546875" style="28" customWidth="1"/>
    <col min="8" max="8" width="11.140625" style="28" customWidth="1"/>
    <col min="9" max="10" width="14.85546875" style="28" bestFit="1" customWidth="1"/>
    <col min="11" max="11" width="11.42578125" style="28" customWidth="1"/>
    <col min="12" max="12" width="13.42578125" style="28" customWidth="1"/>
    <col min="13" max="28" width="8.7109375" style="28" customWidth="1"/>
    <col min="29" max="16384" width="14.42578125" style="28"/>
  </cols>
  <sheetData>
    <row r="1" spans="1:11" ht="32.25" customHeight="1" x14ac:dyDescent="0.25">
      <c r="A1" s="622" t="s">
        <v>2</v>
      </c>
      <c r="B1" s="622"/>
      <c r="C1" s="622"/>
      <c r="D1" s="622"/>
      <c r="E1" s="622"/>
      <c r="F1" s="622"/>
      <c r="G1" s="622"/>
      <c r="H1" s="622"/>
      <c r="I1" s="622"/>
      <c r="J1" s="113"/>
    </row>
    <row r="2" spans="1:11" ht="21" x14ac:dyDescent="0.25">
      <c r="A2" s="623" t="s">
        <v>11704</v>
      </c>
      <c r="B2" s="624"/>
      <c r="C2" s="624"/>
      <c r="D2" s="624"/>
      <c r="E2" s="44"/>
      <c r="F2" s="44"/>
      <c r="G2" s="44"/>
      <c r="H2" s="44"/>
      <c r="I2" s="44"/>
      <c r="J2" s="57"/>
    </row>
    <row r="3" spans="1:11" ht="21" x14ac:dyDescent="0.25">
      <c r="A3" s="625" t="s">
        <v>39</v>
      </c>
      <c r="B3" s="633"/>
      <c r="C3" s="633"/>
      <c r="D3" s="633"/>
      <c r="E3" s="55"/>
      <c r="F3" s="55"/>
      <c r="G3" s="55"/>
      <c r="H3" s="55"/>
      <c r="I3" s="55"/>
      <c r="J3" s="58"/>
    </row>
    <row r="4" spans="1:11" ht="21" customHeight="1" x14ac:dyDescent="0.25">
      <c r="A4" s="653" t="s">
        <v>40</v>
      </c>
      <c r="B4" s="654"/>
      <c r="C4" s="654"/>
      <c r="D4" s="655"/>
      <c r="E4" s="651" t="s">
        <v>3</v>
      </c>
      <c r="F4" s="652"/>
      <c r="G4" s="46">
        <f>SUM(Таблица625[Заказ наличные])</f>
        <v>0</v>
      </c>
      <c r="H4" s="46">
        <f>SUM(Таблица625[заказ б/н])</f>
        <v>0</v>
      </c>
      <c r="I4" s="47">
        <f>SUM(Таблица625[сумма заказа наличные])</f>
        <v>0</v>
      </c>
      <c r="J4" s="56">
        <f>SUM(Таблица625[Сумма заказа б/н])</f>
        <v>0</v>
      </c>
    </row>
    <row r="5" spans="1:11" s="48" customFormat="1" ht="45" x14ac:dyDescent="0.25">
      <c r="A5" s="67" t="s">
        <v>22</v>
      </c>
      <c r="B5" s="68" t="s">
        <v>14</v>
      </c>
      <c r="C5" s="67" t="s">
        <v>36</v>
      </c>
      <c r="D5" s="67" t="s">
        <v>29</v>
      </c>
      <c r="E5" s="67" t="s">
        <v>30</v>
      </c>
      <c r="F5" s="69" t="s">
        <v>31</v>
      </c>
      <c r="G5" s="70" t="s">
        <v>32</v>
      </c>
      <c r="H5" s="70" t="s">
        <v>33</v>
      </c>
      <c r="I5" s="70" t="s">
        <v>35</v>
      </c>
      <c r="J5" s="71" t="s">
        <v>34</v>
      </c>
      <c r="K5" s="72" t="s">
        <v>15</v>
      </c>
    </row>
    <row r="6" spans="1:11" ht="15" customHeight="1" x14ac:dyDescent="0.25">
      <c r="A6" s="241" t="s">
        <v>335</v>
      </c>
      <c r="B6" s="242" t="s">
        <v>5631</v>
      </c>
      <c r="C6" s="322" t="s">
        <v>5632</v>
      </c>
      <c r="D6" s="323"/>
      <c r="E6" s="324">
        <v>53600</v>
      </c>
      <c r="F6" s="324">
        <v>60041.132860000005</v>
      </c>
      <c r="G6" s="325"/>
      <c r="H6" s="325"/>
      <c r="I6" s="326">
        <f>IFERROR(Таблица625[[#This Row],[цена наличные]]*Таблица625[[#This Row],[Заказ наличные]],"-")</f>
        <v>0</v>
      </c>
      <c r="J6" s="326">
        <f>IFERROR(Таблица625[[#This Row],[Цена б/н]]*Таблица625[[#This Row],[заказ б/н]],"-")</f>
        <v>0</v>
      </c>
      <c r="K6" s="327" t="str">
        <f>IF(Таблица625[[#This Row],[Цена б/н]]&gt;0,"1 год","")</f>
        <v>1 год</v>
      </c>
    </row>
    <row r="7" spans="1:11" ht="15" customHeight="1" x14ac:dyDescent="0.25">
      <c r="A7" s="241" t="s">
        <v>335</v>
      </c>
      <c r="B7" s="466" t="s">
        <v>5620</v>
      </c>
      <c r="C7" s="467" t="s">
        <v>5621</v>
      </c>
      <c r="D7" s="468"/>
      <c r="E7" s="469">
        <v>57600</v>
      </c>
      <c r="F7" s="469">
        <v>64601.2189</v>
      </c>
      <c r="G7" s="462"/>
      <c r="H7" s="462"/>
      <c r="I7" s="463">
        <f>IFERROR(Таблица625[[#This Row],[цена наличные]]*Таблица625[[#This Row],[Заказ наличные]],"-")</f>
        <v>0</v>
      </c>
      <c r="J7" s="463">
        <f>IFERROR(Таблица625[[#This Row],[Цена б/н]]*Таблица625[[#This Row],[заказ б/н]],"-")</f>
        <v>0</v>
      </c>
      <c r="K7" s="470" t="str">
        <f>IF(Таблица625[[#This Row],[Цена б/н]]&gt;0,"1 год","")</f>
        <v>1 год</v>
      </c>
    </row>
    <row r="8" spans="1:11" ht="15" customHeight="1" x14ac:dyDescent="0.25">
      <c r="A8" s="241" t="s">
        <v>335</v>
      </c>
      <c r="B8" s="242" t="s">
        <v>11150</v>
      </c>
      <c r="C8" s="243" t="s">
        <v>11151</v>
      </c>
      <c r="D8" s="247"/>
      <c r="E8" s="244">
        <v>58300</v>
      </c>
      <c r="F8" s="244">
        <v>65361.233240000001</v>
      </c>
      <c r="G8" s="212"/>
      <c r="H8" s="212"/>
      <c r="I8" s="213">
        <f>IFERROR(Таблица625[[#This Row],[цена наличные]]*Таблица625[[#This Row],[Заказ наличные]],"-")</f>
        <v>0</v>
      </c>
      <c r="J8" s="213">
        <f>IFERROR(Таблица625[[#This Row],[Цена б/н]]*Таблица625[[#This Row],[заказ б/н]],"-")</f>
        <v>0</v>
      </c>
      <c r="K8" s="245" t="str">
        <f>IF(Таблица625[[#This Row],[Цена б/н]]&gt;0,"1 год","")</f>
        <v>1 год</v>
      </c>
    </row>
    <row r="9" spans="1:11" ht="15" customHeight="1" x14ac:dyDescent="0.25">
      <c r="A9" s="241" t="s">
        <v>335</v>
      </c>
      <c r="B9" s="321" t="s">
        <v>5622</v>
      </c>
      <c r="C9" s="322" t="s">
        <v>5623</v>
      </c>
      <c r="D9" s="323"/>
      <c r="E9" s="324">
        <v>61600</v>
      </c>
      <c r="F9" s="324">
        <v>69085.303505999997</v>
      </c>
      <c r="G9" s="325"/>
      <c r="H9" s="325"/>
      <c r="I9" s="326">
        <f>IFERROR(Таблица625[[#This Row],[цена наличные]]*Таблица625[[#This Row],[Заказ наличные]],"-")</f>
        <v>0</v>
      </c>
      <c r="J9" s="326">
        <f>IFERROR(Таблица625[[#This Row],[Цена б/н]]*Таблица625[[#This Row],[заказ б/н]],"-")</f>
        <v>0</v>
      </c>
      <c r="K9" s="327" t="str">
        <f>IF(Таблица625[[#This Row],[Цена б/н]]&gt;0,"1 год","")</f>
        <v>1 год</v>
      </c>
    </row>
    <row r="10" spans="1:11" ht="15" customHeight="1" x14ac:dyDescent="0.25">
      <c r="A10" s="241" t="s">
        <v>335</v>
      </c>
      <c r="B10" s="466" t="s">
        <v>5624</v>
      </c>
      <c r="C10" s="467" t="s">
        <v>5146</v>
      </c>
      <c r="D10" s="468"/>
      <c r="E10" s="469">
        <v>65700</v>
      </c>
      <c r="F10" s="469">
        <v>73721.390979999996</v>
      </c>
      <c r="G10" s="462"/>
      <c r="H10" s="462"/>
      <c r="I10" s="463">
        <f>IFERROR(Таблица625[[#This Row],[цена наличные]]*Таблица625[[#This Row],[Заказ наличные]],"-")</f>
        <v>0</v>
      </c>
      <c r="J10" s="463">
        <f>IFERROR(Таблица625[[#This Row],[Цена б/н]]*Таблица625[[#This Row],[заказ б/н]],"-")</f>
        <v>0</v>
      </c>
      <c r="K10" s="470" t="str">
        <f>IF(Таблица625[[#This Row],[Цена б/н]]&gt;0,"1 год","")</f>
        <v>1 год</v>
      </c>
    </row>
    <row r="11" spans="1:11" ht="15" customHeight="1" x14ac:dyDescent="0.25">
      <c r="A11" s="241" t="s">
        <v>335</v>
      </c>
      <c r="B11" s="466" t="s">
        <v>5625</v>
      </c>
      <c r="C11" s="467" t="s">
        <v>5138</v>
      </c>
      <c r="D11" s="468"/>
      <c r="E11" s="469">
        <v>69800</v>
      </c>
      <c r="F11" s="469">
        <v>78281.477019999991</v>
      </c>
      <c r="G11" s="462"/>
      <c r="H11" s="462"/>
      <c r="I11" s="463">
        <f>IFERROR(Таблица625[[#This Row],[цена наличные]]*Таблица625[[#This Row],[Заказ наличные]],"-")</f>
        <v>0</v>
      </c>
      <c r="J11" s="463">
        <f>IFERROR(Таблица625[[#This Row],[Цена б/н]]*Таблица625[[#This Row],[заказ б/н]],"-")</f>
        <v>0</v>
      </c>
      <c r="K11" s="470" t="str">
        <f>IF(Таблица625[[#This Row],[Цена б/н]]&gt;0,"1 год","")</f>
        <v>1 год</v>
      </c>
    </row>
    <row r="12" spans="1:11" ht="15" customHeight="1" x14ac:dyDescent="0.25">
      <c r="A12" s="241" t="s">
        <v>335</v>
      </c>
      <c r="B12" s="466" t="s">
        <v>5629</v>
      </c>
      <c r="C12" s="467" t="s">
        <v>5630</v>
      </c>
      <c r="D12" s="468"/>
      <c r="E12" s="469">
        <v>75900</v>
      </c>
      <c r="F12" s="469">
        <v>85121.606079999998</v>
      </c>
      <c r="G12" s="462"/>
      <c r="H12" s="462"/>
      <c r="I12" s="463">
        <f>IFERROR(Таблица625[[#This Row],[цена наличные]]*Таблица625[[#This Row],[Заказ наличные]],"-")</f>
        <v>0</v>
      </c>
      <c r="J12" s="463">
        <f>IFERROR(Таблица625[[#This Row],[Цена б/н]]*Таблица625[[#This Row],[заказ б/н]],"-")</f>
        <v>0</v>
      </c>
      <c r="K12" s="470" t="str">
        <f>IF(Таблица625[[#This Row],[Цена б/н]]&gt;0,"1 год","")</f>
        <v>1 год</v>
      </c>
    </row>
    <row r="13" spans="1:11" ht="15" customHeight="1" x14ac:dyDescent="0.25">
      <c r="A13" s="241" t="s">
        <v>335</v>
      </c>
      <c r="B13" s="242" t="s">
        <v>5626</v>
      </c>
      <c r="C13" s="243" t="s">
        <v>5241</v>
      </c>
      <c r="D13" s="247"/>
      <c r="E13" s="244">
        <v>88800</v>
      </c>
      <c r="F13" s="244">
        <v>99561.878540000005</v>
      </c>
      <c r="G13" s="212"/>
      <c r="H13" s="212"/>
      <c r="I13" s="213">
        <f>IFERROR(Таблица625[[#This Row],[цена наличные]]*Таблица625[[#This Row],[Заказ наличные]],"-")</f>
        <v>0</v>
      </c>
      <c r="J13" s="213">
        <f>IFERROR(Таблица625[[#This Row],[Цена б/н]]*Таблица625[[#This Row],[заказ б/н]],"-")</f>
        <v>0</v>
      </c>
      <c r="K13" s="245" t="str">
        <f>IF(Таблица625[[#This Row],[Цена б/н]]&gt;0,"1 год","")</f>
        <v>1 год</v>
      </c>
    </row>
    <row r="14" spans="1:11" ht="15" customHeight="1" x14ac:dyDescent="0.25">
      <c r="A14" s="241" t="s">
        <v>335</v>
      </c>
      <c r="B14" s="321" t="s">
        <v>5627</v>
      </c>
      <c r="C14" s="322" t="s">
        <v>5628</v>
      </c>
      <c r="D14" s="323"/>
      <c r="E14" s="324">
        <v>92500</v>
      </c>
      <c r="F14" s="324">
        <v>103741.95741</v>
      </c>
      <c r="G14" s="325"/>
      <c r="H14" s="325"/>
      <c r="I14" s="326">
        <f>IFERROR(Таблица625[[#This Row],[цена наличные]]*Таблица625[[#This Row],[Заказ наличные]],"-")</f>
        <v>0</v>
      </c>
      <c r="J14" s="326">
        <f>IFERROR(Таблица625[[#This Row],[Цена б/н]]*Таблица625[[#This Row],[заказ б/н]],"-")</f>
        <v>0</v>
      </c>
      <c r="K14" s="327" t="str">
        <f>IF(Таблица625[[#This Row],[Цена б/н]]&gt;0,"1 год","")</f>
        <v>1 год</v>
      </c>
    </row>
    <row r="15" spans="1:11" ht="15" customHeight="1" x14ac:dyDescent="0.25">
      <c r="A15" s="241" t="s">
        <v>335</v>
      </c>
      <c r="B15" s="466" t="s">
        <v>5619</v>
      </c>
      <c r="C15" s="467" t="s">
        <v>5142</v>
      </c>
      <c r="D15" s="468"/>
      <c r="E15" s="469">
        <v>96600</v>
      </c>
      <c r="F15" s="469">
        <v>108302.04345000001</v>
      </c>
      <c r="G15" s="462"/>
      <c r="H15" s="462"/>
      <c r="I15" s="463">
        <f>IFERROR(Таблица625[[#This Row],[цена наличные]]*Таблица625[[#This Row],[Заказ наличные]],"-")</f>
        <v>0</v>
      </c>
      <c r="J15" s="463">
        <f>IFERROR(Таблица625[[#This Row],[Цена б/н]]*Таблица625[[#This Row],[заказ б/н]],"-")</f>
        <v>0</v>
      </c>
      <c r="K15" s="470" t="str">
        <f>IF(Таблица625[[#This Row],[Цена б/н]]&gt;0,"1 год","")</f>
        <v>1 год</v>
      </c>
    </row>
    <row r="16" spans="1:11" ht="15" customHeight="1" x14ac:dyDescent="0.25">
      <c r="A16" s="241" t="s">
        <v>335</v>
      </c>
      <c r="B16" s="321" t="s">
        <v>5617</v>
      </c>
      <c r="C16" s="322" t="s">
        <v>5618</v>
      </c>
      <c r="D16" s="323"/>
      <c r="E16" s="324">
        <v>97200</v>
      </c>
      <c r="F16" s="324">
        <v>109062.05779000001</v>
      </c>
      <c r="G16" s="325"/>
      <c r="H16" s="325"/>
      <c r="I16" s="326">
        <f>IFERROR(Таблица625[[#This Row],[цена наличные]]*Таблица625[[#This Row],[Заказ наличные]],"-")</f>
        <v>0</v>
      </c>
      <c r="J16" s="326">
        <f>IFERROR(Таблица625[[#This Row],[Цена б/н]]*Таблица625[[#This Row],[заказ б/н]],"-")</f>
        <v>0</v>
      </c>
      <c r="K16" s="327" t="str">
        <f>IF(Таблица625[[#This Row],[Цена б/н]]&gt;0,"1 год","")</f>
        <v>1 год</v>
      </c>
    </row>
    <row r="17" spans="1:11" ht="15" customHeight="1" x14ac:dyDescent="0.25">
      <c r="A17" s="241" t="s">
        <v>335</v>
      </c>
      <c r="B17" s="242" t="s">
        <v>9688</v>
      </c>
      <c r="C17" s="243" t="s">
        <v>5143</v>
      </c>
      <c r="D17" s="247"/>
      <c r="E17" s="244">
        <v>98300</v>
      </c>
      <c r="F17" s="244">
        <v>110202.0793</v>
      </c>
      <c r="G17" s="212"/>
      <c r="H17" s="212"/>
      <c r="I17" s="213">
        <f>IFERROR(Таблица625[[#This Row],[цена наличные]]*Таблица625[[#This Row],[Заказ наличные]],"-")</f>
        <v>0</v>
      </c>
      <c r="J17" s="213">
        <f>IFERROR(Таблица625[[#This Row],[Цена б/н]]*Таблица625[[#This Row],[заказ б/н]],"-")</f>
        <v>0</v>
      </c>
      <c r="K17" s="245" t="str">
        <f>IF(Таблица625[[#This Row],[Цена б/н]]&gt;0,"1 год","")</f>
        <v>1 год</v>
      </c>
    </row>
    <row r="18" spans="1:11" ht="15" customHeight="1" x14ac:dyDescent="0.25">
      <c r="A18" s="241" t="s">
        <v>335</v>
      </c>
      <c r="B18" s="321" t="s">
        <v>14188</v>
      </c>
      <c r="C18" s="322" t="s">
        <v>5141</v>
      </c>
      <c r="D18" s="323"/>
      <c r="E18" s="324">
        <v>110400</v>
      </c>
      <c r="F18" s="324">
        <v>123882.33742000001</v>
      </c>
      <c r="G18" s="325"/>
      <c r="H18" s="325"/>
      <c r="I18" s="326">
        <f>IFERROR(Таблица625[[#This Row],[цена наличные]]*Таблица625[[#This Row],[Заказ наличные]],"-")</f>
        <v>0</v>
      </c>
      <c r="J18" s="326">
        <f>IFERROR(Таблица625[[#This Row],[Цена б/н]]*Таблица625[[#This Row],[заказ б/н]],"-")</f>
        <v>0</v>
      </c>
      <c r="K18" s="327" t="str">
        <f>IF(Таблица625[[#This Row],[Цена б/н]]&gt;0,"1 год","")</f>
        <v>1 год</v>
      </c>
    </row>
    <row r="19" spans="1:11" ht="15" customHeight="1" x14ac:dyDescent="0.25">
      <c r="A19" s="241" t="s">
        <v>335</v>
      </c>
      <c r="B19" s="466" t="s">
        <v>5615</v>
      </c>
      <c r="C19" s="467" t="s">
        <v>5140</v>
      </c>
      <c r="D19" s="468"/>
      <c r="E19" s="469">
        <v>158500</v>
      </c>
      <c r="F19" s="469">
        <v>177843.35556</v>
      </c>
      <c r="G19" s="462"/>
      <c r="H19" s="462"/>
      <c r="I19" s="463">
        <f>IFERROR(Таблица625[[#This Row],[цена наличные]]*Таблица625[[#This Row],[Заказ наличные]],"-")</f>
        <v>0</v>
      </c>
      <c r="J19" s="463">
        <f>IFERROR(Таблица625[[#This Row],[Цена б/н]]*Таблица625[[#This Row],[заказ б/н]],"-")</f>
        <v>0</v>
      </c>
      <c r="K19" s="470" t="str">
        <f>IF(Таблица625[[#This Row],[Цена б/н]]&gt;0,"1 год","")</f>
        <v>1 год</v>
      </c>
    </row>
    <row r="20" spans="1:11" ht="15" customHeight="1" x14ac:dyDescent="0.25">
      <c r="A20" s="241" t="s">
        <v>335</v>
      </c>
      <c r="B20" s="466" t="s">
        <v>5616</v>
      </c>
      <c r="C20" s="467" t="s">
        <v>5139</v>
      </c>
      <c r="D20" s="468"/>
      <c r="E20" s="469">
        <v>166000</v>
      </c>
      <c r="F20" s="469">
        <v>186203.51329999999</v>
      </c>
      <c r="G20" s="462"/>
      <c r="H20" s="462"/>
      <c r="I20" s="463">
        <f>IFERROR(Таблица625[[#This Row],[цена наличные]]*Таблица625[[#This Row],[Заказ наличные]],"-")</f>
        <v>0</v>
      </c>
      <c r="J20" s="463">
        <f>IFERROR(Таблица625[[#This Row],[Цена б/н]]*Таблица625[[#This Row],[заказ б/н]],"-")</f>
        <v>0</v>
      </c>
      <c r="K20" s="470" t="str">
        <f>IF(Таблица625[[#This Row],[Цена б/н]]&gt;0,"1 год","")</f>
        <v>1 год</v>
      </c>
    </row>
    <row r="21" spans="1:11" ht="15" customHeight="1" x14ac:dyDescent="0.25">
      <c r="A21" s="241" t="s">
        <v>335</v>
      </c>
      <c r="B21" s="242" t="s">
        <v>5613</v>
      </c>
      <c r="C21" s="243" t="s">
        <v>5614</v>
      </c>
      <c r="D21" s="247"/>
      <c r="E21" s="244">
        <v>192400</v>
      </c>
      <c r="F21" s="244">
        <v>215844.07256000003</v>
      </c>
      <c r="G21" s="212"/>
      <c r="H21" s="212"/>
      <c r="I21" s="213">
        <f>IFERROR(Таблица625[[#This Row],[цена наличные]]*Таблица625[[#This Row],[Заказ наличные]],"-")</f>
        <v>0</v>
      </c>
      <c r="J21" s="213">
        <f>IFERROR(Таблица625[[#This Row],[Цена б/н]]*Таблица625[[#This Row],[заказ б/н]],"-")</f>
        <v>0</v>
      </c>
      <c r="K21" s="245" t="str">
        <f>IF(Таблица625[[#This Row],[Цена б/н]]&gt;0,"1 год","")</f>
        <v>1 год</v>
      </c>
    </row>
    <row r="22" spans="1:11" ht="15" customHeight="1" x14ac:dyDescent="0.25">
      <c r="A22" s="241" t="s">
        <v>306</v>
      </c>
      <c r="B22" s="321" t="s">
        <v>10256</v>
      </c>
      <c r="C22" s="322" t="s">
        <v>9689</v>
      </c>
      <c r="D22" s="323"/>
      <c r="E22" s="324">
        <v>41800</v>
      </c>
      <c r="F22" s="324">
        <v>46892.884778</v>
      </c>
      <c r="G22" s="325"/>
      <c r="H22" s="325"/>
      <c r="I22" s="326">
        <f>IFERROR(Таблица625[[#This Row],[цена наличные]]*Таблица625[[#This Row],[Заказ наличные]],"-")</f>
        <v>0</v>
      </c>
      <c r="J22" s="326">
        <f>IFERROR(Таблица625[[#This Row],[Цена б/н]]*Таблица625[[#This Row],[заказ б/н]],"-")</f>
        <v>0</v>
      </c>
      <c r="K22" s="327" t="str">
        <f>IF(Таблица625[[#This Row],[Цена б/н]]&gt;0,"1 год","")</f>
        <v>1 год</v>
      </c>
    </row>
    <row r="23" spans="1:11" ht="15" customHeight="1" x14ac:dyDescent="0.25">
      <c r="A23" s="241" t="s">
        <v>306</v>
      </c>
      <c r="B23" s="466" t="s">
        <v>9809</v>
      </c>
      <c r="C23" s="467" t="s">
        <v>9810</v>
      </c>
      <c r="D23" s="468"/>
      <c r="E23" s="469">
        <v>44300</v>
      </c>
      <c r="F23" s="469">
        <v>49704.937836000005</v>
      </c>
      <c r="G23" s="462"/>
      <c r="H23" s="462"/>
      <c r="I23" s="463">
        <f>IFERROR(Таблица625[[#This Row],[цена наличные]]*Таблица625[[#This Row],[Заказ наличные]],"-")</f>
        <v>0</v>
      </c>
      <c r="J23" s="463">
        <f>IFERROR(Таблица625[[#This Row],[Цена б/н]]*Таблица625[[#This Row],[заказ б/н]],"-")</f>
        <v>0</v>
      </c>
      <c r="K23" s="470" t="str">
        <f>IF(Таблица625[[#This Row],[Цена б/н]]&gt;0,"1 год","")</f>
        <v>1 год</v>
      </c>
    </row>
    <row r="24" spans="1:11" ht="15" customHeight="1" x14ac:dyDescent="0.25">
      <c r="A24" s="241" t="s">
        <v>306</v>
      </c>
      <c r="B24" s="321" t="s">
        <v>5552</v>
      </c>
      <c r="C24" s="322" t="s">
        <v>5553</v>
      </c>
      <c r="D24" s="323"/>
      <c r="E24" s="324">
        <v>45700</v>
      </c>
      <c r="F24" s="324">
        <v>51224.966516</v>
      </c>
      <c r="G24" s="325"/>
      <c r="H24" s="325"/>
      <c r="I24" s="326">
        <f>IFERROR(Таблица625[[#This Row],[цена наличные]]*Таблица625[[#This Row],[Заказ наличные]],"-")</f>
        <v>0</v>
      </c>
      <c r="J24" s="326">
        <f>IFERROR(Таблица625[[#This Row],[Цена б/н]]*Таблица625[[#This Row],[заказ б/н]],"-")</f>
        <v>0</v>
      </c>
      <c r="K24" s="327" t="str">
        <f>IF(Таблица625[[#This Row],[Цена б/н]]&gt;0,"1 год","")</f>
        <v>1 год</v>
      </c>
    </row>
    <row r="25" spans="1:11" ht="15" customHeight="1" x14ac:dyDescent="0.25">
      <c r="A25" s="241" t="s">
        <v>306</v>
      </c>
      <c r="B25" s="242" t="s">
        <v>5546</v>
      </c>
      <c r="C25" s="243" t="s">
        <v>5547</v>
      </c>
      <c r="D25" s="247"/>
      <c r="E25" s="244">
        <v>51800</v>
      </c>
      <c r="F25" s="244">
        <v>58065.095576000007</v>
      </c>
      <c r="G25" s="212"/>
      <c r="H25" s="212"/>
      <c r="I25" s="213">
        <f>IFERROR(Таблица625[[#This Row],[цена наличные]]*Таблица625[[#This Row],[Заказ наличные]],"-")</f>
        <v>0</v>
      </c>
      <c r="J25" s="213">
        <f>IFERROR(Таблица625[[#This Row],[Цена б/н]]*Таблица625[[#This Row],[заказ б/н]],"-")</f>
        <v>0</v>
      </c>
      <c r="K25" s="245" t="str">
        <f>IF(Таблица625[[#This Row],[Цена б/н]]&gt;0,"1 год","")</f>
        <v>1 год</v>
      </c>
    </row>
    <row r="26" spans="1:11" ht="15" customHeight="1" x14ac:dyDescent="0.25">
      <c r="A26" s="241" t="s">
        <v>306</v>
      </c>
      <c r="B26" s="466" t="s">
        <v>10257</v>
      </c>
      <c r="C26" s="467" t="s">
        <v>5423</v>
      </c>
      <c r="D26" s="468"/>
      <c r="E26" s="469">
        <v>59400</v>
      </c>
      <c r="F26" s="469">
        <v>66577.256183999998</v>
      </c>
      <c r="G26" s="462"/>
      <c r="H26" s="462"/>
      <c r="I26" s="463">
        <f>IFERROR(Таблица625[[#This Row],[цена наличные]]*Таблица625[[#This Row],[Заказ наличные]],"-")</f>
        <v>0</v>
      </c>
      <c r="J26" s="463">
        <f>IFERROR(Таблица625[[#This Row],[Цена б/н]]*Таблица625[[#This Row],[заказ б/н]],"-")</f>
        <v>0</v>
      </c>
      <c r="K26" s="470" t="str">
        <f>IF(Таблица625[[#This Row],[Цена б/н]]&gt;0,"1 год","")</f>
        <v>1 год</v>
      </c>
    </row>
    <row r="27" spans="1:11" ht="15" customHeight="1" x14ac:dyDescent="0.25">
      <c r="A27" s="241" t="s">
        <v>306</v>
      </c>
      <c r="B27" s="321" t="s">
        <v>5548</v>
      </c>
      <c r="C27" s="322" t="s">
        <v>5549</v>
      </c>
      <c r="D27" s="323"/>
      <c r="E27" s="324">
        <v>62000</v>
      </c>
      <c r="F27" s="324">
        <v>69465.310675999994</v>
      </c>
      <c r="G27" s="325"/>
      <c r="H27" s="325"/>
      <c r="I27" s="326">
        <f>IFERROR(Таблица625[[#This Row],[цена наличные]]*Таблица625[[#This Row],[Заказ наличные]],"-")</f>
        <v>0</v>
      </c>
      <c r="J27" s="326">
        <f>IFERROR(Таблица625[[#This Row],[Цена б/н]]*Таблица625[[#This Row],[заказ б/н]],"-")</f>
        <v>0</v>
      </c>
      <c r="K27" s="327" t="str">
        <f>IF(Таблица625[[#This Row],[Цена б/н]]&gt;0,"1 год","")</f>
        <v>1 год</v>
      </c>
    </row>
    <row r="28" spans="1:11" ht="15" customHeight="1" x14ac:dyDescent="0.25">
      <c r="A28" s="241" t="s">
        <v>306</v>
      </c>
      <c r="B28" s="321" t="s">
        <v>11348</v>
      </c>
      <c r="C28" s="322" t="s">
        <v>11349</v>
      </c>
      <c r="D28" s="323"/>
      <c r="E28" s="324">
        <v>77200</v>
      </c>
      <c r="F28" s="324">
        <v>86565.633325999996</v>
      </c>
      <c r="G28" s="325"/>
      <c r="H28" s="325"/>
      <c r="I28" s="326">
        <f>IFERROR(Таблица625[[#This Row],[цена наличные]]*Таблица625[[#This Row],[Заказ наличные]],"-")</f>
        <v>0</v>
      </c>
      <c r="J28" s="326">
        <f>IFERROR(Таблица625[[#This Row],[Цена б/н]]*Таблица625[[#This Row],[заказ б/н]],"-")</f>
        <v>0</v>
      </c>
      <c r="K28" s="327" t="str">
        <f>IF(Таблица625[[#This Row],[Цена б/н]]&gt;0,"1 год","")</f>
        <v>1 год</v>
      </c>
    </row>
    <row r="29" spans="1:11" ht="15" customHeight="1" x14ac:dyDescent="0.25">
      <c r="A29" s="241" t="s">
        <v>306</v>
      </c>
      <c r="B29" s="466" t="s">
        <v>10258</v>
      </c>
      <c r="C29" s="467" t="s">
        <v>5174</v>
      </c>
      <c r="D29" s="468"/>
      <c r="E29" s="469">
        <v>77700</v>
      </c>
      <c r="F29" s="469">
        <v>87173.644798000008</v>
      </c>
      <c r="G29" s="462"/>
      <c r="H29" s="462"/>
      <c r="I29" s="463">
        <f>IFERROR(Таблица625[[#This Row],[цена наличные]]*Таблица625[[#This Row],[Заказ наличные]],"-")</f>
        <v>0</v>
      </c>
      <c r="J29" s="463">
        <f>IFERROR(Таблица625[[#This Row],[Цена б/н]]*Таблица625[[#This Row],[заказ б/н]],"-")</f>
        <v>0</v>
      </c>
      <c r="K29" s="470" t="str">
        <f>IF(Таблица625[[#This Row],[Цена б/н]]&gt;0,"1 год","")</f>
        <v>1 год</v>
      </c>
    </row>
    <row r="30" spans="1:11" ht="15" customHeight="1" x14ac:dyDescent="0.25">
      <c r="A30" s="241" t="s">
        <v>306</v>
      </c>
      <c r="B30" s="321" t="s">
        <v>5557</v>
      </c>
      <c r="C30" s="322" t="s">
        <v>5151</v>
      </c>
      <c r="D30" s="323"/>
      <c r="E30" s="324">
        <v>86300</v>
      </c>
      <c r="F30" s="324">
        <v>96825.826916000005</v>
      </c>
      <c r="G30" s="325"/>
      <c r="H30" s="325"/>
      <c r="I30" s="326">
        <f>IFERROR(Таблица625[[#This Row],[цена наличные]]*Таблица625[[#This Row],[Заказ наличные]],"-")</f>
        <v>0</v>
      </c>
      <c r="J30" s="326">
        <f>IFERROR(Таблица625[[#This Row],[Цена б/н]]*Таблица625[[#This Row],[заказ б/н]],"-")</f>
        <v>0</v>
      </c>
      <c r="K30" s="327" t="str">
        <f>IF(Таблица625[[#This Row],[Цена б/н]]&gt;0,"1 год","")</f>
        <v>1 год</v>
      </c>
    </row>
    <row r="31" spans="1:11" ht="15" customHeight="1" x14ac:dyDescent="0.25">
      <c r="A31" s="241" t="s">
        <v>306</v>
      </c>
      <c r="B31" s="466" t="s">
        <v>5554</v>
      </c>
      <c r="C31" s="467" t="s">
        <v>5422</v>
      </c>
      <c r="D31" s="468"/>
      <c r="E31" s="469">
        <v>93200</v>
      </c>
      <c r="F31" s="469">
        <v>104501.97175000001</v>
      </c>
      <c r="G31" s="462"/>
      <c r="H31" s="462"/>
      <c r="I31" s="463">
        <f>IFERROR(Таблица625[[#This Row],[цена наличные]]*Таблица625[[#This Row],[Заказ наличные]],"-")</f>
        <v>0</v>
      </c>
      <c r="J31" s="463">
        <f>IFERROR(Таблица625[[#This Row],[Цена б/н]]*Таблица625[[#This Row],[заказ б/н]],"-")</f>
        <v>0</v>
      </c>
      <c r="K31" s="470" t="str">
        <f>IF(Таблица625[[#This Row],[Цена б/н]]&gt;0,"1 год","")</f>
        <v>1 год</v>
      </c>
    </row>
    <row r="32" spans="1:11" ht="15" customHeight="1" x14ac:dyDescent="0.25">
      <c r="A32" s="241" t="s">
        <v>306</v>
      </c>
      <c r="B32" s="321" t="s">
        <v>11147</v>
      </c>
      <c r="C32" s="322" t="s">
        <v>11148</v>
      </c>
      <c r="D32" s="323"/>
      <c r="E32" s="324">
        <v>96400</v>
      </c>
      <c r="F32" s="324">
        <v>108074.03914800001</v>
      </c>
      <c r="G32" s="325"/>
      <c r="H32" s="325"/>
      <c r="I32" s="326">
        <f>IFERROR(Таблица625[[#This Row],[цена наличные]]*Таблица625[[#This Row],[Заказ наличные]],"-")</f>
        <v>0</v>
      </c>
      <c r="J32" s="326">
        <f>IFERROR(Таблица625[[#This Row],[Цена б/н]]*Таблица625[[#This Row],[заказ б/н]],"-")</f>
        <v>0</v>
      </c>
      <c r="K32" s="327" t="str">
        <f>IF(Таблица625[[#This Row],[Цена б/н]]&gt;0,"1 год","")</f>
        <v>1 год</v>
      </c>
    </row>
    <row r="33" spans="1:11" ht="15" customHeight="1" x14ac:dyDescent="0.25">
      <c r="A33" s="241" t="s">
        <v>306</v>
      </c>
      <c r="B33" s="321" t="s">
        <v>10260</v>
      </c>
      <c r="C33" s="322" t="s">
        <v>5169</v>
      </c>
      <c r="D33" s="323"/>
      <c r="E33" s="324">
        <v>108200</v>
      </c>
      <c r="F33" s="324">
        <v>121374.290098</v>
      </c>
      <c r="G33" s="325"/>
      <c r="H33" s="325"/>
      <c r="I33" s="326">
        <f>IFERROR(Таблица625[[#This Row],[цена наличные]]*Таблица625[[#This Row],[Заказ наличные]],"-")</f>
        <v>0</v>
      </c>
      <c r="J33" s="326">
        <f>IFERROR(Таблица625[[#This Row],[Цена б/н]]*Таблица625[[#This Row],[заказ б/н]],"-")</f>
        <v>0</v>
      </c>
      <c r="K33" s="327" t="str">
        <f>IF(Таблица625[[#This Row],[Цена б/н]]&gt;0,"1 год","")</f>
        <v>1 год</v>
      </c>
    </row>
    <row r="34" spans="1:11" ht="15" customHeight="1" x14ac:dyDescent="0.25">
      <c r="A34" s="241" t="s">
        <v>306</v>
      </c>
      <c r="B34" s="466" t="s">
        <v>5561</v>
      </c>
      <c r="C34" s="467" t="s">
        <v>5562</v>
      </c>
      <c r="D34" s="468"/>
      <c r="E34" s="469">
        <v>110600</v>
      </c>
      <c r="F34" s="469">
        <v>124034.34028800001</v>
      </c>
      <c r="G34" s="462"/>
      <c r="H34" s="462"/>
      <c r="I34" s="463">
        <f>IFERROR(Таблица625[[#This Row],[цена наличные]]*Таблица625[[#This Row],[Заказ наличные]],"-")</f>
        <v>0</v>
      </c>
      <c r="J34" s="463">
        <f>IFERROR(Таблица625[[#This Row],[Цена б/н]]*Таблица625[[#This Row],[заказ б/н]],"-")</f>
        <v>0</v>
      </c>
      <c r="K34" s="470" t="str">
        <f>IF(Таблица625[[#This Row],[Цена б/н]]&gt;0,"1 год","")</f>
        <v>1 год</v>
      </c>
    </row>
    <row r="35" spans="1:11" ht="15" customHeight="1" x14ac:dyDescent="0.25">
      <c r="A35" s="241" t="s">
        <v>306</v>
      </c>
      <c r="B35" s="466" t="s">
        <v>5563</v>
      </c>
      <c r="C35" s="467" t="s">
        <v>5564</v>
      </c>
      <c r="D35" s="468"/>
      <c r="E35" s="469">
        <v>115700</v>
      </c>
      <c r="F35" s="469">
        <v>129810.449272</v>
      </c>
      <c r="G35" s="462"/>
      <c r="H35" s="462"/>
      <c r="I35" s="463">
        <f>IFERROR(Таблица625[[#This Row],[цена наличные]]*Таблица625[[#This Row],[Заказ наличные]],"-")</f>
        <v>0</v>
      </c>
      <c r="J35" s="463">
        <f>IFERROR(Таблица625[[#This Row],[Цена б/н]]*Таблица625[[#This Row],[заказ б/н]],"-")</f>
        <v>0</v>
      </c>
      <c r="K35" s="470" t="str">
        <f>IF(Таблица625[[#This Row],[Цена б/н]]&gt;0,"1 год","")</f>
        <v>1 год</v>
      </c>
    </row>
    <row r="36" spans="1:11" ht="15" customHeight="1" x14ac:dyDescent="0.25">
      <c r="A36" s="241" t="s">
        <v>306</v>
      </c>
      <c r="B36" s="466" t="s">
        <v>12103</v>
      </c>
      <c r="C36" s="467" t="s">
        <v>5394</v>
      </c>
      <c r="D36" s="468"/>
      <c r="E36" s="469">
        <v>118000</v>
      </c>
      <c r="F36" s="469">
        <v>132318.496594</v>
      </c>
      <c r="G36" s="462"/>
      <c r="H36" s="462"/>
      <c r="I36" s="463">
        <f>IFERROR(Таблица625[[#This Row],[цена наличные]]*Таблица625[[#This Row],[Заказ наличные]],"-")</f>
        <v>0</v>
      </c>
      <c r="J36" s="463">
        <f>IFERROR(Таблица625[[#This Row],[Цена б/н]]*Таблица625[[#This Row],[заказ б/н]],"-")</f>
        <v>0</v>
      </c>
      <c r="K36" s="470" t="str">
        <f>IF(Таблица625[[#This Row],[Цена б/н]]&gt;0,"1 год","")</f>
        <v>1 год</v>
      </c>
    </row>
    <row r="37" spans="1:11" ht="15" customHeight="1" x14ac:dyDescent="0.25">
      <c r="A37" s="241" t="s">
        <v>306</v>
      </c>
      <c r="B37" s="321" t="s">
        <v>5556</v>
      </c>
      <c r="C37" s="322" t="s">
        <v>5175</v>
      </c>
      <c r="D37" s="323"/>
      <c r="E37" s="324">
        <v>118500</v>
      </c>
      <c r="F37" s="324">
        <v>132926.50806600001</v>
      </c>
      <c r="G37" s="325"/>
      <c r="H37" s="325"/>
      <c r="I37" s="326">
        <f>IFERROR(Таблица625[[#This Row],[цена наличные]]*Таблица625[[#This Row],[Заказ наличные]],"-")</f>
        <v>0</v>
      </c>
      <c r="J37" s="326">
        <f>IFERROR(Таблица625[[#This Row],[Цена б/н]]*Таблица625[[#This Row],[заказ б/н]],"-")</f>
        <v>0</v>
      </c>
      <c r="K37" s="327" t="str">
        <f>IF(Таблица625[[#This Row],[Цена б/н]]&gt;0,"1 год","")</f>
        <v>1 год</v>
      </c>
    </row>
    <row r="38" spans="1:11" ht="15" customHeight="1" x14ac:dyDescent="0.25">
      <c r="A38" s="241" t="s">
        <v>306</v>
      </c>
      <c r="B38" s="466" t="s">
        <v>11347</v>
      </c>
      <c r="C38" s="467" t="s">
        <v>5273</v>
      </c>
      <c r="D38" s="468"/>
      <c r="E38" s="469">
        <v>126200</v>
      </c>
      <c r="F38" s="469">
        <v>141514.67010799999</v>
      </c>
      <c r="G38" s="462"/>
      <c r="H38" s="462"/>
      <c r="I38" s="463">
        <f>IFERROR(Таблица625[[#This Row],[цена наличные]]*Таблица625[[#This Row],[Заказ наличные]],"-")</f>
        <v>0</v>
      </c>
      <c r="J38" s="463">
        <f>IFERROR(Таблица625[[#This Row],[Цена б/н]]*Таблица625[[#This Row],[заказ б/н]],"-")</f>
        <v>0</v>
      </c>
      <c r="K38" s="470" t="str">
        <f>IF(Таблица625[[#This Row],[Цена б/н]]&gt;0,"1 год","")</f>
        <v>1 год</v>
      </c>
    </row>
    <row r="39" spans="1:11" ht="15" customHeight="1" x14ac:dyDescent="0.25">
      <c r="A39" s="241" t="s">
        <v>306</v>
      </c>
      <c r="B39" s="242" t="s">
        <v>13769</v>
      </c>
      <c r="C39" s="243" t="s">
        <v>5150</v>
      </c>
      <c r="D39" s="247"/>
      <c r="E39" s="244">
        <v>144800</v>
      </c>
      <c r="F39" s="244">
        <v>162491.06589200001</v>
      </c>
      <c r="G39" s="212"/>
      <c r="H39" s="212"/>
      <c r="I39" s="213">
        <f>IFERROR(Таблица625[[#This Row],[цена наличные]]*Таблица625[[#This Row],[Заказ наличные]],"-")</f>
        <v>0</v>
      </c>
      <c r="J39" s="213">
        <f>IFERROR(Таблица625[[#This Row],[Цена б/н]]*Таблица625[[#This Row],[заказ б/н]],"-")</f>
        <v>0</v>
      </c>
      <c r="K39" s="245" t="str">
        <f>IF(Таблица625[[#This Row],[Цена б/н]]&gt;0,"1 год","")</f>
        <v>1 год</v>
      </c>
    </row>
    <row r="40" spans="1:11" ht="15" customHeight="1" x14ac:dyDescent="0.25">
      <c r="A40" s="241" t="s">
        <v>306</v>
      </c>
      <c r="B40" s="321" t="s">
        <v>5559</v>
      </c>
      <c r="C40" s="322" t="s">
        <v>5560</v>
      </c>
      <c r="D40" s="323"/>
      <c r="E40" s="324">
        <v>147800</v>
      </c>
      <c r="F40" s="324">
        <v>165835.12898799998</v>
      </c>
      <c r="G40" s="325"/>
      <c r="H40" s="325"/>
      <c r="I40" s="326">
        <f>IFERROR(Таблица625[[#This Row],[цена наличные]]*Таблица625[[#This Row],[Заказ наличные]],"-")</f>
        <v>0</v>
      </c>
      <c r="J40" s="326">
        <f>IFERROR(Таблица625[[#This Row],[Цена б/н]]*Таблица625[[#This Row],[заказ б/н]],"-")</f>
        <v>0</v>
      </c>
      <c r="K40" s="327" t="str">
        <f>IF(Таблица625[[#This Row],[Цена б/н]]&gt;0,"1 год","")</f>
        <v>1 год</v>
      </c>
    </row>
    <row r="41" spans="1:11" ht="15" customHeight="1" x14ac:dyDescent="0.25">
      <c r="A41" s="241" t="s">
        <v>306</v>
      </c>
      <c r="B41" s="321" t="s">
        <v>5550</v>
      </c>
      <c r="C41" s="322" t="s">
        <v>5551</v>
      </c>
      <c r="D41" s="323"/>
      <c r="E41" s="324">
        <v>155100</v>
      </c>
      <c r="F41" s="324">
        <v>173967.28242600002</v>
      </c>
      <c r="G41" s="325"/>
      <c r="H41" s="325"/>
      <c r="I41" s="326">
        <f>IFERROR(Таблица625[[#This Row],[цена наличные]]*Таблица625[[#This Row],[Заказ наличные]],"-")</f>
        <v>0</v>
      </c>
      <c r="J41" s="326">
        <f>IFERROR(Таблица625[[#This Row],[Цена б/н]]*Таблица625[[#This Row],[заказ б/н]],"-")</f>
        <v>0</v>
      </c>
      <c r="K41" s="327" t="str">
        <f>IF(Таблица625[[#This Row],[Цена б/н]]&gt;0,"1 год","")</f>
        <v>1 год</v>
      </c>
    </row>
    <row r="42" spans="1:11" ht="15" customHeight="1" x14ac:dyDescent="0.25">
      <c r="A42" s="241" t="s">
        <v>306</v>
      </c>
      <c r="B42" s="242" t="s">
        <v>14182</v>
      </c>
      <c r="C42" s="243" t="s">
        <v>5555</v>
      </c>
      <c r="D42" s="247"/>
      <c r="E42" s="244">
        <v>159100</v>
      </c>
      <c r="F42" s="244">
        <v>178451.36703200001</v>
      </c>
      <c r="G42" s="212"/>
      <c r="H42" s="212"/>
      <c r="I42" s="213">
        <f>IFERROR(Таблица625[[#This Row],[цена наличные]]*Таблица625[[#This Row],[Заказ наличные]],"-")</f>
        <v>0</v>
      </c>
      <c r="J42" s="213">
        <f>IFERROR(Таблица625[[#This Row],[Цена б/н]]*Таблица625[[#This Row],[заказ б/н]],"-")</f>
        <v>0</v>
      </c>
      <c r="K42" s="245" t="str">
        <f>IF(Таблица625[[#This Row],[Цена б/н]]&gt;0,"1 год","")</f>
        <v>1 год</v>
      </c>
    </row>
    <row r="43" spans="1:11" ht="15" customHeight="1" x14ac:dyDescent="0.25">
      <c r="A43" s="241" t="s">
        <v>306</v>
      </c>
      <c r="B43" s="466" t="s">
        <v>5558</v>
      </c>
      <c r="C43" s="467" t="s">
        <v>5362</v>
      </c>
      <c r="D43" s="468"/>
      <c r="E43" s="469">
        <v>171600</v>
      </c>
      <c r="F43" s="469">
        <v>192511.63232199999</v>
      </c>
      <c r="G43" s="462"/>
      <c r="H43" s="462"/>
      <c r="I43" s="463">
        <f>IFERROR(Таблица625[[#This Row],[цена наличные]]*Таблица625[[#This Row],[Заказ наличные]],"-")</f>
        <v>0</v>
      </c>
      <c r="J43" s="463">
        <f>IFERROR(Таблица625[[#This Row],[Цена б/н]]*Таблица625[[#This Row],[заказ б/н]],"-")</f>
        <v>0</v>
      </c>
      <c r="K43" s="470" t="str">
        <f>IF(Таблица625[[#This Row],[Цена б/н]]&gt;0,"1 год","")</f>
        <v>1 год</v>
      </c>
    </row>
    <row r="44" spans="1:11" ht="15" customHeight="1" x14ac:dyDescent="0.25">
      <c r="A44" s="241" t="s">
        <v>306</v>
      </c>
      <c r="B44" s="321" t="s">
        <v>12102</v>
      </c>
      <c r="C44" s="322" t="s">
        <v>5155</v>
      </c>
      <c r="D44" s="323"/>
      <c r="E44" s="324">
        <v>182400</v>
      </c>
      <c r="F44" s="324">
        <v>204671.86176200002</v>
      </c>
      <c r="G44" s="325"/>
      <c r="H44" s="325"/>
      <c r="I44" s="326">
        <f>IFERROR(Таблица625[[#This Row],[цена наличные]]*Таблица625[[#This Row],[Заказ наличные]],"-")</f>
        <v>0</v>
      </c>
      <c r="J44" s="326">
        <f>IFERROR(Таблица625[[#This Row],[Цена б/н]]*Таблица625[[#This Row],[заказ б/н]],"-")</f>
        <v>0</v>
      </c>
      <c r="K44" s="327" t="str">
        <f>IF(Таблица625[[#This Row],[Цена б/н]]&gt;0,"1 год","")</f>
        <v>1 год</v>
      </c>
    </row>
    <row r="45" spans="1:11" ht="15" customHeight="1" x14ac:dyDescent="0.25">
      <c r="A45" s="241" t="s">
        <v>306</v>
      </c>
      <c r="B45" s="321" t="s">
        <v>15974</v>
      </c>
      <c r="C45" s="322" t="s">
        <v>5158</v>
      </c>
      <c r="D45" s="323"/>
      <c r="E45" s="324">
        <v>298500</v>
      </c>
      <c r="F45" s="324">
        <v>334938.31963799999</v>
      </c>
      <c r="G45" s="325"/>
      <c r="H45" s="325"/>
      <c r="I45" s="326">
        <f>IFERROR(Таблица625[[#This Row],[цена наличные]]*Таблица625[[#This Row],[Заказ наличные]],"-")</f>
        <v>0</v>
      </c>
      <c r="J45" s="326">
        <f>IFERROR(Таблица625[[#This Row],[Цена б/н]]*Таблица625[[#This Row],[заказ б/н]],"-")</f>
        <v>0</v>
      </c>
      <c r="K45" s="327" t="str">
        <f>IF(Таблица625[[#This Row],[Цена б/н]]&gt;0,"1 год","")</f>
        <v>1 год</v>
      </c>
    </row>
    <row r="46" spans="1:11" ht="15" customHeight="1" x14ac:dyDescent="0.25">
      <c r="A46" s="241" t="s">
        <v>306</v>
      </c>
      <c r="B46" s="466" t="s">
        <v>12620</v>
      </c>
      <c r="C46" s="467" t="s">
        <v>10259</v>
      </c>
      <c r="D46" s="468"/>
      <c r="E46" s="469">
        <v>401900</v>
      </c>
      <c r="F46" s="469">
        <v>450916.50792200002</v>
      </c>
      <c r="G46" s="462"/>
      <c r="H46" s="462"/>
      <c r="I46" s="463">
        <f>IFERROR(Таблица625[[#This Row],[цена наличные]]*Таблица625[[#This Row],[Заказ наличные]],"-")</f>
        <v>0</v>
      </c>
      <c r="J46" s="463">
        <f>IFERROR(Таблица625[[#This Row],[Цена б/н]]*Таблица625[[#This Row],[заказ б/н]],"-")</f>
        <v>0</v>
      </c>
      <c r="K46" s="470" t="str">
        <f>IF(Таблица625[[#This Row],[Цена б/н]]&gt;0,"1 год","")</f>
        <v>1 год</v>
      </c>
    </row>
    <row r="47" spans="1:11" ht="15" customHeight="1" x14ac:dyDescent="0.25">
      <c r="A47" s="241" t="s">
        <v>5178</v>
      </c>
      <c r="B47" s="321" t="s">
        <v>5525</v>
      </c>
      <c r="C47" s="322" t="s">
        <v>5526</v>
      </c>
      <c r="D47" s="323"/>
      <c r="E47" s="324">
        <v>95200</v>
      </c>
      <c r="F47" s="324">
        <v>106782.01476999999</v>
      </c>
      <c r="G47" s="325"/>
      <c r="H47" s="325"/>
      <c r="I47" s="326">
        <f>IFERROR(Таблица625[[#This Row],[цена наличные]]*Таблица625[[#This Row],[Заказ наличные]],"-")</f>
        <v>0</v>
      </c>
      <c r="J47" s="326">
        <f>IFERROR(Таблица625[[#This Row],[Цена б/н]]*Таблица625[[#This Row],[заказ б/н]],"-")</f>
        <v>0</v>
      </c>
      <c r="K47" s="327" t="str">
        <f>IF(Таблица625[[#This Row],[Цена б/н]]&gt;0,"1 год","")</f>
        <v>1 год</v>
      </c>
    </row>
    <row r="48" spans="1:11" ht="15" customHeight="1" x14ac:dyDescent="0.25">
      <c r="A48" s="241" t="s">
        <v>5178</v>
      </c>
      <c r="B48" s="466" t="s">
        <v>5527</v>
      </c>
      <c r="C48" s="467" t="s">
        <v>5528</v>
      </c>
      <c r="D48" s="468"/>
      <c r="E48" s="469">
        <v>102500</v>
      </c>
      <c r="F48" s="469">
        <v>114914.168208</v>
      </c>
      <c r="G48" s="462"/>
      <c r="H48" s="462"/>
      <c r="I48" s="463">
        <f>IFERROR(Таблица625[[#This Row],[цена наличные]]*Таблица625[[#This Row],[Заказ наличные]],"-")</f>
        <v>0</v>
      </c>
      <c r="J48" s="463">
        <f>IFERROR(Таблица625[[#This Row],[Цена б/н]]*Таблица625[[#This Row],[заказ б/н]],"-")</f>
        <v>0</v>
      </c>
      <c r="K48" s="470" t="str">
        <f>IF(Таблица625[[#This Row],[Цена б/н]]&gt;0,"1 год","")</f>
        <v>1 год</v>
      </c>
    </row>
    <row r="49" spans="1:11" ht="15" customHeight="1" x14ac:dyDescent="0.25">
      <c r="A49" s="241" t="s">
        <v>5178</v>
      </c>
      <c r="B49" s="466" t="s">
        <v>14169</v>
      </c>
      <c r="C49" s="467" t="s">
        <v>5487</v>
      </c>
      <c r="D49" s="468"/>
      <c r="E49" s="469">
        <v>105300</v>
      </c>
      <c r="F49" s="469">
        <v>118106.228436</v>
      </c>
      <c r="G49" s="462"/>
      <c r="H49" s="462"/>
      <c r="I49" s="463">
        <f>IFERROR(Таблица625[[#This Row],[цена наличные]]*Таблица625[[#This Row],[Заказ наличные]],"-")</f>
        <v>0</v>
      </c>
      <c r="J49" s="463">
        <f>IFERROR(Таблица625[[#This Row],[Цена б/н]]*Таблица625[[#This Row],[заказ б/н]],"-")</f>
        <v>0</v>
      </c>
      <c r="K49" s="470" t="str">
        <f>IF(Таблица625[[#This Row],[Цена б/н]]&gt;0,"1 год","")</f>
        <v>1 год</v>
      </c>
    </row>
    <row r="50" spans="1:11" ht="15" customHeight="1" x14ac:dyDescent="0.25">
      <c r="A50" s="241" t="s">
        <v>5178</v>
      </c>
      <c r="B50" s="321" t="s">
        <v>5529</v>
      </c>
      <c r="C50" s="322" t="s">
        <v>5530</v>
      </c>
      <c r="D50" s="323"/>
      <c r="E50" s="324">
        <v>107000</v>
      </c>
      <c r="F50" s="324">
        <v>120006.26428600001</v>
      </c>
      <c r="G50" s="325"/>
      <c r="H50" s="325"/>
      <c r="I50" s="326">
        <f>IFERROR(Таблица625[[#This Row],[цена наличные]]*Таблица625[[#This Row],[Заказ наличные]],"-")</f>
        <v>0</v>
      </c>
      <c r="J50" s="326">
        <f>IFERROR(Таблица625[[#This Row],[Цена б/н]]*Таблица625[[#This Row],[заказ б/н]],"-")</f>
        <v>0</v>
      </c>
      <c r="K50" s="327" t="str">
        <f>IF(Таблица625[[#This Row],[Цена б/н]]&gt;0,"1 год","")</f>
        <v>1 год</v>
      </c>
    </row>
    <row r="51" spans="1:11" ht="15" customHeight="1" x14ac:dyDescent="0.25">
      <c r="A51" s="241" t="s">
        <v>5178</v>
      </c>
      <c r="B51" s="321" t="s">
        <v>14170</v>
      </c>
      <c r="C51" s="322" t="s">
        <v>5488</v>
      </c>
      <c r="D51" s="323"/>
      <c r="E51" s="324">
        <v>110500</v>
      </c>
      <c r="F51" s="324">
        <v>123958.33885400002</v>
      </c>
      <c r="G51" s="325"/>
      <c r="H51" s="325"/>
      <c r="I51" s="326">
        <f>IFERROR(Таблица625[[#This Row],[цена наличные]]*Таблица625[[#This Row],[Заказ наличные]],"-")</f>
        <v>0</v>
      </c>
      <c r="J51" s="326">
        <f>IFERROR(Таблица625[[#This Row],[Цена б/н]]*Таблица625[[#This Row],[заказ б/н]],"-")</f>
        <v>0</v>
      </c>
      <c r="K51" s="327" t="str">
        <f>IF(Таблица625[[#This Row],[Цена б/н]]&gt;0,"1 год","")</f>
        <v>1 год</v>
      </c>
    </row>
    <row r="52" spans="1:11" ht="15" customHeight="1" x14ac:dyDescent="0.25">
      <c r="A52" s="241" t="s">
        <v>5178</v>
      </c>
      <c r="B52" s="321" t="s">
        <v>14173</v>
      </c>
      <c r="C52" s="322" t="s">
        <v>5490</v>
      </c>
      <c r="D52" s="323"/>
      <c r="E52" s="324">
        <v>112500</v>
      </c>
      <c r="F52" s="324">
        <v>126238.381874</v>
      </c>
      <c r="G52" s="325"/>
      <c r="H52" s="325"/>
      <c r="I52" s="326">
        <f>IFERROR(Таблица625[[#This Row],[цена наличные]]*Таблица625[[#This Row],[Заказ наличные]],"-")</f>
        <v>0</v>
      </c>
      <c r="J52" s="326">
        <f>IFERROR(Таблица625[[#This Row],[Цена б/н]]*Таблица625[[#This Row],[заказ б/н]],"-")</f>
        <v>0</v>
      </c>
      <c r="K52" s="327" t="str">
        <f>IF(Таблица625[[#This Row],[Цена б/н]]&gt;0,"1 год","")</f>
        <v>1 год</v>
      </c>
    </row>
    <row r="53" spans="1:11" ht="15" customHeight="1" x14ac:dyDescent="0.25">
      <c r="A53" s="241" t="s">
        <v>5178</v>
      </c>
      <c r="B53" s="321" t="s">
        <v>14174</v>
      </c>
      <c r="C53" s="322" t="s">
        <v>5491</v>
      </c>
      <c r="D53" s="323"/>
      <c r="E53" s="324">
        <v>115500</v>
      </c>
      <c r="F53" s="324">
        <v>129506.44353600001</v>
      </c>
      <c r="G53" s="325"/>
      <c r="H53" s="325"/>
      <c r="I53" s="326">
        <f>IFERROR(Таблица625[[#This Row],[цена наличные]]*Таблица625[[#This Row],[Заказ наличные]],"-")</f>
        <v>0</v>
      </c>
      <c r="J53" s="326">
        <f>IFERROR(Таблица625[[#This Row],[Цена б/н]]*Таблица625[[#This Row],[заказ б/н]],"-")</f>
        <v>0</v>
      </c>
      <c r="K53" s="327" t="str">
        <f>IF(Таблица625[[#This Row],[Цена б/н]]&gt;0,"1 год","")</f>
        <v>1 год</v>
      </c>
    </row>
    <row r="54" spans="1:11" ht="15" customHeight="1" x14ac:dyDescent="0.25">
      <c r="A54" s="241" t="s">
        <v>5178</v>
      </c>
      <c r="B54" s="242" t="s">
        <v>14176</v>
      </c>
      <c r="C54" s="467" t="s">
        <v>14177</v>
      </c>
      <c r="D54" s="468"/>
      <c r="E54" s="469">
        <v>119100</v>
      </c>
      <c r="F54" s="469">
        <v>133610.520972</v>
      </c>
      <c r="G54" s="462"/>
      <c r="H54" s="462"/>
      <c r="I54" s="463">
        <f>IFERROR(Таблица625[[#This Row],[цена наличные]]*Таблица625[[#This Row],[Заказ наличные]],"-")</f>
        <v>0</v>
      </c>
      <c r="J54" s="463">
        <f>IFERROR(Таблица625[[#This Row],[Цена б/н]]*Таблица625[[#This Row],[заказ б/н]],"-")</f>
        <v>0</v>
      </c>
      <c r="K54" s="470" t="str">
        <f>IF(Таблица625[[#This Row],[Цена б/н]]&gt;0,"1 год","")</f>
        <v>1 год</v>
      </c>
    </row>
    <row r="55" spans="1:11" ht="15" customHeight="1" x14ac:dyDescent="0.25">
      <c r="A55" s="241" t="s">
        <v>5178</v>
      </c>
      <c r="B55" s="242" t="s">
        <v>5493</v>
      </c>
      <c r="C55" s="322" t="s">
        <v>5494</v>
      </c>
      <c r="D55" s="323"/>
      <c r="E55" s="324">
        <v>119700</v>
      </c>
      <c r="F55" s="324">
        <v>134294.53387800002</v>
      </c>
      <c r="G55" s="325"/>
      <c r="H55" s="325"/>
      <c r="I55" s="326">
        <f>IFERROR(Таблица625[[#This Row],[цена наличные]]*Таблица625[[#This Row],[Заказ наличные]],"-")</f>
        <v>0</v>
      </c>
      <c r="J55" s="326">
        <f>IFERROR(Таблица625[[#This Row],[Цена б/н]]*Таблица625[[#This Row],[заказ б/н]],"-")</f>
        <v>0</v>
      </c>
      <c r="K55" s="327" t="str">
        <f>IF(Таблица625[[#This Row],[Цена б/н]]&gt;0,"1 год","")</f>
        <v>1 год</v>
      </c>
    </row>
    <row r="56" spans="1:11" ht="15" customHeight="1" x14ac:dyDescent="0.25">
      <c r="A56" s="241" t="s">
        <v>5178</v>
      </c>
      <c r="B56" s="242" t="s">
        <v>14175</v>
      </c>
      <c r="C56" s="243" t="s">
        <v>5492</v>
      </c>
      <c r="D56" s="247"/>
      <c r="E56" s="244">
        <v>121700</v>
      </c>
      <c r="F56" s="244">
        <v>136498.57546399999</v>
      </c>
      <c r="G56" s="212"/>
      <c r="H56" s="212"/>
      <c r="I56" s="213">
        <f>IFERROR(Таблица625[[#This Row],[цена наличные]]*Таблица625[[#This Row],[Заказ наличные]],"-")</f>
        <v>0</v>
      </c>
      <c r="J56" s="213">
        <f>IFERROR(Таблица625[[#This Row],[Цена б/н]]*Таблица625[[#This Row],[заказ б/н]],"-")</f>
        <v>0</v>
      </c>
      <c r="K56" s="245" t="str">
        <f>IF(Таблица625[[#This Row],[Цена б/н]]&gt;0,"1 год","")</f>
        <v>1 год</v>
      </c>
    </row>
    <row r="57" spans="1:11" ht="15" customHeight="1" x14ac:dyDescent="0.25">
      <c r="A57" s="241" t="s">
        <v>5178</v>
      </c>
      <c r="B57" s="242" t="s">
        <v>14178</v>
      </c>
      <c r="C57" s="467" t="s">
        <v>5495</v>
      </c>
      <c r="D57" s="468"/>
      <c r="E57" s="469">
        <v>134800</v>
      </c>
      <c r="F57" s="469">
        <v>151242.85366000002</v>
      </c>
      <c r="G57" s="462"/>
      <c r="H57" s="462"/>
      <c r="I57" s="463">
        <f>IFERROR(Таблица625[[#This Row],[цена наличные]]*Таблица625[[#This Row],[Заказ наличные]],"-")</f>
        <v>0</v>
      </c>
      <c r="J57" s="463">
        <f>IFERROR(Таблица625[[#This Row],[Цена б/н]]*Таблица625[[#This Row],[заказ б/н]],"-")</f>
        <v>0</v>
      </c>
      <c r="K57" s="470" t="str">
        <f>IF(Таблица625[[#This Row],[Цена б/н]]&gt;0,"1 год","")</f>
        <v>1 год</v>
      </c>
    </row>
    <row r="58" spans="1:11" ht="15" customHeight="1" x14ac:dyDescent="0.25">
      <c r="A58" s="241" t="s">
        <v>5178</v>
      </c>
      <c r="B58" s="242" t="s">
        <v>5605</v>
      </c>
      <c r="C58" s="243" t="s">
        <v>5606</v>
      </c>
      <c r="D58" s="247"/>
      <c r="E58" s="244">
        <v>155100</v>
      </c>
      <c r="F58" s="244">
        <v>174043.28386</v>
      </c>
      <c r="G58" s="212"/>
      <c r="H58" s="212"/>
      <c r="I58" s="213">
        <f>IFERROR(Таблица625[[#This Row],[цена наличные]]*Таблица625[[#This Row],[Заказ наличные]],"-")</f>
        <v>0</v>
      </c>
      <c r="J58" s="213">
        <f>IFERROR(Таблица625[[#This Row],[Цена б/н]]*Таблица625[[#This Row],[заказ б/н]],"-")</f>
        <v>0</v>
      </c>
      <c r="K58" s="245" t="str">
        <f>IF(Таблица625[[#This Row],[Цена б/н]]&gt;0,"1 год","")</f>
        <v>1 год</v>
      </c>
    </row>
    <row r="59" spans="1:11" ht="15" customHeight="1" x14ac:dyDescent="0.25">
      <c r="A59" s="241" t="s">
        <v>5178</v>
      </c>
      <c r="B59" s="321" t="s">
        <v>5607</v>
      </c>
      <c r="C59" s="322" t="s">
        <v>5608</v>
      </c>
      <c r="D59" s="323"/>
      <c r="E59" s="324">
        <v>168100</v>
      </c>
      <c r="F59" s="324">
        <v>188635.55918799998</v>
      </c>
      <c r="G59" s="325"/>
      <c r="H59" s="325"/>
      <c r="I59" s="326">
        <f>IFERROR(Таблица625[[#This Row],[цена наличные]]*Таблица625[[#This Row],[Заказ наличные]],"-")</f>
        <v>0</v>
      </c>
      <c r="J59" s="326">
        <f>IFERROR(Таблица625[[#This Row],[Цена б/н]]*Таблица625[[#This Row],[заказ б/н]],"-")</f>
        <v>0</v>
      </c>
      <c r="K59" s="327" t="str">
        <f>IF(Таблица625[[#This Row],[Цена б/н]]&gt;0,"1 год","")</f>
        <v>1 год</v>
      </c>
    </row>
    <row r="60" spans="1:11" ht="15" customHeight="1" x14ac:dyDescent="0.25">
      <c r="A60" s="241" t="s">
        <v>5178</v>
      </c>
      <c r="B60" s="321" t="s">
        <v>5609</v>
      </c>
      <c r="C60" s="322" t="s">
        <v>5610</v>
      </c>
      <c r="D60" s="323"/>
      <c r="E60" s="324">
        <v>208800</v>
      </c>
      <c r="F60" s="324">
        <v>234236.41958800002</v>
      </c>
      <c r="G60" s="325"/>
      <c r="H60" s="325"/>
      <c r="I60" s="326">
        <f>IFERROR(Таблица625[[#This Row],[цена наличные]]*Таблица625[[#This Row],[Заказ наличные]],"-")</f>
        <v>0</v>
      </c>
      <c r="J60" s="326">
        <f>IFERROR(Таблица625[[#This Row],[Цена б/н]]*Таблица625[[#This Row],[заказ б/н]],"-")</f>
        <v>0</v>
      </c>
      <c r="K60" s="327" t="str">
        <f>IF(Таблица625[[#This Row],[Цена б/н]]&gt;0,"1 год","")</f>
        <v>1 год</v>
      </c>
    </row>
    <row r="61" spans="1:11" ht="15" customHeight="1" x14ac:dyDescent="0.25">
      <c r="A61" s="241" t="s">
        <v>5178</v>
      </c>
      <c r="B61" s="321" t="s">
        <v>5611</v>
      </c>
      <c r="C61" s="322" t="s">
        <v>5612</v>
      </c>
      <c r="D61" s="323"/>
      <c r="E61" s="324">
        <v>219500</v>
      </c>
      <c r="F61" s="324">
        <v>246244.64616</v>
      </c>
      <c r="G61" s="325"/>
      <c r="H61" s="325"/>
      <c r="I61" s="326">
        <f>IFERROR(Таблица625[[#This Row],[цена наличные]]*Таблица625[[#This Row],[Заказ наличные]],"-")</f>
        <v>0</v>
      </c>
      <c r="J61" s="326">
        <f>IFERROR(Таблица625[[#This Row],[Цена б/н]]*Таблица625[[#This Row],[заказ б/н]],"-")</f>
        <v>0</v>
      </c>
      <c r="K61" s="327" t="str">
        <f>IF(Таблица625[[#This Row],[Цена б/н]]&gt;0,"1 год","")</f>
        <v>1 год</v>
      </c>
    </row>
    <row r="62" spans="1:11" ht="15" customHeight="1" x14ac:dyDescent="0.25">
      <c r="A62" s="241" t="s">
        <v>14171</v>
      </c>
      <c r="B62" s="242" t="s">
        <v>14172</v>
      </c>
      <c r="C62" s="243" t="s">
        <v>5489</v>
      </c>
      <c r="D62" s="247"/>
      <c r="E62" s="244">
        <v>113600</v>
      </c>
      <c r="F62" s="244">
        <v>127454.404818</v>
      </c>
      <c r="G62" s="212"/>
      <c r="H62" s="212"/>
      <c r="I62" s="213">
        <f>IFERROR(Таблица625[[#This Row],[цена наличные]]*Таблица625[[#This Row],[Заказ наличные]],"-")</f>
        <v>0</v>
      </c>
      <c r="J62" s="213">
        <f>IFERROR(Таблица625[[#This Row],[Цена б/н]]*Таблица625[[#This Row],[заказ б/н]],"-")</f>
        <v>0</v>
      </c>
      <c r="K62" s="245" t="str">
        <f>IF(Таблица625[[#This Row],[Цена б/н]]&gt;0,"1 год","")</f>
        <v>1 год</v>
      </c>
    </row>
    <row r="63" spans="1:11" ht="15" customHeight="1" x14ac:dyDescent="0.25">
      <c r="A63" s="241" t="s">
        <v>5507</v>
      </c>
      <c r="B63" s="242" t="s">
        <v>5518</v>
      </c>
      <c r="C63" s="467" t="s">
        <v>5183</v>
      </c>
      <c r="D63" s="468"/>
      <c r="E63" s="469">
        <v>43400</v>
      </c>
      <c r="F63" s="469">
        <v>48640.917760000004</v>
      </c>
      <c r="G63" s="462"/>
      <c r="H63" s="462"/>
      <c r="I63" s="463">
        <f>IFERROR(Таблица625[[#This Row],[цена наличные]]*Таблица625[[#This Row],[Заказ наличные]],"-")</f>
        <v>0</v>
      </c>
      <c r="J63" s="463">
        <f>IFERROR(Таблица625[[#This Row],[Цена б/н]]*Таблица625[[#This Row],[заказ б/н]],"-")</f>
        <v>0</v>
      </c>
      <c r="K63" s="470" t="str">
        <f>IF(Таблица625[[#This Row],[Цена б/н]]&gt;0,"1 год","")</f>
        <v>1 год</v>
      </c>
    </row>
    <row r="64" spans="1:11" ht="15" customHeight="1" x14ac:dyDescent="0.25">
      <c r="A64" s="241" t="s">
        <v>5507</v>
      </c>
      <c r="B64" s="466" t="s">
        <v>12619</v>
      </c>
      <c r="C64" s="467" t="s">
        <v>5181</v>
      </c>
      <c r="D64" s="468"/>
      <c r="E64" s="469">
        <v>45000</v>
      </c>
      <c r="F64" s="469">
        <v>50464.952175999999</v>
      </c>
      <c r="G64" s="462"/>
      <c r="H64" s="462"/>
      <c r="I64" s="463">
        <f>IFERROR(Таблица625[[#This Row],[цена наличные]]*Таблица625[[#This Row],[Заказ наличные]],"-")</f>
        <v>0</v>
      </c>
      <c r="J64" s="463">
        <f>IFERROR(Таблица625[[#This Row],[Цена б/н]]*Таблица625[[#This Row],[заказ б/н]],"-")</f>
        <v>0</v>
      </c>
      <c r="K64" s="470" t="str">
        <f>IF(Таблица625[[#This Row],[Цена б/н]]&gt;0,"1 год","")</f>
        <v>1 год</v>
      </c>
    </row>
    <row r="65" spans="1:11" ht="15" customHeight="1" x14ac:dyDescent="0.25">
      <c r="A65" s="241" t="s">
        <v>5507</v>
      </c>
      <c r="B65" s="242" t="s">
        <v>9923</v>
      </c>
      <c r="C65" s="322" t="s">
        <v>5182</v>
      </c>
      <c r="D65" s="323"/>
      <c r="E65" s="324">
        <v>53400</v>
      </c>
      <c r="F65" s="324">
        <v>59889.129992000002</v>
      </c>
      <c r="G65" s="325"/>
      <c r="H65" s="325"/>
      <c r="I65" s="326">
        <f>IFERROR(Таблица625[[#This Row],[цена наличные]]*Таблица625[[#This Row],[Заказ наличные]],"-")</f>
        <v>0</v>
      </c>
      <c r="J65" s="326">
        <f>IFERROR(Таблица625[[#This Row],[Цена б/н]]*Таблица625[[#This Row],[заказ б/н]],"-")</f>
        <v>0</v>
      </c>
      <c r="K65" s="327" t="str">
        <f>IF(Таблица625[[#This Row],[Цена б/н]]&gt;0,"1 год","")</f>
        <v>1 год</v>
      </c>
    </row>
    <row r="66" spans="1:11" ht="15" customHeight="1" x14ac:dyDescent="0.25">
      <c r="A66" s="241" t="s">
        <v>5507</v>
      </c>
      <c r="B66" s="466" t="s">
        <v>15972</v>
      </c>
      <c r="C66" s="467" t="s">
        <v>15973</v>
      </c>
      <c r="D66" s="468"/>
      <c r="E66" s="469">
        <v>57300</v>
      </c>
      <c r="F66" s="469">
        <v>64221.211730000003</v>
      </c>
      <c r="G66" s="462"/>
      <c r="H66" s="462"/>
      <c r="I66" s="463">
        <f>IFERROR(Таблица625[[#This Row],[цена наличные]]*Таблица625[[#This Row],[Заказ наличные]],"-")</f>
        <v>0</v>
      </c>
      <c r="J66" s="463">
        <f>IFERROR(Таблица625[[#This Row],[Цена б/н]]*Таблица625[[#This Row],[заказ б/н]],"-")</f>
        <v>0</v>
      </c>
      <c r="K66" s="470" t="str">
        <f>IF(Таблица625[[#This Row],[Цена б/н]]&gt;0,"1 год","")</f>
        <v>1 год</v>
      </c>
    </row>
    <row r="67" spans="1:11" ht="15" customHeight="1" x14ac:dyDescent="0.25">
      <c r="A67" s="241" t="s">
        <v>5507</v>
      </c>
      <c r="B67" s="321" t="s">
        <v>5523</v>
      </c>
      <c r="C67" s="322" t="s">
        <v>5524</v>
      </c>
      <c r="D67" s="323"/>
      <c r="E67" s="324">
        <v>67200</v>
      </c>
      <c r="F67" s="324">
        <v>75317.421094000005</v>
      </c>
      <c r="G67" s="325"/>
      <c r="H67" s="325"/>
      <c r="I67" s="326">
        <f>IFERROR(Таблица625[[#This Row],[цена наличные]]*Таблица625[[#This Row],[Заказ наличные]],"-")</f>
        <v>0</v>
      </c>
      <c r="J67" s="326">
        <f>IFERROR(Таблица625[[#This Row],[Цена б/н]]*Таблица625[[#This Row],[заказ б/н]],"-")</f>
        <v>0</v>
      </c>
      <c r="K67" s="327" t="str">
        <f>IF(Таблица625[[#This Row],[Цена б/н]]&gt;0,"1 год","")</f>
        <v>1 год</v>
      </c>
    </row>
    <row r="68" spans="1:11" ht="15" customHeight="1" x14ac:dyDescent="0.25">
      <c r="A68" s="241" t="s">
        <v>5507</v>
      </c>
      <c r="B68" s="466" t="s">
        <v>5521</v>
      </c>
      <c r="C68" s="467" t="s">
        <v>5522</v>
      </c>
      <c r="D68" s="468"/>
      <c r="E68" s="469">
        <v>68900</v>
      </c>
      <c r="F68" s="469">
        <v>77293.458377999996</v>
      </c>
      <c r="G68" s="462"/>
      <c r="H68" s="462"/>
      <c r="I68" s="463">
        <f>IFERROR(Таблица625[[#This Row],[цена наличные]]*Таблица625[[#This Row],[Заказ наличные]],"-")</f>
        <v>0</v>
      </c>
      <c r="J68" s="463">
        <f>IFERROR(Таблица625[[#This Row],[Цена б/н]]*Таблица625[[#This Row],[заказ б/н]],"-")</f>
        <v>0</v>
      </c>
      <c r="K68" s="470" t="str">
        <f>IF(Таблица625[[#This Row],[Цена б/н]]&gt;0,"1 год","")</f>
        <v>1 год</v>
      </c>
    </row>
    <row r="69" spans="1:11" ht="15" customHeight="1" x14ac:dyDescent="0.25">
      <c r="A69" s="241" t="s">
        <v>5507</v>
      </c>
      <c r="B69" s="242" t="s">
        <v>5517</v>
      </c>
      <c r="C69" s="467" t="s">
        <v>5185</v>
      </c>
      <c r="D69" s="468"/>
      <c r="E69" s="469">
        <v>91800</v>
      </c>
      <c r="F69" s="469">
        <v>102905.941636</v>
      </c>
      <c r="G69" s="462"/>
      <c r="H69" s="462"/>
      <c r="I69" s="463">
        <f>IFERROR(Таблица625[[#This Row],[цена наличные]]*Таблица625[[#This Row],[Заказ наличные]],"-")</f>
        <v>0</v>
      </c>
      <c r="J69" s="463">
        <f>IFERROR(Таблица625[[#This Row],[Цена б/н]]*Таблица625[[#This Row],[заказ б/н]],"-")</f>
        <v>0</v>
      </c>
      <c r="K69" s="470" t="str">
        <f>IF(Таблица625[[#This Row],[Цена б/н]]&gt;0,"1 год","")</f>
        <v>1 год</v>
      </c>
    </row>
    <row r="70" spans="1:11" ht="15" customHeight="1" x14ac:dyDescent="0.25">
      <c r="A70" s="241" t="s">
        <v>5507</v>
      </c>
      <c r="B70" s="466" t="s">
        <v>10254</v>
      </c>
      <c r="C70" s="467" t="s">
        <v>10255</v>
      </c>
      <c r="D70" s="468"/>
      <c r="E70" s="469">
        <v>98200</v>
      </c>
      <c r="F70" s="469">
        <v>110126.07786600001</v>
      </c>
      <c r="G70" s="462"/>
      <c r="H70" s="462"/>
      <c r="I70" s="463">
        <f>IFERROR(Таблица625[[#This Row],[цена наличные]]*Таблица625[[#This Row],[Заказ наличные]],"-")</f>
        <v>0</v>
      </c>
      <c r="J70" s="463">
        <f>IFERROR(Таблица625[[#This Row],[Цена б/н]]*Таблица625[[#This Row],[заказ б/н]],"-")</f>
        <v>0</v>
      </c>
      <c r="K70" s="470" t="str">
        <f>IF(Таблица625[[#This Row],[Цена б/н]]&gt;0,"1 год","")</f>
        <v>1 год</v>
      </c>
    </row>
    <row r="71" spans="1:11" ht="15" customHeight="1" x14ac:dyDescent="0.25">
      <c r="A71" s="241" t="s">
        <v>5507</v>
      </c>
      <c r="B71" s="242" t="s">
        <v>5519</v>
      </c>
      <c r="C71" s="243" t="s">
        <v>5520</v>
      </c>
      <c r="D71" s="247"/>
      <c r="E71" s="244">
        <v>109700</v>
      </c>
      <c r="F71" s="244">
        <v>123046.321646</v>
      </c>
      <c r="G71" s="212"/>
      <c r="H71" s="212"/>
      <c r="I71" s="213">
        <f>IFERROR(Таблица625[[#This Row],[цена наличные]]*Таблица625[[#This Row],[Заказ наличные]],"-")</f>
        <v>0</v>
      </c>
      <c r="J71" s="213">
        <f>IFERROR(Таблица625[[#This Row],[Цена б/н]]*Таблица625[[#This Row],[заказ б/н]],"-")</f>
        <v>0</v>
      </c>
      <c r="K71" s="245" t="str">
        <f>IF(Таблица625[[#This Row],[Цена б/н]]&gt;0,"1 год","")</f>
        <v>1 год</v>
      </c>
    </row>
    <row r="72" spans="1:11" ht="15" customHeight="1" x14ac:dyDescent="0.25">
      <c r="A72" s="241" t="s">
        <v>5507</v>
      </c>
      <c r="B72" s="466" t="s">
        <v>5508</v>
      </c>
      <c r="C72" s="467" t="s">
        <v>5509</v>
      </c>
      <c r="D72" s="468"/>
      <c r="E72" s="469">
        <v>123000</v>
      </c>
      <c r="F72" s="469">
        <v>137942.60271000001</v>
      </c>
      <c r="G72" s="462"/>
      <c r="H72" s="462"/>
      <c r="I72" s="463">
        <f>IFERROR(Таблица625[[#This Row],[цена наличные]]*Таблица625[[#This Row],[Заказ наличные]],"-")</f>
        <v>0</v>
      </c>
      <c r="J72" s="463">
        <f>IFERROR(Таблица625[[#This Row],[Цена б/н]]*Таблица625[[#This Row],[заказ б/н]],"-")</f>
        <v>0</v>
      </c>
      <c r="K72" s="470" t="str">
        <f>IF(Таблица625[[#This Row],[Цена б/н]]&gt;0,"1 год","")</f>
        <v>1 год</v>
      </c>
    </row>
    <row r="73" spans="1:11" ht="15" customHeight="1" x14ac:dyDescent="0.25">
      <c r="A73" s="241" t="s">
        <v>5507</v>
      </c>
      <c r="B73" s="466" t="s">
        <v>5510</v>
      </c>
      <c r="C73" s="467" t="s">
        <v>5511</v>
      </c>
      <c r="D73" s="468"/>
      <c r="E73" s="469">
        <v>123100</v>
      </c>
      <c r="F73" s="469">
        <v>138094.60557800002</v>
      </c>
      <c r="G73" s="462"/>
      <c r="H73" s="462"/>
      <c r="I73" s="463">
        <f>IFERROR(Таблица625[[#This Row],[цена наличные]]*Таблица625[[#This Row],[Заказ наличные]],"-")</f>
        <v>0</v>
      </c>
      <c r="J73" s="463">
        <f>IFERROR(Таблица625[[#This Row],[Цена б/н]]*Таблица625[[#This Row],[заказ б/н]],"-")</f>
        <v>0</v>
      </c>
      <c r="K73" s="470" t="str">
        <f>IF(Таблица625[[#This Row],[Цена б/н]]&gt;0,"1 год","")</f>
        <v>1 год</v>
      </c>
    </row>
    <row r="74" spans="1:11" ht="15" customHeight="1" x14ac:dyDescent="0.25">
      <c r="A74" s="241" t="s">
        <v>5507</v>
      </c>
      <c r="B74" s="321" t="s">
        <v>5515</v>
      </c>
      <c r="C74" s="322" t="s">
        <v>5516</v>
      </c>
      <c r="D74" s="323"/>
      <c r="E74" s="324">
        <v>141300</v>
      </c>
      <c r="F74" s="324">
        <v>158462.98989</v>
      </c>
      <c r="G74" s="325"/>
      <c r="H74" s="325"/>
      <c r="I74" s="326">
        <f>IFERROR(Таблица625[[#This Row],[цена наличные]]*Таблица625[[#This Row],[Заказ наличные]],"-")</f>
        <v>0</v>
      </c>
      <c r="J74" s="326">
        <f>IFERROR(Таблица625[[#This Row],[Цена б/н]]*Таблица625[[#This Row],[заказ б/н]],"-")</f>
        <v>0</v>
      </c>
      <c r="K74" s="327" t="str">
        <f>IF(Таблица625[[#This Row],[Цена б/н]]&gt;0,"1 год","")</f>
        <v>1 год</v>
      </c>
    </row>
    <row r="75" spans="1:11" ht="15" customHeight="1" x14ac:dyDescent="0.25">
      <c r="A75" s="241" t="s">
        <v>5507</v>
      </c>
      <c r="B75" s="321" t="s">
        <v>5512</v>
      </c>
      <c r="C75" s="322" t="s">
        <v>5184</v>
      </c>
      <c r="D75" s="323"/>
      <c r="E75" s="324">
        <v>149400</v>
      </c>
      <c r="F75" s="324">
        <v>167583.16196999999</v>
      </c>
      <c r="G75" s="325"/>
      <c r="H75" s="325"/>
      <c r="I75" s="326">
        <f>IFERROR(Таблица625[[#This Row],[цена наличные]]*Таблица625[[#This Row],[Заказ наличные]],"-")</f>
        <v>0</v>
      </c>
      <c r="J75" s="326">
        <f>IFERROR(Таблица625[[#This Row],[Цена б/н]]*Таблица625[[#This Row],[заказ б/н]],"-")</f>
        <v>0</v>
      </c>
      <c r="K75" s="327" t="str">
        <f>IF(Таблица625[[#This Row],[Цена б/н]]&gt;0,"1 год","")</f>
        <v>1 год</v>
      </c>
    </row>
    <row r="76" spans="1:11" ht="15" customHeight="1" x14ac:dyDescent="0.25">
      <c r="A76" s="241" t="s">
        <v>5507</v>
      </c>
      <c r="B76" s="321" t="s">
        <v>5513</v>
      </c>
      <c r="C76" s="322" t="s">
        <v>5514</v>
      </c>
      <c r="D76" s="323"/>
      <c r="E76" s="324">
        <v>149400</v>
      </c>
      <c r="F76" s="324">
        <v>167583.16196999999</v>
      </c>
      <c r="G76" s="325"/>
      <c r="H76" s="325"/>
      <c r="I76" s="326">
        <f>IFERROR(Таблица625[[#This Row],[цена наличные]]*Таблица625[[#This Row],[Заказ наличные]],"-")</f>
        <v>0</v>
      </c>
      <c r="J76" s="326">
        <f>IFERROR(Таблица625[[#This Row],[Цена б/н]]*Таблица625[[#This Row],[заказ б/н]],"-")</f>
        <v>0</v>
      </c>
      <c r="K76" s="327" t="str">
        <f>IF(Таблица625[[#This Row],[Цена б/н]]&gt;0,"1 год","")</f>
        <v>1 год</v>
      </c>
    </row>
    <row r="77" spans="1:11" ht="15" customHeight="1" x14ac:dyDescent="0.25">
      <c r="A77" s="241" t="s">
        <v>5186</v>
      </c>
      <c r="B77" s="242" t="s">
        <v>14179</v>
      </c>
      <c r="C77" s="322" t="s">
        <v>14180</v>
      </c>
      <c r="D77" s="323"/>
      <c r="E77" s="324">
        <v>54200</v>
      </c>
      <c r="F77" s="324">
        <v>60725.145766000001</v>
      </c>
      <c r="G77" s="325"/>
      <c r="H77" s="325"/>
      <c r="I77" s="326">
        <f>IFERROR(Таблица625[[#This Row],[цена наличные]]*Таблица625[[#This Row],[Заказ наличные]],"-")</f>
        <v>0</v>
      </c>
      <c r="J77" s="326">
        <f>IFERROR(Таблица625[[#This Row],[Цена б/н]]*Таблица625[[#This Row],[заказ б/н]],"-")</f>
        <v>0</v>
      </c>
      <c r="K77" s="327" t="str">
        <f>IF(Таблица625[[#This Row],[Цена б/н]]&gt;0,"1 год","")</f>
        <v>1 год</v>
      </c>
    </row>
    <row r="78" spans="1:11" ht="15" customHeight="1" x14ac:dyDescent="0.25">
      <c r="A78" s="241" t="s">
        <v>5186</v>
      </c>
      <c r="B78" s="466" t="s">
        <v>5500</v>
      </c>
      <c r="C78" s="467" t="s">
        <v>5501</v>
      </c>
      <c r="D78" s="468"/>
      <c r="E78" s="469">
        <v>54200</v>
      </c>
      <c r="F78" s="469">
        <v>60725.145766000001</v>
      </c>
      <c r="G78" s="462"/>
      <c r="H78" s="462"/>
      <c r="I78" s="463">
        <f>IFERROR(Таблица625[[#This Row],[цена наличные]]*Таблица625[[#This Row],[Заказ наличные]],"-")</f>
        <v>0</v>
      </c>
      <c r="J78" s="463">
        <f>IFERROR(Таблица625[[#This Row],[Цена б/н]]*Таблица625[[#This Row],[заказ б/н]],"-")</f>
        <v>0</v>
      </c>
      <c r="K78" s="470" t="str">
        <f>IF(Таблица625[[#This Row],[Цена б/н]]&gt;0,"1 год","")</f>
        <v>1 год</v>
      </c>
    </row>
    <row r="79" spans="1:11" ht="15" customHeight="1" x14ac:dyDescent="0.25">
      <c r="A79" s="241" t="s">
        <v>5186</v>
      </c>
      <c r="B79" s="466" t="s">
        <v>5500</v>
      </c>
      <c r="C79" s="467" t="s">
        <v>5194</v>
      </c>
      <c r="D79" s="468"/>
      <c r="E79" s="469">
        <v>54200</v>
      </c>
      <c r="F79" s="469">
        <v>60725.145766000001</v>
      </c>
      <c r="G79" s="462"/>
      <c r="H79" s="462"/>
      <c r="I79" s="463">
        <f>IFERROR(Таблица625[[#This Row],[цена наличные]]*Таблица625[[#This Row],[Заказ наличные]],"-")</f>
        <v>0</v>
      </c>
      <c r="J79" s="463">
        <f>IFERROR(Таблица625[[#This Row],[Цена б/н]]*Таблица625[[#This Row],[заказ б/н]],"-")</f>
        <v>0</v>
      </c>
      <c r="K79" s="470" t="str">
        <f>IF(Таблица625[[#This Row],[Цена б/н]]&gt;0,"1 год","")</f>
        <v>1 год</v>
      </c>
    </row>
    <row r="80" spans="1:11" ht="15" customHeight="1" x14ac:dyDescent="0.25">
      <c r="A80" s="241" t="s">
        <v>5186</v>
      </c>
      <c r="B80" s="242" t="s">
        <v>5503</v>
      </c>
      <c r="C80" s="243" t="s">
        <v>5192</v>
      </c>
      <c r="D80" s="247"/>
      <c r="E80" s="244">
        <v>55700</v>
      </c>
      <c r="F80" s="244">
        <v>62397.177314</v>
      </c>
      <c r="G80" s="212"/>
      <c r="H80" s="212"/>
      <c r="I80" s="213">
        <f>IFERROR(Таблица625[[#This Row],[цена наличные]]*Таблица625[[#This Row],[Заказ наличные]],"-")</f>
        <v>0</v>
      </c>
      <c r="J80" s="213">
        <f>IFERROR(Таблица625[[#This Row],[Цена б/н]]*Таблица625[[#This Row],[заказ б/н]],"-")</f>
        <v>0</v>
      </c>
      <c r="K80" s="245" t="str">
        <f>IF(Таблица625[[#This Row],[Цена б/н]]&gt;0,"1 год","")</f>
        <v>1 год</v>
      </c>
    </row>
    <row r="81" spans="1:11" ht="15" customHeight="1" x14ac:dyDescent="0.25">
      <c r="A81" s="241" t="s">
        <v>5186</v>
      </c>
      <c r="B81" s="321" t="s">
        <v>5496</v>
      </c>
      <c r="C81" s="322" t="s">
        <v>5187</v>
      </c>
      <c r="D81" s="323"/>
      <c r="E81" s="324">
        <v>59700</v>
      </c>
      <c r="F81" s="324">
        <v>66957.26335400001</v>
      </c>
      <c r="G81" s="325"/>
      <c r="H81" s="325"/>
      <c r="I81" s="326">
        <f>IFERROR(Таблица625[[#This Row],[цена наличные]]*Таблица625[[#This Row],[Заказ наличные]],"-")</f>
        <v>0</v>
      </c>
      <c r="J81" s="326">
        <f>IFERROR(Таблица625[[#This Row],[Цена б/н]]*Таблица625[[#This Row],[заказ б/н]],"-")</f>
        <v>0</v>
      </c>
      <c r="K81" s="327" t="str">
        <f>IF(Таблица625[[#This Row],[Цена б/н]]&gt;0,"1 год","")</f>
        <v>1 год</v>
      </c>
    </row>
    <row r="82" spans="1:11" ht="15" customHeight="1" x14ac:dyDescent="0.25">
      <c r="A82" s="241" t="s">
        <v>5186</v>
      </c>
      <c r="B82" s="321" t="s">
        <v>5502</v>
      </c>
      <c r="C82" s="322" t="s">
        <v>5191</v>
      </c>
      <c r="D82" s="323"/>
      <c r="E82" s="324">
        <v>59700</v>
      </c>
      <c r="F82" s="324">
        <v>66957.26335400001</v>
      </c>
      <c r="G82" s="325"/>
      <c r="H82" s="325"/>
      <c r="I82" s="326">
        <f>IFERROR(Таблица625[[#This Row],[цена наличные]]*Таблица625[[#This Row],[Заказ наличные]],"-")</f>
        <v>0</v>
      </c>
      <c r="J82" s="326">
        <f>IFERROR(Таблица625[[#This Row],[Цена б/н]]*Таблица625[[#This Row],[заказ б/н]],"-")</f>
        <v>0</v>
      </c>
      <c r="K82" s="327" t="str">
        <f>IF(Таблица625[[#This Row],[Цена б/н]]&gt;0,"1 год","")</f>
        <v>1 год</v>
      </c>
    </row>
    <row r="83" spans="1:11" ht="15" customHeight="1" x14ac:dyDescent="0.25">
      <c r="A83" s="241" t="s">
        <v>5186</v>
      </c>
      <c r="B83" s="321" t="s">
        <v>14181</v>
      </c>
      <c r="C83" s="322" t="s">
        <v>5188</v>
      </c>
      <c r="D83" s="323"/>
      <c r="E83" s="324">
        <v>68300</v>
      </c>
      <c r="F83" s="324">
        <v>76533.444038000001</v>
      </c>
      <c r="G83" s="325"/>
      <c r="H83" s="325"/>
      <c r="I83" s="326">
        <f>IFERROR(Таблица625[[#This Row],[цена наличные]]*Таблица625[[#This Row],[Заказ наличные]],"-")</f>
        <v>0</v>
      </c>
      <c r="J83" s="326">
        <f>IFERROR(Таблица625[[#This Row],[Цена б/н]]*Таблица625[[#This Row],[заказ б/н]],"-")</f>
        <v>0</v>
      </c>
      <c r="K83" s="327" t="str">
        <f>IF(Таблица625[[#This Row],[Цена б/н]]&gt;0,"1 год","")</f>
        <v>1 год</v>
      </c>
    </row>
    <row r="84" spans="1:11" ht="15" customHeight="1" x14ac:dyDescent="0.25">
      <c r="A84" s="241" t="s">
        <v>5186</v>
      </c>
      <c r="B84" s="466" t="s">
        <v>15969</v>
      </c>
      <c r="C84" s="467" t="s">
        <v>15970</v>
      </c>
      <c r="D84" s="468"/>
      <c r="E84" s="469">
        <v>69300</v>
      </c>
      <c r="F84" s="469">
        <v>77749.466981999998</v>
      </c>
      <c r="G84" s="462"/>
      <c r="H84" s="462"/>
      <c r="I84" s="463">
        <f>IFERROR(Таблица625[[#This Row],[цена наличные]]*Таблица625[[#This Row],[Заказ наличные]],"-")</f>
        <v>0</v>
      </c>
      <c r="J84" s="463">
        <f>IFERROR(Таблица625[[#This Row],[Цена б/н]]*Таблица625[[#This Row],[заказ б/н]],"-")</f>
        <v>0</v>
      </c>
      <c r="K84" s="470" t="str">
        <f>IF(Таблица625[[#This Row],[Цена б/н]]&gt;0,"1 год","")</f>
        <v>1 год</v>
      </c>
    </row>
    <row r="85" spans="1:11" ht="15" customHeight="1" x14ac:dyDescent="0.25">
      <c r="A85" s="241" t="s">
        <v>5186</v>
      </c>
      <c r="B85" s="466" t="s">
        <v>5506</v>
      </c>
      <c r="C85" s="467" t="s">
        <v>5193</v>
      </c>
      <c r="D85" s="468"/>
      <c r="E85" s="469">
        <v>75600</v>
      </c>
      <c r="F85" s="469">
        <v>84817.600344000006</v>
      </c>
      <c r="G85" s="462"/>
      <c r="H85" s="462"/>
      <c r="I85" s="463">
        <f>IFERROR(Таблица625[[#This Row],[цена наличные]]*Таблица625[[#This Row],[Заказ наличные]],"-")</f>
        <v>0</v>
      </c>
      <c r="J85" s="463">
        <f>IFERROR(Таблица625[[#This Row],[Цена б/н]]*Таблица625[[#This Row],[заказ б/н]],"-")</f>
        <v>0</v>
      </c>
      <c r="K85" s="470" t="str">
        <f>IF(Таблица625[[#This Row],[Цена б/н]]&gt;0,"1 год","")</f>
        <v>1 год</v>
      </c>
    </row>
    <row r="86" spans="1:11" ht="15" customHeight="1" x14ac:dyDescent="0.25">
      <c r="A86" s="241" t="s">
        <v>5186</v>
      </c>
      <c r="B86" s="321" t="s">
        <v>5497</v>
      </c>
      <c r="C86" s="322" t="s">
        <v>15968</v>
      </c>
      <c r="D86" s="323"/>
      <c r="E86" s="324">
        <v>88400</v>
      </c>
      <c r="F86" s="324">
        <v>99181.871369999993</v>
      </c>
      <c r="G86" s="325"/>
      <c r="H86" s="325"/>
      <c r="I86" s="326">
        <f>IFERROR(Таблица625[[#This Row],[цена наличные]]*Таблица625[[#This Row],[Заказ наличные]],"-")</f>
        <v>0</v>
      </c>
      <c r="J86" s="326">
        <f>IFERROR(Таблица625[[#This Row],[Цена б/н]]*Таблица625[[#This Row],[заказ б/н]],"-")</f>
        <v>0</v>
      </c>
      <c r="K86" s="327" t="str">
        <f>IF(Таблица625[[#This Row],[Цена б/н]]&gt;0,"1 год","")</f>
        <v>1 год</v>
      </c>
    </row>
    <row r="87" spans="1:11" ht="15" customHeight="1" x14ac:dyDescent="0.25">
      <c r="A87" s="241" t="s">
        <v>5186</v>
      </c>
      <c r="B87" s="466" t="s">
        <v>5497</v>
      </c>
      <c r="C87" s="467" t="s">
        <v>5505</v>
      </c>
      <c r="D87" s="468"/>
      <c r="E87" s="469">
        <v>89000</v>
      </c>
      <c r="F87" s="469">
        <v>99789.882842000006</v>
      </c>
      <c r="G87" s="462"/>
      <c r="H87" s="462"/>
      <c r="I87" s="463">
        <f>IFERROR(Таблица625[[#This Row],[цена наличные]]*Таблица625[[#This Row],[Заказ наличные]],"-")</f>
        <v>0</v>
      </c>
      <c r="J87" s="463">
        <f>IFERROR(Таблица625[[#This Row],[Цена б/н]]*Таблица625[[#This Row],[заказ б/н]],"-")</f>
        <v>0</v>
      </c>
      <c r="K87" s="470" t="str">
        <f>IF(Таблица625[[#This Row],[Цена б/н]]&gt;0,"1 год","")</f>
        <v>1 год</v>
      </c>
    </row>
    <row r="88" spans="1:11" ht="15" customHeight="1" x14ac:dyDescent="0.25">
      <c r="A88" s="241" t="s">
        <v>5186</v>
      </c>
      <c r="B88" s="242" t="s">
        <v>5504</v>
      </c>
      <c r="C88" s="243" t="s">
        <v>5189</v>
      </c>
      <c r="D88" s="247"/>
      <c r="E88" s="244">
        <v>89100</v>
      </c>
      <c r="F88" s="244">
        <v>99941.885710000002</v>
      </c>
      <c r="G88" s="212"/>
      <c r="H88" s="212"/>
      <c r="I88" s="213">
        <f>IFERROR(Таблица625[[#This Row],[цена наличные]]*Таблица625[[#This Row],[Заказ наличные]],"-")</f>
        <v>0</v>
      </c>
      <c r="J88" s="213">
        <f>IFERROR(Таблица625[[#This Row],[Цена б/н]]*Таблица625[[#This Row],[заказ б/н]],"-")</f>
        <v>0</v>
      </c>
      <c r="K88" s="245" t="str">
        <f>IF(Таблица625[[#This Row],[Цена б/н]]&gt;0,"1 год","")</f>
        <v>1 год</v>
      </c>
    </row>
    <row r="89" spans="1:11" ht="15" customHeight="1" x14ac:dyDescent="0.25">
      <c r="A89" s="241" t="s">
        <v>5186</v>
      </c>
      <c r="B89" s="242" t="s">
        <v>15971</v>
      </c>
      <c r="C89" s="243" t="s">
        <v>5190</v>
      </c>
      <c r="D89" s="247"/>
      <c r="E89" s="244">
        <v>100300</v>
      </c>
      <c r="F89" s="244">
        <v>112482.12232000001</v>
      </c>
      <c r="G89" s="212"/>
      <c r="H89" s="212"/>
      <c r="I89" s="213">
        <f>IFERROR(Таблица625[[#This Row],[цена наличные]]*Таблица625[[#This Row],[Заказ наличные]],"-")</f>
        <v>0</v>
      </c>
      <c r="J89" s="213">
        <f>IFERROR(Таблица625[[#This Row],[Цена б/н]]*Таблица625[[#This Row],[заказ б/н]],"-")</f>
        <v>0</v>
      </c>
      <c r="K89" s="245" t="str">
        <f>IF(Таблица625[[#This Row],[Цена б/н]]&gt;0,"1 год","")</f>
        <v>1 год</v>
      </c>
    </row>
    <row r="90" spans="1:11" ht="15" customHeight="1" x14ac:dyDescent="0.25">
      <c r="A90" s="241" t="s">
        <v>5186</v>
      </c>
      <c r="B90" s="466" t="s">
        <v>5498</v>
      </c>
      <c r="C90" s="467" t="s">
        <v>5499</v>
      </c>
      <c r="D90" s="468"/>
      <c r="E90" s="469">
        <v>124300</v>
      </c>
      <c r="F90" s="469">
        <v>139462.63139000002</v>
      </c>
      <c r="G90" s="462"/>
      <c r="H90" s="462"/>
      <c r="I90" s="463">
        <f>IFERROR(Таблица625[[#This Row],[цена наличные]]*Таблица625[[#This Row],[Заказ наличные]],"-")</f>
        <v>0</v>
      </c>
      <c r="J90" s="463">
        <f>IFERROR(Таблица625[[#This Row],[Цена б/н]]*Таблица625[[#This Row],[заказ б/н]],"-")</f>
        <v>0</v>
      </c>
      <c r="K90" s="470" t="str">
        <f>IF(Таблица625[[#This Row],[Цена б/н]]&gt;0,"1 год","")</f>
        <v>1 год</v>
      </c>
    </row>
    <row r="91" spans="1:11" ht="15" customHeight="1" x14ac:dyDescent="0.25">
      <c r="A91" s="241" t="s">
        <v>5195</v>
      </c>
      <c r="B91" s="466" t="s">
        <v>5531</v>
      </c>
      <c r="C91" s="467" t="s">
        <v>5196</v>
      </c>
      <c r="D91" s="468"/>
      <c r="E91" s="469">
        <v>89800</v>
      </c>
      <c r="F91" s="469">
        <v>100701.90005000001</v>
      </c>
      <c r="G91" s="462"/>
      <c r="H91" s="462"/>
      <c r="I91" s="463">
        <f>IFERROR(Таблица625[[#This Row],[цена наличные]]*Таблица625[[#This Row],[Заказ наличные]],"-")</f>
        <v>0</v>
      </c>
      <c r="J91" s="463">
        <f>IFERROR(Таблица625[[#This Row],[Цена б/н]]*Таблица625[[#This Row],[заказ б/н]],"-")</f>
        <v>0</v>
      </c>
      <c r="K91" s="470" t="str">
        <f>IF(Таблица625[[#This Row],[Цена б/н]]&gt;0,"1 год","")</f>
        <v>1 год</v>
      </c>
    </row>
    <row r="92" spans="1:11" ht="15" customHeight="1" x14ac:dyDescent="0.25">
      <c r="A92" s="241" t="s">
        <v>353</v>
      </c>
      <c r="B92" s="242" t="s">
        <v>5636</v>
      </c>
      <c r="C92" s="467" t="s">
        <v>5200</v>
      </c>
      <c r="D92" s="468"/>
      <c r="E92" s="469">
        <v>40300</v>
      </c>
      <c r="F92" s="469">
        <v>45220.853230000001</v>
      </c>
      <c r="G92" s="462"/>
      <c r="H92" s="462"/>
      <c r="I92" s="463">
        <f>IFERROR(Таблица625[[#This Row],[цена наличные]]*Таблица625[[#This Row],[Заказ наличные]],"-")</f>
        <v>0</v>
      </c>
      <c r="J92" s="463">
        <f>IFERROR(Таблица625[[#This Row],[Цена б/н]]*Таблица625[[#This Row],[заказ б/н]],"-")</f>
        <v>0</v>
      </c>
      <c r="K92" s="470" t="str">
        <f>IF(Таблица625[[#This Row],[Цена б/н]]&gt;0,"1 год","")</f>
        <v>1 год</v>
      </c>
    </row>
    <row r="93" spans="1:11" ht="15" customHeight="1" x14ac:dyDescent="0.25">
      <c r="A93" s="241" t="s">
        <v>353</v>
      </c>
      <c r="B93" s="321" t="s">
        <v>9811</v>
      </c>
      <c r="C93" s="322" t="s">
        <v>9812</v>
      </c>
      <c r="D93" s="323"/>
      <c r="E93" s="324">
        <v>47500</v>
      </c>
      <c r="F93" s="324">
        <v>53277.005233999997</v>
      </c>
      <c r="G93" s="325"/>
      <c r="H93" s="325"/>
      <c r="I93" s="326">
        <f>IFERROR(Таблица625[[#This Row],[цена наличные]]*Таблица625[[#This Row],[Заказ наличные]],"-")</f>
        <v>0</v>
      </c>
      <c r="J93" s="326">
        <f>IFERROR(Таблица625[[#This Row],[Цена б/н]]*Таблица625[[#This Row],[заказ б/н]],"-")</f>
        <v>0</v>
      </c>
      <c r="K93" s="327" t="str">
        <f>IF(Таблица625[[#This Row],[Цена б/н]]&gt;0,"1 год","")</f>
        <v>1 год</v>
      </c>
    </row>
    <row r="94" spans="1:11" ht="15" customHeight="1" x14ac:dyDescent="0.25">
      <c r="A94" s="241" t="s">
        <v>353</v>
      </c>
      <c r="B94" s="466" t="s">
        <v>9813</v>
      </c>
      <c r="C94" s="467" t="s">
        <v>9814</v>
      </c>
      <c r="D94" s="468"/>
      <c r="E94" s="469">
        <v>49500</v>
      </c>
      <c r="F94" s="469">
        <v>55481.046819999996</v>
      </c>
      <c r="G94" s="462"/>
      <c r="H94" s="462"/>
      <c r="I94" s="463">
        <f>IFERROR(Таблица625[[#This Row],[цена наличные]]*Таблица625[[#This Row],[Заказ наличные]],"-")</f>
        <v>0</v>
      </c>
      <c r="J94" s="463">
        <f>IFERROR(Таблица625[[#This Row],[Цена б/н]]*Таблица625[[#This Row],[заказ б/н]],"-")</f>
        <v>0</v>
      </c>
      <c r="K94" s="470" t="str">
        <f>IF(Таблица625[[#This Row],[Цена б/н]]&gt;0,"1 год","")</f>
        <v>1 год</v>
      </c>
    </row>
    <row r="95" spans="1:11" ht="15" customHeight="1" x14ac:dyDescent="0.25">
      <c r="A95" s="241" t="s">
        <v>353</v>
      </c>
      <c r="B95" s="321" t="s">
        <v>9924</v>
      </c>
      <c r="C95" s="322" t="s">
        <v>9925</v>
      </c>
      <c r="D95" s="323"/>
      <c r="E95" s="324">
        <v>50200</v>
      </c>
      <c r="F95" s="324">
        <v>56241.061160000005</v>
      </c>
      <c r="G95" s="325"/>
      <c r="H95" s="325"/>
      <c r="I95" s="326">
        <f>IFERROR(Таблица625[[#This Row],[цена наличные]]*Таблица625[[#This Row],[Заказ наличные]],"-")</f>
        <v>0</v>
      </c>
      <c r="J95" s="326">
        <f>IFERROR(Таблица625[[#This Row],[Цена б/н]]*Таблица625[[#This Row],[заказ б/н]],"-")</f>
        <v>0</v>
      </c>
      <c r="K95" s="327" t="str">
        <f>IF(Таблица625[[#This Row],[Цена б/н]]&gt;0,"1 год","")</f>
        <v>1 год</v>
      </c>
    </row>
    <row r="96" spans="1:11" ht="15" customHeight="1" x14ac:dyDescent="0.25">
      <c r="A96" s="241" t="s">
        <v>353</v>
      </c>
      <c r="B96" s="242" t="s">
        <v>5532</v>
      </c>
      <c r="C96" s="243" t="s">
        <v>5441</v>
      </c>
      <c r="D96" s="247"/>
      <c r="E96" s="244">
        <v>54100</v>
      </c>
      <c r="F96" s="244">
        <v>60649.144332000003</v>
      </c>
      <c r="G96" s="212"/>
      <c r="H96" s="212"/>
      <c r="I96" s="213">
        <f>IFERROR(Таблица625[[#This Row],[цена наличные]]*Таблица625[[#This Row],[Заказ наличные]],"-")</f>
        <v>0</v>
      </c>
      <c r="J96" s="213">
        <f>IFERROR(Таблица625[[#This Row],[Цена б/н]]*Таблица625[[#This Row],[заказ б/н]],"-")</f>
        <v>0</v>
      </c>
      <c r="K96" s="245" t="str">
        <f>IF(Таблица625[[#This Row],[Цена б/н]]&gt;0,"1 год","")</f>
        <v>1 год</v>
      </c>
    </row>
    <row r="97" spans="1:11" ht="15" customHeight="1" x14ac:dyDescent="0.25">
      <c r="A97" s="241" t="s">
        <v>353</v>
      </c>
      <c r="B97" s="321" t="s">
        <v>9815</v>
      </c>
      <c r="C97" s="322" t="s">
        <v>5199</v>
      </c>
      <c r="D97" s="323"/>
      <c r="E97" s="324">
        <v>58200</v>
      </c>
      <c r="F97" s="324">
        <v>65285.231806000003</v>
      </c>
      <c r="G97" s="325"/>
      <c r="H97" s="325"/>
      <c r="I97" s="326">
        <f>IFERROR(Таблица625[[#This Row],[цена наличные]]*Таблица625[[#This Row],[Заказ наличные]],"-")</f>
        <v>0</v>
      </c>
      <c r="J97" s="326">
        <f>IFERROR(Таблица625[[#This Row],[Цена б/н]]*Таблица625[[#This Row],[заказ б/н]],"-")</f>
        <v>0</v>
      </c>
      <c r="K97" s="327" t="str">
        <f>IF(Таблица625[[#This Row],[Цена б/н]]&gt;0,"1 год","")</f>
        <v>1 год</v>
      </c>
    </row>
    <row r="98" spans="1:11" ht="15" customHeight="1" x14ac:dyDescent="0.25">
      <c r="A98" s="241" t="s">
        <v>353</v>
      </c>
      <c r="B98" s="242" t="s">
        <v>5634</v>
      </c>
      <c r="C98" s="243" t="s">
        <v>5635</v>
      </c>
      <c r="D98" s="247"/>
      <c r="E98" s="244">
        <v>58300</v>
      </c>
      <c r="F98" s="244">
        <v>65361.233240000001</v>
      </c>
      <c r="G98" s="212"/>
      <c r="H98" s="212"/>
      <c r="I98" s="213">
        <f>IFERROR(Таблица625[[#This Row],[цена наличные]]*Таблица625[[#This Row],[Заказ наличные]],"-")</f>
        <v>0</v>
      </c>
      <c r="J98" s="213">
        <f>IFERROR(Таблица625[[#This Row],[Цена б/н]]*Таблица625[[#This Row],[заказ б/н]],"-")</f>
        <v>0</v>
      </c>
      <c r="K98" s="245" t="str">
        <f>IF(Таблица625[[#This Row],[Цена б/н]]&gt;0,"1 год","")</f>
        <v>1 год</v>
      </c>
    </row>
    <row r="99" spans="1:11" ht="15" customHeight="1" x14ac:dyDescent="0.25">
      <c r="A99" s="241" t="s">
        <v>353</v>
      </c>
      <c r="B99" s="466" t="s">
        <v>5633</v>
      </c>
      <c r="C99" s="467" t="s">
        <v>5197</v>
      </c>
      <c r="D99" s="468"/>
      <c r="E99" s="469">
        <v>63000</v>
      </c>
      <c r="F99" s="469">
        <v>70681.33361999999</v>
      </c>
      <c r="G99" s="462"/>
      <c r="H99" s="462"/>
      <c r="I99" s="463">
        <f>IFERROR(Таблица625[[#This Row],[цена наличные]]*Таблица625[[#This Row],[Заказ наличные]],"-")</f>
        <v>0</v>
      </c>
      <c r="J99" s="463">
        <f>IFERROR(Таблица625[[#This Row],[Цена б/н]]*Таблица625[[#This Row],[заказ б/н]],"-")</f>
        <v>0</v>
      </c>
      <c r="K99" s="470" t="str">
        <f>IF(Таблица625[[#This Row],[Цена б/н]]&gt;0,"1 год","")</f>
        <v>1 год</v>
      </c>
    </row>
    <row r="100" spans="1:11" ht="15" customHeight="1" x14ac:dyDescent="0.25">
      <c r="A100" s="241" t="s">
        <v>353</v>
      </c>
      <c r="B100" s="466" t="s">
        <v>5538</v>
      </c>
      <c r="C100" s="467" t="s">
        <v>5449</v>
      </c>
      <c r="D100" s="468"/>
      <c r="E100" s="469">
        <v>66200</v>
      </c>
      <c r="F100" s="469">
        <v>74177.399583999999</v>
      </c>
      <c r="G100" s="462"/>
      <c r="H100" s="462"/>
      <c r="I100" s="463">
        <f>IFERROR(Таблица625[[#This Row],[цена наличные]]*Таблица625[[#This Row],[Заказ наличные]],"-")</f>
        <v>0</v>
      </c>
      <c r="J100" s="463">
        <f>IFERROR(Таблица625[[#This Row],[Цена б/н]]*Таблица625[[#This Row],[заказ б/н]],"-")</f>
        <v>0</v>
      </c>
      <c r="K100" s="470" t="str">
        <f>IF(Таблица625[[#This Row],[Цена б/н]]&gt;0,"1 год","")</f>
        <v>1 год</v>
      </c>
    </row>
    <row r="101" spans="1:11" ht="15" customHeight="1" x14ac:dyDescent="0.25">
      <c r="A101" s="241" t="s">
        <v>353</v>
      </c>
      <c r="B101" s="466" t="s">
        <v>5539</v>
      </c>
      <c r="C101" s="467" t="s">
        <v>5540</v>
      </c>
      <c r="D101" s="468"/>
      <c r="E101" s="469">
        <v>68100</v>
      </c>
      <c r="F101" s="469">
        <v>76381.441170000006</v>
      </c>
      <c r="G101" s="462"/>
      <c r="H101" s="462"/>
      <c r="I101" s="463">
        <f>IFERROR(Таблица625[[#This Row],[цена наличные]]*Таблица625[[#This Row],[Заказ наличные]],"-")</f>
        <v>0</v>
      </c>
      <c r="J101" s="463">
        <f>IFERROR(Таблица625[[#This Row],[Цена б/н]]*Таблица625[[#This Row],[заказ б/н]],"-")</f>
        <v>0</v>
      </c>
      <c r="K101" s="470" t="str">
        <f>IF(Таблица625[[#This Row],[Цена б/н]]&gt;0,"1 год","")</f>
        <v>1 год</v>
      </c>
    </row>
    <row r="102" spans="1:11" ht="15" customHeight="1" x14ac:dyDescent="0.25">
      <c r="A102" s="241" t="s">
        <v>353</v>
      </c>
      <c r="B102" s="242" t="s">
        <v>5545</v>
      </c>
      <c r="C102" s="243" t="s">
        <v>5326</v>
      </c>
      <c r="D102" s="247"/>
      <c r="E102" s="244">
        <v>69800</v>
      </c>
      <c r="F102" s="244">
        <v>78281.477019999991</v>
      </c>
      <c r="G102" s="212"/>
      <c r="H102" s="212"/>
      <c r="I102" s="213">
        <f>IFERROR(Таблица625[[#This Row],[цена наличные]]*Таблица625[[#This Row],[Заказ наличные]],"-")</f>
        <v>0</v>
      </c>
      <c r="J102" s="213">
        <f>IFERROR(Таблица625[[#This Row],[Цена б/н]]*Таблица625[[#This Row],[заказ б/н]],"-")</f>
        <v>0</v>
      </c>
      <c r="K102" s="245" t="str">
        <f>IF(Таблица625[[#This Row],[Цена б/н]]&gt;0,"1 год","")</f>
        <v>1 год</v>
      </c>
    </row>
    <row r="103" spans="1:11" ht="15" customHeight="1" x14ac:dyDescent="0.25">
      <c r="A103" s="241" t="s">
        <v>353</v>
      </c>
      <c r="B103" s="466" t="s">
        <v>5541</v>
      </c>
      <c r="C103" s="467" t="s">
        <v>5542</v>
      </c>
      <c r="D103" s="468"/>
      <c r="E103" s="469">
        <v>72500</v>
      </c>
      <c r="F103" s="469">
        <v>81321.534379999997</v>
      </c>
      <c r="G103" s="462"/>
      <c r="H103" s="462"/>
      <c r="I103" s="463">
        <f>IFERROR(Таблица625[[#This Row],[цена наличные]]*Таблица625[[#This Row],[Заказ наличные]],"-")</f>
        <v>0</v>
      </c>
      <c r="J103" s="463">
        <f>IFERROR(Таблица625[[#This Row],[Цена б/н]]*Таблица625[[#This Row],[заказ б/н]],"-")</f>
        <v>0</v>
      </c>
      <c r="K103" s="470" t="str">
        <f>IF(Таблица625[[#This Row],[Цена б/н]]&gt;0,"1 год","")</f>
        <v>1 год</v>
      </c>
    </row>
    <row r="104" spans="1:11" ht="15" customHeight="1" x14ac:dyDescent="0.25">
      <c r="A104" s="241" t="s">
        <v>353</v>
      </c>
      <c r="B104" s="242" t="s">
        <v>5543</v>
      </c>
      <c r="C104" s="322" t="s">
        <v>5544</v>
      </c>
      <c r="D104" s="323"/>
      <c r="E104" s="324">
        <v>75900</v>
      </c>
      <c r="F104" s="324">
        <v>85121.606079999998</v>
      </c>
      <c r="G104" s="325"/>
      <c r="H104" s="325"/>
      <c r="I104" s="326">
        <f>IFERROR(Таблица625[[#This Row],[цена наличные]]*Таблица625[[#This Row],[Заказ наличные]],"-")</f>
        <v>0</v>
      </c>
      <c r="J104" s="326">
        <f>IFERROR(Таблица625[[#This Row],[Цена б/н]]*Таблица625[[#This Row],[заказ б/н]],"-")</f>
        <v>0</v>
      </c>
      <c r="K104" s="327" t="str">
        <f>IF(Таблица625[[#This Row],[Цена б/н]]&gt;0,"1 год","")</f>
        <v>1 год</v>
      </c>
    </row>
    <row r="105" spans="1:11" ht="15" customHeight="1" x14ac:dyDescent="0.25">
      <c r="A105" s="241" t="s">
        <v>353</v>
      </c>
      <c r="B105" s="466" t="s">
        <v>5533</v>
      </c>
      <c r="C105" s="467" t="s">
        <v>5534</v>
      </c>
      <c r="D105" s="468"/>
      <c r="E105" s="469">
        <v>82800</v>
      </c>
      <c r="F105" s="469">
        <v>92873.752348000009</v>
      </c>
      <c r="G105" s="462"/>
      <c r="H105" s="462"/>
      <c r="I105" s="463">
        <f>IFERROR(Таблица625[[#This Row],[цена наличные]]*Таблица625[[#This Row],[Заказ наличные]],"-")</f>
        <v>0</v>
      </c>
      <c r="J105" s="463">
        <f>IFERROR(Таблица625[[#This Row],[Цена б/н]]*Таблица625[[#This Row],[заказ б/н]],"-")</f>
        <v>0</v>
      </c>
      <c r="K105" s="470" t="str">
        <f>IF(Таблица625[[#This Row],[Цена б/н]]&gt;0,"1 год","")</f>
        <v>1 год</v>
      </c>
    </row>
    <row r="106" spans="1:11" ht="15" customHeight="1" x14ac:dyDescent="0.25">
      <c r="A106" s="241" t="s">
        <v>353</v>
      </c>
      <c r="B106" s="466" t="s">
        <v>5535</v>
      </c>
      <c r="C106" s="467" t="s">
        <v>5330</v>
      </c>
      <c r="D106" s="468"/>
      <c r="E106" s="469">
        <v>85000</v>
      </c>
      <c r="F106" s="469">
        <v>95381.799670000008</v>
      </c>
      <c r="G106" s="462"/>
      <c r="H106" s="462"/>
      <c r="I106" s="463">
        <f>IFERROR(Таблица625[[#This Row],[цена наличные]]*Таблица625[[#This Row],[Заказ наличные]],"-")</f>
        <v>0</v>
      </c>
      <c r="J106" s="463">
        <f>IFERROR(Таблица625[[#This Row],[Цена б/н]]*Таблица625[[#This Row],[заказ б/н]],"-")</f>
        <v>0</v>
      </c>
      <c r="K106" s="470" t="str">
        <f>IF(Таблица625[[#This Row],[Цена б/н]]&gt;0,"1 год","")</f>
        <v>1 год</v>
      </c>
    </row>
    <row r="107" spans="1:11" ht="15" customHeight="1" x14ac:dyDescent="0.25">
      <c r="A107" s="241" t="s">
        <v>353</v>
      </c>
      <c r="B107" s="242" t="s">
        <v>5536</v>
      </c>
      <c r="C107" s="243" t="s">
        <v>5537</v>
      </c>
      <c r="D107" s="247"/>
      <c r="E107" s="244">
        <v>103000</v>
      </c>
      <c r="F107" s="244">
        <v>115522.17968000002</v>
      </c>
      <c r="G107" s="212"/>
      <c r="H107" s="212"/>
      <c r="I107" s="213">
        <f>IFERROR(Таблица625[[#This Row],[цена наличные]]*Таблица625[[#This Row],[Заказ наличные]],"-")</f>
        <v>0</v>
      </c>
      <c r="J107" s="213">
        <f>IFERROR(Таблица625[[#This Row],[Цена б/н]]*Таблица625[[#This Row],[заказ б/н]],"-")</f>
        <v>0</v>
      </c>
      <c r="K107" s="245" t="str">
        <f>IF(Таблица625[[#This Row],[Цена б/н]]&gt;0,"1 год","")</f>
        <v>1 год</v>
      </c>
    </row>
    <row r="108" spans="1:11" ht="15" customHeight="1" x14ac:dyDescent="0.25">
      <c r="A108" s="241" t="s">
        <v>353</v>
      </c>
      <c r="B108" s="466" t="s">
        <v>9685</v>
      </c>
      <c r="C108" s="467" t="s">
        <v>9686</v>
      </c>
      <c r="D108" s="468"/>
      <c r="E108" s="469">
        <v>110500</v>
      </c>
      <c r="F108" s="469">
        <v>123958.33885400002</v>
      </c>
      <c r="G108" s="462"/>
      <c r="H108" s="462"/>
      <c r="I108" s="463">
        <f>IFERROR(Таблица625[[#This Row],[цена наличные]]*Таблица625[[#This Row],[Заказ наличные]],"-")</f>
        <v>0</v>
      </c>
      <c r="J108" s="463">
        <f>IFERROR(Таблица625[[#This Row],[Цена б/н]]*Таблица625[[#This Row],[заказ б/н]],"-")</f>
        <v>0</v>
      </c>
      <c r="K108" s="470" t="str">
        <f>IF(Таблица625[[#This Row],[Цена б/н]]&gt;0,"1 год","")</f>
        <v>1 год</v>
      </c>
    </row>
    <row r="109" spans="1:11" ht="15" customHeight="1" x14ac:dyDescent="0.25">
      <c r="A109" s="241" t="s">
        <v>353</v>
      </c>
      <c r="B109" s="321" t="s">
        <v>11703</v>
      </c>
      <c r="C109" s="322" t="s">
        <v>11702</v>
      </c>
      <c r="D109" s="323"/>
      <c r="E109" s="324">
        <v>236300</v>
      </c>
      <c r="F109" s="324">
        <v>265169.003226</v>
      </c>
      <c r="G109" s="325"/>
      <c r="H109" s="325"/>
      <c r="I109" s="326">
        <f>IFERROR(Таблица625[[#This Row],[цена наличные]]*Таблица625[[#This Row],[Заказ наличные]],"-")</f>
        <v>0</v>
      </c>
      <c r="J109" s="326">
        <f>IFERROR(Таблица625[[#This Row],[Цена б/н]]*Таблица625[[#This Row],[заказ б/н]],"-")</f>
        <v>0</v>
      </c>
      <c r="K109" s="327" t="str">
        <f>IF(Таблица625[[#This Row],[Цена б/н]]&gt;0,"1 год","")</f>
        <v>1 год</v>
      </c>
    </row>
    <row r="110" spans="1:11" ht="15" customHeight="1" x14ac:dyDescent="0.25">
      <c r="A110" s="241" t="s">
        <v>404</v>
      </c>
      <c r="B110" s="466" t="s">
        <v>9687</v>
      </c>
      <c r="C110" s="467" t="s">
        <v>5216</v>
      </c>
      <c r="D110" s="468"/>
      <c r="E110" s="469">
        <v>51500</v>
      </c>
      <c r="F110" s="469">
        <v>57685.088405999995</v>
      </c>
      <c r="G110" s="462"/>
      <c r="H110" s="462"/>
      <c r="I110" s="463">
        <f>IFERROR(Таблица625[[#This Row],[цена наличные]]*Таблица625[[#This Row],[Заказ наличные]],"-")</f>
        <v>0</v>
      </c>
      <c r="J110" s="463">
        <f>IFERROR(Таблица625[[#This Row],[Цена б/н]]*Таблица625[[#This Row],[заказ б/н]],"-")</f>
        <v>0</v>
      </c>
      <c r="K110" s="470" t="str">
        <f>IF(Таблица625[[#This Row],[Цена б/н]]&gt;0,"1 год","")</f>
        <v>1 год</v>
      </c>
    </row>
    <row r="111" spans="1:11" ht="15" customHeight="1" x14ac:dyDescent="0.25">
      <c r="A111" s="241" t="s">
        <v>404</v>
      </c>
      <c r="B111" s="466" t="s">
        <v>5576</v>
      </c>
      <c r="C111" s="467" t="s">
        <v>5340</v>
      </c>
      <c r="D111" s="468"/>
      <c r="E111" s="469">
        <v>52500</v>
      </c>
      <c r="F111" s="469">
        <v>58901.111349999999</v>
      </c>
      <c r="G111" s="462"/>
      <c r="H111" s="462"/>
      <c r="I111" s="463">
        <f>IFERROR(Таблица625[[#This Row],[цена наличные]]*Таблица625[[#This Row],[Заказ наличные]],"-")</f>
        <v>0</v>
      </c>
      <c r="J111" s="463">
        <f>IFERROR(Таблица625[[#This Row],[Цена б/н]]*Таблица625[[#This Row],[заказ б/н]],"-")</f>
        <v>0</v>
      </c>
      <c r="K111" s="470" t="str">
        <f>IF(Таблица625[[#This Row],[Цена б/н]]&gt;0,"1 год","")</f>
        <v>1 год</v>
      </c>
    </row>
    <row r="112" spans="1:11" ht="15" customHeight="1" x14ac:dyDescent="0.25">
      <c r="A112" s="241" t="s">
        <v>404</v>
      </c>
      <c r="B112" s="321" t="s">
        <v>11149</v>
      </c>
      <c r="C112" s="322" t="s">
        <v>5229</v>
      </c>
      <c r="D112" s="323"/>
      <c r="E112" s="324">
        <v>59300</v>
      </c>
      <c r="F112" s="324">
        <v>66501.254749999993</v>
      </c>
      <c r="G112" s="325"/>
      <c r="H112" s="325"/>
      <c r="I112" s="326">
        <f>IFERROR(Таблица625[[#This Row],[цена наличные]]*Таблица625[[#This Row],[Заказ наличные]],"-")</f>
        <v>0</v>
      </c>
      <c r="J112" s="326">
        <f>IFERROR(Таблица625[[#This Row],[Цена б/н]]*Таблица625[[#This Row],[заказ б/н]],"-")</f>
        <v>0</v>
      </c>
      <c r="K112" s="327" t="str">
        <f>IF(Таблица625[[#This Row],[Цена б/н]]&gt;0,"1 год","")</f>
        <v>1 год</v>
      </c>
    </row>
    <row r="113" spans="1:11" ht="15" customHeight="1" x14ac:dyDescent="0.25">
      <c r="A113" s="241" t="s">
        <v>404</v>
      </c>
      <c r="B113" s="242" t="s">
        <v>5590</v>
      </c>
      <c r="C113" s="243" t="s">
        <v>5591</v>
      </c>
      <c r="D113" s="247"/>
      <c r="E113" s="244">
        <v>70500</v>
      </c>
      <c r="F113" s="244">
        <v>79041.491360000015</v>
      </c>
      <c r="G113" s="212"/>
      <c r="H113" s="212"/>
      <c r="I113" s="213">
        <f>IFERROR(Таблица625[[#This Row],[цена наличные]]*Таблица625[[#This Row],[Заказ наличные]],"-")</f>
        <v>0</v>
      </c>
      <c r="J113" s="213">
        <f>IFERROR(Таблица625[[#This Row],[Цена б/н]]*Таблица625[[#This Row],[заказ б/н]],"-")</f>
        <v>0</v>
      </c>
      <c r="K113" s="245" t="str">
        <f>IF(Таблица625[[#This Row],[Цена б/н]]&gt;0,"1 год","")</f>
        <v>1 год</v>
      </c>
    </row>
    <row r="114" spans="1:11" ht="15" customHeight="1" x14ac:dyDescent="0.25">
      <c r="A114" s="241" t="s">
        <v>404</v>
      </c>
      <c r="B114" s="321" t="s">
        <v>5582</v>
      </c>
      <c r="C114" s="322" t="s">
        <v>5583</v>
      </c>
      <c r="D114" s="323"/>
      <c r="E114" s="324">
        <v>76600</v>
      </c>
      <c r="F114" s="324">
        <v>85881.620420000007</v>
      </c>
      <c r="G114" s="325"/>
      <c r="H114" s="325"/>
      <c r="I114" s="326">
        <f>IFERROR(Таблица625[[#This Row],[цена наличные]]*Таблица625[[#This Row],[Заказ наличные]],"-")</f>
        <v>0</v>
      </c>
      <c r="J114" s="326">
        <f>IFERROR(Таблица625[[#This Row],[Цена б/н]]*Таблица625[[#This Row],[заказ б/н]],"-")</f>
        <v>0</v>
      </c>
      <c r="K114" s="327" t="str">
        <f>IF(Таблица625[[#This Row],[Цена б/н]]&gt;0,"1 год","")</f>
        <v>1 год</v>
      </c>
    </row>
    <row r="115" spans="1:11" ht="15" customHeight="1" x14ac:dyDescent="0.25">
      <c r="A115" s="241" t="s">
        <v>404</v>
      </c>
      <c r="B115" s="466" t="s">
        <v>5581</v>
      </c>
      <c r="C115" s="467" t="s">
        <v>5346</v>
      </c>
      <c r="D115" s="468"/>
      <c r="E115" s="469">
        <v>79300</v>
      </c>
      <c r="F115" s="469">
        <v>88921.677779999998</v>
      </c>
      <c r="G115" s="462"/>
      <c r="H115" s="462"/>
      <c r="I115" s="463">
        <f>IFERROR(Таблица625[[#This Row],[цена наличные]]*Таблица625[[#This Row],[Заказ наличные]],"-")</f>
        <v>0</v>
      </c>
      <c r="J115" s="463">
        <f>IFERROR(Таблица625[[#This Row],[Цена б/н]]*Таблица625[[#This Row],[заказ б/н]],"-")</f>
        <v>0</v>
      </c>
      <c r="K115" s="470" t="str">
        <f>IF(Таблица625[[#This Row],[Цена б/н]]&gt;0,"1 год","")</f>
        <v>1 год</v>
      </c>
    </row>
    <row r="116" spans="1:11" ht="15" customHeight="1" x14ac:dyDescent="0.25">
      <c r="A116" s="241" t="s">
        <v>404</v>
      </c>
      <c r="B116" s="466" t="s">
        <v>5586</v>
      </c>
      <c r="C116" s="467" t="s">
        <v>5587</v>
      </c>
      <c r="D116" s="468"/>
      <c r="E116" s="469">
        <v>84700</v>
      </c>
      <c r="F116" s="469">
        <v>95001.792499999996</v>
      </c>
      <c r="G116" s="462"/>
      <c r="H116" s="462"/>
      <c r="I116" s="463">
        <f>IFERROR(Таблица625[[#This Row],[цена наличные]]*Таблица625[[#This Row],[Заказ наличные]],"-")</f>
        <v>0</v>
      </c>
      <c r="J116" s="463">
        <f>IFERROR(Таблица625[[#This Row],[Цена б/н]]*Таблица625[[#This Row],[заказ б/н]],"-")</f>
        <v>0</v>
      </c>
      <c r="K116" s="470" t="str">
        <f>IF(Таблица625[[#This Row],[Цена б/н]]&gt;0,"1 год","")</f>
        <v>1 год</v>
      </c>
    </row>
    <row r="117" spans="1:11" ht="15" customHeight="1" x14ac:dyDescent="0.25">
      <c r="A117" s="241" t="s">
        <v>404</v>
      </c>
      <c r="B117" s="466" t="s">
        <v>5579</v>
      </c>
      <c r="C117" s="467" t="s">
        <v>5580</v>
      </c>
      <c r="D117" s="468"/>
      <c r="E117" s="469">
        <v>90000</v>
      </c>
      <c r="F117" s="469">
        <v>100929.904352</v>
      </c>
      <c r="G117" s="462"/>
      <c r="H117" s="462"/>
      <c r="I117" s="463">
        <f>IFERROR(Таблица625[[#This Row],[цена наличные]]*Таблица625[[#This Row],[Заказ наличные]],"-")</f>
        <v>0</v>
      </c>
      <c r="J117" s="463">
        <f>IFERROR(Таблица625[[#This Row],[Цена б/н]]*Таблица625[[#This Row],[заказ б/н]],"-")</f>
        <v>0</v>
      </c>
      <c r="K117" s="470" t="str">
        <f>IF(Таблица625[[#This Row],[Цена б/н]]&gt;0,"1 год","")</f>
        <v>1 год</v>
      </c>
    </row>
    <row r="118" spans="1:11" ht="15" customHeight="1" x14ac:dyDescent="0.25">
      <c r="A118" s="241" t="s">
        <v>404</v>
      </c>
      <c r="B118" s="466" t="s">
        <v>5584</v>
      </c>
      <c r="C118" s="467" t="s">
        <v>5585</v>
      </c>
      <c r="D118" s="468"/>
      <c r="E118" s="469">
        <v>91500</v>
      </c>
      <c r="F118" s="469">
        <v>102601.9359</v>
      </c>
      <c r="G118" s="462"/>
      <c r="H118" s="462"/>
      <c r="I118" s="463">
        <f>IFERROR(Таблица625[[#This Row],[цена наличные]]*Таблица625[[#This Row],[Заказ наличные]],"-")</f>
        <v>0</v>
      </c>
      <c r="J118" s="463">
        <f>IFERROR(Таблица625[[#This Row],[Цена б/н]]*Таблица625[[#This Row],[заказ б/н]],"-")</f>
        <v>0</v>
      </c>
      <c r="K118" s="470" t="str">
        <f>IF(Таблица625[[#This Row],[Цена б/н]]&gt;0,"1 год","")</f>
        <v>1 год</v>
      </c>
    </row>
    <row r="119" spans="1:11" ht="15" customHeight="1" x14ac:dyDescent="0.25">
      <c r="A119" s="241" t="s">
        <v>404</v>
      </c>
      <c r="B119" s="321" t="s">
        <v>5593</v>
      </c>
      <c r="C119" s="322" t="s">
        <v>5221</v>
      </c>
      <c r="D119" s="323"/>
      <c r="E119" s="324">
        <v>96900</v>
      </c>
      <c r="F119" s="324">
        <v>108682.05062000001</v>
      </c>
      <c r="G119" s="325"/>
      <c r="H119" s="325"/>
      <c r="I119" s="326">
        <f>IFERROR(Таблица625[[#This Row],[цена наличные]]*Таблица625[[#This Row],[Заказ наличные]],"-")</f>
        <v>0</v>
      </c>
      <c r="J119" s="326">
        <f>IFERROR(Таблица625[[#This Row],[Цена б/н]]*Таблица625[[#This Row],[заказ б/н]],"-")</f>
        <v>0</v>
      </c>
      <c r="K119" s="327" t="str">
        <f>IF(Таблица625[[#This Row],[Цена б/н]]&gt;0,"1 год","")</f>
        <v>1 год</v>
      </c>
    </row>
    <row r="120" spans="1:11" ht="15" customHeight="1" x14ac:dyDescent="0.25">
      <c r="A120" s="241" t="s">
        <v>404</v>
      </c>
      <c r="B120" s="242" t="s">
        <v>5595</v>
      </c>
      <c r="C120" s="243" t="s">
        <v>5222</v>
      </c>
      <c r="D120" s="247"/>
      <c r="E120" s="244">
        <v>101600</v>
      </c>
      <c r="F120" s="244">
        <v>114002.151</v>
      </c>
      <c r="G120" s="212"/>
      <c r="H120" s="212"/>
      <c r="I120" s="213">
        <f>IFERROR(Таблица625[[#This Row],[цена наличные]]*Таблица625[[#This Row],[Заказ наличные]],"-")</f>
        <v>0</v>
      </c>
      <c r="J120" s="213">
        <f>IFERROR(Таблица625[[#This Row],[Цена б/н]]*Таблица625[[#This Row],[заказ б/н]],"-")</f>
        <v>0</v>
      </c>
      <c r="K120" s="245" t="str">
        <f>IF(Таблица625[[#This Row],[Цена б/н]]&gt;0,"1 год","")</f>
        <v>1 год</v>
      </c>
    </row>
    <row r="121" spans="1:11" ht="15" customHeight="1" x14ac:dyDescent="0.25">
      <c r="A121" s="241" t="s">
        <v>404</v>
      </c>
      <c r="B121" s="321" t="s">
        <v>5592</v>
      </c>
      <c r="C121" s="322" t="s">
        <v>5224</v>
      </c>
      <c r="D121" s="323"/>
      <c r="E121" s="324">
        <v>102300</v>
      </c>
      <c r="F121" s="324">
        <v>114762.16533999999</v>
      </c>
      <c r="G121" s="325"/>
      <c r="H121" s="325"/>
      <c r="I121" s="326">
        <f>IFERROR(Таблица625[[#This Row],[цена наличные]]*Таблица625[[#This Row],[Заказ наличные]],"-")</f>
        <v>0</v>
      </c>
      <c r="J121" s="326">
        <f>IFERROR(Таблица625[[#This Row],[Цена б/н]]*Таблица625[[#This Row],[заказ б/н]],"-")</f>
        <v>0</v>
      </c>
      <c r="K121" s="327" t="str">
        <f>IF(Таблица625[[#This Row],[Цена б/н]]&gt;0,"1 год","")</f>
        <v>1 год</v>
      </c>
    </row>
    <row r="122" spans="1:11" ht="15" customHeight="1" x14ac:dyDescent="0.25">
      <c r="A122" s="241" t="s">
        <v>404</v>
      </c>
      <c r="B122" s="321" t="s">
        <v>5577</v>
      </c>
      <c r="C122" s="322" t="s">
        <v>5578</v>
      </c>
      <c r="D122" s="323"/>
      <c r="E122" s="324">
        <v>105800</v>
      </c>
      <c r="F122" s="324">
        <v>118638.238474</v>
      </c>
      <c r="G122" s="325"/>
      <c r="H122" s="325"/>
      <c r="I122" s="326">
        <f>IFERROR(Таблица625[[#This Row],[цена наличные]]*Таблица625[[#This Row],[Заказ наличные]],"-")</f>
        <v>0</v>
      </c>
      <c r="J122" s="326">
        <f>IFERROR(Таблица625[[#This Row],[Цена б/н]]*Таблица625[[#This Row],[заказ б/н]],"-")</f>
        <v>0</v>
      </c>
      <c r="K122" s="327" t="str">
        <f>IF(Таблица625[[#This Row],[Цена б/н]]&gt;0,"1 год","")</f>
        <v>1 год</v>
      </c>
    </row>
    <row r="123" spans="1:11" ht="15" customHeight="1" x14ac:dyDescent="0.25">
      <c r="A123" s="241" t="s">
        <v>404</v>
      </c>
      <c r="B123" s="242" t="s">
        <v>5594</v>
      </c>
      <c r="C123" s="322" t="s">
        <v>5223</v>
      </c>
      <c r="D123" s="323"/>
      <c r="E123" s="324">
        <v>110400</v>
      </c>
      <c r="F123" s="324">
        <v>123882.33742000001</v>
      </c>
      <c r="G123" s="325"/>
      <c r="H123" s="325"/>
      <c r="I123" s="326">
        <f>IFERROR(Таблица625[[#This Row],[цена наличные]]*Таблица625[[#This Row],[Заказ наличные]],"-")</f>
        <v>0</v>
      </c>
      <c r="J123" s="326">
        <f>IFERROR(Таблица625[[#This Row],[Цена б/н]]*Таблица625[[#This Row],[заказ б/н]],"-")</f>
        <v>0</v>
      </c>
      <c r="K123" s="327" t="str">
        <f>IF(Таблица625[[#This Row],[Цена б/н]]&gt;0,"1 год","")</f>
        <v>1 год</v>
      </c>
    </row>
    <row r="124" spans="1:11" ht="15" customHeight="1" x14ac:dyDescent="0.25">
      <c r="A124" s="241" t="s">
        <v>404</v>
      </c>
      <c r="B124" s="242" t="s">
        <v>5588</v>
      </c>
      <c r="C124" s="243" t="s">
        <v>5214</v>
      </c>
      <c r="D124" s="247"/>
      <c r="E124" s="244">
        <v>118600</v>
      </c>
      <c r="F124" s="244">
        <v>133002.50949999999</v>
      </c>
      <c r="G124" s="212"/>
      <c r="H124" s="212"/>
      <c r="I124" s="213">
        <f>IFERROR(Таблица625[[#This Row],[цена наличные]]*Таблица625[[#This Row],[Заказ наличные]],"-")</f>
        <v>0</v>
      </c>
      <c r="J124" s="213">
        <f>IFERROR(Таблица625[[#This Row],[Цена б/н]]*Таблица625[[#This Row],[заказ б/н]],"-")</f>
        <v>0</v>
      </c>
      <c r="K124" s="245" t="str">
        <f>IF(Таблица625[[#This Row],[Цена б/н]]&gt;0,"1 год","")</f>
        <v>1 год</v>
      </c>
    </row>
    <row r="125" spans="1:11" ht="15" customHeight="1" x14ac:dyDescent="0.25">
      <c r="A125" s="241" t="s">
        <v>404</v>
      </c>
      <c r="B125" s="466" t="s">
        <v>5567</v>
      </c>
      <c r="C125" s="467" t="s">
        <v>5213</v>
      </c>
      <c r="D125" s="468"/>
      <c r="E125" s="469">
        <v>122000</v>
      </c>
      <c r="F125" s="469">
        <v>136802.58120000002</v>
      </c>
      <c r="G125" s="462"/>
      <c r="H125" s="462"/>
      <c r="I125" s="463">
        <f>IFERROR(Таблица625[[#This Row],[цена наличные]]*Таблица625[[#This Row],[Заказ наличные]],"-")</f>
        <v>0</v>
      </c>
      <c r="J125" s="463">
        <f>IFERROR(Таблица625[[#This Row],[Цена б/н]]*Таблица625[[#This Row],[заказ б/н]],"-")</f>
        <v>0</v>
      </c>
      <c r="K125" s="470" t="str">
        <f>IF(Таблица625[[#This Row],[Цена б/н]]&gt;0,"1 год","")</f>
        <v>1 год</v>
      </c>
    </row>
    <row r="126" spans="1:11" ht="15" customHeight="1" x14ac:dyDescent="0.25">
      <c r="A126" s="241" t="s">
        <v>404</v>
      </c>
      <c r="B126" s="466" t="s">
        <v>14183</v>
      </c>
      <c r="C126" s="467" t="s">
        <v>14184</v>
      </c>
      <c r="D126" s="468"/>
      <c r="E126" s="469">
        <v>124000</v>
      </c>
      <c r="F126" s="469">
        <v>139082.62422</v>
      </c>
      <c r="G126" s="462"/>
      <c r="H126" s="462"/>
      <c r="I126" s="463">
        <f>IFERROR(Таблица625[[#This Row],[цена наличные]]*Таблица625[[#This Row],[Заказ наличные]],"-")</f>
        <v>0</v>
      </c>
      <c r="J126" s="463">
        <f>IFERROR(Таблица625[[#This Row],[Цена б/н]]*Таблица625[[#This Row],[заказ б/н]],"-")</f>
        <v>0</v>
      </c>
      <c r="K126" s="470" t="str">
        <f>IF(Таблица625[[#This Row],[Цена б/н]]&gt;0,"1 год","")</f>
        <v>1 год</v>
      </c>
    </row>
    <row r="127" spans="1:11" ht="15" customHeight="1" x14ac:dyDescent="0.25">
      <c r="A127" s="241" t="s">
        <v>404</v>
      </c>
      <c r="B127" s="466" t="s">
        <v>15978</v>
      </c>
      <c r="C127" s="467" t="s">
        <v>15979</v>
      </c>
      <c r="D127" s="468"/>
      <c r="E127" s="469">
        <v>127400</v>
      </c>
      <c r="F127" s="469">
        <v>142882.69592000003</v>
      </c>
      <c r="G127" s="462"/>
      <c r="H127" s="462"/>
      <c r="I127" s="463">
        <f>IFERROR(Таблица625[[#This Row],[цена наличные]]*Таблица625[[#This Row],[Заказ наличные]],"-")</f>
        <v>0</v>
      </c>
      <c r="J127" s="463">
        <f>IFERROR(Таблица625[[#This Row],[Цена б/н]]*Таблица625[[#This Row],[заказ б/н]],"-")</f>
        <v>0</v>
      </c>
      <c r="K127" s="470" t="str">
        <f>IF(Таблица625[[#This Row],[Цена б/н]]&gt;0,"1 год","")</f>
        <v>1 год</v>
      </c>
    </row>
    <row r="128" spans="1:11" ht="15" customHeight="1" x14ac:dyDescent="0.25">
      <c r="A128" s="241" t="s">
        <v>404</v>
      </c>
      <c r="B128" s="321" t="s">
        <v>15977</v>
      </c>
      <c r="C128" s="322" t="s">
        <v>5220</v>
      </c>
      <c r="D128" s="323"/>
      <c r="E128" s="324">
        <v>145700</v>
      </c>
      <c r="F128" s="324">
        <v>163403.08309999999</v>
      </c>
      <c r="G128" s="325"/>
      <c r="H128" s="325"/>
      <c r="I128" s="326">
        <f>IFERROR(Таблица625[[#This Row],[цена наличные]]*Таблица625[[#This Row],[Заказ наличные]],"-")</f>
        <v>0</v>
      </c>
      <c r="J128" s="326">
        <f>IFERROR(Таблица625[[#This Row],[Цена б/н]]*Таблица625[[#This Row],[заказ б/н]],"-")</f>
        <v>0</v>
      </c>
      <c r="K128" s="327" t="str">
        <f>IF(Таблица625[[#This Row],[Цена б/н]]&gt;0,"1 год","")</f>
        <v>1 год</v>
      </c>
    </row>
    <row r="129" spans="1:11" ht="15" customHeight="1" x14ac:dyDescent="0.25">
      <c r="A129" s="241" t="s">
        <v>404</v>
      </c>
      <c r="B129" s="321" t="s">
        <v>5574</v>
      </c>
      <c r="C129" s="322" t="s">
        <v>5575</v>
      </c>
      <c r="D129" s="323"/>
      <c r="E129" s="324">
        <v>148400</v>
      </c>
      <c r="F129" s="324">
        <v>166443.14046000002</v>
      </c>
      <c r="G129" s="325"/>
      <c r="H129" s="325"/>
      <c r="I129" s="326">
        <f>IFERROR(Таблица625[[#This Row],[цена наличные]]*Таблица625[[#This Row],[Заказ наличные]],"-")</f>
        <v>0</v>
      </c>
      <c r="J129" s="326">
        <f>IFERROR(Таблица625[[#This Row],[Цена б/н]]*Таблица625[[#This Row],[заказ б/н]],"-")</f>
        <v>0</v>
      </c>
      <c r="K129" s="327" t="str">
        <f>IF(Таблица625[[#This Row],[Цена б/н]]&gt;0,"1 год","")</f>
        <v>1 год</v>
      </c>
    </row>
    <row r="130" spans="1:11" ht="15" customHeight="1" x14ac:dyDescent="0.25">
      <c r="A130" s="241" t="s">
        <v>404</v>
      </c>
      <c r="B130" s="466" t="s">
        <v>5569</v>
      </c>
      <c r="C130" s="467" t="s">
        <v>5570</v>
      </c>
      <c r="D130" s="468"/>
      <c r="E130" s="469">
        <v>151800</v>
      </c>
      <c r="F130" s="469">
        <v>170243.21216</v>
      </c>
      <c r="G130" s="462"/>
      <c r="H130" s="462"/>
      <c r="I130" s="463">
        <f>IFERROR(Таблица625[[#This Row],[цена наличные]]*Таблица625[[#This Row],[Заказ наличные]],"-")</f>
        <v>0</v>
      </c>
      <c r="J130" s="463">
        <f>IFERROR(Таблица625[[#This Row],[Цена б/н]]*Таблица625[[#This Row],[заказ б/н]],"-")</f>
        <v>0</v>
      </c>
      <c r="K130" s="470" t="str">
        <f>IF(Таблица625[[#This Row],[Цена б/н]]&gt;0,"1 год","")</f>
        <v>1 год</v>
      </c>
    </row>
    <row r="131" spans="1:11" ht="15" customHeight="1" x14ac:dyDescent="0.25">
      <c r="A131" s="241" t="s">
        <v>404</v>
      </c>
      <c r="B131" s="466" t="s">
        <v>5568</v>
      </c>
      <c r="C131" s="467" t="s">
        <v>5215</v>
      </c>
      <c r="D131" s="468"/>
      <c r="E131" s="469">
        <v>161200</v>
      </c>
      <c r="F131" s="469">
        <v>180883.41292</v>
      </c>
      <c r="G131" s="462"/>
      <c r="H131" s="462"/>
      <c r="I131" s="463">
        <f>IFERROR(Таблица625[[#This Row],[цена наличные]]*Таблица625[[#This Row],[Заказ наличные]],"-")</f>
        <v>0</v>
      </c>
      <c r="J131" s="463">
        <f>IFERROR(Таблица625[[#This Row],[Цена б/н]]*Таблица625[[#This Row],[заказ б/н]],"-")</f>
        <v>0</v>
      </c>
      <c r="K131" s="470" t="str">
        <f>IF(Таблица625[[#This Row],[Цена б/н]]&gt;0,"1 год","")</f>
        <v>1 год</v>
      </c>
    </row>
    <row r="132" spans="1:11" ht="15" customHeight="1" x14ac:dyDescent="0.25">
      <c r="A132" s="241" t="s">
        <v>404</v>
      </c>
      <c r="B132" s="466" t="s">
        <v>5572</v>
      </c>
      <c r="C132" s="467" t="s">
        <v>5573</v>
      </c>
      <c r="D132" s="468"/>
      <c r="E132" s="469">
        <v>161900</v>
      </c>
      <c r="F132" s="469">
        <v>181643.42726</v>
      </c>
      <c r="G132" s="462"/>
      <c r="H132" s="462"/>
      <c r="I132" s="463">
        <f>IFERROR(Таблица625[[#This Row],[цена наличные]]*Таблица625[[#This Row],[Заказ наличные]],"-")</f>
        <v>0</v>
      </c>
      <c r="J132" s="463">
        <f>IFERROR(Таблица625[[#This Row],[Цена б/н]]*Таблица625[[#This Row],[заказ б/н]],"-")</f>
        <v>0</v>
      </c>
      <c r="K132" s="470" t="str">
        <f>IF(Таблица625[[#This Row],[Цена б/н]]&gt;0,"1 год","")</f>
        <v>1 год</v>
      </c>
    </row>
    <row r="133" spans="1:11" ht="15" customHeight="1" x14ac:dyDescent="0.25">
      <c r="A133" s="241" t="s">
        <v>404</v>
      </c>
      <c r="B133" s="242" t="s">
        <v>5571</v>
      </c>
      <c r="C133" s="243" t="s">
        <v>5226</v>
      </c>
      <c r="D133" s="247"/>
      <c r="E133" s="244">
        <v>167300</v>
      </c>
      <c r="F133" s="244">
        <v>187723.54198000001</v>
      </c>
      <c r="G133" s="212"/>
      <c r="H133" s="212"/>
      <c r="I133" s="213">
        <f>IFERROR(Таблица625[[#This Row],[цена наличные]]*Таблица625[[#This Row],[Заказ наличные]],"-")</f>
        <v>0</v>
      </c>
      <c r="J133" s="213">
        <f>IFERROR(Таблица625[[#This Row],[Цена б/н]]*Таблица625[[#This Row],[заказ б/н]],"-")</f>
        <v>0</v>
      </c>
      <c r="K133" s="245" t="str">
        <f>IF(Таблица625[[#This Row],[Цена б/н]]&gt;0,"1 год","")</f>
        <v>1 год</v>
      </c>
    </row>
    <row r="134" spans="1:11" ht="15" customHeight="1" x14ac:dyDescent="0.25">
      <c r="A134" s="241" t="s">
        <v>404</v>
      </c>
      <c r="B134" s="242" t="s">
        <v>5565</v>
      </c>
      <c r="C134" s="243" t="s">
        <v>5566</v>
      </c>
      <c r="D134" s="247"/>
      <c r="E134" s="244">
        <v>168700</v>
      </c>
      <c r="F134" s="244">
        <v>189243.57066</v>
      </c>
      <c r="G134" s="212"/>
      <c r="H134" s="212"/>
      <c r="I134" s="213">
        <f>IFERROR(Таблица625[[#This Row],[цена наличные]]*Таблица625[[#This Row],[Заказ наличные]],"-")</f>
        <v>0</v>
      </c>
      <c r="J134" s="213">
        <f>IFERROR(Таблица625[[#This Row],[Цена б/н]]*Таблица625[[#This Row],[заказ б/н]],"-")</f>
        <v>0</v>
      </c>
      <c r="K134" s="245" t="str">
        <f>IF(Таблица625[[#This Row],[Цена б/н]]&gt;0,"1 год","")</f>
        <v>1 год</v>
      </c>
    </row>
    <row r="135" spans="1:11" ht="15" customHeight="1" x14ac:dyDescent="0.25">
      <c r="A135" s="241" t="s">
        <v>404</v>
      </c>
      <c r="B135" s="321" t="s">
        <v>5602</v>
      </c>
      <c r="C135" s="322" t="s">
        <v>5210</v>
      </c>
      <c r="D135" s="323"/>
      <c r="E135" s="324">
        <v>168700</v>
      </c>
      <c r="F135" s="324">
        <v>189243.57066</v>
      </c>
      <c r="G135" s="325"/>
      <c r="H135" s="325"/>
      <c r="I135" s="326">
        <f>IFERROR(Таблица625[[#This Row],[цена наличные]]*Таблица625[[#This Row],[Заказ наличные]],"-")</f>
        <v>0</v>
      </c>
      <c r="J135" s="326">
        <f>IFERROR(Таблица625[[#This Row],[Цена б/н]]*Таблица625[[#This Row],[заказ б/н]],"-")</f>
        <v>0</v>
      </c>
      <c r="K135" s="327" t="str">
        <f>IF(Таблица625[[#This Row],[Цена б/н]]&gt;0,"1 год","")</f>
        <v>1 год</v>
      </c>
    </row>
    <row r="136" spans="1:11" ht="15" customHeight="1" x14ac:dyDescent="0.25">
      <c r="A136" s="241" t="s">
        <v>404</v>
      </c>
      <c r="B136" s="466" t="s">
        <v>15975</v>
      </c>
      <c r="C136" s="467" t="s">
        <v>15976</v>
      </c>
      <c r="D136" s="468"/>
      <c r="E136" s="469">
        <v>177000</v>
      </c>
      <c r="F136" s="469">
        <v>198515.74560800003</v>
      </c>
      <c r="G136" s="462"/>
      <c r="H136" s="462"/>
      <c r="I136" s="463">
        <f>IFERROR(Таблица625[[#This Row],[цена наличные]]*Таблица625[[#This Row],[Заказ наличные]],"-")</f>
        <v>0</v>
      </c>
      <c r="J136" s="463">
        <f>IFERROR(Таблица625[[#This Row],[Цена б/н]]*Таблица625[[#This Row],[заказ б/н]],"-")</f>
        <v>0</v>
      </c>
      <c r="K136" s="470" t="str">
        <f>IF(Таблица625[[#This Row],[Цена б/н]]&gt;0,"1 год","")</f>
        <v>1 год</v>
      </c>
    </row>
    <row r="137" spans="1:11" ht="15" customHeight="1" x14ac:dyDescent="0.25">
      <c r="A137" s="241" t="s">
        <v>404</v>
      </c>
      <c r="B137" s="466" t="s">
        <v>14187</v>
      </c>
      <c r="C137" s="467" t="s">
        <v>9690</v>
      </c>
      <c r="D137" s="468"/>
      <c r="E137" s="469">
        <v>257400</v>
      </c>
      <c r="F137" s="469">
        <v>288805.44920000003</v>
      </c>
      <c r="G137" s="462"/>
      <c r="H137" s="462"/>
      <c r="I137" s="463">
        <f>IFERROR(Таблица625[[#This Row],[цена наличные]]*Таблица625[[#This Row],[Заказ наличные]],"-")</f>
        <v>0</v>
      </c>
      <c r="J137" s="463">
        <f>IFERROR(Таблица625[[#This Row],[Цена б/н]]*Таблица625[[#This Row],[заказ б/н]],"-")</f>
        <v>0</v>
      </c>
      <c r="K137" s="470" t="str">
        <f>IF(Таблица625[[#This Row],[Цена б/н]]&gt;0,"1 год","")</f>
        <v>1 год</v>
      </c>
    </row>
    <row r="138" spans="1:11" ht="15" customHeight="1" x14ac:dyDescent="0.25">
      <c r="A138" s="241" t="s">
        <v>404</v>
      </c>
      <c r="B138" s="466" t="s">
        <v>5589</v>
      </c>
      <c r="C138" s="467" t="s">
        <v>5209</v>
      </c>
      <c r="D138" s="468"/>
      <c r="E138" s="469">
        <v>279100</v>
      </c>
      <c r="F138" s="469">
        <v>313125.90807999996</v>
      </c>
      <c r="G138" s="462"/>
      <c r="H138" s="462"/>
      <c r="I138" s="463">
        <f>IFERROR(Таблица625[[#This Row],[цена наличные]]*Таблица625[[#This Row],[Заказ наличные]],"-")</f>
        <v>0</v>
      </c>
      <c r="J138" s="463">
        <f>IFERROR(Таблица625[[#This Row],[Цена б/н]]*Таблица625[[#This Row],[заказ б/н]],"-")</f>
        <v>0</v>
      </c>
      <c r="K138" s="470" t="str">
        <f>IF(Таблица625[[#This Row],[Цена б/н]]&gt;0,"1 год","")</f>
        <v>1 год</v>
      </c>
    </row>
    <row r="139" spans="1:11" ht="15" customHeight="1" x14ac:dyDescent="0.25">
      <c r="A139" s="241" t="s">
        <v>404</v>
      </c>
      <c r="B139" s="242" t="s">
        <v>14185</v>
      </c>
      <c r="C139" s="243" t="s">
        <v>14186</v>
      </c>
      <c r="D139" s="247"/>
      <c r="E139" s="244">
        <v>283800</v>
      </c>
      <c r="F139" s="244">
        <v>318446.00845999998</v>
      </c>
      <c r="G139" s="212"/>
      <c r="H139" s="212"/>
      <c r="I139" s="213">
        <f>IFERROR(Таблица625[[#This Row],[цена наличные]]*Таблица625[[#This Row],[Заказ наличные]],"-")</f>
        <v>0</v>
      </c>
      <c r="J139" s="213">
        <f>IFERROR(Таблица625[[#This Row],[Цена б/н]]*Таблица625[[#This Row],[заказ б/н]],"-")</f>
        <v>0</v>
      </c>
      <c r="K139" s="245" t="str">
        <f>IF(Таблица625[[#This Row],[Цена б/н]]&gt;0,"1 год","")</f>
        <v>1 год</v>
      </c>
    </row>
    <row r="140" spans="1:11" ht="15" customHeight="1" x14ac:dyDescent="0.25">
      <c r="A140" s="241" t="s">
        <v>404</v>
      </c>
      <c r="B140" s="466" t="s">
        <v>5603</v>
      </c>
      <c r="C140" s="467" t="s">
        <v>5227</v>
      </c>
      <c r="D140" s="468"/>
      <c r="E140" s="469">
        <v>304100</v>
      </c>
      <c r="F140" s="469">
        <v>341246.43866000004</v>
      </c>
      <c r="G140" s="462"/>
      <c r="H140" s="462"/>
      <c r="I140" s="463">
        <f>IFERROR(Таблица625[[#This Row],[цена наличные]]*Таблица625[[#This Row],[Заказ наличные]],"-")</f>
        <v>0</v>
      </c>
      <c r="J140" s="463">
        <f>IFERROR(Таблица625[[#This Row],[Цена б/н]]*Таблица625[[#This Row],[заказ б/н]],"-")</f>
        <v>0</v>
      </c>
      <c r="K140" s="470" t="str">
        <f>IF(Таблица625[[#This Row],[Цена б/н]]&gt;0,"1 год","")</f>
        <v>1 год</v>
      </c>
    </row>
    <row r="141" spans="1:11" ht="15" customHeight="1" x14ac:dyDescent="0.25">
      <c r="A141" s="241" t="s">
        <v>404</v>
      </c>
      <c r="B141" s="466" t="s">
        <v>5597</v>
      </c>
      <c r="C141" s="467" t="s">
        <v>5219</v>
      </c>
      <c r="D141" s="468"/>
      <c r="E141" s="469">
        <v>335300</v>
      </c>
      <c r="F141" s="469">
        <v>376207.09830000001</v>
      </c>
      <c r="G141" s="462"/>
      <c r="H141" s="462"/>
      <c r="I141" s="463">
        <f>IFERROR(Таблица625[[#This Row],[цена наличные]]*Таблица625[[#This Row],[Заказ наличные]],"-")</f>
        <v>0</v>
      </c>
      <c r="J141" s="463">
        <f>IFERROR(Таблица625[[#This Row],[Цена б/н]]*Таблица625[[#This Row],[заказ б/н]],"-")</f>
        <v>0</v>
      </c>
      <c r="K141" s="470" t="str">
        <f>IF(Таблица625[[#This Row],[Цена б/н]]&gt;0,"1 год","")</f>
        <v>1 год</v>
      </c>
    </row>
    <row r="142" spans="1:11" ht="15" customHeight="1" x14ac:dyDescent="0.25">
      <c r="A142" s="241" t="s">
        <v>404</v>
      </c>
      <c r="B142" s="466" t="s">
        <v>5601</v>
      </c>
      <c r="C142" s="467" t="s">
        <v>5218</v>
      </c>
      <c r="D142" s="468"/>
      <c r="E142" s="469">
        <v>338000</v>
      </c>
      <c r="F142" s="469">
        <v>379247.15565999999</v>
      </c>
      <c r="G142" s="462"/>
      <c r="H142" s="462"/>
      <c r="I142" s="463">
        <f>IFERROR(Таблица625[[#This Row],[цена наличные]]*Таблица625[[#This Row],[Заказ наличные]],"-")</f>
        <v>0</v>
      </c>
      <c r="J142" s="463">
        <f>IFERROR(Таблица625[[#This Row],[Цена б/н]]*Таблица625[[#This Row],[заказ б/н]],"-")</f>
        <v>0</v>
      </c>
      <c r="K142" s="470" t="str">
        <f>IF(Таблица625[[#This Row],[Цена б/н]]&gt;0,"1 год","")</f>
        <v>1 год</v>
      </c>
    </row>
    <row r="143" spans="1:11" ht="15" customHeight="1" x14ac:dyDescent="0.25">
      <c r="A143" s="241" t="s">
        <v>404</v>
      </c>
      <c r="B143" s="466" t="s">
        <v>5604</v>
      </c>
      <c r="C143" s="467" t="s">
        <v>5228</v>
      </c>
      <c r="D143" s="468"/>
      <c r="E143" s="469">
        <v>365100</v>
      </c>
      <c r="F143" s="469">
        <v>409647.72926000005</v>
      </c>
      <c r="G143" s="462"/>
      <c r="H143" s="462"/>
      <c r="I143" s="463">
        <f>IFERROR(Таблица625[[#This Row],[цена наличные]]*Таблица625[[#This Row],[Заказ наличные]],"-")</f>
        <v>0</v>
      </c>
      <c r="J143" s="463">
        <f>IFERROR(Таблица625[[#This Row],[Цена б/н]]*Таблица625[[#This Row],[заказ б/н]],"-")</f>
        <v>0</v>
      </c>
      <c r="K143" s="470" t="str">
        <f>IF(Таблица625[[#This Row],[Цена б/н]]&gt;0,"1 год","")</f>
        <v>1 год</v>
      </c>
    </row>
    <row r="144" spans="1:11" ht="15" customHeight="1" x14ac:dyDescent="0.25">
      <c r="A144" s="241" t="s">
        <v>404</v>
      </c>
      <c r="B144" s="466" t="s">
        <v>5600</v>
      </c>
      <c r="C144" s="467" t="s">
        <v>5205</v>
      </c>
      <c r="D144" s="468"/>
      <c r="E144" s="469">
        <v>382700</v>
      </c>
      <c r="F144" s="469">
        <v>429408.10210000002</v>
      </c>
      <c r="G144" s="462"/>
      <c r="H144" s="462"/>
      <c r="I144" s="463">
        <f>IFERROR(Таблица625[[#This Row],[цена наличные]]*Таблица625[[#This Row],[Заказ наличные]],"-")</f>
        <v>0</v>
      </c>
      <c r="J144" s="463">
        <f>IFERROR(Таблица625[[#This Row],[Цена б/н]]*Таблица625[[#This Row],[заказ б/н]],"-")</f>
        <v>0</v>
      </c>
      <c r="K144" s="470" t="str">
        <f>IF(Таблица625[[#This Row],[Цена б/н]]&gt;0,"1 год","")</f>
        <v>1 год</v>
      </c>
    </row>
    <row r="145" spans="1:11" ht="15" customHeight="1" x14ac:dyDescent="0.25">
      <c r="A145" s="241" t="s">
        <v>404</v>
      </c>
      <c r="B145" s="466" t="s">
        <v>5596</v>
      </c>
      <c r="C145" s="467" t="s">
        <v>5208</v>
      </c>
      <c r="D145" s="468"/>
      <c r="E145" s="469">
        <v>446400</v>
      </c>
      <c r="F145" s="469">
        <v>500849.45006</v>
      </c>
      <c r="G145" s="462"/>
      <c r="H145" s="462"/>
      <c r="I145" s="463">
        <f>IFERROR(Таблица625[[#This Row],[цена наличные]]*Таблица625[[#This Row],[Заказ наличные]],"-")</f>
        <v>0</v>
      </c>
      <c r="J145" s="463">
        <f>IFERROR(Таблица625[[#This Row],[Цена б/н]]*Таблица625[[#This Row],[заказ б/н]],"-")</f>
        <v>0</v>
      </c>
      <c r="K145" s="470" t="str">
        <f>IF(Таблица625[[#This Row],[Цена б/н]]&gt;0,"1 год","")</f>
        <v>1 год</v>
      </c>
    </row>
    <row r="146" spans="1:11" ht="15" customHeight="1" x14ac:dyDescent="0.25">
      <c r="A146" s="241" t="s">
        <v>404</v>
      </c>
      <c r="B146" s="242" t="s">
        <v>5598</v>
      </c>
      <c r="C146" s="243" t="s">
        <v>5599</v>
      </c>
      <c r="D146" s="247"/>
      <c r="E146" s="244">
        <v>460600</v>
      </c>
      <c r="F146" s="244">
        <v>516809.7512</v>
      </c>
      <c r="G146" s="212"/>
      <c r="H146" s="212"/>
      <c r="I146" s="213">
        <f>IFERROR(Таблица625[[#This Row],[цена наличные]]*Таблица625[[#This Row],[Заказ наличные]],"-")</f>
        <v>0</v>
      </c>
      <c r="J146" s="213">
        <f>IFERROR(Таблица625[[#This Row],[Цена б/н]]*Таблица625[[#This Row],[заказ б/н]],"-")</f>
        <v>0</v>
      </c>
      <c r="K146" s="245" t="str">
        <f>IF(Таблица625[[#This Row],[Цена б/н]]&gt;0,"1 год","")</f>
        <v>1 год</v>
      </c>
    </row>
    <row r="147" spans="1:11" ht="15" customHeight="1" x14ac:dyDescent="0.25">
      <c r="A147" s="241" t="s">
        <v>5347</v>
      </c>
      <c r="B147" s="466" t="s">
        <v>12101</v>
      </c>
      <c r="C147" s="467" t="s">
        <v>11141</v>
      </c>
      <c r="D147" s="468"/>
      <c r="E147" s="469">
        <v>37300</v>
      </c>
      <c r="F147" s="469">
        <v>41800.788700000005</v>
      </c>
      <c r="G147" s="462"/>
      <c r="H147" s="462"/>
      <c r="I147" s="463">
        <f>IFERROR(Таблица625[[#This Row],[цена наличные]]*Таблица625[[#This Row],[Заказ наличные]],"-")</f>
        <v>0</v>
      </c>
      <c r="J147" s="463">
        <f>IFERROR(Таблица625[[#This Row],[Цена б/н]]*Таблица625[[#This Row],[заказ б/н]],"-")</f>
        <v>0</v>
      </c>
      <c r="K147" s="470" t="str">
        <f>IF(Таблица625[[#This Row],[Цена б/н]]&gt;0,"1 год","")</f>
        <v>1 год</v>
      </c>
    </row>
    <row r="148" spans="1:11" ht="15" customHeight="1" x14ac:dyDescent="0.25">
      <c r="A148" s="241" t="s">
        <v>5637</v>
      </c>
      <c r="B148" s="466" t="s">
        <v>5644</v>
      </c>
      <c r="C148" s="467" t="s">
        <v>5645</v>
      </c>
      <c r="D148" s="468"/>
      <c r="E148" s="469">
        <v>72000</v>
      </c>
      <c r="F148" s="469">
        <v>80789.524342000004</v>
      </c>
      <c r="G148" s="462"/>
      <c r="H148" s="462"/>
      <c r="I148" s="463">
        <f>IFERROR(Таблица625[[#This Row],[цена наличные]]*Таблица625[[#This Row],[Заказ наличные]],"-")</f>
        <v>0</v>
      </c>
      <c r="J148" s="463">
        <f>IFERROR(Таблица625[[#This Row],[Цена б/н]]*Таблица625[[#This Row],[заказ б/н]],"-")</f>
        <v>0</v>
      </c>
      <c r="K148" s="470" t="str">
        <f>IF(Таблица625[[#This Row],[Цена б/н]]&gt;0,"1 год","")</f>
        <v>1 год</v>
      </c>
    </row>
    <row r="149" spans="1:11" ht="15" customHeight="1" x14ac:dyDescent="0.25">
      <c r="A149" s="241" t="s">
        <v>5637</v>
      </c>
      <c r="B149" s="242" t="s">
        <v>5646</v>
      </c>
      <c r="C149" s="243" t="s">
        <v>5647</v>
      </c>
      <c r="D149" s="247"/>
      <c r="E149" s="244">
        <v>72100</v>
      </c>
      <c r="F149" s="244">
        <v>80865.52577600001</v>
      </c>
      <c r="G149" s="212"/>
      <c r="H149" s="212"/>
      <c r="I149" s="213">
        <f>IFERROR(Таблица625[[#This Row],[цена наличные]]*Таблица625[[#This Row],[Заказ наличные]],"-")</f>
        <v>0</v>
      </c>
      <c r="J149" s="213">
        <f>IFERROR(Таблица625[[#This Row],[Цена б/н]]*Таблица625[[#This Row],[заказ б/н]],"-")</f>
        <v>0</v>
      </c>
      <c r="K149" s="245" t="str">
        <f>IF(Таблица625[[#This Row],[Цена б/н]]&gt;0,"1 год","")</f>
        <v>1 год</v>
      </c>
    </row>
    <row r="150" spans="1:11" ht="15" customHeight="1" x14ac:dyDescent="0.25">
      <c r="A150" s="241" t="s">
        <v>5637</v>
      </c>
      <c r="B150" s="242" t="s">
        <v>5648</v>
      </c>
      <c r="C150" s="243" t="s">
        <v>5649</v>
      </c>
      <c r="D150" s="247"/>
      <c r="E150" s="244">
        <v>76000</v>
      </c>
      <c r="F150" s="244">
        <v>85197.607514000003</v>
      </c>
      <c r="G150" s="212"/>
      <c r="H150" s="212"/>
      <c r="I150" s="213">
        <f>IFERROR(Таблица625[[#This Row],[цена наличные]]*Таблица625[[#This Row],[Заказ наличные]],"-")</f>
        <v>0</v>
      </c>
      <c r="J150" s="213">
        <f>IFERROR(Таблица625[[#This Row],[Цена б/н]]*Таблица625[[#This Row],[заказ б/н]],"-")</f>
        <v>0</v>
      </c>
      <c r="K150" s="245" t="str">
        <f>IF(Таблица625[[#This Row],[Цена б/н]]&gt;0,"1 год","")</f>
        <v>1 год</v>
      </c>
    </row>
    <row r="151" spans="1:11" ht="15" customHeight="1" x14ac:dyDescent="0.25">
      <c r="A151" s="241" t="s">
        <v>5637</v>
      </c>
      <c r="B151" s="242" t="s">
        <v>5652</v>
      </c>
      <c r="C151" s="243" t="s">
        <v>5654</v>
      </c>
      <c r="D151" s="247"/>
      <c r="E151" s="244">
        <v>76600</v>
      </c>
      <c r="F151" s="244">
        <v>85957.621853999997</v>
      </c>
      <c r="G151" s="212"/>
      <c r="H151" s="212"/>
      <c r="I151" s="213">
        <f>IFERROR(Таблица625[[#This Row],[цена наличные]]*Таблица625[[#This Row],[Заказ наличные]],"-")</f>
        <v>0</v>
      </c>
      <c r="J151" s="213">
        <f>IFERROR(Таблица625[[#This Row],[Цена б/н]]*Таблица625[[#This Row],[заказ б/н]],"-")</f>
        <v>0</v>
      </c>
      <c r="K151" s="245" t="str">
        <f>IF(Таблица625[[#This Row],[Цена б/н]]&gt;0,"1 год","")</f>
        <v>1 год</v>
      </c>
    </row>
    <row r="152" spans="1:11" ht="15" customHeight="1" x14ac:dyDescent="0.25">
      <c r="A152" s="241" t="s">
        <v>5637</v>
      </c>
      <c r="B152" s="294" t="s">
        <v>5652</v>
      </c>
      <c r="C152" s="295" t="s">
        <v>5653</v>
      </c>
      <c r="D152" s="296"/>
      <c r="E152" s="297">
        <v>77100</v>
      </c>
      <c r="F152" s="297">
        <v>86489.63189199999</v>
      </c>
      <c r="G152" s="298"/>
      <c r="H152" s="298"/>
      <c r="I152" s="299">
        <f>IFERROR(Таблица625[[#This Row],[цена наличные]]*Таблица625[[#This Row],[Заказ наличные]],"-")</f>
        <v>0</v>
      </c>
      <c r="J152" s="299">
        <f>IFERROR(Таблица625[[#This Row],[Цена б/н]]*Таблица625[[#This Row],[заказ б/н]],"-")</f>
        <v>0</v>
      </c>
      <c r="K152" s="300" t="str">
        <f>IF(Таблица625[[#This Row],[Цена б/н]]&gt;0,"1 год","")</f>
        <v>1 год</v>
      </c>
    </row>
    <row r="153" spans="1:11" ht="15" customHeight="1" x14ac:dyDescent="0.25">
      <c r="A153" s="241" t="s">
        <v>5637</v>
      </c>
      <c r="B153" s="242" t="s">
        <v>5650</v>
      </c>
      <c r="C153" s="243" t="s">
        <v>5651</v>
      </c>
      <c r="D153" s="247"/>
      <c r="E153" s="244">
        <v>81000</v>
      </c>
      <c r="F153" s="244">
        <v>90821.713629999998</v>
      </c>
      <c r="G153" s="212"/>
      <c r="H153" s="212"/>
      <c r="I153" s="213">
        <f>IFERROR(Таблица625[[#This Row],[цена наличные]]*Таблица625[[#This Row],[Заказ наличные]],"-")</f>
        <v>0</v>
      </c>
      <c r="J153" s="213">
        <f>IFERROR(Таблица625[[#This Row],[Цена б/н]]*Таблица625[[#This Row],[заказ б/н]],"-")</f>
        <v>0</v>
      </c>
      <c r="K153" s="245" t="str">
        <f>IF(Таблица625[[#This Row],[Цена б/н]]&gt;0,"1 год","")</f>
        <v>1 год</v>
      </c>
    </row>
    <row r="154" spans="1:11" ht="15" customHeight="1" x14ac:dyDescent="0.25">
      <c r="A154" s="241" t="s">
        <v>5637</v>
      </c>
      <c r="B154" s="242" t="s">
        <v>11350</v>
      </c>
      <c r="C154" s="243" t="s">
        <v>11351</v>
      </c>
      <c r="D154" s="247"/>
      <c r="E154" s="244">
        <v>83500</v>
      </c>
      <c r="F154" s="244">
        <v>93633.766688000003</v>
      </c>
      <c r="G154" s="212"/>
      <c r="H154" s="212"/>
      <c r="I154" s="213">
        <f>IFERROR(Таблица625[[#This Row],[цена наличные]]*Таблица625[[#This Row],[Заказ наличные]],"-")</f>
        <v>0</v>
      </c>
      <c r="J154" s="213">
        <f>IFERROR(Таблица625[[#This Row],[Цена б/н]]*Таблица625[[#This Row],[заказ б/н]],"-")</f>
        <v>0</v>
      </c>
      <c r="K154" s="245" t="str">
        <f>IF(Таблица625[[#This Row],[Цена б/н]]&gt;0,"1 год","")</f>
        <v>1 год</v>
      </c>
    </row>
    <row r="155" spans="1:11" ht="15" customHeight="1" x14ac:dyDescent="0.25">
      <c r="A155" s="241" t="s">
        <v>5637</v>
      </c>
      <c r="B155" s="321" t="s">
        <v>5638</v>
      </c>
      <c r="C155" s="322" t="s">
        <v>5639</v>
      </c>
      <c r="D155" s="323"/>
      <c r="E155" s="324">
        <v>83700</v>
      </c>
      <c r="F155" s="324">
        <v>93861.770990000005</v>
      </c>
      <c r="G155" s="325"/>
      <c r="H155" s="325"/>
      <c r="I155" s="326">
        <f>IFERROR(Таблица625[[#This Row],[цена наличные]]*Таблица625[[#This Row],[Заказ наличные]],"-")</f>
        <v>0</v>
      </c>
      <c r="J155" s="326">
        <f>IFERROR(Таблица625[[#This Row],[Цена б/н]]*Таблица625[[#This Row],[заказ б/н]],"-")</f>
        <v>0</v>
      </c>
      <c r="K155" s="327" t="str">
        <f>IF(Таблица625[[#This Row],[Цена б/н]]&gt;0,"1 год","")</f>
        <v>1 год</v>
      </c>
    </row>
    <row r="156" spans="1:11" ht="15" customHeight="1" x14ac:dyDescent="0.25">
      <c r="A156" s="241" t="s">
        <v>5637</v>
      </c>
      <c r="B156" s="242" t="s">
        <v>14189</v>
      </c>
      <c r="C156" s="243" t="s">
        <v>14190</v>
      </c>
      <c r="D156" s="247"/>
      <c r="E156" s="244">
        <v>95000</v>
      </c>
      <c r="F156" s="244">
        <v>106554.01046799999</v>
      </c>
      <c r="G156" s="212"/>
      <c r="H156" s="212"/>
      <c r="I156" s="213">
        <f>IFERROR(Таблица625[[#This Row],[цена наличные]]*Таблица625[[#This Row],[Заказ наличные]],"-")</f>
        <v>0</v>
      </c>
      <c r="J156" s="213">
        <f>IFERROR(Таблица625[[#This Row],[Цена б/н]]*Таблица625[[#This Row],[заказ б/н]],"-")</f>
        <v>0</v>
      </c>
      <c r="K156" s="245" t="str">
        <f>IF(Таблица625[[#This Row],[Цена б/н]]&gt;0,"1 год","")</f>
        <v>1 год</v>
      </c>
    </row>
    <row r="157" spans="1:11" ht="15" customHeight="1" x14ac:dyDescent="0.25">
      <c r="A157" s="241" t="s">
        <v>5637</v>
      </c>
      <c r="B157" s="466" t="s">
        <v>5655</v>
      </c>
      <c r="C157" s="467" t="s">
        <v>5656</v>
      </c>
      <c r="D157" s="468"/>
      <c r="E157" s="469">
        <v>102900</v>
      </c>
      <c r="F157" s="469">
        <v>115446.178246</v>
      </c>
      <c r="G157" s="462"/>
      <c r="H157" s="462"/>
      <c r="I157" s="463">
        <f>IFERROR(Таблица625[[#This Row],[цена наличные]]*Таблица625[[#This Row],[Заказ наличные]],"-")</f>
        <v>0</v>
      </c>
      <c r="J157" s="463">
        <f>IFERROR(Таблица625[[#This Row],[Цена б/н]]*Таблица625[[#This Row],[заказ б/н]],"-")</f>
        <v>0</v>
      </c>
      <c r="K157" s="470" t="str">
        <f>IF(Таблица625[[#This Row],[Цена б/н]]&gt;0,"1 год","")</f>
        <v>1 год</v>
      </c>
    </row>
    <row r="158" spans="1:11" ht="15" customHeight="1" x14ac:dyDescent="0.25">
      <c r="A158" s="241" t="s">
        <v>5637</v>
      </c>
      <c r="B158" s="466" t="s">
        <v>15980</v>
      </c>
      <c r="C158" s="467" t="s">
        <v>15981</v>
      </c>
      <c r="D158" s="468"/>
      <c r="E158" s="469">
        <v>104300</v>
      </c>
      <c r="F158" s="469">
        <v>117042.20836</v>
      </c>
      <c r="G158" s="462"/>
      <c r="H158" s="462"/>
      <c r="I158" s="463">
        <f>IFERROR(Таблица625[[#This Row],[цена наличные]]*Таблица625[[#This Row],[Заказ наличные]],"-")</f>
        <v>0</v>
      </c>
      <c r="J158" s="463">
        <f>IFERROR(Таблица625[[#This Row],[Цена б/н]]*Таблица625[[#This Row],[заказ б/н]],"-")</f>
        <v>0</v>
      </c>
      <c r="K158" s="470" t="str">
        <f>IF(Таблица625[[#This Row],[Цена б/н]]&gt;0,"1 год","")</f>
        <v>1 год</v>
      </c>
    </row>
    <row r="159" spans="1:11" ht="15" customHeight="1" x14ac:dyDescent="0.25">
      <c r="A159" s="241" t="s">
        <v>5637</v>
      </c>
      <c r="B159" s="242" t="s">
        <v>5657</v>
      </c>
      <c r="C159" s="243" t="s">
        <v>5658</v>
      </c>
      <c r="D159" s="247"/>
      <c r="E159" s="244">
        <v>110200</v>
      </c>
      <c r="F159" s="244">
        <v>123654.33311800001</v>
      </c>
      <c r="G159" s="212"/>
      <c r="H159" s="212"/>
      <c r="I159" s="213">
        <f>IFERROR(Таблица625[[#This Row],[цена наличные]]*Таблица625[[#This Row],[Заказ наличные]],"-")</f>
        <v>0</v>
      </c>
      <c r="J159" s="213">
        <f>IFERROR(Таблица625[[#This Row],[Цена б/н]]*Таблица625[[#This Row],[заказ б/н]],"-")</f>
        <v>0</v>
      </c>
      <c r="K159" s="245" t="str">
        <f>IF(Таблица625[[#This Row],[Цена б/н]]&gt;0,"1 год","")</f>
        <v>1 год</v>
      </c>
    </row>
    <row r="160" spans="1:11" ht="15" customHeight="1" x14ac:dyDescent="0.25">
      <c r="A160" s="241" t="s">
        <v>5637</v>
      </c>
      <c r="B160" s="321" t="s">
        <v>5642</v>
      </c>
      <c r="C160" s="322" t="s">
        <v>5643</v>
      </c>
      <c r="D160" s="323"/>
      <c r="E160" s="324">
        <v>111500</v>
      </c>
      <c r="F160" s="324">
        <v>125022.35893</v>
      </c>
      <c r="G160" s="325"/>
      <c r="H160" s="325"/>
      <c r="I160" s="326">
        <f>IFERROR(Таблица625[[#This Row],[цена наличные]]*Таблица625[[#This Row],[Заказ наличные]],"-")</f>
        <v>0</v>
      </c>
      <c r="J160" s="326">
        <f>IFERROR(Таблица625[[#This Row],[Цена б/н]]*Таблица625[[#This Row],[заказ б/н]],"-")</f>
        <v>0</v>
      </c>
      <c r="K160" s="327" t="str">
        <f>IF(Таблица625[[#This Row],[Цена б/н]]&gt;0,"1 год","")</f>
        <v>1 год</v>
      </c>
    </row>
    <row r="161" spans="1:11" ht="15" customHeight="1" x14ac:dyDescent="0.25">
      <c r="A161" s="241" t="s">
        <v>5637</v>
      </c>
      <c r="B161" s="242" t="s">
        <v>5659</v>
      </c>
      <c r="C161" s="243" t="s">
        <v>5660</v>
      </c>
      <c r="D161" s="247"/>
      <c r="E161" s="244">
        <v>111900</v>
      </c>
      <c r="F161" s="244">
        <v>125478.367534</v>
      </c>
      <c r="G161" s="212"/>
      <c r="H161" s="212"/>
      <c r="I161" s="213">
        <f>IFERROR(Таблица625[[#This Row],[цена наличные]]*Таблица625[[#This Row],[Заказ наличные]],"-")</f>
        <v>0</v>
      </c>
      <c r="J161" s="213">
        <f>IFERROR(Таблица625[[#This Row],[Цена б/н]]*Таблица625[[#This Row],[заказ б/н]],"-")</f>
        <v>0</v>
      </c>
      <c r="K161" s="245" t="str">
        <f>IF(Таблица625[[#This Row],[Цена б/н]]&gt;0,"1 год","")</f>
        <v>1 год</v>
      </c>
    </row>
    <row r="162" spans="1:11" ht="15" customHeight="1" x14ac:dyDescent="0.25">
      <c r="A162" s="241" t="s">
        <v>5637</v>
      </c>
      <c r="B162" s="242" t="s">
        <v>5640</v>
      </c>
      <c r="C162" s="243" t="s">
        <v>5641</v>
      </c>
      <c r="D162" s="247"/>
      <c r="E162" s="244">
        <v>135200</v>
      </c>
      <c r="F162" s="244">
        <v>151698.86226400002</v>
      </c>
      <c r="G162" s="212"/>
      <c r="H162" s="212"/>
      <c r="I162" s="213">
        <f>IFERROR(Таблица625[[#This Row],[цена наличные]]*Таблица625[[#This Row],[Заказ наличные]],"-")</f>
        <v>0</v>
      </c>
      <c r="J162" s="213">
        <f>IFERROR(Таблица625[[#This Row],[Цена б/н]]*Таблица625[[#This Row],[заказ б/н]],"-")</f>
        <v>0</v>
      </c>
      <c r="K162" s="245" t="str">
        <f>IF(Таблица625[[#This Row],[Цена б/н]]&gt;0,"1 год","")</f>
        <v>1 год</v>
      </c>
    </row>
    <row r="163" spans="1:11" ht="15" customHeight="1" x14ac:dyDescent="0.25">
      <c r="A163" s="241" t="s">
        <v>5637</v>
      </c>
      <c r="B163" s="242" t="s">
        <v>5661</v>
      </c>
      <c r="C163" s="243" t="s">
        <v>5662</v>
      </c>
      <c r="D163" s="247"/>
      <c r="E163" s="244">
        <v>135600</v>
      </c>
      <c r="F163" s="244">
        <v>152154.870868</v>
      </c>
      <c r="G163" s="212"/>
      <c r="H163" s="212"/>
      <c r="I163" s="213">
        <f>IFERROR(Таблица625[[#This Row],[цена наличные]]*Таблица625[[#This Row],[Заказ наличные]],"-")</f>
        <v>0</v>
      </c>
      <c r="J163" s="213">
        <f>IFERROR(Таблица625[[#This Row],[Цена б/н]]*Таблица625[[#This Row],[заказ б/н]],"-")</f>
        <v>0</v>
      </c>
      <c r="K163" s="245" t="str">
        <f>IF(Таблица625[[#This Row],[Цена б/н]]&gt;0,"1 год","")</f>
        <v>1 год</v>
      </c>
    </row>
    <row r="164" spans="1:11" ht="15" customHeight="1" x14ac:dyDescent="0.25">
      <c r="A164" s="241" t="s">
        <v>5637</v>
      </c>
      <c r="B164" s="466" t="s">
        <v>5663</v>
      </c>
      <c r="C164" s="467" t="s">
        <v>5664</v>
      </c>
      <c r="D164" s="468"/>
      <c r="E164" s="469">
        <v>143000</v>
      </c>
      <c r="F164" s="469">
        <v>160439.02717399999</v>
      </c>
      <c r="G164" s="462"/>
      <c r="H164" s="462"/>
      <c r="I164" s="463">
        <f>IFERROR(Таблица625[[#This Row],[цена наличные]]*Таблица625[[#This Row],[Заказ наличные]],"-")</f>
        <v>0</v>
      </c>
      <c r="J164" s="463">
        <f>IFERROR(Таблица625[[#This Row],[Цена б/н]]*Таблица625[[#This Row],[заказ б/н]],"-")</f>
        <v>0</v>
      </c>
      <c r="K164" s="470" t="str">
        <f>IF(Таблица625[[#This Row],[Цена б/н]]&gt;0,"1 год","")</f>
        <v>1 год</v>
      </c>
    </row>
    <row r="165" spans="1:11" ht="15" customHeight="1" x14ac:dyDescent="0.25">
      <c r="A165" s="524"/>
      <c r="B165" s="525"/>
      <c r="C165" s="528"/>
      <c r="D165" s="529"/>
      <c r="E165" s="526"/>
      <c r="F165" s="526"/>
      <c r="G165" s="230">
        <f>SUBTOTAL(109,Таблица625[Заказ наличные])</f>
        <v>0</v>
      </c>
      <c r="H165" s="230">
        <f>SUBTOTAL(103,Таблица625[заказ б/н])</f>
        <v>0</v>
      </c>
      <c r="I165" s="231">
        <f>SUBTOTAL(109,Таблица625[сумма заказа наличные])</f>
        <v>0</v>
      </c>
      <c r="J165" s="231">
        <f>SUBTOTAL(109,Таблица625[Сумма заказа б/н])</f>
        <v>0</v>
      </c>
      <c r="K165" s="530"/>
    </row>
  </sheetData>
  <mergeCells count="5">
    <mergeCell ref="A1:I1"/>
    <mergeCell ref="E4:F4"/>
    <mergeCell ref="A4:D4"/>
    <mergeCell ref="A2:D2"/>
    <mergeCell ref="A3:D3"/>
  </mergeCells>
  <hyperlinks>
    <hyperlink ref="A1" location="'Оглавление'!A1" display="Назад в оглавление" xr:uid="{00000000-0004-0000-1300-000000000000}"/>
  </hyperlinks>
  <pageMargins left="0.7" right="0.7" top="0.75" bottom="0.75" header="0" footer="0"/>
  <pageSetup paperSize="9" orientation="portrait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12">
    <tabColor rgb="FFFF0066"/>
  </sheetPr>
  <dimension ref="A1:K175"/>
  <sheetViews>
    <sheetView showGridLines="0" zoomScaleNormal="100" workbookViewId="0">
      <pane ySplit="5" topLeftCell="A6" activePane="bottomLeft" state="frozen"/>
      <selection activeCell="A14" sqref="A14:XFD14"/>
      <selection pane="bottomLeft" sqref="A1:I1"/>
    </sheetView>
  </sheetViews>
  <sheetFormatPr defaultColWidth="14.42578125" defaultRowHeight="13.5" customHeight="1" x14ac:dyDescent="0.25"/>
  <cols>
    <col min="1" max="1" width="11.5703125" style="28" customWidth="1"/>
    <col min="2" max="2" width="96.7109375" style="28" customWidth="1"/>
    <col min="3" max="3" width="27.42578125" style="116" bestFit="1" customWidth="1"/>
    <col min="4" max="4" width="9.7109375" style="28" customWidth="1"/>
    <col min="5" max="5" width="14" style="28" customWidth="1"/>
    <col min="6" max="6" width="11.7109375" style="37" customWidth="1"/>
    <col min="7" max="7" width="10.85546875" style="28" customWidth="1"/>
    <col min="8" max="8" width="11.140625" style="28" customWidth="1"/>
    <col min="9" max="10" width="14.85546875" style="28" bestFit="1" customWidth="1"/>
    <col min="11" max="11" width="11.42578125" style="28" customWidth="1"/>
    <col min="12" max="29" width="8.7109375" style="28" customWidth="1"/>
    <col min="30" max="16384" width="14.42578125" style="28"/>
  </cols>
  <sheetData>
    <row r="1" spans="1:11" ht="32.25" customHeight="1" x14ac:dyDescent="0.25">
      <c r="A1" s="622" t="s">
        <v>2</v>
      </c>
      <c r="B1" s="622"/>
      <c r="C1" s="622"/>
      <c r="D1" s="622"/>
      <c r="E1" s="622"/>
      <c r="F1" s="622"/>
      <c r="G1" s="622"/>
      <c r="H1" s="622"/>
      <c r="I1" s="622"/>
      <c r="J1" s="113"/>
    </row>
    <row r="2" spans="1:11" ht="21" x14ac:dyDescent="0.25">
      <c r="A2" s="623" t="s">
        <v>108</v>
      </c>
      <c r="B2" s="624"/>
      <c r="C2" s="624"/>
      <c r="D2" s="624"/>
      <c r="E2" s="44"/>
      <c r="F2" s="44"/>
      <c r="G2" s="44"/>
      <c r="H2" s="44"/>
      <c r="I2" s="44"/>
      <c r="J2" s="57"/>
    </row>
    <row r="3" spans="1:11" ht="21" x14ac:dyDescent="0.25">
      <c r="A3" s="625" t="s">
        <v>39</v>
      </c>
      <c r="B3" s="633"/>
      <c r="C3" s="633"/>
      <c r="D3" s="633"/>
      <c r="E3" s="55"/>
      <c r="F3" s="55"/>
      <c r="G3" s="55"/>
      <c r="H3" s="55"/>
      <c r="I3" s="55"/>
      <c r="J3" s="58"/>
    </row>
    <row r="4" spans="1:11" ht="21" customHeight="1" x14ac:dyDescent="0.25">
      <c r="A4" s="653" t="s">
        <v>40</v>
      </c>
      <c r="B4" s="654"/>
      <c r="C4" s="654"/>
      <c r="D4" s="655"/>
      <c r="E4" s="651" t="s">
        <v>3</v>
      </c>
      <c r="F4" s="652"/>
      <c r="G4" s="46">
        <f>SUM(Таблица6252[Заказ наличные])</f>
        <v>0</v>
      </c>
      <c r="H4" s="46">
        <f>SUM(Таблица6252[заказ б/н])</f>
        <v>0</v>
      </c>
      <c r="I4" s="47">
        <f>SUM(Таблица6252[сумма заказа наличные])</f>
        <v>0</v>
      </c>
      <c r="J4" s="56">
        <f>SUM(Таблица6252[Сумма заказа б/н])</f>
        <v>0</v>
      </c>
    </row>
    <row r="5" spans="1:11" s="48" customFormat="1" ht="45" x14ac:dyDescent="0.25">
      <c r="A5" s="67" t="s">
        <v>22</v>
      </c>
      <c r="B5" s="68" t="s">
        <v>14</v>
      </c>
      <c r="C5" s="67" t="s">
        <v>36</v>
      </c>
      <c r="D5" s="67" t="s">
        <v>29</v>
      </c>
      <c r="E5" s="67" t="s">
        <v>30</v>
      </c>
      <c r="F5" s="69" t="s">
        <v>31</v>
      </c>
      <c r="G5" s="70" t="s">
        <v>32</v>
      </c>
      <c r="H5" s="70" t="s">
        <v>33</v>
      </c>
      <c r="I5" s="70" t="s">
        <v>35</v>
      </c>
      <c r="J5" s="71" t="s">
        <v>34</v>
      </c>
      <c r="K5" s="72" t="s">
        <v>15</v>
      </c>
    </row>
    <row r="6" spans="1:11" ht="15.75" x14ac:dyDescent="0.25">
      <c r="A6" s="241" t="s">
        <v>5237</v>
      </c>
      <c r="B6" s="242" t="s">
        <v>5238</v>
      </c>
      <c r="C6" s="243" t="s">
        <v>5239</v>
      </c>
      <c r="D6" s="247"/>
      <c r="E6" s="244">
        <v>42600</v>
      </c>
      <c r="F6" s="244">
        <v>47802.3</v>
      </c>
      <c r="G6" s="212"/>
      <c r="H6" s="212"/>
      <c r="I6" s="213">
        <f>IFERROR(Таблица6252[[#This Row],[цена наличные]]*Таблица6252[[#This Row],[Заказ наличные]],"-")</f>
        <v>0</v>
      </c>
      <c r="J6" s="213">
        <f>IFERROR(Таблица6252[[#This Row],[Цена б/н]]*Таблица6252[[#This Row],[заказ б/н]],"-")</f>
        <v>0</v>
      </c>
      <c r="K6" s="245" t="str">
        <f>IF(Таблица6252[[#This Row],[Цена б/н]]&gt;0,"1 год","")</f>
        <v>1 год</v>
      </c>
    </row>
    <row r="7" spans="1:11" ht="15.75" x14ac:dyDescent="0.25">
      <c r="A7" s="241" t="s">
        <v>335</v>
      </c>
      <c r="B7" s="466" t="s">
        <v>11146</v>
      </c>
      <c r="C7" s="467" t="s">
        <v>10978</v>
      </c>
      <c r="D7" s="468"/>
      <c r="E7" s="469">
        <v>29400</v>
      </c>
      <c r="F7" s="469">
        <v>32985.75</v>
      </c>
      <c r="G7" s="462"/>
      <c r="H7" s="462"/>
      <c r="I7" s="463">
        <f>IFERROR(Таблица6252[[#This Row],[цена наличные]]*Таблица6252[[#This Row],[Заказ наличные]],"-")</f>
        <v>0</v>
      </c>
      <c r="J7" s="463">
        <f>IFERROR(Таблица6252[[#This Row],[Цена б/н]]*Таблица6252[[#This Row],[заказ б/н]],"-")</f>
        <v>0</v>
      </c>
      <c r="K7" s="470" t="str">
        <f>IF(Таблица6252[[#This Row],[Цена б/н]]&gt;0,"1 год","")</f>
        <v>1 год</v>
      </c>
    </row>
    <row r="8" spans="1:11" ht="15.75" x14ac:dyDescent="0.25">
      <c r="A8" s="241" t="s">
        <v>335</v>
      </c>
      <c r="B8" s="466" t="s">
        <v>11708</v>
      </c>
      <c r="C8" s="467" t="s">
        <v>11706</v>
      </c>
      <c r="D8" s="468"/>
      <c r="E8" s="469">
        <v>40900</v>
      </c>
      <c r="F8" s="469">
        <v>45835</v>
      </c>
      <c r="G8" s="462"/>
      <c r="H8" s="462"/>
      <c r="I8" s="463">
        <f>IFERROR(Таблица6252[[#This Row],[цена наличные]]*Таблица6252[[#This Row],[Заказ наличные]],"-")</f>
        <v>0</v>
      </c>
      <c r="J8" s="463">
        <f>IFERROR(Таблица6252[[#This Row],[Цена б/н]]*Таблица6252[[#This Row],[заказ б/н]],"-")</f>
        <v>0</v>
      </c>
      <c r="K8" s="470" t="str">
        <f>IF(Таблица6252[[#This Row],[Цена б/н]]&gt;0,"1 год","")</f>
        <v>1 год</v>
      </c>
    </row>
    <row r="9" spans="1:11" ht="15.75" x14ac:dyDescent="0.25">
      <c r="A9" s="241" t="s">
        <v>335</v>
      </c>
      <c r="B9" s="466" t="s">
        <v>5291</v>
      </c>
      <c r="C9" s="467" t="s">
        <v>5292</v>
      </c>
      <c r="D9" s="468"/>
      <c r="E9" s="469">
        <v>56600</v>
      </c>
      <c r="F9" s="469">
        <v>63484.05</v>
      </c>
      <c r="G9" s="462"/>
      <c r="H9" s="462"/>
      <c r="I9" s="463">
        <f>IFERROR(Таблица6252[[#This Row],[цена наличные]]*Таблица6252[[#This Row],[Заказ наличные]],"-")</f>
        <v>0</v>
      </c>
      <c r="J9" s="463">
        <f>IFERROR(Таблица6252[[#This Row],[Цена б/н]]*Таблица6252[[#This Row],[заказ б/н]],"-")</f>
        <v>0</v>
      </c>
      <c r="K9" s="470" t="str">
        <f>IF(Таблица6252[[#This Row],[Цена б/н]]&gt;0,"1 год","")</f>
        <v>1 год</v>
      </c>
    </row>
    <row r="10" spans="1:11" ht="15.75" x14ac:dyDescent="0.25">
      <c r="A10" s="241" t="s">
        <v>335</v>
      </c>
      <c r="B10" s="466" t="s">
        <v>5354</v>
      </c>
      <c r="C10" s="467" t="s">
        <v>5355</v>
      </c>
      <c r="D10" s="468"/>
      <c r="E10" s="469">
        <v>59000</v>
      </c>
      <c r="F10" s="469">
        <v>66187.8</v>
      </c>
      <c r="G10" s="462"/>
      <c r="H10" s="462"/>
      <c r="I10" s="463">
        <f>IFERROR(Таблица6252[[#This Row],[цена наличные]]*Таблица6252[[#This Row],[Заказ наличные]],"-")</f>
        <v>0</v>
      </c>
      <c r="J10" s="463">
        <f>IFERROR(Таблица6252[[#This Row],[Цена б/н]]*Таблица6252[[#This Row],[заказ б/н]],"-")</f>
        <v>0</v>
      </c>
      <c r="K10" s="470" t="str">
        <f>IF(Таблица6252[[#This Row],[Цена б/н]]&gt;0,"1 год","")</f>
        <v>1 год</v>
      </c>
    </row>
    <row r="11" spans="1:11" ht="15.75" x14ac:dyDescent="0.25">
      <c r="A11" s="241" t="s">
        <v>335</v>
      </c>
      <c r="B11" s="466" t="s">
        <v>5349</v>
      </c>
      <c r="C11" s="467" t="s">
        <v>5350</v>
      </c>
      <c r="D11" s="468"/>
      <c r="E11" s="469">
        <v>71700</v>
      </c>
      <c r="F11" s="469">
        <v>80355.45</v>
      </c>
      <c r="G11" s="462"/>
      <c r="H11" s="462"/>
      <c r="I11" s="463">
        <f>IFERROR(Таблица6252[[#This Row],[цена наличные]]*Таблица6252[[#This Row],[Заказ наличные]],"-")</f>
        <v>0</v>
      </c>
      <c r="J11" s="463">
        <f>IFERROR(Таблица6252[[#This Row],[Цена б/н]]*Таблица6252[[#This Row],[заказ б/н]],"-")</f>
        <v>0</v>
      </c>
      <c r="K11" s="470" t="str">
        <f>IF(Таблица6252[[#This Row],[Цена б/н]]&gt;0,"1 год","")</f>
        <v>1 год</v>
      </c>
    </row>
    <row r="12" spans="1:11" ht="15.75" x14ac:dyDescent="0.25">
      <c r="A12" s="241" t="s">
        <v>335</v>
      </c>
      <c r="B12" s="466" t="s">
        <v>5348</v>
      </c>
      <c r="C12" s="467" t="s">
        <v>5144</v>
      </c>
      <c r="D12" s="468"/>
      <c r="E12" s="469">
        <v>82500</v>
      </c>
      <c r="F12" s="469">
        <v>92576.400000000009</v>
      </c>
      <c r="G12" s="462"/>
      <c r="H12" s="462"/>
      <c r="I12" s="463">
        <f>IFERROR(Таблица6252[[#This Row],[цена наличные]]*Таблица6252[[#This Row],[Заказ наличные]],"-")</f>
        <v>0</v>
      </c>
      <c r="J12" s="463">
        <f>IFERROR(Таблица6252[[#This Row],[Цена б/н]]*Таблица6252[[#This Row],[заказ б/н]],"-")</f>
        <v>0</v>
      </c>
      <c r="K12" s="470" t="str">
        <f>IF(Таблица6252[[#This Row],[Цена б/н]]&gt;0,"1 год","")</f>
        <v>1 год</v>
      </c>
    </row>
    <row r="13" spans="1:11" ht="15.75" x14ac:dyDescent="0.25">
      <c r="A13" s="241" t="s">
        <v>335</v>
      </c>
      <c r="B13" s="466" t="s">
        <v>5293</v>
      </c>
      <c r="C13" s="467" t="s">
        <v>5147</v>
      </c>
      <c r="D13" s="468"/>
      <c r="E13" s="469">
        <v>83500</v>
      </c>
      <c r="F13" s="469">
        <v>93657.900000000009</v>
      </c>
      <c r="G13" s="462"/>
      <c r="H13" s="462"/>
      <c r="I13" s="463">
        <f>IFERROR(Таблица6252[[#This Row],[цена наличные]]*Таблица6252[[#This Row],[Заказ наличные]],"-")</f>
        <v>0</v>
      </c>
      <c r="J13" s="463">
        <f>IFERROR(Таблица6252[[#This Row],[Цена б/н]]*Таблица6252[[#This Row],[заказ б/н]],"-")</f>
        <v>0</v>
      </c>
      <c r="K13" s="470" t="str">
        <f>IF(Таблица6252[[#This Row],[Цена б/н]]&gt;0,"1 год","")</f>
        <v>1 год</v>
      </c>
    </row>
    <row r="14" spans="1:11" ht="15.75" x14ac:dyDescent="0.25">
      <c r="A14" s="241" t="s">
        <v>335</v>
      </c>
      <c r="B14" s="466" t="s">
        <v>5242</v>
      </c>
      <c r="C14" s="467" t="s">
        <v>5243</v>
      </c>
      <c r="D14" s="468"/>
      <c r="E14" s="469">
        <v>94400</v>
      </c>
      <c r="F14" s="469">
        <v>105878.85</v>
      </c>
      <c r="G14" s="462"/>
      <c r="H14" s="462"/>
      <c r="I14" s="463">
        <f>IFERROR(Таблица6252[[#This Row],[цена наличные]]*Таблица6252[[#This Row],[Заказ наличные]],"-")</f>
        <v>0</v>
      </c>
      <c r="J14" s="463">
        <f>IFERROR(Таблица6252[[#This Row],[Цена б/н]]*Таблица6252[[#This Row],[заказ б/н]],"-")</f>
        <v>0</v>
      </c>
      <c r="K14" s="470" t="str">
        <f>IF(Таблица6252[[#This Row],[Цена б/н]]&gt;0,"1 год","")</f>
        <v>1 год</v>
      </c>
    </row>
    <row r="15" spans="1:11" ht="15.75" x14ac:dyDescent="0.25">
      <c r="A15" s="241" t="s">
        <v>335</v>
      </c>
      <c r="B15" s="466" t="s">
        <v>5353</v>
      </c>
      <c r="C15" s="467" t="s">
        <v>5145</v>
      </c>
      <c r="D15" s="468"/>
      <c r="E15" s="469">
        <v>97100</v>
      </c>
      <c r="F15" s="469">
        <v>108907.05</v>
      </c>
      <c r="G15" s="462"/>
      <c r="H15" s="462"/>
      <c r="I15" s="463">
        <f>IFERROR(Таблица6252[[#This Row],[цена наличные]]*Таблица6252[[#This Row],[Заказ наличные]],"-")</f>
        <v>0</v>
      </c>
      <c r="J15" s="463">
        <f>IFERROR(Таблица6252[[#This Row],[Цена б/н]]*Таблица6252[[#This Row],[заказ б/н]],"-")</f>
        <v>0</v>
      </c>
      <c r="K15" s="470" t="str">
        <f>IF(Таблица6252[[#This Row],[Цена б/н]]&gt;0,"1 год","")</f>
        <v>1 год</v>
      </c>
    </row>
    <row r="16" spans="1:11" ht="15.75" x14ac:dyDescent="0.25">
      <c r="A16" s="241" t="s">
        <v>335</v>
      </c>
      <c r="B16" s="466" t="s">
        <v>5351</v>
      </c>
      <c r="C16" s="467" t="s">
        <v>5352</v>
      </c>
      <c r="D16" s="468"/>
      <c r="E16" s="469">
        <v>98900</v>
      </c>
      <c r="F16" s="469">
        <v>110961.90000000001</v>
      </c>
      <c r="G16" s="462"/>
      <c r="H16" s="462"/>
      <c r="I16" s="463">
        <f>IFERROR(Таблица6252[[#This Row],[цена наличные]]*Таблица6252[[#This Row],[Заказ наличные]],"-")</f>
        <v>0</v>
      </c>
      <c r="J16" s="463">
        <f>IFERROR(Таблица6252[[#This Row],[Цена б/н]]*Таблица6252[[#This Row],[заказ б/н]],"-")</f>
        <v>0</v>
      </c>
      <c r="K16" s="470" t="str">
        <f>IF(Таблица6252[[#This Row],[Цена б/н]]&gt;0,"1 год","")</f>
        <v>1 год</v>
      </c>
    </row>
    <row r="17" spans="1:11" ht="15.75" x14ac:dyDescent="0.25">
      <c r="A17" s="241" t="s">
        <v>5294</v>
      </c>
      <c r="B17" s="466" t="s">
        <v>5295</v>
      </c>
      <c r="C17" s="467" t="s">
        <v>5296</v>
      </c>
      <c r="D17" s="468"/>
      <c r="E17" s="469">
        <v>108400</v>
      </c>
      <c r="F17" s="469">
        <v>121540</v>
      </c>
      <c r="G17" s="462"/>
      <c r="H17" s="462"/>
      <c r="I17" s="463">
        <f>IFERROR(Таблица6252[[#This Row],[цена наличные]]*Таблица6252[[#This Row],[Заказ наличные]],"-")</f>
        <v>0</v>
      </c>
      <c r="J17" s="463">
        <f>IFERROR(Таблица6252[[#This Row],[Цена б/н]]*Таблица6252[[#This Row],[заказ б/н]],"-")</f>
        <v>0</v>
      </c>
      <c r="K17" s="470" t="str">
        <f>IF(Таблица6252[[#This Row],[Цена б/н]]&gt;0,"1 год","")</f>
        <v>1 год</v>
      </c>
    </row>
    <row r="18" spans="1:11" ht="15.75" x14ac:dyDescent="0.25">
      <c r="A18" s="241" t="s">
        <v>335</v>
      </c>
      <c r="B18" s="466" t="s">
        <v>5240</v>
      </c>
      <c r="C18" s="467" t="s">
        <v>5241</v>
      </c>
      <c r="D18" s="468"/>
      <c r="E18" s="469">
        <v>115200</v>
      </c>
      <c r="F18" s="469">
        <v>129239.25</v>
      </c>
      <c r="G18" s="462"/>
      <c r="H18" s="462"/>
      <c r="I18" s="463">
        <f>IFERROR(Таблица6252[[#This Row],[цена наличные]]*Таблица6252[[#This Row],[Заказ наличные]],"-")</f>
        <v>0</v>
      </c>
      <c r="J18" s="463">
        <f>IFERROR(Таблица6252[[#This Row],[Цена б/н]]*Таблица6252[[#This Row],[заказ б/н]],"-")</f>
        <v>0</v>
      </c>
      <c r="K18" s="470" t="str">
        <f>IF(Таблица6252[[#This Row],[Цена б/н]]&gt;0,"1 год","")</f>
        <v>1 год</v>
      </c>
    </row>
    <row r="19" spans="1:11" ht="15.75" x14ac:dyDescent="0.25">
      <c r="A19" s="241" t="s">
        <v>306</v>
      </c>
      <c r="B19" s="466" t="s">
        <v>5250</v>
      </c>
      <c r="C19" s="467" t="s">
        <v>5251</v>
      </c>
      <c r="D19" s="468"/>
      <c r="E19" s="469">
        <v>36400</v>
      </c>
      <c r="F19" s="469">
        <v>40772.550000000003</v>
      </c>
      <c r="G19" s="462"/>
      <c r="H19" s="462"/>
      <c r="I19" s="463">
        <f>IFERROR(Таблица6252[[#This Row],[цена наличные]]*Таблица6252[[#This Row],[Заказ наличные]],"-")</f>
        <v>0</v>
      </c>
      <c r="J19" s="463">
        <f>IFERROR(Таблица6252[[#This Row],[Цена б/н]]*Таблица6252[[#This Row],[заказ б/н]],"-")</f>
        <v>0</v>
      </c>
      <c r="K19" s="470" t="str">
        <f>IF(Таблица6252[[#This Row],[Цена б/н]]&gt;0,"1 год","")</f>
        <v>1 год</v>
      </c>
    </row>
    <row r="20" spans="1:11" ht="15.75" x14ac:dyDescent="0.25">
      <c r="A20" s="241" t="s">
        <v>306</v>
      </c>
      <c r="B20" s="466" t="s">
        <v>5319</v>
      </c>
      <c r="C20" s="467" t="s">
        <v>5176</v>
      </c>
      <c r="D20" s="468"/>
      <c r="E20" s="469">
        <v>39900</v>
      </c>
      <c r="F20" s="469">
        <v>44774.1</v>
      </c>
      <c r="G20" s="462"/>
      <c r="H20" s="462"/>
      <c r="I20" s="463">
        <f>IFERROR(Таблица6252[[#This Row],[цена наличные]]*Таблица6252[[#This Row],[Заказ наличные]],"-")</f>
        <v>0</v>
      </c>
      <c r="J20" s="463">
        <f>IFERROR(Таблица6252[[#This Row],[Цена б/н]]*Таблица6252[[#This Row],[заказ б/н]],"-")</f>
        <v>0</v>
      </c>
      <c r="K20" s="470" t="str">
        <f>IF(Таблица6252[[#This Row],[Цена б/н]]&gt;0,"1 год","")</f>
        <v>1 год</v>
      </c>
    </row>
    <row r="21" spans="1:11" ht="15.75" x14ac:dyDescent="0.25">
      <c r="A21" s="241" t="s">
        <v>306</v>
      </c>
      <c r="B21" s="466" t="s">
        <v>5413</v>
      </c>
      <c r="C21" s="467" t="s">
        <v>5414</v>
      </c>
      <c r="D21" s="468"/>
      <c r="E21" s="469">
        <v>46900</v>
      </c>
      <c r="F21" s="469">
        <v>52530</v>
      </c>
      <c r="G21" s="462"/>
      <c r="H21" s="462"/>
      <c r="I21" s="463">
        <f>IFERROR(Таблица6252[[#This Row],[цена наличные]]*Таблица6252[[#This Row],[Заказ наличные]],"-")</f>
        <v>0</v>
      </c>
      <c r="J21" s="463">
        <f>IFERROR(Таблица6252[[#This Row],[Цена б/н]]*Таблица6252[[#This Row],[заказ б/н]],"-")</f>
        <v>0</v>
      </c>
      <c r="K21" s="470" t="str">
        <f>IF(Таблица6252[[#This Row],[Цена б/н]]&gt;0,"1 год","")</f>
        <v>1 год</v>
      </c>
    </row>
    <row r="22" spans="1:11" ht="15.75" x14ac:dyDescent="0.25">
      <c r="A22" s="241" t="s">
        <v>306</v>
      </c>
      <c r="B22" s="466" t="s">
        <v>5311</v>
      </c>
      <c r="C22" s="467" t="s">
        <v>5312</v>
      </c>
      <c r="D22" s="468"/>
      <c r="E22" s="469">
        <v>50000</v>
      </c>
      <c r="F22" s="469">
        <v>56021.700000000004</v>
      </c>
      <c r="G22" s="462"/>
      <c r="H22" s="462"/>
      <c r="I22" s="463">
        <f>IFERROR(Таблица6252[[#This Row],[цена наличные]]*Таблица6252[[#This Row],[Заказ наличные]],"-")</f>
        <v>0</v>
      </c>
      <c r="J22" s="463">
        <f>IFERROR(Таблица6252[[#This Row],[Цена б/н]]*Таблица6252[[#This Row],[заказ б/н]],"-")</f>
        <v>0</v>
      </c>
      <c r="K22" s="470" t="str">
        <f>IF(Таблица6252[[#This Row],[Цена б/н]]&gt;0,"1 год","")</f>
        <v>1 год</v>
      </c>
    </row>
    <row r="23" spans="1:11" ht="15.75" x14ac:dyDescent="0.25">
      <c r="A23" s="241" t="s">
        <v>306</v>
      </c>
      <c r="B23" s="466" t="s">
        <v>5411</v>
      </c>
      <c r="C23" s="467" t="s">
        <v>5412</v>
      </c>
      <c r="D23" s="468"/>
      <c r="E23" s="469">
        <v>50300</v>
      </c>
      <c r="F23" s="469">
        <v>56346.15</v>
      </c>
      <c r="G23" s="462"/>
      <c r="H23" s="462"/>
      <c r="I23" s="463">
        <f>IFERROR(Таблица6252[[#This Row],[цена наличные]]*Таблица6252[[#This Row],[Заказ наличные]],"-")</f>
        <v>0</v>
      </c>
      <c r="J23" s="463">
        <f>IFERROR(Таблица6252[[#This Row],[Цена б/н]]*Таблица6252[[#This Row],[заказ б/н]],"-")</f>
        <v>0</v>
      </c>
      <c r="K23" s="470" t="str">
        <f>IF(Таблица6252[[#This Row],[Цена б/н]]&gt;0,"1 год","")</f>
        <v>1 год</v>
      </c>
    </row>
    <row r="24" spans="1:11" ht="15.75" x14ac:dyDescent="0.25">
      <c r="A24" s="241" t="s">
        <v>306</v>
      </c>
      <c r="B24" s="466" t="s">
        <v>5307</v>
      </c>
      <c r="C24" s="467" t="s">
        <v>5171</v>
      </c>
      <c r="D24" s="468"/>
      <c r="E24" s="469">
        <v>50800</v>
      </c>
      <c r="F24" s="469">
        <v>56995.05</v>
      </c>
      <c r="G24" s="462"/>
      <c r="H24" s="462"/>
      <c r="I24" s="463">
        <f>IFERROR(Таблица6252[[#This Row],[цена наличные]]*Таблица6252[[#This Row],[Заказ наличные]],"-")</f>
        <v>0</v>
      </c>
      <c r="J24" s="463">
        <f>IFERROR(Таблица6252[[#This Row],[Цена б/н]]*Таблица6252[[#This Row],[заказ б/н]],"-")</f>
        <v>0</v>
      </c>
      <c r="K24" s="470" t="str">
        <f>IF(Таблица6252[[#This Row],[Цена б/н]]&gt;0,"1 год","")</f>
        <v>1 год</v>
      </c>
    </row>
    <row r="25" spans="1:11" ht="15.75" x14ac:dyDescent="0.25">
      <c r="A25" s="241" t="s">
        <v>306</v>
      </c>
      <c r="B25" s="294" t="s">
        <v>5313</v>
      </c>
      <c r="C25" s="295" t="s">
        <v>5314</v>
      </c>
      <c r="D25" s="296"/>
      <c r="E25" s="297">
        <v>52700</v>
      </c>
      <c r="F25" s="297">
        <v>59049.9</v>
      </c>
      <c r="G25" s="298"/>
      <c r="H25" s="298"/>
      <c r="I25" s="299">
        <f>IFERROR(Таблица6252[[#This Row],[цена наличные]]*Таблица6252[[#This Row],[Заказ наличные]],"-")</f>
        <v>0</v>
      </c>
      <c r="J25" s="299">
        <f>IFERROR(Таблица6252[[#This Row],[Цена б/н]]*Таблица6252[[#This Row],[заказ б/н]],"-")</f>
        <v>0</v>
      </c>
      <c r="K25" s="300" t="str">
        <f>IF(Таблица6252[[#This Row],[Цена б/н]]&gt;0,"1 год","")</f>
        <v>1 год</v>
      </c>
    </row>
    <row r="26" spans="1:11" ht="15.75" x14ac:dyDescent="0.25">
      <c r="A26" s="241" t="s">
        <v>306</v>
      </c>
      <c r="B26" s="466" t="s">
        <v>5315</v>
      </c>
      <c r="C26" s="467" t="s">
        <v>5316</v>
      </c>
      <c r="D26" s="468"/>
      <c r="E26" s="469">
        <v>52700</v>
      </c>
      <c r="F26" s="469">
        <v>59049.9</v>
      </c>
      <c r="G26" s="462"/>
      <c r="H26" s="462"/>
      <c r="I26" s="463">
        <f>IFERROR(Таблица6252[[#This Row],[цена наличные]]*Таблица6252[[#This Row],[Заказ наличные]],"-")</f>
        <v>0</v>
      </c>
      <c r="J26" s="463">
        <f>IFERROR(Таблица6252[[#This Row],[Цена б/н]]*Таблица6252[[#This Row],[заказ б/н]],"-")</f>
        <v>0</v>
      </c>
      <c r="K26" s="470" t="str">
        <f>IF(Таблица6252[[#This Row],[Цена б/н]]&gt;0,"1 год","")</f>
        <v>1 год</v>
      </c>
    </row>
    <row r="27" spans="1:11" ht="15.75" x14ac:dyDescent="0.25">
      <c r="A27" s="241" t="s">
        <v>306</v>
      </c>
      <c r="B27" s="497" t="s">
        <v>5317</v>
      </c>
      <c r="C27" s="498" t="s">
        <v>5318</v>
      </c>
      <c r="D27" s="499"/>
      <c r="E27" s="500">
        <v>52700</v>
      </c>
      <c r="F27" s="500">
        <v>59049.9</v>
      </c>
      <c r="G27" s="501"/>
      <c r="H27" s="501"/>
      <c r="I27" s="502">
        <f>IFERROR(Таблица6252[[#This Row],[цена наличные]]*Таблица6252[[#This Row],[Заказ наличные]],"-")</f>
        <v>0</v>
      </c>
      <c r="J27" s="502">
        <f>IFERROR(Таблица6252[[#This Row],[Цена б/н]]*Таблица6252[[#This Row],[заказ б/н]],"-")</f>
        <v>0</v>
      </c>
      <c r="K27" s="503" t="str">
        <f>IF(Таблица6252[[#This Row],[Цена б/н]]&gt;0,"1 год","")</f>
        <v>1 год</v>
      </c>
    </row>
    <row r="28" spans="1:11" ht="15.75" x14ac:dyDescent="0.25">
      <c r="A28" s="241" t="s">
        <v>302</v>
      </c>
      <c r="B28" s="466" t="s">
        <v>5308</v>
      </c>
      <c r="C28" s="467" t="s">
        <v>5309</v>
      </c>
      <c r="D28" s="468"/>
      <c r="E28" s="469">
        <v>53100</v>
      </c>
      <c r="F28" s="469">
        <v>59482.5</v>
      </c>
      <c r="G28" s="462"/>
      <c r="H28" s="462"/>
      <c r="I28" s="463">
        <f>IFERROR(Таблица6252[[#This Row],[цена наличные]]*Таблица6252[[#This Row],[Заказ наличные]],"-")</f>
        <v>0</v>
      </c>
      <c r="J28" s="463">
        <f>IFERROR(Таблица6252[[#This Row],[Цена б/н]]*Таблица6252[[#This Row],[заказ б/н]],"-")</f>
        <v>0</v>
      </c>
      <c r="K28" s="470" t="str">
        <f>IF(Таблица6252[[#This Row],[Цена б/н]]&gt;0,"1 год","")</f>
        <v>1 год</v>
      </c>
    </row>
    <row r="29" spans="1:11" ht="15.75" x14ac:dyDescent="0.25">
      <c r="A29" s="241" t="s">
        <v>302</v>
      </c>
      <c r="B29" s="466" t="s">
        <v>5424</v>
      </c>
      <c r="C29" s="467" t="s">
        <v>5425</v>
      </c>
      <c r="D29" s="468"/>
      <c r="E29" s="469">
        <v>56300</v>
      </c>
      <c r="F29" s="469">
        <v>63159.6</v>
      </c>
      <c r="G29" s="462"/>
      <c r="H29" s="462"/>
      <c r="I29" s="463">
        <f>IFERROR(Таблица6252[[#This Row],[цена наличные]]*Таблица6252[[#This Row],[Заказ наличные]],"-")</f>
        <v>0</v>
      </c>
      <c r="J29" s="463">
        <f>IFERROR(Таблица6252[[#This Row],[Цена б/н]]*Таблица6252[[#This Row],[заказ б/н]],"-")</f>
        <v>0</v>
      </c>
      <c r="K29" s="470" t="str">
        <f>IF(Таблица6252[[#This Row],[Цена б/н]]&gt;0,"1 год","")</f>
        <v>1 год</v>
      </c>
    </row>
    <row r="30" spans="1:11" ht="15.75" x14ac:dyDescent="0.25">
      <c r="A30" s="241" t="s">
        <v>306</v>
      </c>
      <c r="B30" s="466" t="s">
        <v>5427</v>
      </c>
      <c r="C30" s="467" t="s">
        <v>5428</v>
      </c>
      <c r="D30" s="468"/>
      <c r="E30" s="469">
        <v>58100</v>
      </c>
      <c r="F30" s="469">
        <v>65106.3</v>
      </c>
      <c r="G30" s="462"/>
      <c r="H30" s="462"/>
      <c r="I30" s="463">
        <f>IFERROR(Таблица6252[[#This Row],[цена наличные]]*Таблица6252[[#This Row],[Заказ наличные]],"-")</f>
        <v>0</v>
      </c>
      <c r="J30" s="463">
        <f>IFERROR(Таблица6252[[#This Row],[Цена б/н]]*Таблица6252[[#This Row],[заказ б/н]],"-")</f>
        <v>0</v>
      </c>
      <c r="K30" s="470" t="str">
        <f>IF(Таблица6252[[#This Row],[Цена б/н]]&gt;0,"1 год","")</f>
        <v>1 год</v>
      </c>
    </row>
    <row r="31" spans="1:11" ht="15.75" x14ac:dyDescent="0.25">
      <c r="A31" s="241" t="s">
        <v>302</v>
      </c>
      <c r="B31" s="466" t="s">
        <v>5310</v>
      </c>
      <c r="C31" s="467" t="s">
        <v>5148</v>
      </c>
      <c r="D31" s="468"/>
      <c r="E31" s="469">
        <v>59300</v>
      </c>
      <c r="F31" s="469">
        <v>66512.25</v>
      </c>
      <c r="G31" s="462"/>
      <c r="H31" s="462"/>
      <c r="I31" s="463">
        <f>IFERROR(Таблица6252[[#This Row],[цена наличные]]*Таблица6252[[#This Row],[Заказ наличные]],"-")</f>
        <v>0</v>
      </c>
      <c r="J31" s="463">
        <f>IFERROR(Таблица6252[[#This Row],[Цена б/н]]*Таблица6252[[#This Row],[заказ б/н]],"-")</f>
        <v>0</v>
      </c>
      <c r="K31" s="470" t="str">
        <f>IF(Таблица6252[[#This Row],[Цена б/н]]&gt;0,"1 год","")</f>
        <v>1 год</v>
      </c>
    </row>
    <row r="32" spans="1:11" ht="15.75" x14ac:dyDescent="0.25">
      <c r="A32" s="241" t="s">
        <v>306</v>
      </c>
      <c r="B32" s="466" t="s">
        <v>5248</v>
      </c>
      <c r="C32" s="467" t="s">
        <v>5249</v>
      </c>
      <c r="D32" s="468"/>
      <c r="E32" s="469">
        <v>59900</v>
      </c>
      <c r="F32" s="469">
        <v>67161.150000000009</v>
      </c>
      <c r="G32" s="462"/>
      <c r="H32" s="462"/>
      <c r="I32" s="463">
        <f>IFERROR(Таблица6252[[#This Row],[цена наличные]]*Таблица6252[[#This Row],[Заказ наличные]],"-")</f>
        <v>0</v>
      </c>
      <c r="J32" s="463">
        <f>IFERROR(Таблица6252[[#This Row],[Цена б/н]]*Таблица6252[[#This Row],[заказ б/н]],"-")</f>
        <v>0</v>
      </c>
      <c r="K32" s="470" t="str">
        <f>IF(Таблица6252[[#This Row],[Цена б/н]]&gt;0,"1 год","")</f>
        <v>1 год</v>
      </c>
    </row>
    <row r="33" spans="1:11" ht="15.75" x14ac:dyDescent="0.25">
      <c r="A33" s="241" t="s">
        <v>306</v>
      </c>
      <c r="B33" s="466" t="s">
        <v>5301</v>
      </c>
      <c r="C33" s="467" t="s">
        <v>5302</v>
      </c>
      <c r="D33" s="468"/>
      <c r="E33" s="469">
        <v>60900</v>
      </c>
      <c r="F33" s="469">
        <v>68242.650000000009</v>
      </c>
      <c r="G33" s="462"/>
      <c r="H33" s="462"/>
      <c r="I33" s="463">
        <f>IFERROR(Таблица6252[[#This Row],[цена наличные]]*Таблица6252[[#This Row],[Заказ наличные]],"-")</f>
        <v>0</v>
      </c>
      <c r="J33" s="463">
        <f>IFERROR(Таблица6252[[#This Row],[Цена б/н]]*Таблица6252[[#This Row],[заказ б/н]],"-")</f>
        <v>0</v>
      </c>
      <c r="K33" s="470" t="str">
        <f>IF(Таблица6252[[#This Row],[Цена б/н]]&gt;0,"1 год","")</f>
        <v>1 год</v>
      </c>
    </row>
    <row r="34" spans="1:11" ht="15.75" x14ac:dyDescent="0.25">
      <c r="A34" s="241" t="s">
        <v>302</v>
      </c>
      <c r="B34" s="466" t="s">
        <v>5252</v>
      </c>
      <c r="C34" s="467" t="s">
        <v>5253</v>
      </c>
      <c r="D34" s="468"/>
      <c r="E34" s="469">
        <v>62100</v>
      </c>
      <c r="F34" s="469">
        <v>69648.600000000006</v>
      </c>
      <c r="G34" s="462"/>
      <c r="H34" s="462"/>
      <c r="I34" s="463">
        <f>IFERROR(Таблица6252[[#This Row],[цена наличные]]*Таблица6252[[#This Row],[Заказ наличные]],"-")</f>
        <v>0</v>
      </c>
      <c r="J34" s="463">
        <f>IFERROR(Таблица6252[[#This Row],[Цена б/н]]*Таблица6252[[#This Row],[заказ б/н]],"-")</f>
        <v>0</v>
      </c>
      <c r="K34" s="470" t="str">
        <f>IF(Таблица6252[[#This Row],[Цена б/н]]&gt;0,"1 год","")</f>
        <v>1 год</v>
      </c>
    </row>
    <row r="35" spans="1:11" ht="15.75" x14ac:dyDescent="0.25">
      <c r="A35" s="241" t="s">
        <v>306</v>
      </c>
      <c r="B35" s="466" t="s">
        <v>5468</v>
      </c>
      <c r="C35" s="467" t="s">
        <v>5469</v>
      </c>
      <c r="D35" s="468"/>
      <c r="E35" s="469">
        <v>62400</v>
      </c>
      <c r="F35" s="469">
        <v>69973.05</v>
      </c>
      <c r="G35" s="462"/>
      <c r="H35" s="462"/>
      <c r="I35" s="463">
        <f>IFERROR(Таблица6252[[#This Row],[цена наличные]]*Таблица6252[[#This Row],[Заказ наличные]],"-")</f>
        <v>0</v>
      </c>
      <c r="J35" s="463">
        <f>IFERROR(Таблица6252[[#This Row],[Цена б/н]]*Таблица6252[[#This Row],[заказ б/н]],"-")</f>
        <v>0</v>
      </c>
      <c r="K35" s="470" t="str">
        <f>IF(Таблица6252[[#This Row],[Цена б/н]]&gt;0,"1 год","")</f>
        <v>1 год</v>
      </c>
    </row>
    <row r="36" spans="1:11" ht="15.75" x14ac:dyDescent="0.25">
      <c r="A36" s="241" t="s">
        <v>306</v>
      </c>
      <c r="B36" s="466" t="s">
        <v>5415</v>
      </c>
      <c r="C36" s="467" t="s">
        <v>5416</v>
      </c>
      <c r="D36" s="468"/>
      <c r="E36" s="469">
        <v>62600</v>
      </c>
      <c r="F36" s="469">
        <v>70189.350000000006</v>
      </c>
      <c r="G36" s="462"/>
      <c r="H36" s="462"/>
      <c r="I36" s="463">
        <f>IFERROR(Таблица6252[[#This Row],[цена наличные]]*Таблица6252[[#This Row],[Заказ наличные]],"-")</f>
        <v>0</v>
      </c>
      <c r="J36" s="463">
        <f>IFERROR(Таблица6252[[#This Row],[Цена б/н]]*Таблица6252[[#This Row],[заказ б/н]],"-")</f>
        <v>0</v>
      </c>
      <c r="K36" s="470" t="str">
        <f>IF(Таблица6252[[#This Row],[Цена б/н]]&gt;0,"1 год","")</f>
        <v>1 год</v>
      </c>
    </row>
    <row r="37" spans="1:11" ht="15.75" x14ac:dyDescent="0.25">
      <c r="A37" s="241" t="s">
        <v>306</v>
      </c>
      <c r="B37" s="466" t="s">
        <v>5419</v>
      </c>
      <c r="C37" s="467" t="s">
        <v>5420</v>
      </c>
      <c r="D37" s="468"/>
      <c r="E37" s="469">
        <v>63600</v>
      </c>
      <c r="F37" s="469">
        <v>71270.850000000006</v>
      </c>
      <c r="G37" s="462"/>
      <c r="H37" s="462"/>
      <c r="I37" s="463">
        <f>IFERROR(Таблица6252[[#This Row],[цена наличные]]*Таблица6252[[#This Row],[Заказ наличные]],"-")</f>
        <v>0</v>
      </c>
      <c r="J37" s="463">
        <f>IFERROR(Таблица6252[[#This Row],[Цена б/н]]*Таблица6252[[#This Row],[заказ б/н]],"-")</f>
        <v>0</v>
      </c>
      <c r="K37" s="470" t="str">
        <f>IF(Таблица6252[[#This Row],[Цена б/н]]&gt;0,"1 год","")</f>
        <v>1 год</v>
      </c>
    </row>
    <row r="38" spans="1:11" ht="15.75" x14ac:dyDescent="0.25">
      <c r="A38" s="241" t="s">
        <v>302</v>
      </c>
      <c r="B38" s="466" t="s">
        <v>5417</v>
      </c>
      <c r="C38" s="467" t="s">
        <v>5418</v>
      </c>
      <c r="D38" s="468"/>
      <c r="E38" s="469">
        <v>66300</v>
      </c>
      <c r="F38" s="469">
        <v>74299.05</v>
      </c>
      <c r="G38" s="462"/>
      <c r="H38" s="462"/>
      <c r="I38" s="463">
        <f>IFERROR(Таблица6252[[#This Row],[цена наличные]]*Таблица6252[[#This Row],[Заказ наличные]],"-")</f>
        <v>0</v>
      </c>
      <c r="J38" s="463">
        <f>IFERROR(Таблица6252[[#This Row],[Цена б/н]]*Таблица6252[[#This Row],[заказ б/н]],"-")</f>
        <v>0</v>
      </c>
      <c r="K38" s="470" t="str">
        <f>IF(Таблица6252[[#This Row],[Цена б/н]]&gt;0,"1 год","")</f>
        <v>1 год</v>
      </c>
    </row>
    <row r="39" spans="1:11" ht="15.75" x14ac:dyDescent="0.25">
      <c r="A39" s="241" t="s">
        <v>306</v>
      </c>
      <c r="B39" s="466" t="s">
        <v>5426</v>
      </c>
      <c r="C39" s="467" t="s">
        <v>5173</v>
      </c>
      <c r="D39" s="468"/>
      <c r="E39" s="469">
        <v>66300</v>
      </c>
      <c r="F39" s="469">
        <v>74299.05</v>
      </c>
      <c r="G39" s="462"/>
      <c r="H39" s="462"/>
      <c r="I39" s="463">
        <f>IFERROR(Таблица6252[[#This Row],[цена наличные]]*Таблица6252[[#This Row],[Заказ наличные]],"-")</f>
        <v>0</v>
      </c>
      <c r="J39" s="463">
        <f>IFERROR(Таблица6252[[#This Row],[Цена б/н]]*Таблица6252[[#This Row],[заказ б/н]],"-")</f>
        <v>0</v>
      </c>
      <c r="K39" s="470" t="str">
        <f>IF(Таблица6252[[#This Row],[Цена б/н]]&gt;0,"1 год","")</f>
        <v>1 год</v>
      </c>
    </row>
    <row r="40" spans="1:11" ht="15.75" x14ac:dyDescent="0.25">
      <c r="A40" s="241" t="s">
        <v>306</v>
      </c>
      <c r="B40" s="466" t="s">
        <v>5465</v>
      </c>
      <c r="C40" s="467" t="s">
        <v>5168</v>
      </c>
      <c r="D40" s="468"/>
      <c r="E40" s="469">
        <v>66300</v>
      </c>
      <c r="F40" s="469">
        <v>74299.05</v>
      </c>
      <c r="G40" s="462"/>
      <c r="H40" s="462"/>
      <c r="I40" s="463">
        <f>IFERROR(Таблица6252[[#This Row],[цена наличные]]*Таблица6252[[#This Row],[Заказ наличные]],"-")</f>
        <v>0</v>
      </c>
      <c r="J40" s="463">
        <f>IFERROR(Таблица6252[[#This Row],[Цена б/н]]*Таблица6252[[#This Row],[заказ б/н]],"-")</f>
        <v>0</v>
      </c>
      <c r="K40" s="470" t="str">
        <f>IF(Таблица6252[[#This Row],[Цена б/н]]&gt;0,"1 год","")</f>
        <v>1 год</v>
      </c>
    </row>
    <row r="41" spans="1:11" ht="15.75" x14ac:dyDescent="0.25">
      <c r="A41" s="241" t="s">
        <v>306</v>
      </c>
      <c r="B41" s="466" t="s">
        <v>5303</v>
      </c>
      <c r="C41" s="467" t="s">
        <v>5304</v>
      </c>
      <c r="D41" s="468"/>
      <c r="E41" s="469">
        <v>72000</v>
      </c>
      <c r="F41" s="469">
        <v>80788.05</v>
      </c>
      <c r="G41" s="462"/>
      <c r="H41" s="462"/>
      <c r="I41" s="463">
        <f>IFERROR(Таблица6252[[#This Row],[цена наличные]]*Таблица6252[[#This Row],[Заказ наличные]],"-")</f>
        <v>0</v>
      </c>
      <c r="J41" s="463">
        <f>IFERROR(Таблица6252[[#This Row],[Цена б/н]]*Таблица6252[[#This Row],[заказ б/н]],"-")</f>
        <v>0</v>
      </c>
      <c r="K41" s="470" t="str">
        <f>IF(Таблица6252[[#This Row],[Цена б/н]]&gt;0,"1 год","")</f>
        <v>1 год</v>
      </c>
    </row>
    <row r="42" spans="1:11" ht="15.75" x14ac:dyDescent="0.25">
      <c r="A42" s="241" t="s">
        <v>302</v>
      </c>
      <c r="B42" s="466" t="s">
        <v>5305</v>
      </c>
      <c r="C42" s="467" t="s">
        <v>5306</v>
      </c>
      <c r="D42" s="468"/>
      <c r="E42" s="469">
        <v>72500</v>
      </c>
      <c r="F42" s="469">
        <v>81328.800000000003</v>
      </c>
      <c r="G42" s="462"/>
      <c r="H42" s="462"/>
      <c r="I42" s="463">
        <f>IFERROR(Таблица6252[[#This Row],[цена наличные]]*Таблица6252[[#This Row],[Заказ наличные]],"-")</f>
        <v>0</v>
      </c>
      <c r="J42" s="463">
        <f>IFERROR(Таблица6252[[#This Row],[Цена б/н]]*Таблица6252[[#This Row],[заказ б/н]],"-")</f>
        <v>0</v>
      </c>
      <c r="K42" s="470" t="str">
        <f>IF(Таблица6252[[#This Row],[Цена б/н]]&gt;0,"1 год","")</f>
        <v>1 год</v>
      </c>
    </row>
    <row r="43" spans="1:11" ht="15.75" x14ac:dyDescent="0.25">
      <c r="A43" s="241" t="s">
        <v>302</v>
      </c>
      <c r="B43" s="466" t="s">
        <v>5297</v>
      </c>
      <c r="C43" s="467" t="s">
        <v>5298</v>
      </c>
      <c r="D43" s="468"/>
      <c r="E43" s="469">
        <v>72600</v>
      </c>
      <c r="F43" s="469">
        <v>81436.95</v>
      </c>
      <c r="G43" s="462"/>
      <c r="H43" s="462"/>
      <c r="I43" s="463">
        <f>IFERROR(Таблица6252[[#This Row],[цена наличные]]*Таблица6252[[#This Row],[Заказ наличные]],"-")</f>
        <v>0</v>
      </c>
      <c r="J43" s="463">
        <f>IFERROR(Таблица6252[[#This Row],[Цена б/н]]*Таблица6252[[#This Row],[заказ б/н]],"-")</f>
        <v>0</v>
      </c>
      <c r="K43" s="470" t="str">
        <f>IF(Таблица6252[[#This Row],[Цена б/н]]&gt;0,"1 год","")</f>
        <v>1 год</v>
      </c>
    </row>
    <row r="44" spans="1:11" ht="15.75" x14ac:dyDescent="0.25">
      <c r="A44" s="241" t="s">
        <v>306</v>
      </c>
      <c r="B44" s="466" t="s">
        <v>5466</v>
      </c>
      <c r="C44" s="467" t="s">
        <v>5467</v>
      </c>
      <c r="D44" s="468"/>
      <c r="E44" s="469">
        <v>72600</v>
      </c>
      <c r="F44" s="469">
        <v>81436.95</v>
      </c>
      <c r="G44" s="462"/>
      <c r="H44" s="462"/>
      <c r="I44" s="463">
        <f>IFERROR(Таблица6252[[#This Row],[цена наличные]]*Таблица6252[[#This Row],[Заказ наличные]],"-")</f>
        <v>0</v>
      </c>
      <c r="J44" s="463">
        <f>IFERROR(Таблица6252[[#This Row],[Цена б/н]]*Таблица6252[[#This Row],[заказ б/н]],"-")</f>
        <v>0</v>
      </c>
      <c r="K44" s="470" t="str">
        <f>IF(Таблица6252[[#This Row],[Цена б/н]]&gt;0,"1 год","")</f>
        <v>1 год</v>
      </c>
    </row>
    <row r="45" spans="1:11" ht="15.75" x14ac:dyDescent="0.25">
      <c r="A45" s="241" t="s">
        <v>306</v>
      </c>
      <c r="B45" s="466" t="s">
        <v>9805</v>
      </c>
      <c r="C45" s="467" t="s">
        <v>9806</v>
      </c>
      <c r="D45" s="468"/>
      <c r="E45" s="469">
        <v>74500</v>
      </c>
      <c r="F45" s="469">
        <v>83491.8</v>
      </c>
      <c r="G45" s="462"/>
      <c r="H45" s="462"/>
      <c r="I45" s="463">
        <f>IFERROR(Таблица6252[[#This Row],[цена наличные]]*Таблица6252[[#This Row],[Заказ наличные]],"-")</f>
        <v>0</v>
      </c>
      <c r="J45" s="463">
        <f>IFERROR(Таблица6252[[#This Row],[Цена б/н]]*Таблица6252[[#This Row],[заказ б/н]],"-")</f>
        <v>0</v>
      </c>
      <c r="K45" s="470" t="str">
        <f>IF(Таблица6252[[#This Row],[Цена б/н]]&gt;0,"1 год","")</f>
        <v>1 год</v>
      </c>
    </row>
    <row r="46" spans="1:11" ht="15.75" x14ac:dyDescent="0.25">
      <c r="A46" s="241" t="s">
        <v>306</v>
      </c>
      <c r="B46" s="466" t="s">
        <v>5464</v>
      </c>
      <c r="C46" s="467" t="s">
        <v>5167</v>
      </c>
      <c r="D46" s="468"/>
      <c r="E46" s="469">
        <v>74500</v>
      </c>
      <c r="F46" s="469">
        <v>83491.8</v>
      </c>
      <c r="G46" s="462"/>
      <c r="H46" s="462"/>
      <c r="I46" s="463">
        <f>IFERROR(Таблица6252[[#This Row],[цена наличные]]*Таблица6252[[#This Row],[Заказ наличные]],"-")</f>
        <v>0</v>
      </c>
      <c r="J46" s="463">
        <f>IFERROR(Таблица6252[[#This Row],[Цена б/н]]*Таблица6252[[#This Row],[заказ б/н]],"-")</f>
        <v>0</v>
      </c>
      <c r="K46" s="470" t="str">
        <f>IF(Таблица6252[[#This Row],[Цена б/н]]&gt;0,"1 год","")</f>
        <v>1 год</v>
      </c>
    </row>
    <row r="47" spans="1:11" ht="15.75" x14ac:dyDescent="0.25">
      <c r="A47" s="241" t="s">
        <v>306</v>
      </c>
      <c r="B47" s="242" t="s">
        <v>12624</v>
      </c>
      <c r="C47" s="243" t="s">
        <v>11349</v>
      </c>
      <c r="D47" s="247"/>
      <c r="E47" s="244">
        <v>78000</v>
      </c>
      <c r="F47" s="244">
        <v>87493.35</v>
      </c>
      <c r="G47" s="212"/>
      <c r="H47" s="212"/>
      <c r="I47" s="213">
        <f>IFERROR(Таблица6252[[#This Row],[цена наличные]]*Таблица6252[[#This Row],[Заказ наличные]],"-")</f>
        <v>0</v>
      </c>
      <c r="J47" s="213">
        <f>IFERROR(Таблица6252[[#This Row],[Цена б/н]]*Таблица6252[[#This Row],[заказ б/н]],"-")</f>
        <v>0</v>
      </c>
      <c r="K47" s="245" t="str">
        <f>IF(Таблица6252[[#This Row],[Цена б/н]]&gt;0,"1 год","")</f>
        <v>1 год</v>
      </c>
    </row>
    <row r="48" spans="1:11" ht="15.75" x14ac:dyDescent="0.25">
      <c r="A48" s="241" t="s">
        <v>306</v>
      </c>
      <c r="B48" s="466" t="s">
        <v>5256</v>
      </c>
      <c r="C48" s="467" t="s">
        <v>5257</v>
      </c>
      <c r="D48" s="468"/>
      <c r="E48" s="469">
        <v>78100</v>
      </c>
      <c r="F48" s="469">
        <v>87550</v>
      </c>
      <c r="G48" s="462"/>
      <c r="H48" s="462"/>
      <c r="I48" s="463">
        <f>IFERROR(Таблица6252[[#This Row],[цена наличные]]*Таблица6252[[#This Row],[Заказ наличные]],"-")</f>
        <v>0</v>
      </c>
      <c r="J48" s="463">
        <f>IFERROR(Таблица6252[[#This Row],[Цена б/н]]*Таблица6252[[#This Row],[заказ б/н]],"-")</f>
        <v>0</v>
      </c>
      <c r="K48" s="470" t="str">
        <f>IF(Таблица6252[[#This Row],[Цена б/н]]&gt;0,"1 год","")</f>
        <v>1 год</v>
      </c>
    </row>
    <row r="49" spans="1:11" ht="15.75" x14ac:dyDescent="0.25">
      <c r="A49" s="241" t="s">
        <v>302</v>
      </c>
      <c r="B49" s="466" t="s">
        <v>5485</v>
      </c>
      <c r="C49" s="467" t="s">
        <v>5486</v>
      </c>
      <c r="D49" s="468"/>
      <c r="E49" s="469">
        <v>79800</v>
      </c>
      <c r="F49" s="469">
        <v>89548.2</v>
      </c>
      <c r="G49" s="462"/>
      <c r="H49" s="462"/>
      <c r="I49" s="463">
        <f>IFERROR(Таблица6252[[#This Row],[цена наличные]]*Таблица6252[[#This Row],[Заказ наличные]],"-")</f>
        <v>0</v>
      </c>
      <c r="J49" s="463">
        <f>IFERROR(Таблица6252[[#This Row],[Цена б/н]]*Таблица6252[[#This Row],[заказ б/н]],"-")</f>
        <v>0</v>
      </c>
      <c r="K49" s="470" t="str">
        <f>IF(Таблица6252[[#This Row],[Цена б/н]]&gt;0,"1 год","")</f>
        <v>1 год</v>
      </c>
    </row>
    <row r="50" spans="1:11" ht="15.75" x14ac:dyDescent="0.25">
      <c r="A50" s="241" t="s">
        <v>306</v>
      </c>
      <c r="B50" s="466" t="s">
        <v>5254</v>
      </c>
      <c r="C50" s="467" t="s">
        <v>5255</v>
      </c>
      <c r="D50" s="468"/>
      <c r="E50" s="469">
        <v>80700</v>
      </c>
      <c r="F50" s="469">
        <v>90521.55</v>
      </c>
      <c r="G50" s="462"/>
      <c r="H50" s="462"/>
      <c r="I50" s="463">
        <f>IFERROR(Таблица6252[[#This Row],[цена наличные]]*Таблица6252[[#This Row],[Заказ наличные]],"-")</f>
        <v>0</v>
      </c>
      <c r="J50" s="463">
        <f>IFERROR(Таблица6252[[#This Row],[Цена б/н]]*Таблица6252[[#This Row],[заказ б/н]],"-")</f>
        <v>0</v>
      </c>
      <c r="K50" s="470" t="str">
        <f>IF(Таблица6252[[#This Row],[Цена б/н]]&gt;0,"1 год","")</f>
        <v>1 год</v>
      </c>
    </row>
    <row r="51" spans="1:11" ht="15.75" x14ac:dyDescent="0.25">
      <c r="A51" s="241" t="s">
        <v>306</v>
      </c>
      <c r="B51" s="466" t="s">
        <v>11144</v>
      </c>
      <c r="C51" s="467" t="s">
        <v>11145</v>
      </c>
      <c r="D51" s="468"/>
      <c r="E51" s="469">
        <v>80700</v>
      </c>
      <c r="F51" s="469">
        <v>90521.55</v>
      </c>
      <c r="G51" s="462"/>
      <c r="H51" s="462"/>
      <c r="I51" s="463">
        <f>IFERROR(Таблица6252[[#This Row],[цена наличные]]*Таблица6252[[#This Row],[Заказ наличные]],"-")</f>
        <v>0</v>
      </c>
      <c r="J51" s="463">
        <f>IFERROR(Таблица6252[[#This Row],[Цена б/н]]*Таблица6252[[#This Row],[заказ б/н]],"-")</f>
        <v>0</v>
      </c>
      <c r="K51" s="470" t="str">
        <f>IF(Таблица6252[[#This Row],[Цена б/н]]&gt;0,"1 год","")</f>
        <v>1 год</v>
      </c>
    </row>
    <row r="52" spans="1:11" ht="15.75" x14ac:dyDescent="0.25">
      <c r="A52" s="241" t="s">
        <v>306</v>
      </c>
      <c r="B52" s="242" t="s">
        <v>9803</v>
      </c>
      <c r="C52" s="243" t="s">
        <v>9804</v>
      </c>
      <c r="D52" s="247"/>
      <c r="E52" s="244">
        <v>80700</v>
      </c>
      <c r="F52" s="244">
        <v>90521.55</v>
      </c>
      <c r="G52" s="212"/>
      <c r="H52" s="212"/>
      <c r="I52" s="213">
        <f>IFERROR(Таблица6252[[#This Row],[цена наличные]]*Таблица6252[[#This Row],[Заказ наличные]],"-")</f>
        <v>0</v>
      </c>
      <c r="J52" s="213">
        <f>IFERROR(Таблица6252[[#This Row],[Цена б/н]]*Таблица6252[[#This Row],[заказ б/н]],"-")</f>
        <v>0</v>
      </c>
      <c r="K52" s="245" t="str">
        <f>IF(Таблица6252[[#This Row],[Цена б/н]]&gt;0,"1 год","")</f>
        <v>1 год</v>
      </c>
    </row>
    <row r="53" spans="1:11" ht="15.75" x14ac:dyDescent="0.25">
      <c r="A53" s="241" t="s">
        <v>306</v>
      </c>
      <c r="B53" s="466" t="s">
        <v>5259</v>
      </c>
      <c r="C53" s="467" t="s">
        <v>5162</v>
      </c>
      <c r="D53" s="468"/>
      <c r="E53" s="469">
        <v>81700</v>
      </c>
      <c r="F53" s="469">
        <v>91603.05</v>
      </c>
      <c r="G53" s="462"/>
      <c r="H53" s="462"/>
      <c r="I53" s="463">
        <f>IFERROR(Таблица6252[[#This Row],[цена наличные]]*Таблица6252[[#This Row],[Заказ наличные]],"-")</f>
        <v>0</v>
      </c>
      <c r="J53" s="463">
        <f>IFERROR(Таблица6252[[#This Row],[Цена б/н]]*Таблица6252[[#This Row],[заказ б/н]],"-")</f>
        <v>0</v>
      </c>
      <c r="K53" s="470" t="str">
        <f>IF(Таблица6252[[#This Row],[Цена б/н]]&gt;0,"1 год","")</f>
        <v>1 год</v>
      </c>
    </row>
    <row r="54" spans="1:11" ht="15.75" x14ac:dyDescent="0.25">
      <c r="A54" s="241" t="s">
        <v>302</v>
      </c>
      <c r="B54" s="466" t="s">
        <v>5483</v>
      </c>
      <c r="C54" s="467" t="s">
        <v>5484</v>
      </c>
      <c r="D54" s="468"/>
      <c r="E54" s="469">
        <v>83200</v>
      </c>
      <c r="F54" s="469">
        <v>93333.45</v>
      </c>
      <c r="G54" s="462"/>
      <c r="H54" s="462"/>
      <c r="I54" s="463">
        <f>IFERROR(Таблица6252[[#This Row],[цена наличные]]*Таблица6252[[#This Row],[Заказ наличные]],"-")</f>
        <v>0</v>
      </c>
      <c r="J54" s="463">
        <f>IFERROR(Таблица6252[[#This Row],[Цена б/н]]*Таблица6252[[#This Row],[заказ б/н]],"-")</f>
        <v>0</v>
      </c>
      <c r="K54" s="470" t="str">
        <f>IF(Таблица6252[[#This Row],[Цена б/н]]&gt;0,"1 год","")</f>
        <v>1 год</v>
      </c>
    </row>
    <row r="55" spans="1:11" ht="15.75" x14ac:dyDescent="0.25">
      <c r="A55" s="241" t="s">
        <v>306</v>
      </c>
      <c r="B55" s="466" t="s">
        <v>5299</v>
      </c>
      <c r="C55" s="467" t="s">
        <v>5300</v>
      </c>
      <c r="D55" s="468"/>
      <c r="E55" s="469">
        <v>84400</v>
      </c>
      <c r="F55" s="469">
        <v>94631.25</v>
      </c>
      <c r="G55" s="462"/>
      <c r="H55" s="462"/>
      <c r="I55" s="463">
        <f>IFERROR(Таблица6252[[#This Row],[цена наличные]]*Таблица6252[[#This Row],[Заказ наличные]],"-")</f>
        <v>0</v>
      </c>
      <c r="J55" s="463">
        <f>IFERROR(Таблица6252[[#This Row],[Цена б/н]]*Таблица6252[[#This Row],[заказ б/н]],"-")</f>
        <v>0</v>
      </c>
      <c r="K55" s="470" t="str">
        <f>IF(Таблица6252[[#This Row],[Цена б/н]]&gt;0,"1 год","")</f>
        <v>1 год</v>
      </c>
    </row>
    <row r="56" spans="1:11" ht="15.75" x14ac:dyDescent="0.25">
      <c r="A56" s="241" t="s">
        <v>306</v>
      </c>
      <c r="B56" s="466" t="s">
        <v>5381</v>
      </c>
      <c r="C56" s="467" t="s">
        <v>5382</v>
      </c>
      <c r="D56" s="468"/>
      <c r="E56" s="469">
        <v>85200</v>
      </c>
      <c r="F56" s="469">
        <v>95604.6</v>
      </c>
      <c r="G56" s="462"/>
      <c r="H56" s="462"/>
      <c r="I56" s="463">
        <f>IFERROR(Таблица6252[[#This Row],[цена наличные]]*Таблица6252[[#This Row],[Заказ наличные]],"-")</f>
        <v>0</v>
      </c>
      <c r="J56" s="463">
        <f>IFERROR(Таблица6252[[#This Row],[Цена б/н]]*Таблица6252[[#This Row],[заказ б/н]],"-")</f>
        <v>0</v>
      </c>
      <c r="K56" s="470" t="str">
        <f>IF(Таблица6252[[#This Row],[Цена б/н]]&gt;0,"1 год","")</f>
        <v>1 год</v>
      </c>
    </row>
    <row r="57" spans="1:11" ht="15.75" x14ac:dyDescent="0.25">
      <c r="A57" s="241" t="s">
        <v>306</v>
      </c>
      <c r="B57" s="321" t="s">
        <v>5460</v>
      </c>
      <c r="C57" s="322" t="s">
        <v>5461</v>
      </c>
      <c r="D57" s="323"/>
      <c r="E57" s="324">
        <v>87100</v>
      </c>
      <c r="F57" s="324">
        <v>97659.45</v>
      </c>
      <c r="G57" s="325"/>
      <c r="H57" s="325"/>
      <c r="I57" s="326">
        <f>IFERROR(Таблица6252[[#This Row],[цена наличные]]*Таблица6252[[#This Row],[Заказ наличные]],"-")</f>
        <v>0</v>
      </c>
      <c r="J57" s="326">
        <f>IFERROR(Таблица6252[[#This Row],[Цена б/н]]*Таблица6252[[#This Row],[заказ б/н]],"-")</f>
        <v>0</v>
      </c>
      <c r="K57" s="327" t="str">
        <f>IF(Таблица6252[[#This Row],[Цена б/н]]&gt;0,"1 год","")</f>
        <v>1 год</v>
      </c>
    </row>
    <row r="58" spans="1:11" ht="15.75" x14ac:dyDescent="0.25">
      <c r="A58" s="241" t="s">
        <v>302</v>
      </c>
      <c r="B58" s="294" t="s">
        <v>5459</v>
      </c>
      <c r="C58" s="295" t="s">
        <v>5151</v>
      </c>
      <c r="D58" s="296"/>
      <c r="E58" s="297">
        <v>88000</v>
      </c>
      <c r="F58" s="297">
        <v>98740.95</v>
      </c>
      <c r="G58" s="298"/>
      <c r="H58" s="298"/>
      <c r="I58" s="299">
        <f>IFERROR(Таблица6252[[#This Row],[цена наличные]]*Таблица6252[[#This Row],[Заказ наличные]],"-")</f>
        <v>0</v>
      </c>
      <c r="J58" s="299">
        <f>IFERROR(Таблица6252[[#This Row],[Цена б/н]]*Таблица6252[[#This Row],[заказ б/н]],"-")</f>
        <v>0</v>
      </c>
      <c r="K58" s="300" t="str">
        <f>IF(Таблица6252[[#This Row],[Цена б/н]]&gt;0,"1 год","")</f>
        <v>1 год</v>
      </c>
    </row>
    <row r="59" spans="1:11" ht="15.75" x14ac:dyDescent="0.25">
      <c r="A59" s="241" t="s">
        <v>302</v>
      </c>
      <c r="B59" s="466" t="s">
        <v>5378</v>
      </c>
      <c r="C59" s="467" t="s">
        <v>5379</v>
      </c>
      <c r="D59" s="468"/>
      <c r="E59" s="469">
        <v>88600</v>
      </c>
      <c r="F59" s="469">
        <v>99389.85</v>
      </c>
      <c r="G59" s="462"/>
      <c r="H59" s="462"/>
      <c r="I59" s="463">
        <f>IFERROR(Таблица6252[[#This Row],[цена наличные]]*Таблица6252[[#This Row],[Заказ наличные]],"-")</f>
        <v>0</v>
      </c>
      <c r="J59" s="463">
        <f>IFERROR(Таблица6252[[#This Row],[Цена б/н]]*Таблица6252[[#This Row],[заказ б/н]],"-")</f>
        <v>0</v>
      </c>
      <c r="K59" s="470" t="str">
        <f>IF(Таблица6252[[#This Row],[Цена б/н]]&gt;0,"1 год","")</f>
        <v>1 год</v>
      </c>
    </row>
    <row r="60" spans="1:11" ht="15.75" x14ac:dyDescent="0.25">
      <c r="A60" s="241" t="s">
        <v>306</v>
      </c>
      <c r="B60" s="466" t="s">
        <v>5462</v>
      </c>
      <c r="C60" s="467" t="s">
        <v>5463</v>
      </c>
      <c r="D60" s="468"/>
      <c r="E60" s="469">
        <v>88900</v>
      </c>
      <c r="F60" s="469">
        <v>99714.3</v>
      </c>
      <c r="G60" s="462"/>
      <c r="H60" s="462"/>
      <c r="I60" s="463">
        <f>IFERROR(Таблица6252[[#This Row],[цена наличные]]*Таблица6252[[#This Row],[Заказ наличные]],"-")</f>
        <v>0</v>
      </c>
      <c r="J60" s="463">
        <f>IFERROR(Таблица6252[[#This Row],[Цена б/н]]*Таблица6252[[#This Row],[заказ б/н]],"-")</f>
        <v>0</v>
      </c>
      <c r="K60" s="470" t="str">
        <f>IF(Таблица6252[[#This Row],[Цена б/н]]&gt;0,"1 год","")</f>
        <v>1 год</v>
      </c>
    </row>
    <row r="61" spans="1:11" ht="15.75" x14ac:dyDescent="0.25">
      <c r="A61" s="241" t="s">
        <v>306</v>
      </c>
      <c r="B61" s="466" t="s">
        <v>5266</v>
      </c>
      <c r="C61" s="467" t="s">
        <v>5267</v>
      </c>
      <c r="D61" s="468"/>
      <c r="E61" s="469">
        <v>91600</v>
      </c>
      <c r="F61" s="469">
        <v>102742.5</v>
      </c>
      <c r="G61" s="462"/>
      <c r="H61" s="462"/>
      <c r="I61" s="463">
        <f>IFERROR(Таблица6252[[#This Row],[цена наличные]]*Таблица6252[[#This Row],[Заказ наличные]],"-")</f>
        <v>0</v>
      </c>
      <c r="J61" s="463">
        <f>IFERROR(Таблица6252[[#This Row],[Цена б/н]]*Таблица6252[[#This Row],[заказ б/н]],"-")</f>
        <v>0</v>
      </c>
      <c r="K61" s="470" t="str">
        <f>IF(Таблица6252[[#This Row],[Цена б/н]]&gt;0,"1 год","")</f>
        <v>1 год</v>
      </c>
    </row>
    <row r="62" spans="1:11" ht="15.75" x14ac:dyDescent="0.25">
      <c r="A62" s="241" t="s">
        <v>302</v>
      </c>
      <c r="B62" s="205" t="s">
        <v>5406</v>
      </c>
      <c r="C62" s="206" t="s">
        <v>5407</v>
      </c>
      <c r="D62" s="207"/>
      <c r="E62" s="208">
        <v>95500</v>
      </c>
      <c r="F62" s="208">
        <v>107120</v>
      </c>
      <c r="G62" s="209"/>
      <c r="H62" s="209"/>
      <c r="I62" s="210">
        <f>IFERROR(Таблица6252[[#This Row],[цена наличные]]*Таблица6252[[#This Row],[Заказ наличные]],"-")</f>
        <v>0</v>
      </c>
      <c r="J62" s="210">
        <f>IFERROR(Таблица6252[[#This Row],[Цена б/н]]*Таблица6252[[#This Row],[заказ б/н]],"-")</f>
        <v>0</v>
      </c>
      <c r="K62" s="211" t="str">
        <f>IF(Таблица6252[[#This Row],[Цена б/н]]&gt;0,"1 год","")</f>
        <v>1 год</v>
      </c>
    </row>
    <row r="63" spans="1:11" ht="15.75" x14ac:dyDescent="0.25">
      <c r="A63" s="241" t="s">
        <v>306</v>
      </c>
      <c r="B63" s="466" t="s">
        <v>5260</v>
      </c>
      <c r="C63" s="467" t="s">
        <v>5261</v>
      </c>
      <c r="D63" s="468"/>
      <c r="E63" s="469">
        <v>97100</v>
      </c>
      <c r="F63" s="469">
        <v>108907.05</v>
      </c>
      <c r="G63" s="462"/>
      <c r="H63" s="462"/>
      <c r="I63" s="463">
        <f>IFERROR(Таблица6252[[#This Row],[цена наличные]]*Таблица6252[[#This Row],[Заказ наличные]],"-")</f>
        <v>0</v>
      </c>
      <c r="J63" s="463">
        <f>IFERROR(Таблица6252[[#This Row],[Цена б/н]]*Таблица6252[[#This Row],[заказ б/н]],"-")</f>
        <v>0</v>
      </c>
      <c r="K63" s="470" t="str">
        <f>IF(Таблица6252[[#This Row],[Цена б/н]]&gt;0,"1 год","")</f>
        <v>1 год</v>
      </c>
    </row>
    <row r="64" spans="1:11" ht="15.75" x14ac:dyDescent="0.25">
      <c r="A64" s="241" t="s">
        <v>302</v>
      </c>
      <c r="B64" s="466" t="s">
        <v>5421</v>
      </c>
      <c r="C64" s="467" t="s">
        <v>5422</v>
      </c>
      <c r="D64" s="468"/>
      <c r="E64" s="469">
        <v>97500</v>
      </c>
      <c r="F64" s="469">
        <v>109339.65000000001</v>
      </c>
      <c r="G64" s="462"/>
      <c r="H64" s="462"/>
      <c r="I64" s="463">
        <f>IFERROR(Таблица6252[[#This Row],[цена наличные]]*Таблица6252[[#This Row],[Заказ наличные]],"-")</f>
        <v>0</v>
      </c>
      <c r="J64" s="463">
        <f>IFERROR(Таблица6252[[#This Row],[Цена б/н]]*Таблица6252[[#This Row],[заказ б/н]],"-")</f>
        <v>0</v>
      </c>
      <c r="K64" s="470" t="str">
        <f>IF(Таблица6252[[#This Row],[Цена б/н]]&gt;0,"1 год","")</f>
        <v>1 год</v>
      </c>
    </row>
    <row r="65" spans="1:11" ht="15.75" x14ac:dyDescent="0.25">
      <c r="A65" s="241" t="s">
        <v>306</v>
      </c>
      <c r="B65" s="466" t="s">
        <v>5264</v>
      </c>
      <c r="C65" s="467" t="s">
        <v>5265</v>
      </c>
      <c r="D65" s="468"/>
      <c r="E65" s="469">
        <v>98900</v>
      </c>
      <c r="F65" s="469">
        <v>110961.90000000001</v>
      </c>
      <c r="G65" s="462"/>
      <c r="H65" s="462"/>
      <c r="I65" s="463">
        <f>IFERROR(Таблица6252[[#This Row],[цена наличные]]*Таблица6252[[#This Row],[Заказ наличные]],"-")</f>
        <v>0</v>
      </c>
      <c r="J65" s="463">
        <f>IFERROR(Таблица6252[[#This Row],[Цена б/н]]*Таблица6252[[#This Row],[заказ б/н]],"-")</f>
        <v>0</v>
      </c>
      <c r="K65" s="470" t="str">
        <f>IF(Таблица6252[[#This Row],[Цена б/н]]&gt;0,"1 год","")</f>
        <v>1 год</v>
      </c>
    </row>
    <row r="66" spans="1:11" ht="15.75" x14ac:dyDescent="0.25">
      <c r="A66" s="241" t="s">
        <v>306</v>
      </c>
      <c r="B66" s="466" t="s">
        <v>5481</v>
      </c>
      <c r="C66" s="467" t="s">
        <v>5482</v>
      </c>
      <c r="D66" s="468"/>
      <c r="E66" s="469">
        <v>99800</v>
      </c>
      <c r="F66" s="469">
        <v>111935.25</v>
      </c>
      <c r="G66" s="462"/>
      <c r="H66" s="462"/>
      <c r="I66" s="463">
        <f>IFERROR(Таблица6252[[#This Row],[цена наличные]]*Таблица6252[[#This Row],[Заказ наличные]],"-")</f>
        <v>0</v>
      </c>
      <c r="J66" s="463">
        <f>IFERROR(Таблица6252[[#This Row],[Цена б/н]]*Таблица6252[[#This Row],[заказ б/н]],"-")</f>
        <v>0</v>
      </c>
      <c r="K66" s="470" t="str">
        <f>IF(Таблица6252[[#This Row],[Цена б/н]]&gt;0,"1 год","")</f>
        <v>1 год</v>
      </c>
    </row>
    <row r="67" spans="1:11" ht="15.75" x14ac:dyDescent="0.25">
      <c r="A67" s="241" t="s">
        <v>302</v>
      </c>
      <c r="B67" s="466" t="s">
        <v>5405</v>
      </c>
      <c r="C67" s="467" t="s">
        <v>5152</v>
      </c>
      <c r="D67" s="468"/>
      <c r="E67" s="469">
        <v>100100</v>
      </c>
      <c r="F67" s="469">
        <v>112270</v>
      </c>
      <c r="G67" s="462"/>
      <c r="H67" s="462"/>
      <c r="I67" s="463">
        <f>IFERROR(Таблица6252[[#This Row],[цена наличные]]*Таблица6252[[#This Row],[Заказ наличные]],"-")</f>
        <v>0</v>
      </c>
      <c r="J67" s="463">
        <f>IFERROR(Таблица6252[[#This Row],[Цена б/н]]*Таблица6252[[#This Row],[заказ б/н]],"-")</f>
        <v>0</v>
      </c>
      <c r="K67" s="470" t="str">
        <f>IF(Таблица6252[[#This Row],[Цена б/н]]&gt;0,"1 год","")</f>
        <v>1 год</v>
      </c>
    </row>
    <row r="68" spans="1:11" ht="15.75" x14ac:dyDescent="0.25">
      <c r="A68" s="241" t="s">
        <v>306</v>
      </c>
      <c r="B68" s="466" t="s">
        <v>5258</v>
      </c>
      <c r="C68" s="467" t="s">
        <v>5163</v>
      </c>
      <c r="D68" s="468"/>
      <c r="E68" s="469">
        <v>100700</v>
      </c>
      <c r="F68" s="469">
        <v>112908.6</v>
      </c>
      <c r="G68" s="462"/>
      <c r="H68" s="462"/>
      <c r="I68" s="463">
        <f>IFERROR(Таблица6252[[#This Row],[цена наличные]]*Таблица6252[[#This Row],[Заказ наличные]],"-")</f>
        <v>0</v>
      </c>
      <c r="J68" s="463">
        <f>IFERROR(Таблица6252[[#This Row],[Цена б/н]]*Таблица6252[[#This Row],[заказ б/н]],"-")</f>
        <v>0</v>
      </c>
      <c r="K68" s="470" t="str">
        <f>IF(Таблица6252[[#This Row],[Цена б/н]]&gt;0,"1 год","")</f>
        <v>1 год</v>
      </c>
    </row>
    <row r="69" spans="1:11" ht="15.75" x14ac:dyDescent="0.25">
      <c r="A69" s="241" t="s">
        <v>306</v>
      </c>
      <c r="B69" s="466" t="s">
        <v>5388</v>
      </c>
      <c r="C69" s="467" t="s">
        <v>5389</v>
      </c>
      <c r="D69" s="468"/>
      <c r="E69" s="469">
        <v>101000</v>
      </c>
      <c r="F69" s="469">
        <v>113300</v>
      </c>
      <c r="G69" s="462"/>
      <c r="H69" s="462"/>
      <c r="I69" s="463">
        <f>IFERROR(Таблица6252[[#This Row],[цена наличные]]*Таблица6252[[#This Row],[Заказ наличные]],"-")</f>
        <v>0</v>
      </c>
      <c r="J69" s="463">
        <f>IFERROR(Таблица6252[[#This Row],[Цена б/н]]*Таблица6252[[#This Row],[заказ б/н]],"-")</f>
        <v>0</v>
      </c>
      <c r="K69" s="470" t="str">
        <f>IF(Таблица6252[[#This Row],[Цена б/н]]&gt;0,"1 год","")</f>
        <v>1 год</v>
      </c>
    </row>
    <row r="70" spans="1:11" ht="15.75" x14ac:dyDescent="0.25">
      <c r="A70" s="241" t="s">
        <v>302</v>
      </c>
      <c r="B70" s="466" t="s">
        <v>5390</v>
      </c>
      <c r="C70" s="467" t="s">
        <v>5391</v>
      </c>
      <c r="D70" s="468"/>
      <c r="E70" s="469">
        <v>103500</v>
      </c>
      <c r="F70" s="469">
        <v>116044.95</v>
      </c>
      <c r="G70" s="462"/>
      <c r="H70" s="462"/>
      <c r="I70" s="463">
        <f>IFERROR(Таблица6252[[#This Row],[цена наличные]]*Таблица6252[[#This Row],[Заказ наличные]],"-")</f>
        <v>0</v>
      </c>
      <c r="J70" s="463">
        <f>IFERROR(Таблица6252[[#This Row],[Цена б/н]]*Таблица6252[[#This Row],[заказ б/н]],"-")</f>
        <v>0</v>
      </c>
      <c r="K70" s="470" t="str">
        <f>IF(Таблица6252[[#This Row],[Цена б/н]]&gt;0,"1 год","")</f>
        <v>1 год</v>
      </c>
    </row>
    <row r="71" spans="1:11" ht="15.75" x14ac:dyDescent="0.25">
      <c r="A71" s="241" t="s">
        <v>302</v>
      </c>
      <c r="B71" s="466" t="s">
        <v>5385</v>
      </c>
      <c r="C71" s="467" t="s">
        <v>5170</v>
      </c>
      <c r="D71" s="468"/>
      <c r="E71" s="469">
        <v>105600</v>
      </c>
      <c r="F71" s="469">
        <v>118450</v>
      </c>
      <c r="G71" s="462"/>
      <c r="H71" s="462"/>
      <c r="I71" s="463">
        <f>IFERROR(Таблица6252[[#This Row],[цена наличные]]*Таблица6252[[#This Row],[Заказ наличные]],"-")</f>
        <v>0</v>
      </c>
      <c r="J71" s="463">
        <f>IFERROR(Таблица6252[[#This Row],[Цена б/н]]*Таблица6252[[#This Row],[заказ б/н]],"-")</f>
        <v>0</v>
      </c>
      <c r="K71" s="470" t="str">
        <f>IF(Таблица6252[[#This Row],[Цена б/н]]&gt;0,"1 год","")</f>
        <v>1 год</v>
      </c>
    </row>
    <row r="72" spans="1:11" ht="15.75" x14ac:dyDescent="0.25">
      <c r="A72" s="241" t="s">
        <v>306</v>
      </c>
      <c r="B72" s="466" t="s">
        <v>5386</v>
      </c>
      <c r="C72" s="467" t="s">
        <v>5387</v>
      </c>
      <c r="D72" s="468"/>
      <c r="E72" s="469">
        <v>107000</v>
      </c>
      <c r="F72" s="469">
        <v>120046.5</v>
      </c>
      <c r="G72" s="462"/>
      <c r="H72" s="462"/>
      <c r="I72" s="463">
        <f>IFERROR(Таблица6252[[#This Row],[цена наличные]]*Таблица6252[[#This Row],[Заказ наличные]],"-")</f>
        <v>0</v>
      </c>
      <c r="J72" s="463">
        <f>IFERROR(Таблица6252[[#This Row],[Цена б/н]]*Таблица6252[[#This Row],[заказ б/н]],"-")</f>
        <v>0</v>
      </c>
      <c r="K72" s="470" t="str">
        <f>IF(Таблица6252[[#This Row],[Цена б/н]]&gt;0,"1 год","")</f>
        <v>1 год</v>
      </c>
    </row>
    <row r="73" spans="1:11" ht="15.75" x14ac:dyDescent="0.25">
      <c r="A73" s="241" t="s">
        <v>302</v>
      </c>
      <c r="B73" s="466" t="s">
        <v>5408</v>
      </c>
      <c r="C73" s="467" t="s">
        <v>5153</v>
      </c>
      <c r="D73" s="468"/>
      <c r="E73" s="469">
        <v>107400</v>
      </c>
      <c r="F73" s="469">
        <v>120510</v>
      </c>
      <c r="G73" s="462"/>
      <c r="H73" s="462"/>
      <c r="I73" s="463">
        <f>IFERROR(Таблица6252[[#This Row],[цена наличные]]*Таблица6252[[#This Row],[Заказ наличные]],"-")</f>
        <v>0</v>
      </c>
      <c r="J73" s="463">
        <f>IFERROR(Таблица6252[[#This Row],[Цена б/н]]*Таблица6252[[#This Row],[заказ б/н]],"-")</f>
        <v>0</v>
      </c>
      <c r="K73" s="470" t="str">
        <f>IF(Таблица6252[[#This Row],[Цена б/н]]&gt;0,"1 год","")</f>
        <v>1 год</v>
      </c>
    </row>
    <row r="74" spans="1:11" ht="15.75" x14ac:dyDescent="0.25">
      <c r="A74" s="241" t="s">
        <v>302</v>
      </c>
      <c r="B74" s="466" t="s">
        <v>5478</v>
      </c>
      <c r="C74" s="467" t="s">
        <v>5479</v>
      </c>
      <c r="D74" s="468"/>
      <c r="E74" s="469">
        <v>108000</v>
      </c>
      <c r="F74" s="469">
        <v>121128</v>
      </c>
      <c r="G74" s="462"/>
      <c r="H74" s="462"/>
      <c r="I74" s="463">
        <f>IFERROR(Таблица6252[[#This Row],[цена наличные]]*Таблица6252[[#This Row],[Заказ наличные]],"-")</f>
        <v>0</v>
      </c>
      <c r="J74" s="463">
        <f>IFERROR(Таблица6252[[#This Row],[Цена б/н]]*Таблица6252[[#This Row],[заказ б/н]],"-")</f>
        <v>0</v>
      </c>
      <c r="K74" s="470" t="str">
        <f>IF(Таблица6252[[#This Row],[Цена б/н]]&gt;0,"1 год","")</f>
        <v>1 год</v>
      </c>
    </row>
    <row r="75" spans="1:11" ht="15.75" x14ac:dyDescent="0.25">
      <c r="A75" s="241" t="s">
        <v>306</v>
      </c>
      <c r="B75" s="321" t="s">
        <v>9801</v>
      </c>
      <c r="C75" s="322" t="s">
        <v>9802</v>
      </c>
      <c r="D75" s="323"/>
      <c r="E75" s="324">
        <v>109700</v>
      </c>
      <c r="F75" s="324">
        <v>123074.7</v>
      </c>
      <c r="G75" s="325"/>
      <c r="H75" s="325"/>
      <c r="I75" s="326">
        <f>IFERROR(Таблица6252[[#This Row],[цена наличные]]*Таблица6252[[#This Row],[Заказ наличные]],"-")</f>
        <v>0</v>
      </c>
      <c r="J75" s="326">
        <f>IFERROR(Таблица6252[[#This Row],[Цена б/н]]*Таблица6252[[#This Row],[заказ б/н]],"-")</f>
        <v>0</v>
      </c>
      <c r="K75" s="327" t="str">
        <f>IF(Таблица6252[[#This Row],[Цена б/н]]&gt;0,"1 год","")</f>
        <v>1 год</v>
      </c>
    </row>
    <row r="76" spans="1:11" ht="15.75" x14ac:dyDescent="0.25">
      <c r="A76" s="241" t="s">
        <v>302</v>
      </c>
      <c r="B76" s="466" t="s">
        <v>5392</v>
      </c>
      <c r="C76" s="467" t="s">
        <v>5169</v>
      </c>
      <c r="D76" s="468"/>
      <c r="E76" s="469">
        <v>110200</v>
      </c>
      <c r="F76" s="469">
        <v>123600</v>
      </c>
      <c r="G76" s="462"/>
      <c r="H76" s="462"/>
      <c r="I76" s="463">
        <f>IFERROR(Таблица6252[[#This Row],[цена наличные]]*Таблица6252[[#This Row],[Заказ наличные]],"-")</f>
        <v>0</v>
      </c>
      <c r="J76" s="463">
        <f>IFERROR(Таблица6252[[#This Row],[Цена б/н]]*Таблица6252[[#This Row],[заказ б/н]],"-")</f>
        <v>0</v>
      </c>
      <c r="K76" s="470" t="str">
        <f>IF(Таблица6252[[#This Row],[Цена б/н]]&gt;0,"1 год","")</f>
        <v>1 год</v>
      </c>
    </row>
    <row r="77" spans="1:11" ht="15.75" x14ac:dyDescent="0.25">
      <c r="A77" s="241" t="s">
        <v>306</v>
      </c>
      <c r="B77" s="321" t="s">
        <v>5399</v>
      </c>
      <c r="C77" s="322" t="s">
        <v>5400</v>
      </c>
      <c r="D77" s="323"/>
      <c r="E77" s="324">
        <v>110700</v>
      </c>
      <c r="F77" s="324">
        <v>124156.2</v>
      </c>
      <c r="G77" s="325"/>
      <c r="H77" s="325"/>
      <c r="I77" s="326">
        <f>IFERROR(Таблица6252[[#This Row],[цена наличные]]*Таблица6252[[#This Row],[Заказ наличные]],"-")</f>
        <v>0</v>
      </c>
      <c r="J77" s="326">
        <f>IFERROR(Таблица6252[[#This Row],[Цена б/н]]*Таблица6252[[#This Row],[заказ б/н]],"-")</f>
        <v>0</v>
      </c>
      <c r="K77" s="327" t="str">
        <f>IF(Таблица6252[[#This Row],[Цена б/н]]&gt;0,"1 год","")</f>
        <v>1 год</v>
      </c>
    </row>
    <row r="78" spans="1:11" ht="15.75" x14ac:dyDescent="0.25">
      <c r="A78" s="241" t="s">
        <v>306</v>
      </c>
      <c r="B78" s="321" t="s">
        <v>5397</v>
      </c>
      <c r="C78" s="322" t="s">
        <v>5398</v>
      </c>
      <c r="D78" s="323"/>
      <c r="E78" s="324">
        <v>111100</v>
      </c>
      <c r="F78" s="324">
        <v>124630</v>
      </c>
      <c r="G78" s="325"/>
      <c r="H78" s="325"/>
      <c r="I78" s="326">
        <f>IFERROR(Таблица6252[[#This Row],[цена наличные]]*Таблица6252[[#This Row],[Заказ наличные]],"-")</f>
        <v>0</v>
      </c>
      <c r="J78" s="326">
        <f>IFERROR(Таблица6252[[#This Row],[Цена б/н]]*Таблица6252[[#This Row],[заказ б/н]],"-")</f>
        <v>0</v>
      </c>
      <c r="K78" s="327" t="str">
        <f>IF(Таблица6252[[#This Row],[Цена б/н]]&gt;0,"1 год","")</f>
        <v>1 год</v>
      </c>
    </row>
    <row r="79" spans="1:11" ht="15.75" x14ac:dyDescent="0.25">
      <c r="A79" s="241" t="s">
        <v>306</v>
      </c>
      <c r="B79" s="466" t="s">
        <v>5268</v>
      </c>
      <c r="C79" s="467" t="s">
        <v>5269</v>
      </c>
      <c r="D79" s="468"/>
      <c r="E79" s="469">
        <v>111600</v>
      </c>
      <c r="F79" s="469">
        <v>125129.55</v>
      </c>
      <c r="G79" s="462"/>
      <c r="H79" s="462"/>
      <c r="I79" s="463">
        <f>IFERROR(Таблица6252[[#This Row],[цена наличные]]*Таблица6252[[#This Row],[Заказ наличные]],"-")</f>
        <v>0</v>
      </c>
      <c r="J79" s="463">
        <f>IFERROR(Таблица6252[[#This Row],[Цена б/н]]*Таблица6252[[#This Row],[заказ б/н]],"-")</f>
        <v>0</v>
      </c>
      <c r="K79" s="470" t="str">
        <f>IF(Таблица6252[[#This Row],[Цена б/н]]&gt;0,"1 год","")</f>
        <v>1 год</v>
      </c>
    </row>
    <row r="80" spans="1:11" ht="15.75" x14ac:dyDescent="0.25">
      <c r="A80" s="241" t="s">
        <v>306</v>
      </c>
      <c r="B80" s="466" t="s">
        <v>5395</v>
      </c>
      <c r="C80" s="467" t="s">
        <v>5396</v>
      </c>
      <c r="D80" s="468"/>
      <c r="E80" s="469">
        <v>115200</v>
      </c>
      <c r="F80" s="469">
        <v>129239.25</v>
      </c>
      <c r="G80" s="462"/>
      <c r="H80" s="462"/>
      <c r="I80" s="463">
        <f>IFERROR(Таблица6252[[#This Row],[цена наличные]]*Таблица6252[[#This Row],[Заказ наличные]],"-")</f>
        <v>0</v>
      </c>
      <c r="J80" s="463">
        <f>IFERROR(Таблица6252[[#This Row],[Цена б/н]]*Таблица6252[[#This Row],[заказ б/н]],"-")</f>
        <v>0</v>
      </c>
      <c r="K80" s="470" t="str">
        <f>IF(Таблица6252[[#This Row],[Цена б/н]]&gt;0,"1 год","")</f>
        <v>1 год</v>
      </c>
    </row>
    <row r="81" spans="1:11" ht="15.75" x14ac:dyDescent="0.25">
      <c r="A81" s="241" t="s">
        <v>302</v>
      </c>
      <c r="B81" s="466" t="s">
        <v>5383</v>
      </c>
      <c r="C81" s="467" t="s">
        <v>5384</v>
      </c>
      <c r="D81" s="468"/>
      <c r="E81" s="469">
        <v>117000</v>
      </c>
      <c r="F81" s="469">
        <v>131294.1</v>
      </c>
      <c r="G81" s="462"/>
      <c r="H81" s="462"/>
      <c r="I81" s="463">
        <f>IFERROR(Таблица6252[[#This Row],[цена наличные]]*Таблица6252[[#This Row],[Заказ наличные]],"-")</f>
        <v>0</v>
      </c>
      <c r="J81" s="463">
        <f>IFERROR(Таблица6252[[#This Row],[Цена б/н]]*Таблица6252[[#This Row],[заказ б/н]],"-")</f>
        <v>0</v>
      </c>
      <c r="K81" s="470" t="str">
        <f>IF(Таблица6252[[#This Row],[Цена б/н]]&gt;0,"1 год","")</f>
        <v>1 год</v>
      </c>
    </row>
    <row r="82" spans="1:11" ht="15.75" x14ac:dyDescent="0.25">
      <c r="A82" s="241" t="s">
        <v>302</v>
      </c>
      <c r="B82" s="466" t="s">
        <v>9808</v>
      </c>
      <c r="C82" s="467" t="s">
        <v>5149</v>
      </c>
      <c r="D82" s="468"/>
      <c r="E82" s="469">
        <v>117000</v>
      </c>
      <c r="F82" s="469">
        <v>131294.1</v>
      </c>
      <c r="G82" s="462"/>
      <c r="H82" s="462"/>
      <c r="I82" s="463">
        <f>IFERROR(Таблица6252[[#This Row],[цена наличные]]*Таблица6252[[#This Row],[Заказ наличные]],"-")</f>
        <v>0</v>
      </c>
      <c r="J82" s="463">
        <f>IFERROR(Таблица6252[[#This Row],[Цена б/н]]*Таблица6252[[#This Row],[заказ б/н]],"-")</f>
        <v>0</v>
      </c>
      <c r="K82" s="470" t="str">
        <f>IF(Таблица6252[[#This Row],[Цена б/н]]&gt;0,"1 год","")</f>
        <v>1 год</v>
      </c>
    </row>
    <row r="83" spans="1:11" ht="15.75" x14ac:dyDescent="0.25">
      <c r="A83" s="241" t="s">
        <v>306</v>
      </c>
      <c r="B83" s="466" t="s">
        <v>5244</v>
      </c>
      <c r="C83" s="467" t="s">
        <v>5245</v>
      </c>
      <c r="D83" s="468"/>
      <c r="E83" s="469">
        <v>117900</v>
      </c>
      <c r="F83" s="469">
        <v>132267.45000000001</v>
      </c>
      <c r="G83" s="462"/>
      <c r="H83" s="462"/>
      <c r="I83" s="463">
        <f>IFERROR(Таблица6252[[#This Row],[цена наличные]]*Таблица6252[[#This Row],[Заказ наличные]],"-")</f>
        <v>0</v>
      </c>
      <c r="J83" s="463">
        <f>IFERROR(Таблица6252[[#This Row],[Цена б/н]]*Таблица6252[[#This Row],[заказ б/н]],"-")</f>
        <v>0</v>
      </c>
      <c r="K83" s="470" t="str">
        <f>IF(Таблица6252[[#This Row],[Цена б/н]]&gt;0,"1 год","")</f>
        <v>1 год</v>
      </c>
    </row>
    <row r="84" spans="1:11" ht="15.75" x14ac:dyDescent="0.25">
      <c r="A84" s="241" t="s">
        <v>306</v>
      </c>
      <c r="B84" s="466" t="s">
        <v>5262</v>
      </c>
      <c r="C84" s="467" t="s">
        <v>5263</v>
      </c>
      <c r="D84" s="468"/>
      <c r="E84" s="469">
        <v>117900</v>
      </c>
      <c r="F84" s="469">
        <v>132267.45000000001</v>
      </c>
      <c r="G84" s="462"/>
      <c r="H84" s="462"/>
      <c r="I84" s="463">
        <f>IFERROR(Таблица6252[[#This Row],[цена наличные]]*Таблица6252[[#This Row],[Заказ наличные]],"-")</f>
        <v>0</v>
      </c>
      <c r="J84" s="463">
        <f>IFERROR(Таблица6252[[#This Row],[Цена б/н]]*Таблица6252[[#This Row],[заказ б/н]],"-")</f>
        <v>0</v>
      </c>
      <c r="K84" s="470" t="str">
        <f>IF(Таблица6252[[#This Row],[Цена б/н]]&gt;0,"1 год","")</f>
        <v>1 год</v>
      </c>
    </row>
    <row r="85" spans="1:11" ht="15.75" x14ac:dyDescent="0.25">
      <c r="A85" s="241" t="s">
        <v>302</v>
      </c>
      <c r="B85" s="466" t="s">
        <v>12111</v>
      </c>
      <c r="C85" s="467" t="s">
        <v>12107</v>
      </c>
      <c r="D85" s="468"/>
      <c r="E85" s="469">
        <v>117900</v>
      </c>
      <c r="F85" s="469">
        <v>132267.45000000001</v>
      </c>
      <c r="G85" s="462"/>
      <c r="H85" s="462"/>
      <c r="I85" s="463">
        <f>IFERROR(Таблица6252[[#This Row],[цена наличные]]*Таблица6252[[#This Row],[Заказ наличные]],"-")</f>
        <v>0</v>
      </c>
      <c r="J85" s="463">
        <f>IFERROR(Таблица6252[[#This Row],[Цена б/н]]*Таблица6252[[#This Row],[заказ б/н]],"-")</f>
        <v>0</v>
      </c>
      <c r="K85" s="470" t="str">
        <f>IF(Таблица6252[[#This Row],[Цена б/н]]&gt;0,"1 год","")</f>
        <v>1 год</v>
      </c>
    </row>
    <row r="86" spans="1:11" ht="15.75" x14ac:dyDescent="0.25">
      <c r="A86" s="241" t="s">
        <v>306</v>
      </c>
      <c r="B86" s="466" t="s">
        <v>5246</v>
      </c>
      <c r="C86" s="467" t="s">
        <v>5247</v>
      </c>
      <c r="D86" s="468"/>
      <c r="E86" s="469">
        <v>120600</v>
      </c>
      <c r="F86" s="469">
        <v>135295.65</v>
      </c>
      <c r="G86" s="462"/>
      <c r="H86" s="462"/>
      <c r="I86" s="463">
        <f>IFERROR(Таблица6252[[#This Row],[цена наличные]]*Таблица6252[[#This Row],[Заказ наличные]],"-")</f>
        <v>0</v>
      </c>
      <c r="J86" s="463">
        <f>IFERROR(Таблица6252[[#This Row],[Цена б/н]]*Таблица6252[[#This Row],[заказ б/н]],"-")</f>
        <v>0</v>
      </c>
      <c r="K86" s="470" t="str">
        <f>IF(Таблица6252[[#This Row],[Цена б/н]]&gt;0,"1 год","")</f>
        <v>1 год</v>
      </c>
    </row>
    <row r="87" spans="1:11" ht="15.75" x14ac:dyDescent="0.25">
      <c r="A87" s="241" t="s">
        <v>302</v>
      </c>
      <c r="B87" s="466" t="s">
        <v>5401</v>
      </c>
      <c r="C87" s="467" t="s">
        <v>5402</v>
      </c>
      <c r="D87" s="468"/>
      <c r="E87" s="469">
        <v>123300</v>
      </c>
      <c r="F87" s="469">
        <v>138323.85</v>
      </c>
      <c r="G87" s="462"/>
      <c r="H87" s="462"/>
      <c r="I87" s="463">
        <f>IFERROR(Таблица6252[[#This Row],[цена наличные]]*Таблица6252[[#This Row],[Заказ наличные]],"-")</f>
        <v>0</v>
      </c>
      <c r="J87" s="463">
        <f>IFERROR(Таблица6252[[#This Row],[Цена б/н]]*Таблица6252[[#This Row],[заказ б/н]],"-")</f>
        <v>0</v>
      </c>
      <c r="K87" s="470" t="str">
        <f>IF(Таблица6252[[#This Row],[Цена б/н]]&gt;0,"1 год","")</f>
        <v>1 год</v>
      </c>
    </row>
    <row r="88" spans="1:11" ht="15.75" x14ac:dyDescent="0.25">
      <c r="A88" s="241" t="s">
        <v>306</v>
      </c>
      <c r="B88" s="466" t="s">
        <v>5404</v>
      </c>
      <c r="C88" s="467" t="s">
        <v>5159</v>
      </c>
      <c r="D88" s="468"/>
      <c r="E88" s="469">
        <v>124000</v>
      </c>
      <c r="F88" s="469">
        <v>139050</v>
      </c>
      <c r="G88" s="462"/>
      <c r="H88" s="462"/>
      <c r="I88" s="463">
        <f>IFERROR(Таблица6252[[#This Row],[цена наличные]]*Таблица6252[[#This Row],[Заказ наличные]],"-")</f>
        <v>0</v>
      </c>
      <c r="J88" s="463">
        <f>IFERROR(Таблица6252[[#This Row],[Цена б/н]]*Таблица6252[[#This Row],[заказ б/н]],"-")</f>
        <v>0</v>
      </c>
      <c r="K88" s="470" t="str">
        <f>IF(Таблица6252[[#This Row],[Цена б/н]]&gt;0,"1 год","")</f>
        <v>1 год</v>
      </c>
    </row>
    <row r="89" spans="1:11" ht="15.75" x14ac:dyDescent="0.25">
      <c r="A89" s="241" t="s">
        <v>306</v>
      </c>
      <c r="B89" s="294" t="s">
        <v>12622</v>
      </c>
      <c r="C89" s="295" t="s">
        <v>12621</v>
      </c>
      <c r="D89" s="296"/>
      <c r="E89" s="297">
        <v>127000</v>
      </c>
      <c r="F89" s="297">
        <v>142433.55000000002</v>
      </c>
      <c r="G89" s="298"/>
      <c r="H89" s="298"/>
      <c r="I89" s="299">
        <f>IFERROR(Таблица6252[[#This Row],[цена наличные]]*Таблица6252[[#This Row],[Заказ наличные]],"-")</f>
        <v>0</v>
      </c>
      <c r="J89" s="299">
        <f>IFERROR(Таблица6252[[#This Row],[Цена б/н]]*Таблица6252[[#This Row],[заказ б/н]],"-")</f>
        <v>0</v>
      </c>
      <c r="K89" s="300" t="str">
        <f>IF(Таблица6252[[#This Row],[Цена б/н]]&gt;0,"1 год","")</f>
        <v>1 год</v>
      </c>
    </row>
    <row r="90" spans="1:11" ht="15.75" x14ac:dyDescent="0.25">
      <c r="A90" s="241" t="s">
        <v>306</v>
      </c>
      <c r="B90" s="242" t="s">
        <v>5393</v>
      </c>
      <c r="C90" s="243" t="s">
        <v>5394</v>
      </c>
      <c r="D90" s="247"/>
      <c r="E90" s="244">
        <v>127000</v>
      </c>
      <c r="F90" s="244">
        <v>142433.55000000002</v>
      </c>
      <c r="G90" s="212"/>
      <c r="H90" s="212"/>
      <c r="I90" s="213">
        <f>IFERROR(Таблица6252[[#This Row],[цена наличные]]*Таблица6252[[#This Row],[Заказ наличные]],"-")</f>
        <v>0</v>
      </c>
      <c r="J90" s="213">
        <f>IFERROR(Таблица6252[[#This Row],[Цена б/н]]*Таблица6252[[#This Row],[заказ б/н]],"-")</f>
        <v>0</v>
      </c>
      <c r="K90" s="245" t="str">
        <f>IF(Таблица6252[[#This Row],[Цена б/н]]&gt;0,"1 год","")</f>
        <v>1 год</v>
      </c>
    </row>
    <row r="91" spans="1:11" ht="15.75" x14ac:dyDescent="0.25">
      <c r="A91" s="241" t="s">
        <v>306</v>
      </c>
      <c r="B91" s="466" t="s">
        <v>10261</v>
      </c>
      <c r="C91" s="467" t="s">
        <v>10262</v>
      </c>
      <c r="D91" s="468"/>
      <c r="E91" s="469">
        <v>127900</v>
      </c>
      <c r="F91" s="469">
        <v>143515.05000000002</v>
      </c>
      <c r="G91" s="462"/>
      <c r="H91" s="462"/>
      <c r="I91" s="463">
        <f>IFERROR(Таблица6252[[#This Row],[цена наличные]]*Таблица6252[[#This Row],[Заказ наличные]],"-")</f>
        <v>0</v>
      </c>
      <c r="J91" s="463">
        <f>IFERROR(Таблица6252[[#This Row],[Цена б/н]]*Таблица6252[[#This Row],[заказ б/н]],"-")</f>
        <v>0</v>
      </c>
      <c r="K91" s="470" t="str">
        <f>IF(Таблица6252[[#This Row],[Цена б/н]]&gt;0,"1 год","")</f>
        <v>1 год</v>
      </c>
    </row>
    <row r="92" spans="1:11" ht="15.75" x14ac:dyDescent="0.25">
      <c r="A92" s="241" t="s">
        <v>302</v>
      </c>
      <c r="B92" s="466" t="s">
        <v>5409</v>
      </c>
      <c r="C92" s="467" t="s">
        <v>5410</v>
      </c>
      <c r="D92" s="468"/>
      <c r="E92" s="469">
        <v>133300</v>
      </c>
      <c r="F92" s="469">
        <v>149571.45000000001</v>
      </c>
      <c r="G92" s="462"/>
      <c r="H92" s="462"/>
      <c r="I92" s="463">
        <f>IFERROR(Таблица6252[[#This Row],[цена наличные]]*Таблица6252[[#This Row],[Заказ наличные]],"-")</f>
        <v>0</v>
      </c>
      <c r="J92" s="463">
        <f>IFERROR(Таблица6252[[#This Row],[Цена б/н]]*Таблица6252[[#This Row],[заказ б/н]],"-")</f>
        <v>0</v>
      </c>
      <c r="K92" s="470" t="str">
        <f>IF(Таблица6252[[#This Row],[Цена б/н]]&gt;0,"1 год","")</f>
        <v>1 год</v>
      </c>
    </row>
    <row r="93" spans="1:11" ht="15.75" x14ac:dyDescent="0.25">
      <c r="A93" s="241" t="s">
        <v>302</v>
      </c>
      <c r="B93" s="321" t="s">
        <v>5270</v>
      </c>
      <c r="C93" s="322" t="s">
        <v>5271</v>
      </c>
      <c r="D93" s="323"/>
      <c r="E93" s="324">
        <v>136000</v>
      </c>
      <c r="F93" s="324">
        <v>152599.65</v>
      </c>
      <c r="G93" s="325"/>
      <c r="H93" s="325"/>
      <c r="I93" s="326">
        <f>IFERROR(Таблица6252[[#This Row],[цена наличные]]*Таблица6252[[#This Row],[Заказ наличные]],"-")</f>
        <v>0</v>
      </c>
      <c r="J93" s="326">
        <f>IFERROR(Таблица6252[[#This Row],[Цена б/н]]*Таблица6252[[#This Row],[заказ б/н]],"-")</f>
        <v>0</v>
      </c>
      <c r="K93" s="327" t="str">
        <f>IF(Таблица6252[[#This Row],[Цена б/н]]&gt;0,"1 год","")</f>
        <v>1 год</v>
      </c>
    </row>
    <row r="94" spans="1:11" ht="15.75" x14ac:dyDescent="0.25">
      <c r="A94" s="241" t="s">
        <v>306</v>
      </c>
      <c r="B94" s="466" t="s">
        <v>5272</v>
      </c>
      <c r="C94" s="467" t="s">
        <v>5273</v>
      </c>
      <c r="D94" s="468"/>
      <c r="E94" s="469">
        <v>136000</v>
      </c>
      <c r="F94" s="469">
        <v>152599.65</v>
      </c>
      <c r="G94" s="462"/>
      <c r="H94" s="462"/>
      <c r="I94" s="463">
        <f>IFERROR(Таблица6252[[#This Row],[цена наличные]]*Таблица6252[[#This Row],[Заказ наличные]],"-")</f>
        <v>0</v>
      </c>
      <c r="J94" s="463">
        <f>IFERROR(Таблица6252[[#This Row],[Цена б/н]]*Таблица6252[[#This Row],[заказ б/н]],"-")</f>
        <v>0</v>
      </c>
      <c r="K94" s="470" t="str">
        <f>IF(Таблица6252[[#This Row],[Цена б/н]]&gt;0,"1 год","")</f>
        <v>1 год</v>
      </c>
    </row>
    <row r="95" spans="1:11" ht="15.75" x14ac:dyDescent="0.25">
      <c r="A95" s="241" t="s">
        <v>306</v>
      </c>
      <c r="B95" s="466" t="s">
        <v>5364</v>
      </c>
      <c r="C95" s="467" t="s">
        <v>5365</v>
      </c>
      <c r="D95" s="468"/>
      <c r="E95" s="469">
        <v>144200</v>
      </c>
      <c r="F95" s="469">
        <v>161792.4</v>
      </c>
      <c r="G95" s="462"/>
      <c r="H95" s="462"/>
      <c r="I95" s="463">
        <f>IFERROR(Таблица6252[[#This Row],[цена наличные]]*Таблица6252[[#This Row],[Заказ наличные]],"-")</f>
        <v>0</v>
      </c>
      <c r="J95" s="463">
        <f>IFERROR(Таблица6252[[#This Row],[Цена б/н]]*Таблица6252[[#This Row],[заказ б/н]],"-")</f>
        <v>0</v>
      </c>
      <c r="K95" s="470" t="str">
        <f>IF(Таблица6252[[#This Row],[Цена б/н]]&gt;0,"1 год","")</f>
        <v>1 год</v>
      </c>
    </row>
    <row r="96" spans="1:11" ht="15.75" x14ac:dyDescent="0.25">
      <c r="A96" s="241" t="s">
        <v>302</v>
      </c>
      <c r="B96" s="242" t="s">
        <v>5480</v>
      </c>
      <c r="C96" s="243" t="s">
        <v>5150</v>
      </c>
      <c r="D96" s="247"/>
      <c r="E96" s="244">
        <v>159600</v>
      </c>
      <c r="F96" s="244">
        <v>179096.4</v>
      </c>
      <c r="G96" s="212"/>
      <c r="H96" s="212"/>
      <c r="I96" s="213">
        <f>IFERROR(Таблица6252[[#This Row],[цена наличные]]*Таблица6252[[#This Row],[Заказ наличные]],"-")</f>
        <v>0</v>
      </c>
      <c r="J96" s="213">
        <f>IFERROR(Таблица6252[[#This Row],[Цена б/н]]*Таблица6252[[#This Row],[заказ б/н]],"-")</f>
        <v>0</v>
      </c>
      <c r="K96" s="245" t="str">
        <f>IF(Таблица6252[[#This Row],[Цена б/н]]&gt;0,"1 год","")</f>
        <v>1 год</v>
      </c>
    </row>
    <row r="97" spans="1:11" ht="15.75" x14ac:dyDescent="0.25">
      <c r="A97" s="241" t="s">
        <v>306</v>
      </c>
      <c r="B97" s="466" t="s">
        <v>5403</v>
      </c>
      <c r="C97" s="467" t="s">
        <v>5177</v>
      </c>
      <c r="D97" s="468"/>
      <c r="E97" s="469">
        <v>161400</v>
      </c>
      <c r="F97" s="469">
        <v>181043.1</v>
      </c>
      <c r="G97" s="462"/>
      <c r="H97" s="462"/>
      <c r="I97" s="463">
        <f>IFERROR(Таблица6252[[#This Row],[цена наличные]]*Таблица6252[[#This Row],[Заказ наличные]],"-")</f>
        <v>0</v>
      </c>
      <c r="J97" s="463">
        <f>IFERROR(Таблица6252[[#This Row],[Цена б/н]]*Таблица6252[[#This Row],[заказ б/н]],"-")</f>
        <v>0</v>
      </c>
      <c r="K97" s="470" t="str">
        <f>IF(Таблица6252[[#This Row],[Цена б/н]]&gt;0,"1 год","")</f>
        <v>1 год</v>
      </c>
    </row>
    <row r="98" spans="1:11" ht="15.75" x14ac:dyDescent="0.25">
      <c r="A98" s="241" t="s">
        <v>302</v>
      </c>
      <c r="B98" s="294" t="s">
        <v>5475</v>
      </c>
      <c r="C98" s="295" t="s">
        <v>5161</v>
      </c>
      <c r="D98" s="296"/>
      <c r="E98" s="297">
        <v>161400</v>
      </c>
      <c r="F98" s="297">
        <v>181043.1</v>
      </c>
      <c r="G98" s="298"/>
      <c r="H98" s="298"/>
      <c r="I98" s="299">
        <f>IFERROR(Таблица6252[[#This Row],[цена наличные]]*Таблица6252[[#This Row],[Заказ наличные]],"-")</f>
        <v>0</v>
      </c>
      <c r="J98" s="299">
        <f>IFERROR(Таблица6252[[#This Row],[Цена б/н]]*Таблица6252[[#This Row],[заказ б/н]],"-")</f>
        <v>0</v>
      </c>
      <c r="K98" s="300" t="str">
        <f>IF(Таблица6252[[#This Row],[Цена б/н]]&gt;0,"1 год","")</f>
        <v>1 год</v>
      </c>
    </row>
    <row r="99" spans="1:11" ht="15.75" x14ac:dyDescent="0.25">
      <c r="A99" s="241" t="s">
        <v>306</v>
      </c>
      <c r="B99" s="466" t="s">
        <v>9807</v>
      </c>
      <c r="C99" s="467" t="s">
        <v>5555</v>
      </c>
      <c r="D99" s="468"/>
      <c r="E99" s="469">
        <v>165000</v>
      </c>
      <c r="F99" s="469">
        <v>185152.80000000002</v>
      </c>
      <c r="G99" s="462"/>
      <c r="H99" s="462"/>
      <c r="I99" s="463">
        <f>IFERROR(Таблица6252[[#This Row],[цена наличные]]*Таблица6252[[#This Row],[Заказ наличные]],"-")</f>
        <v>0</v>
      </c>
      <c r="J99" s="463">
        <f>IFERROR(Таблица6252[[#This Row],[Цена б/н]]*Таблица6252[[#This Row],[заказ б/н]],"-")</f>
        <v>0</v>
      </c>
      <c r="K99" s="470" t="str">
        <f>IF(Таблица6252[[#This Row],[Цена б/н]]&gt;0,"1 год","")</f>
        <v>1 год</v>
      </c>
    </row>
    <row r="100" spans="1:11" ht="15.75" x14ac:dyDescent="0.25">
      <c r="A100" s="241" t="s">
        <v>306</v>
      </c>
      <c r="B100" s="466" t="s">
        <v>5380</v>
      </c>
      <c r="C100" s="467" t="s">
        <v>5154</v>
      </c>
      <c r="D100" s="468"/>
      <c r="E100" s="469">
        <v>169600</v>
      </c>
      <c r="F100" s="469">
        <v>190235.85</v>
      </c>
      <c r="G100" s="462"/>
      <c r="H100" s="462"/>
      <c r="I100" s="463">
        <f>IFERROR(Таблица6252[[#This Row],[цена наличные]]*Таблица6252[[#This Row],[Заказ наличные]],"-")</f>
        <v>0</v>
      </c>
      <c r="J100" s="463">
        <f>IFERROR(Таблица6252[[#This Row],[Цена б/н]]*Таблица6252[[#This Row],[заказ б/н]],"-")</f>
        <v>0</v>
      </c>
      <c r="K100" s="470" t="str">
        <f>IF(Таблица6252[[#This Row],[Цена б/н]]&gt;0,"1 год","")</f>
        <v>1 год</v>
      </c>
    </row>
    <row r="101" spans="1:11" ht="15.75" x14ac:dyDescent="0.25">
      <c r="A101" s="241" t="s">
        <v>302</v>
      </c>
      <c r="B101" s="321" t="s">
        <v>5359</v>
      </c>
      <c r="C101" s="322" t="s">
        <v>5360</v>
      </c>
      <c r="D101" s="323"/>
      <c r="E101" s="324">
        <v>170500</v>
      </c>
      <c r="F101" s="324">
        <v>191317.35</v>
      </c>
      <c r="G101" s="325"/>
      <c r="H101" s="325"/>
      <c r="I101" s="326">
        <f>IFERROR(Таблица6252[[#This Row],[цена наличные]]*Таблица6252[[#This Row],[Заказ наличные]],"-")</f>
        <v>0</v>
      </c>
      <c r="J101" s="326">
        <f>IFERROR(Таблица6252[[#This Row],[Цена б/н]]*Таблица6252[[#This Row],[заказ б/н]],"-")</f>
        <v>0</v>
      </c>
      <c r="K101" s="327" t="str">
        <f>IF(Таблица6252[[#This Row],[Цена б/н]]&gt;0,"1 год","")</f>
        <v>1 год</v>
      </c>
    </row>
    <row r="102" spans="1:11" ht="15.75" x14ac:dyDescent="0.25">
      <c r="A102" s="241" t="s">
        <v>302</v>
      </c>
      <c r="B102" s="466" t="s">
        <v>5361</v>
      </c>
      <c r="C102" s="467" t="s">
        <v>5362</v>
      </c>
      <c r="D102" s="468"/>
      <c r="E102" s="469">
        <v>178600</v>
      </c>
      <c r="F102" s="469">
        <v>200401.95</v>
      </c>
      <c r="G102" s="462"/>
      <c r="H102" s="462"/>
      <c r="I102" s="463">
        <f>IFERROR(Таблица6252[[#This Row],[цена наличные]]*Таблица6252[[#This Row],[Заказ наличные]],"-")</f>
        <v>0</v>
      </c>
      <c r="J102" s="463">
        <f>IFERROR(Таблица6252[[#This Row],[Цена б/н]]*Таблица6252[[#This Row],[заказ б/н]],"-")</f>
        <v>0</v>
      </c>
      <c r="K102" s="470" t="str">
        <f>IF(Таблица6252[[#This Row],[Цена б/н]]&gt;0,"1 год","")</f>
        <v>1 год</v>
      </c>
    </row>
    <row r="103" spans="1:11" ht="15.75" x14ac:dyDescent="0.25">
      <c r="A103" s="241" t="s">
        <v>302</v>
      </c>
      <c r="B103" s="466" t="s">
        <v>5476</v>
      </c>
      <c r="C103" s="467" t="s">
        <v>5155</v>
      </c>
      <c r="D103" s="468"/>
      <c r="E103" s="469">
        <v>186800</v>
      </c>
      <c r="F103" s="469">
        <v>209594.7</v>
      </c>
      <c r="G103" s="462"/>
      <c r="H103" s="462"/>
      <c r="I103" s="463">
        <f>IFERROR(Таблица6252[[#This Row],[цена наличные]]*Таблица6252[[#This Row],[Заказ наличные]],"-")</f>
        <v>0</v>
      </c>
      <c r="J103" s="463">
        <f>IFERROR(Таблица6252[[#This Row],[Цена б/н]]*Таблица6252[[#This Row],[заказ б/н]],"-")</f>
        <v>0</v>
      </c>
      <c r="K103" s="470" t="str">
        <f>IF(Таблица6252[[#This Row],[Цена б/н]]&gt;0,"1 год","")</f>
        <v>1 год</v>
      </c>
    </row>
    <row r="104" spans="1:11" ht="15.75" x14ac:dyDescent="0.25">
      <c r="A104" s="241" t="s">
        <v>306</v>
      </c>
      <c r="B104" s="466" t="s">
        <v>5363</v>
      </c>
      <c r="C104" s="467" t="s">
        <v>5156</v>
      </c>
      <c r="D104" s="468"/>
      <c r="E104" s="469">
        <v>194900</v>
      </c>
      <c r="F104" s="469">
        <v>218679.30000000002</v>
      </c>
      <c r="G104" s="462"/>
      <c r="H104" s="462"/>
      <c r="I104" s="463">
        <f>IFERROR(Таблица6252[[#This Row],[цена наличные]]*Таблица6252[[#This Row],[Заказ наличные]],"-")</f>
        <v>0</v>
      </c>
      <c r="J104" s="463">
        <f>IFERROR(Таблица6252[[#This Row],[Цена б/н]]*Таблица6252[[#This Row],[заказ б/н]],"-")</f>
        <v>0</v>
      </c>
      <c r="K104" s="470" t="str">
        <f>IF(Таблица6252[[#This Row],[Цена б/н]]&gt;0,"1 год","")</f>
        <v>1 год</v>
      </c>
    </row>
    <row r="105" spans="1:11" ht="15.75" x14ac:dyDescent="0.25">
      <c r="A105" s="241" t="s">
        <v>302</v>
      </c>
      <c r="B105" s="466" t="s">
        <v>5366</v>
      </c>
      <c r="C105" s="467" t="s">
        <v>5160</v>
      </c>
      <c r="D105" s="468"/>
      <c r="E105" s="469">
        <v>197700</v>
      </c>
      <c r="F105" s="469">
        <v>221815.65</v>
      </c>
      <c r="G105" s="462"/>
      <c r="H105" s="462"/>
      <c r="I105" s="463">
        <f>IFERROR(Таблица6252[[#This Row],[цена наличные]]*Таблица6252[[#This Row],[Заказ наличные]],"-")</f>
        <v>0</v>
      </c>
      <c r="J105" s="463">
        <f>IFERROR(Таблица6252[[#This Row],[Цена б/н]]*Таблица6252[[#This Row],[заказ б/н]],"-")</f>
        <v>0</v>
      </c>
      <c r="K105" s="470" t="str">
        <f>IF(Таблица6252[[#This Row],[Цена б/н]]&gt;0,"1 год","")</f>
        <v>1 год</v>
      </c>
    </row>
    <row r="106" spans="1:11" ht="15.75" x14ac:dyDescent="0.25">
      <c r="A106" s="241" t="s">
        <v>306</v>
      </c>
      <c r="B106" s="242" t="s">
        <v>5376</v>
      </c>
      <c r="C106" s="243" t="s">
        <v>5377</v>
      </c>
      <c r="D106" s="247"/>
      <c r="E106" s="244">
        <v>209500</v>
      </c>
      <c r="F106" s="244">
        <v>235009.95</v>
      </c>
      <c r="G106" s="212"/>
      <c r="H106" s="212"/>
      <c r="I106" s="213">
        <f>IFERROR(Таблица6252[[#This Row],[цена наличные]]*Таблица6252[[#This Row],[Заказ наличные]],"-")</f>
        <v>0</v>
      </c>
      <c r="J106" s="213">
        <f>IFERROR(Таблица6252[[#This Row],[Цена б/н]]*Таблица6252[[#This Row],[заказ б/н]],"-")</f>
        <v>0</v>
      </c>
      <c r="K106" s="245" t="str">
        <f>IF(Таблица6252[[#This Row],[Цена б/н]]&gt;0,"1 год","")</f>
        <v>1 год</v>
      </c>
    </row>
    <row r="107" spans="1:11" ht="15.75" x14ac:dyDescent="0.25">
      <c r="A107" s="241" t="s">
        <v>302</v>
      </c>
      <c r="B107" s="466" t="s">
        <v>11142</v>
      </c>
      <c r="C107" s="467" t="s">
        <v>11143</v>
      </c>
      <c r="D107" s="468"/>
      <c r="E107" s="469">
        <v>212200</v>
      </c>
      <c r="F107" s="469">
        <v>238038.15</v>
      </c>
      <c r="G107" s="462"/>
      <c r="H107" s="462"/>
      <c r="I107" s="463">
        <f>IFERROR(Таблица6252[[#This Row],[цена наличные]]*Таблица6252[[#This Row],[Заказ наличные]],"-")</f>
        <v>0</v>
      </c>
      <c r="J107" s="463">
        <f>IFERROR(Таблица6252[[#This Row],[Цена б/н]]*Таблица6252[[#This Row],[заказ б/н]],"-")</f>
        <v>0</v>
      </c>
      <c r="K107" s="470" t="str">
        <f>IF(Таблица6252[[#This Row],[Цена б/н]]&gt;0,"1 год","")</f>
        <v>1 год</v>
      </c>
    </row>
    <row r="108" spans="1:11" ht="15.75" x14ac:dyDescent="0.25">
      <c r="A108" s="241" t="s">
        <v>306</v>
      </c>
      <c r="B108" s="466" t="s">
        <v>5367</v>
      </c>
      <c r="C108" s="467" t="s">
        <v>5172</v>
      </c>
      <c r="D108" s="468"/>
      <c r="E108" s="469">
        <v>225800</v>
      </c>
      <c r="F108" s="469">
        <v>253287.30000000002</v>
      </c>
      <c r="G108" s="462"/>
      <c r="H108" s="462"/>
      <c r="I108" s="463">
        <f>IFERROR(Таблица6252[[#This Row],[цена наличные]]*Таблица6252[[#This Row],[Заказ наличные]],"-")</f>
        <v>0</v>
      </c>
      <c r="J108" s="463">
        <f>IFERROR(Таблица6252[[#This Row],[Цена б/н]]*Таблица6252[[#This Row],[заказ б/н]],"-")</f>
        <v>0</v>
      </c>
      <c r="K108" s="470" t="str">
        <f>IF(Таблица6252[[#This Row],[Цена б/н]]&gt;0,"1 год","")</f>
        <v>1 год</v>
      </c>
    </row>
    <row r="109" spans="1:11" ht="15.75" x14ac:dyDescent="0.25">
      <c r="A109" s="241" t="s">
        <v>306</v>
      </c>
      <c r="B109" s="466" t="s">
        <v>5356</v>
      </c>
      <c r="C109" s="467" t="s">
        <v>5164</v>
      </c>
      <c r="D109" s="468"/>
      <c r="E109" s="469">
        <v>229400</v>
      </c>
      <c r="F109" s="469">
        <v>257397</v>
      </c>
      <c r="G109" s="462"/>
      <c r="H109" s="462"/>
      <c r="I109" s="463">
        <f>IFERROR(Таблица6252[[#This Row],[цена наличные]]*Таблица6252[[#This Row],[Заказ наличные]],"-")</f>
        <v>0</v>
      </c>
      <c r="J109" s="463">
        <f>IFERROR(Таблица6252[[#This Row],[Цена б/н]]*Таблица6252[[#This Row],[заказ б/н]],"-")</f>
        <v>0</v>
      </c>
      <c r="K109" s="470" t="str">
        <f>IF(Таблица6252[[#This Row],[Цена б/н]]&gt;0,"1 год","")</f>
        <v>1 год</v>
      </c>
    </row>
    <row r="110" spans="1:11" ht="13.5" customHeight="1" x14ac:dyDescent="0.25">
      <c r="A110" s="241" t="s">
        <v>306</v>
      </c>
      <c r="B110" s="497" t="s">
        <v>5233</v>
      </c>
      <c r="C110" s="498" t="s">
        <v>5234</v>
      </c>
      <c r="D110" s="499"/>
      <c r="E110" s="500">
        <v>235800</v>
      </c>
      <c r="F110" s="500">
        <v>264534.90000000002</v>
      </c>
      <c r="G110" s="501"/>
      <c r="H110" s="501"/>
      <c r="I110" s="502">
        <f>IFERROR(Таблица6252[[#This Row],[цена наличные]]*Таблица6252[[#This Row],[Заказ наличные]],"-")</f>
        <v>0</v>
      </c>
      <c r="J110" s="502">
        <f>IFERROR(Таблица6252[[#This Row],[Цена б/н]]*Таблица6252[[#This Row],[заказ б/н]],"-")</f>
        <v>0</v>
      </c>
      <c r="K110" s="503" t="str">
        <f>IF(Таблица6252[[#This Row],[Цена б/н]]&gt;0,"1 год","")</f>
        <v>1 год</v>
      </c>
    </row>
    <row r="111" spans="1:11" ht="13.5" customHeight="1" x14ac:dyDescent="0.25">
      <c r="A111" s="241" t="s">
        <v>306</v>
      </c>
      <c r="B111" s="466" t="s">
        <v>12623</v>
      </c>
      <c r="C111" s="467" t="s">
        <v>12114</v>
      </c>
      <c r="D111" s="468"/>
      <c r="E111" s="469">
        <v>256600</v>
      </c>
      <c r="F111" s="469">
        <v>287895.3</v>
      </c>
      <c r="G111" s="462"/>
      <c r="H111" s="462"/>
      <c r="I111" s="463">
        <f>IFERROR(Таблица6252[[#This Row],[цена наличные]]*Таблица6252[[#This Row],[Заказ наличные]],"-")</f>
        <v>0</v>
      </c>
      <c r="J111" s="463">
        <f>IFERROR(Таблица6252[[#This Row],[Цена б/н]]*Таблица6252[[#This Row],[заказ б/н]],"-")</f>
        <v>0</v>
      </c>
      <c r="K111" s="470" t="str">
        <f>IF(Таблица6252[[#This Row],[Цена б/н]]&gt;0,"1 год","")</f>
        <v>1 год</v>
      </c>
    </row>
    <row r="112" spans="1:11" ht="13.5" customHeight="1" x14ac:dyDescent="0.25">
      <c r="A112" s="241" t="s">
        <v>302</v>
      </c>
      <c r="B112" s="466" t="s">
        <v>5368</v>
      </c>
      <c r="C112" s="467" t="s">
        <v>5369</v>
      </c>
      <c r="D112" s="468"/>
      <c r="E112" s="469">
        <v>272000</v>
      </c>
      <c r="F112" s="469">
        <v>305199.3</v>
      </c>
      <c r="G112" s="462"/>
      <c r="H112" s="462"/>
      <c r="I112" s="463">
        <f>IFERROR(Таблица6252[[#This Row],[цена наличные]]*Таблица6252[[#This Row],[Заказ наличные]],"-")</f>
        <v>0</v>
      </c>
      <c r="J112" s="463">
        <f>IFERROR(Таблица6252[[#This Row],[Цена б/н]]*Таблица6252[[#This Row],[заказ б/н]],"-")</f>
        <v>0</v>
      </c>
      <c r="K112" s="470" t="str">
        <f>IF(Таблица6252[[#This Row],[Цена б/н]]&gt;0,"1 год","")</f>
        <v>1 год</v>
      </c>
    </row>
    <row r="113" spans="1:11" ht="13.5" customHeight="1" x14ac:dyDescent="0.25">
      <c r="A113" s="241" t="s">
        <v>306</v>
      </c>
      <c r="B113" s="466" t="s">
        <v>5357</v>
      </c>
      <c r="C113" s="467" t="s">
        <v>5165</v>
      </c>
      <c r="D113" s="468"/>
      <c r="E113" s="469">
        <v>275700</v>
      </c>
      <c r="F113" s="469">
        <v>309309</v>
      </c>
      <c r="G113" s="462"/>
      <c r="H113" s="462"/>
      <c r="I113" s="463">
        <f>IFERROR(Таблица6252[[#This Row],[цена наличные]]*Таблица6252[[#This Row],[Заказ наличные]],"-")</f>
        <v>0</v>
      </c>
      <c r="J113" s="463">
        <f>IFERROR(Таблица6252[[#This Row],[Цена б/н]]*Таблица6252[[#This Row],[заказ б/н]],"-")</f>
        <v>0</v>
      </c>
      <c r="K113" s="470" t="str">
        <f>IF(Таблица6252[[#This Row],[Цена б/н]]&gt;0,"1 год","")</f>
        <v>1 год</v>
      </c>
    </row>
    <row r="114" spans="1:11" ht="13.5" customHeight="1" x14ac:dyDescent="0.25">
      <c r="A114" s="241" t="s">
        <v>306</v>
      </c>
      <c r="B114" s="466" t="s">
        <v>11707</v>
      </c>
      <c r="C114" s="467" t="s">
        <v>11705</v>
      </c>
      <c r="D114" s="468"/>
      <c r="E114" s="469">
        <v>301000</v>
      </c>
      <c r="F114" s="469">
        <v>337752.45</v>
      </c>
      <c r="G114" s="462"/>
      <c r="H114" s="462"/>
      <c r="I114" s="463">
        <f>IFERROR(Таблица6252[[#This Row],[цена наличные]]*Таблица6252[[#This Row],[Заказ наличные]],"-")</f>
        <v>0</v>
      </c>
      <c r="J114" s="463">
        <f>IFERROR(Таблица6252[[#This Row],[Цена б/н]]*Таблица6252[[#This Row],[заказ б/н]],"-")</f>
        <v>0</v>
      </c>
      <c r="K114" s="470" t="str">
        <f>IF(Таблица6252[[#This Row],[Цена б/н]]&gt;0,"1 год","")</f>
        <v>1 год</v>
      </c>
    </row>
    <row r="115" spans="1:11" ht="13.5" customHeight="1" x14ac:dyDescent="0.25">
      <c r="A115" s="241" t="s">
        <v>302</v>
      </c>
      <c r="B115" s="466" t="s">
        <v>5370</v>
      </c>
      <c r="C115" s="467" t="s">
        <v>5371</v>
      </c>
      <c r="D115" s="468"/>
      <c r="E115" s="469">
        <v>332200</v>
      </c>
      <c r="F115" s="469">
        <v>372684.9</v>
      </c>
      <c r="G115" s="462"/>
      <c r="H115" s="462"/>
      <c r="I115" s="463">
        <f>IFERROR(Таблица6252[[#This Row],[цена наличные]]*Таблица6252[[#This Row],[Заказ наличные]],"-")</f>
        <v>0</v>
      </c>
      <c r="J115" s="463">
        <f>IFERROR(Таблица6252[[#This Row],[Цена б/н]]*Таблица6252[[#This Row],[заказ б/н]],"-")</f>
        <v>0</v>
      </c>
      <c r="K115" s="470" t="str">
        <f>IF(Таблица6252[[#This Row],[Цена б/н]]&gt;0,"1 год","")</f>
        <v>1 год</v>
      </c>
    </row>
    <row r="116" spans="1:11" ht="13.5" customHeight="1" x14ac:dyDescent="0.25">
      <c r="A116" s="241" t="s">
        <v>306</v>
      </c>
      <c r="B116" s="466" t="s">
        <v>5477</v>
      </c>
      <c r="C116" s="467" t="s">
        <v>5157</v>
      </c>
      <c r="D116" s="468"/>
      <c r="E116" s="469">
        <v>335400</v>
      </c>
      <c r="F116" s="469">
        <v>376362</v>
      </c>
      <c r="G116" s="462"/>
      <c r="H116" s="462"/>
      <c r="I116" s="463">
        <f>IFERROR(Таблица6252[[#This Row],[цена наличные]]*Таблица6252[[#This Row],[Заказ наличные]],"-")</f>
        <v>0</v>
      </c>
      <c r="J116" s="463">
        <f>IFERROR(Таблица6252[[#This Row],[Цена б/н]]*Таблица6252[[#This Row],[заказ б/н]],"-")</f>
        <v>0</v>
      </c>
      <c r="K116" s="470" t="str">
        <f>IF(Таблица6252[[#This Row],[Цена б/н]]&gt;0,"1 год","")</f>
        <v>1 год</v>
      </c>
    </row>
    <row r="117" spans="1:11" ht="13.5" customHeight="1" x14ac:dyDescent="0.25">
      <c r="A117" s="241" t="s">
        <v>306</v>
      </c>
      <c r="B117" s="242" t="s">
        <v>5358</v>
      </c>
      <c r="C117" s="243" t="s">
        <v>5166</v>
      </c>
      <c r="D117" s="247"/>
      <c r="E117" s="244">
        <v>339100</v>
      </c>
      <c r="F117" s="244">
        <v>380471.7</v>
      </c>
      <c r="G117" s="212"/>
      <c r="H117" s="212"/>
      <c r="I117" s="213">
        <f>IFERROR(Таблица6252[[#This Row],[цена наличные]]*Таблица6252[[#This Row],[Заказ наличные]],"-")</f>
        <v>0</v>
      </c>
      <c r="J117" s="213">
        <f>IFERROR(Таблица6252[[#This Row],[Цена б/н]]*Таблица6252[[#This Row],[заказ б/н]],"-")</f>
        <v>0</v>
      </c>
      <c r="K117" s="245" t="str">
        <f>IF(Таблица6252[[#This Row],[Цена б/н]]&gt;0,"1 год","")</f>
        <v>1 год</v>
      </c>
    </row>
    <row r="118" spans="1:11" ht="13.5" customHeight="1" x14ac:dyDescent="0.25">
      <c r="A118" s="241" t="s">
        <v>306</v>
      </c>
      <c r="B118" s="466" t="s">
        <v>5374</v>
      </c>
      <c r="C118" s="467" t="s">
        <v>5375</v>
      </c>
      <c r="D118" s="468"/>
      <c r="E118" s="469">
        <v>344500</v>
      </c>
      <c r="F118" s="469">
        <v>386528.10000000003</v>
      </c>
      <c r="G118" s="462"/>
      <c r="H118" s="462"/>
      <c r="I118" s="463">
        <f>IFERROR(Таблица6252[[#This Row],[цена наличные]]*Таблица6252[[#This Row],[Заказ наличные]],"-")</f>
        <v>0</v>
      </c>
      <c r="J118" s="463">
        <f>IFERROR(Таблица6252[[#This Row],[Цена б/н]]*Таблица6252[[#This Row],[заказ б/н]],"-")</f>
        <v>0</v>
      </c>
      <c r="K118" s="470" t="str">
        <f>IF(Таблица6252[[#This Row],[Цена б/н]]&gt;0,"1 год","")</f>
        <v>1 год</v>
      </c>
    </row>
    <row r="119" spans="1:11" ht="13.5" customHeight="1" x14ac:dyDescent="0.25">
      <c r="A119" s="241" t="s">
        <v>302</v>
      </c>
      <c r="B119" s="466" t="s">
        <v>5372</v>
      </c>
      <c r="C119" s="467" t="s">
        <v>5373</v>
      </c>
      <c r="D119" s="468"/>
      <c r="E119" s="469">
        <v>372600</v>
      </c>
      <c r="F119" s="469">
        <v>418107.9</v>
      </c>
      <c r="G119" s="462"/>
      <c r="H119" s="462"/>
      <c r="I119" s="463">
        <f>IFERROR(Таблица6252[[#This Row],[цена наличные]]*Таблица6252[[#This Row],[Заказ наличные]],"-")</f>
        <v>0</v>
      </c>
      <c r="J119" s="463">
        <f>IFERROR(Таблица6252[[#This Row],[Цена б/н]]*Таблица6252[[#This Row],[заказ б/н]],"-")</f>
        <v>0</v>
      </c>
      <c r="K119" s="470" t="str">
        <f>IF(Таблица6252[[#This Row],[Цена б/н]]&gt;0,"1 год","")</f>
        <v>1 год</v>
      </c>
    </row>
    <row r="120" spans="1:11" ht="13.5" customHeight="1" x14ac:dyDescent="0.25">
      <c r="A120" s="241" t="s">
        <v>5230</v>
      </c>
      <c r="B120" s="466" t="s">
        <v>5231</v>
      </c>
      <c r="C120" s="467" t="s">
        <v>5232</v>
      </c>
      <c r="D120" s="468"/>
      <c r="E120" s="469">
        <v>33700</v>
      </c>
      <c r="F120" s="469">
        <v>37744.35</v>
      </c>
      <c r="G120" s="462"/>
      <c r="H120" s="462"/>
      <c r="I120" s="463">
        <f>IFERROR(Таблица6252[[#This Row],[цена наличные]]*Таблица6252[[#This Row],[Заказ наличные]],"-")</f>
        <v>0</v>
      </c>
      <c r="J120" s="463">
        <f>IFERROR(Таблица6252[[#This Row],[Цена б/н]]*Таблица6252[[#This Row],[заказ б/н]],"-")</f>
        <v>0</v>
      </c>
      <c r="K120" s="470" t="str">
        <f>IF(Таблица6252[[#This Row],[Цена б/н]]&gt;0,"1 год","")</f>
        <v>1 год</v>
      </c>
    </row>
    <row r="121" spans="1:11" ht="13.5" customHeight="1" x14ac:dyDescent="0.25">
      <c r="A121" s="241" t="s">
        <v>5230</v>
      </c>
      <c r="B121" s="466" t="s">
        <v>12108</v>
      </c>
      <c r="C121" s="467" t="s">
        <v>12104</v>
      </c>
      <c r="D121" s="468"/>
      <c r="E121" s="469">
        <v>33700</v>
      </c>
      <c r="F121" s="469">
        <v>37744.35</v>
      </c>
      <c r="G121" s="462"/>
      <c r="H121" s="462"/>
      <c r="I121" s="463">
        <f>IFERROR(Таблица6252[[#This Row],[цена наличные]]*Таблица6252[[#This Row],[Заказ наличные]],"-")</f>
        <v>0</v>
      </c>
      <c r="J121" s="463">
        <f>IFERROR(Таблица6252[[#This Row],[Цена б/н]]*Таблица6252[[#This Row],[заказ б/н]],"-")</f>
        <v>0</v>
      </c>
      <c r="K121" s="470" t="str">
        <f>IF(Таблица6252[[#This Row],[Цена б/н]]&gt;0,"1 год","")</f>
        <v>1 год</v>
      </c>
    </row>
    <row r="122" spans="1:11" ht="13.5" customHeight="1" x14ac:dyDescent="0.25">
      <c r="A122" s="241" t="s">
        <v>5230</v>
      </c>
      <c r="B122" s="466" t="s">
        <v>5274</v>
      </c>
      <c r="C122" s="467" t="s">
        <v>5275</v>
      </c>
      <c r="D122" s="468"/>
      <c r="E122" s="469">
        <v>41900</v>
      </c>
      <c r="F122" s="469">
        <v>46937.1</v>
      </c>
      <c r="G122" s="462"/>
      <c r="H122" s="462"/>
      <c r="I122" s="463">
        <f>IFERROR(Таблица6252[[#This Row],[цена наличные]]*Таблица6252[[#This Row],[Заказ наличные]],"-")</f>
        <v>0</v>
      </c>
      <c r="J122" s="463">
        <f>IFERROR(Таблица6252[[#This Row],[Цена б/н]]*Таблица6252[[#This Row],[заказ б/н]],"-")</f>
        <v>0</v>
      </c>
      <c r="K122" s="470" t="str">
        <f>IF(Таблица6252[[#This Row],[Цена б/н]]&gt;0,"1 год","")</f>
        <v>1 год</v>
      </c>
    </row>
    <row r="123" spans="1:11" ht="13.5" customHeight="1" x14ac:dyDescent="0.25">
      <c r="A123" s="241" t="s">
        <v>5230</v>
      </c>
      <c r="B123" s="466" t="s">
        <v>5429</v>
      </c>
      <c r="C123" s="467" t="s">
        <v>5430</v>
      </c>
      <c r="D123" s="468"/>
      <c r="E123" s="469">
        <v>42700</v>
      </c>
      <c r="F123" s="469">
        <v>47910.450000000004</v>
      </c>
      <c r="G123" s="462"/>
      <c r="H123" s="462"/>
      <c r="I123" s="463">
        <f>IFERROR(Таблица6252[[#This Row],[цена наличные]]*Таблица6252[[#This Row],[Заказ наличные]],"-")</f>
        <v>0</v>
      </c>
      <c r="J123" s="463">
        <f>IFERROR(Таблица6252[[#This Row],[Цена б/н]]*Таблица6252[[#This Row],[заказ б/н]],"-")</f>
        <v>0</v>
      </c>
      <c r="K123" s="470" t="str">
        <f>IF(Таблица6252[[#This Row],[Цена б/н]]&gt;0,"1 год","")</f>
        <v>1 год</v>
      </c>
    </row>
    <row r="124" spans="1:11" ht="13.5" customHeight="1" x14ac:dyDescent="0.25">
      <c r="A124" s="241" t="s">
        <v>5230</v>
      </c>
      <c r="B124" s="242" t="s">
        <v>12110</v>
      </c>
      <c r="C124" s="243" t="s">
        <v>12106</v>
      </c>
      <c r="D124" s="247"/>
      <c r="E124" s="244">
        <v>54500</v>
      </c>
      <c r="F124" s="244">
        <v>61104.75</v>
      </c>
      <c r="G124" s="212"/>
      <c r="H124" s="212"/>
      <c r="I124" s="213">
        <f>IFERROR(Таблица6252[[#This Row],[цена наличные]]*Таблица6252[[#This Row],[Заказ наличные]],"-")</f>
        <v>0</v>
      </c>
      <c r="J124" s="213">
        <f>IFERROR(Таблица6252[[#This Row],[Цена б/н]]*Таблица6252[[#This Row],[заказ б/н]],"-")</f>
        <v>0</v>
      </c>
      <c r="K124" s="245" t="str">
        <f>IF(Таблица6252[[#This Row],[Цена б/н]]&gt;0,"1 год","")</f>
        <v>1 год</v>
      </c>
    </row>
    <row r="125" spans="1:11" ht="13.5" customHeight="1" x14ac:dyDescent="0.25">
      <c r="A125" s="241" t="s">
        <v>5178</v>
      </c>
      <c r="B125" s="466" t="s">
        <v>5431</v>
      </c>
      <c r="C125" s="467" t="s">
        <v>5179</v>
      </c>
      <c r="D125" s="468"/>
      <c r="E125" s="469">
        <v>109700</v>
      </c>
      <c r="F125" s="469">
        <v>123074.7</v>
      </c>
      <c r="G125" s="462"/>
      <c r="H125" s="462"/>
      <c r="I125" s="463">
        <f>IFERROR(Таблица6252[[#This Row],[цена наличные]]*Таблица6252[[#This Row],[Заказ наличные]],"-")</f>
        <v>0</v>
      </c>
      <c r="J125" s="463">
        <f>IFERROR(Таблица6252[[#This Row],[Цена б/н]]*Таблица6252[[#This Row],[заказ б/н]],"-")</f>
        <v>0</v>
      </c>
      <c r="K125" s="470" t="str">
        <f>IF(Таблица6252[[#This Row],[Цена б/н]]&gt;0,"1 год","")</f>
        <v>1 год</v>
      </c>
    </row>
    <row r="126" spans="1:11" ht="13.5" customHeight="1" x14ac:dyDescent="0.25">
      <c r="A126" s="241" t="s">
        <v>5178</v>
      </c>
      <c r="B126" s="497" t="s">
        <v>5432</v>
      </c>
      <c r="C126" s="498" t="s">
        <v>5433</v>
      </c>
      <c r="D126" s="499"/>
      <c r="E126" s="500">
        <v>110200</v>
      </c>
      <c r="F126" s="500">
        <v>123600</v>
      </c>
      <c r="G126" s="501"/>
      <c r="H126" s="501"/>
      <c r="I126" s="502">
        <f>IFERROR(Таблица6252[[#This Row],[цена наличные]]*Таблица6252[[#This Row],[Заказ наличные]],"-")</f>
        <v>0</v>
      </c>
      <c r="J126" s="502">
        <f>IFERROR(Таблица6252[[#This Row],[Цена б/н]]*Таблица6252[[#This Row],[заказ б/н]],"-")</f>
        <v>0</v>
      </c>
      <c r="K126" s="503" t="str">
        <f>IF(Таблица6252[[#This Row],[Цена б/н]]&gt;0,"1 год","")</f>
        <v>1 год</v>
      </c>
    </row>
    <row r="127" spans="1:11" ht="13.5" customHeight="1" x14ac:dyDescent="0.25">
      <c r="A127" s="241" t="s">
        <v>5178</v>
      </c>
      <c r="B127" s="466" t="s">
        <v>5434</v>
      </c>
      <c r="C127" s="467" t="s">
        <v>5435</v>
      </c>
      <c r="D127" s="468"/>
      <c r="E127" s="469">
        <v>119400</v>
      </c>
      <c r="F127" s="469">
        <v>133900</v>
      </c>
      <c r="G127" s="462"/>
      <c r="H127" s="462"/>
      <c r="I127" s="463">
        <f>IFERROR(Таблица6252[[#This Row],[цена наличные]]*Таблица6252[[#This Row],[Заказ наличные]],"-")</f>
        <v>0</v>
      </c>
      <c r="J127" s="463">
        <f>IFERROR(Таблица6252[[#This Row],[Цена б/н]]*Таблица6252[[#This Row],[заказ б/н]],"-")</f>
        <v>0</v>
      </c>
      <c r="K127" s="470" t="str">
        <f>IF(Таблица6252[[#This Row],[Цена б/н]]&gt;0,"1 год","")</f>
        <v>1 год</v>
      </c>
    </row>
    <row r="128" spans="1:11" ht="13.5" customHeight="1" x14ac:dyDescent="0.25">
      <c r="A128" s="241" t="s">
        <v>385</v>
      </c>
      <c r="B128" s="466" t="s">
        <v>11709</v>
      </c>
      <c r="C128" s="467" t="s">
        <v>11023</v>
      </c>
      <c r="D128" s="468"/>
      <c r="E128" s="469">
        <v>71600</v>
      </c>
      <c r="F128" s="469">
        <v>80340</v>
      </c>
      <c r="G128" s="462"/>
      <c r="H128" s="462"/>
      <c r="I128" s="463">
        <f>IFERROR(Таблица6252[[#This Row],[цена наличные]]*Таблица6252[[#This Row],[Заказ наличные]],"-")</f>
        <v>0</v>
      </c>
      <c r="J128" s="463">
        <f>IFERROR(Таблица6252[[#This Row],[Цена б/н]]*Таблица6252[[#This Row],[заказ б/н]],"-")</f>
        <v>0</v>
      </c>
      <c r="K128" s="470" t="str">
        <f>IF(Таблица6252[[#This Row],[Цена б/н]]&gt;0,"1 год","")</f>
        <v>1 год</v>
      </c>
    </row>
    <row r="129" spans="1:11" ht="13.5" customHeight="1" x14ac:dyDescent="0.25">
      <c r="A129" s="241" t="s">
        <v>5186</v>
      </c>
      <c r="B129" s="242" t="s">
        <v>5276</v>
      </c>
      <c r="C129" s="243" t="s">
        <v>5192</v>
      </c>
      <c r="D129" s="247"/>
      <c r="E129" s="244">
        <v>58300</v>
      </c>
      <c r="F129" s="244">
        <v>65322.6</v>
      </c>
      <c r="G129" s="212"/>
      <c r="H129" s="212"/>
      <c r="I129" s="213">
        <f>IFERROR(Таблица6252[[#This Row],[цена наличные]]*Таблица6252[[#This Row],[Заказ наличные]],"-")</f>
        <v>0</v>
      </c>
      <c r="J129" s="213">
        <f>IFERROR(Таблица6252[[#This Row],[Цена б/н]]*Таблица6252[[#This Row],[заказ б/н]],"-")</f>
        <v>0</v>
      </c>
      <c r="K129" s="245" t="str">
        <f>IF(Таблица6252[[#This Row],[Цена б/н]]&gt;0,"1 год","")</f>
        <v>1 год</v>
      </c>
    </row>
    <row r="130" spans="1:11" ht="13.5" customHeight="1" x14ac:dyDescent="0.25">
      <c r="A130" s="241" t="s">
        <v>5195</v>
      </c>
      <c r="B130" s="466" t="s">
        <v>11346</v>
      </c>
      <c r="C130" s="467">
        <v>71008302978</v>
      </c>
      <c r="D130" s="468"/>
      <c r="E130" s="469">
        <v>41900</v>
      </c>
      <c r="F130" s="469">
        <v>46937.1</v>
      </c>
      <c r="G130" s="462"/>
      <c r="H130" s="462"/>
      <c r="I130" s="463">
        <f>IFERROR(Таблица6252[[#This Row],[цена наличные]]*Таблица6252[[#This Row],[Заказ наличные]],"-")</f>
        <v>0</v>
      </c>
      <c r="J130" s="463">
        <f>IFERROR(Таблица6252[[#This Row],[Цена б/н]]*Таблица6252[[#This Row],[заказ б/н]],"-")</f>
        <v>0</v>
      </c>
      <c r="K130" s="470" t="str">
        <f>IF(Таблица6252[[#This Row],[Цена б/н]]&gt;0,"1 год","")</f>
        <v>1 год</v>
      </c>
    </row>
    <row r="131" spans="1:11" ht="13.5" customHeight="1" x14ac:dyDescent="0.25">
      <c r="A131" s="241" t="s">
        <v>353</v>
      </c>
      <c r="B131" s="466" t="s">
        <v>5440</v>
      </c>
      <c r="C131" s="467" t="s">
        <v>5441</v>
      </c>
      <c r="D131" s="468"/>
      <c r="E131" s="469">
        <v>57700</v>
      </c>
      <c r="F131" s="469">
        <v>64673.700000000004</v>
      </c>
      <c r="G131" s="462"/>
      <c r="H131" s="462"/>
      <c r="I131" s="463">
        <f>IFERROR(Таблица6252[[#This Row],[цена наличные]]*Таблица6252[[#This Row],[Заказ наличные]],"-")</f>
        <v>0</v>
      </c>
      <c r="J131" s="463">
        <f>IFERROR(Таблица6252[[#This Row],[Цена б/н]]*Таблица6252[[#This Row],[заказ б/н]],"-")</f>
        <v>0</v>
      </c>
      <c r="K131" s="470" t="str">
        <f>IF(Таблица6252[[#This Row],[Цена б/н]]&gt;0,"1 год","")</f>
        <v>1 год</v>
      </c>
    </row>
    <row r="132" spans="1:11" ht="13.5" customHeight="1" x14ac:dyDescent="0.25">
      <c r="A132" s="241" t="s">
        <v>353</v>
      </c>
      <c r="B132" s="466" t="s">
        <v>5288</v>
      </c>
      <c r="C132" s="467" t="s">
        <v>5289</v>
      </c>
      <c r="D132" s="468"/>
      <c r="E132" s="469">
        <v>63700</v>
      </c>
      <c r="F132" s="469">
        <v>71379</v>
      </c>
      <c r="G132" s="462"/>
      <c r="H132" s="462"/>
      <c r="I132" s="463">
        <f>IFERROR(Таблица6252[[#This Row],[цена наличные]]*Таблица6252[[#This Row],[Заказ наличные]],"-")</f>
        <v>0</v>
      </c>
      <c r="J132" s="463">
        <f>IFERROR(Таблица6252[[#This Row],[Цена б/н]]*Таблица6252[[#This Row],[заказ б/н]],"-")</f>
        <v>0</v>
      </c>
      <c r="K132" s="470" t="str">
        <f>IF(Таблица6252[[#This Row],[Цена б/н]]&gt;0,"1 год","")</f>
        <v>1 год</v>
      </c>
    </row>
    <row r="133" spans="1:11" ht="13.5" customHeight="1" x14ac:dyDescent="0.25">
      <c r="A133" s="241" t="s">
        <v>353</v>
      </c>
      <c r="B133" s="466" t="s">
        <v>5325</v>
      </c>
      <c r="C133" s="467" t="s">
        <v>5326</v>
      </c>
      <c r="D133" s="468"/>
      <c r="E133" s="469">
        <v>69400</v>
      </c>
      <c r="F133" s="469">
        <v>77868</v>
      </c>
      <c r="G133" s="462"/>
      <c r="H133" s="462"/>
      <c r="I133" s="463">
        <f>IFERROR(Таблица6252[[#This Row],[цена наличные]]*Таблица6252[[#This Row],[Заказ наличные]],"-")</f>
        <v>0</v>
      </c>
      <c r="J133" s="463">
        <f>IFERROR(Таблица6252[[#This Row],[Цена б/н]]*Таблица6252[[#This Row],[заказ б/н]],"-")</f>
        <v>0</v>
      </c>
      <c r="K133" s="470" t="str">
        <f>IF(Таблица6252[[#This Row],[Цена б/н]]&gt;0,"1 год","")</f>
        <v>1 год</v>
      </c>
    </row>
    <row r="134" spans="1:11" ht="13.5" customHeight="1" x14ac:dyDescent="0.25">
      <c r="A134" s="241" t="s">
        <v>353</v>
      </c>
      <c r="B134" s="466" t="s">
        <v>5448</v>
      </c>
      <c r="C134" s="467" t="s">
        <v>5449</v>
      </c>
      <c r="D134" s="468"/>
      <c r="E134" s="469">
        <v>70400</v>
      </c>
      <c r="F134" s="469">
        <v>78949.5</v>
      </c>
      <c r="G134" s="462"/>
      <c r="H134" s="462"/>
      <c r="I134" s="463">
        <f>IFERROR(Таблица6252[[#This Row],[цена наличные]]*Таблица6252[[#This Row],[Заказ наличные]],"-")</f>
        <v>0</v>
      </c>
      <c r="J134" s="463">
        <f>IFERROR(Таблица6252[[#This Row],[Цена б/н]]*Таблица6252[[#This Row],[заказ б/н]],"-")</f>
        <v>0</v>
      </c>
      <c r="K134" s="470" t="str">
        <f>IF(Таблица6252[[#This Row],[Цена б/н]]&gt;0,"1 год","")</f>
        <v>1 год</v>
      </c>
    </row>
    <row r="135" spans="1:11" ht="13.5" customHeight="1" x14ac:dyDescent="0.25">
      <c r="A135" s="241" t="s">
        <v>353</v>
      </c>
      <c r="B135" s="466" t="s">
        <v>5279</v>
      </c>
      <c r="C135" s="467" t="s">
        <v>5280</v>
      </c>
      <c r="D135" s="468"/>
      <c r="E135" s="469">
        <v>71400</v>
      </c>
      <c r="F135" s="469">
        <v>80031</v>
      </c>
      <c r="G135" s="462"/>
      <c r="H135" s="462"/>
      <c r="I135" s="463">
        <f>IFERROR(Таблица6252[[#This Row],[цена наличные]]*Таблица6252[[#This Row],[Заказ наличные]],"-")</f>
        <v>0</v>
      </c>
      <c r="J135" s="463">
        <f>IFERROR(Таблица6252[[#This Row],[Цена б/н]]*Таблица6252[[#This Row],[заказ б/н]],"-")</f>
        <v>0</v>
      </c>
      <c r="K135" s="470" t="str">
        <f>IF(Таблица6252[[#This Row],[Цена б/н]]&gt;0,"1 год","")</f>
        <v>1 год</v>
      </c>
    </row>
    <row r="136" spans="1:11" ht="13.5" customHeight="1" x14ac:dyDescent="0.25">
      <c r="A136" s="241" t="s">
        <v>353</v>
      </c>
      <c r="B136" s="466" t="s">
        <v>5436</v>
      </c>
      <c r="C136" s="467" t="s">
        <v>5437</v>
      </c>
      <c r="D136" s="468"/>
      <c r="E136" s="469">
        <v>71400</v>
      </c>
      <c r="F136" s="469">
        <v>80031</v>
      </c>
      <c r="G136" s="462"/>
      <c r="H136" s="462"/>
      <c r="I136" s="463">
        <f>IFERROR(Таблица6252[[#This Row],[цена наличные]]*Таблица6252[[#This Row],[Заказ наличные]],"-")</f>
        <v>0</v>
      </c>
      <c r="J136" s="463">
        <f>IFERROR(Таблица6252[[#This Row],[Цена б/н]]*Таблица6252[[#This Row],[заказ б/н]],"-")</f>
        <v>0</v>
      </c>
      <c r="K136" s="470" t="str">
        <f>IF(Таблица6252[[#This Row],[Цена б/н]]&gt;0,"1 год","")</f>
        <v>1 год</v>
      </c>
    </row>
    <row r="137" spans="1:11" ht="13.5" customHeight="1" x14ac:dyDescent="0.25">
      <c r="A137" s="241" t="s">
        <v>353</v>
      </c>
      <c r="B137" s="466" t="s">
        <v>5277</v>
      </c>
      <c r="C137" s="467" t="s">
        <v>5278</v>
      </c>
      <c r="D137" s="468"/>
      <c r="E137" s="469">
        <v>75200</v>
      </c>
      <c r="F137" s="469">
        <v>84357</v>
      </c>
      <c r="G137" s="462"/>
      <c r="H137" s="462"/>
      <c r="I137" s="463">
        <f>IFERROR(Таблица6252[[#This Row],[цена наличные]]*Таблица6252[[#This Row],[Заказ наличные]],"-")</f>
        <v>0</v>
      </c>
      <c r="J137" s="463">
        <f>IFERROR(Таблица6252[[#This Row],[Цена б/н]]*Таблица6252[[#This Row],[заказ б/н]],"-")</f>
        <v>0</v>
      </c>
      <c r="K137" s="470" t="str">
        <f>IF(Таблица6252[[#This Row],[Цена б/н]]&gt;0,"1 год","")</f>
        <v>1 год</v>
      </c>
    </row>
    <row r="138" spans="1:11" ht="13.5" customHeight="1" x14ac:dyDescent="0.25">
      <c r="A138" s="241" t="s">
        <v>353</v>
      </c>
      <c r="B138" s="466" t="s">
        <v>5324</v>
      </c>
      <c r="C138" s="467" t="s">
        <v>5198</v>
      </c>
      <c r="D138" s="468"/>
      <c r="E138" s="469">
        <v>82000</v>
      </c>
      <c r="F138" s="469">
        <v>91927.5</v>
      </c>
      <c r="G138" s="462"/>
      <c r="H138" s="462"/>
      <c r="I138" s="463">
        <f>IFERROR(Таблица6252[[#This Row],[цена наличные]]*Таблица6252[[#This Row],[Заказ наличные]],"-")</f>
        <v>0</v>
      </c>
      <c r="J138" s="463">
        <f>IFERROR(Таблица6252[[#This Row],[Цена б/н]]*Таблица6252[[#This Row],[заказ б/н]],"-")</f>
        <v>0</v>
      </c>
      <c r="K138" s="470" t="str">
        <f>IF(Таблица6252[[#This Row],[Цена б/н]]&gt;0,"1 год","")</f>
        <v>1 год</v>
      </c>
    </row>
    <row r="139" spans="1:11" ht="13.5" customHeight="1" x14ac:dyDescent="0.25">
      <c r="A139" s="241" t="s">
        <v>353</v>
      </c>
      <c r="B139" s="466" t="s">
        <v>5446</v>
      </c>
      <c r="C139" s="467" t="s">
        <v>5447</v>
      </c>
      <c r="D139" s="468"/>
      <c r="E139" s="469">
        <v>82000</v>
      </c>
      <c r="F139" s="469">
        <v>91927.5</v>
      </c>
      <c r="G139" s="462"/>
      <c r="H139" s="462"/>
      <c r="I139" s="463">
        <f>IFERROR(Таблица6252[[#This Row],[цена наличные]]*Таблица6252[[#This Row],[Заказ наличные]],"-")</f>
        <v>0</v>
      </c>
      <c r="J139" s="463">
        <f>IFERROR(Таблица6252[[#This Row],[Цена б/н]]*Таблица6252[[#This Row],[заказ б/н]],"-")</f>
        <v>0</v>
      </c>
      <c r="K139" s="470" t="str">
        <f>IF(Таблица6252[[#This Row],[Цена б/н]]&gt;0,"1 год","")</f>
        <v>1 год</v>
      </c>
    </row>
    <row r="140" spans="1:11" ht="13.5" customHeight="1" x14ac:dyDescent="0.25">
      <c r="A140" s="241" t="s">
        <v>353</v>
      </c>
      <c r="B140" s="466" t="s">
        <v>5333</v>
      </c>
      <c r="C140" s="467" t="s">
        <v>5334</v>
      </c>
      <c r="D140" s="468"/>
      <c r="E140" s="469">
        <v>83900</v>
      </c>
      <c r="F140" s="469">
        <v>94090.5</v>
      </c>
      <c r="G140" s="462"/>
      <c r="H140" s="462"/>
      <c r="I140" s="463">
        <f>IFERROR(Таблица6252[[#This Row],[цена наличные]]*Таблица6252[[#This Row],[Заказ наличные]],"-")</f>
        <v>0</v>
      </c>
      <c r="J140" s="463">
        <f>IFERROR(Таблица6252[[#This Row],[Цена б/н]]*Таблица6252[[#This Row],[заказ б/н]],"-")</f>
        <v>0</v>
      </c>
      <c r="K140" s="470" t="str">
        <f>IF(Таблица6252[[#This Row],[Цена б/н]]&gt;0,"1 год","")</f>
        <v>1 год</v>
      </c>
    </row>
    <row r="141" spans="1:11" ht="13.5" customHeight="1" x14ac:dyDescent="0.25">
      <c r="A141" s="241" t="s">
        <v>353</v>
      </c>
      <c r="B141" s="466" t="s">
        <v>5281</v>
      </c>
      <c r="C141" s="467" t="s">
        <v>5201</v>
      </c>
      <c r="D141" s="468"/>
      <c r="E141" s="469">
        <v>84900</v>
      </c>
      <c r="F141" s="469">
        <v>95172</v>
      </c>
      <c r="G141" s="462"/>
      <c r="H141" s="462"/>
      <c r="I141" s="463">
        <f>IFERROR(Таблица6252[[#This Row],[цена наличные]]*Таблица6252[[#This Row],[Заказ наличные]],"-")</f>
        <v>0</v>
      </c>
      <c r="J141" s="463">
        <f>IFERROR(Таблица6252[[#This Row],[Цена б/н]]*Таблица6252[[#This Row],[заказ б/н]],"-")</f>
        <v>0</v>
      </c>
      <c r="K141" s="470" t="str">
        <f>IF(Таблица6252[[#This Row],[Цена б/н]]&gt;0,"1 год","")</f>
        <v>1 год</v>
      </c>
    </row>
    <row r="142" spans="1:11" ht="13.5" customHeight="1" x14ac:dyDescent="0.25">
      <c r="A142" s="241" t="s">
        <v>353</v>
      </c>
      <c r="B142" s="466" t="s">
        <v>5450</v>
      </c>
      <c r="C142" s="467" t="s">
        <v>5451</v>
      </c>
      <c r="D142" s="468"/>
      <c r="E142" s="469">
        <v>85800</v>
      </c>
      <c r="F142" s="469">
        <v>96253.5</v>
      </c>
      <c r="G142" s="462"/>
      <c r="H142" s="462"/>
      <c r="I142" s="463">
        <f>IFERROR(Таблица6252[[#This Row],[цена наличные]]*Таблица6252[[#This Row],[Заказ наличные]],"-")</f>
        <v>0</v>
      </c>
      <c r="J142" s="463">
        <f>IFERROR(Таблица6252[[#This Row],[Цена б/н]]*Таблица6252[[#This Row],[заказ б/н]],"-")</f>
        <v>0</v>
      </c>
      <c r="K142" s="470" t="str">
        <f>IF(Таблица6252[[#This Row],[Цена б/н]]&gt;0,"1 год","")</f>
        <v>1 год</v>
      </c>
    </row>
    <row r="143" spans="1:11" ht="13.5" customHeight="1" x14ac:dyDescent="0.25">
      <c r="A143" s="241" t="s">
        <v>353</v>
      </c>
      <c r="B143" s="466" t="s">
        <v>5329</v>
      </c>
      <c r="C143" s="467" t="s">
        <v>5330</v>
      </c>
      <c r="D143" s="468"/>
      <c r="E143" s="469">
        <v>88700</v>
      </c>
      <c r="F143" s="469">
        <v>99498</v>
      </c>
      <c r="G143" s="462"/>
      <c r="H143" s="462"/>
      <c r="I143" s="463">
        <f>IFERROR(Таблица6252[[#This Row],[цена наличные]]*Таблица6252[[#This Row],[Заказ наличные]],"-")</f>
        <v>0</v>
      </c>
      <c r="J143" s="463">
        <f>IFERROR(Таблица6252[[#This Row],[Цена б/н]]*Таблица6252[[#This Row],[заказ б/н]],"-")</f>
        <v>0</v>
      </c>
      <c r="K143" s="470" t="str">
        <f>IF(Таблица6252[[#This Row],[Цена б/н]]&gt;0,"1 год","")</f>
        <v>1 год</v>
      </c>
    </row>
    <row r="144" spans="1:11" ht="13.5" customHeight="1" x14ac:dyDescent="0.25">
      <c r="A144" s="241" t="s">
        <v>353</v>
      </c>
      <c r="B144" s="466" t="s">
        <v>5322</v>
      </c>
      <c r="C144" s="467" t="s">
        <v>5323</v>
      </c>
      <c r="D144" s="468"/>
      <c r="E144" s="469">
        <v>90600</v>
      </c>
      <c r="F144" s="469">
        <v>101661</v>
      </c>
      <c r="G144" s="462"/>
      <c r="H144" s="462"/>
      <c r="I144" s="463">
        <f>IFERROR(Таблица6252[[#This Row],[цена наличные]]*Таблица6252[[#This Row],[Заказ наличные]],"-")</f>
        <v>0</v>
      </c>
      <c r="J144" s="463">
        <f>IFERROR(Таблица6252[[#This Row],[Цена б/н]]*Таблица6252[[#This Row],[заказ б/н]],"-")</f>
        <v>0</v>
      </c>
      <c r="K144" s="470" t="str">
        <f>IF(Таблица6252[[#This Row],[Цена б/н]]&gt;0,"1 год","")</f>
        <v>1 год</v>
      </c>
    </row>
    <row r="145" spans="1:11" ht="13.5" customHeight="1" x14ac:dyDescent="0.25">
      <c r="A145" s="241" t="s">
        <v>353</v>
      </c>
      <c r="B145" s="466" t="s">
        <v>5320</v>
      </c>
      <c r="C145" s="467" t="s">
        <v>5321</v>
      </c>
      <c r="D145" s="468"/>
      <c r="E145" s="469">
        <v>92600</v>
      </c>
      <c r="F145" s="469">
        <v>103824</v>
      </c>
      <c r="G145" s="462"/>
      <c r="H145" s="462"/>
      <c r="I145" s="463">
        <f>IFERROR(Таблица6252[[#This Row],[цена наличные]]*Таблица6252[[#This Row],[Заказ наличные]],"-")</f>
        <v>0</v>
      </c>
      <c r="J145" s="463">
        <f>IFERROR(Таблица6252[[#This Row],[Цена б/н]]*Таблица6252[[#This Row],[заказ б/н]],"-")</f>
        <v>0</v>
      </c>
      <c r="K145" s="470" t="str">
        <f>IF(Таблица6252[[#This Row],[Цена б/н]]&gt;0,"1 год","")</f>
        <v>1 год</v>
      </c>
    </row>
    <row r="146" spans="1:11" ht="13.5" customHeight="1" x14ac:dyDescent="0.25">
      <c r="A146" s="241" t="s">
        <v>353</v>
      </c>
      <c r="B146" s="466" t="s">
        <v>5327</v>
      </c>
      <c r="C146" s="467" t="s">
        <v>5328</v>
      </c>
      <c r="D146" s="468"/>
      <c r="E146" s="469">
        <v>94500</v>
      </c>
      <c r="F146" s="469">
        <v>105987</v>
      </c>
      <c r="G146" s="462"/>
      <c r="H146" s="462"/>
      <c r="I146" s="463">
        <f>IFERROR(Таблица6252[[#This Row],[цена наличные]]*Таблица6252[[#This Row],[Заказ наличные]],"-")</f>
        <v>0</v>
      </c>
      <c r="J146" s="463">
        <f>IFERROR(Таблица6252[[#This Row],[Цена б/н]]*Таблица6252[[#This Row],[заказ б/н]],"-")</f>
        <v>0</v>
      </c>
      <c r="K146" s="470" t="str">
        <f>IF(Таблица6252[[#This Row],[Цена б/н]]&gt;0,"1 год","")</f>
        <v>1 год</v>
      </c>
    </row>
    <row r="147" spans="1:11" ht="13.5" customHeight="1" x14ac:dyDescent="0.25">
      <c r="A147" s="241" t="s">
        <v>353</v>
      </c>
      <c r="B147" s="466" t="s">
        <v>5438</v>
      </c>
      <c r="C147" s="467" t="s">
        <v>5439</v>
      </c>
      <c r="D147" s="468"/>
      <c r="E147" s="469">
        <v>98400</v>
      </c>
      <c r="F147" s="469">
        <v>110313</v>
      </c>
      <c r="G147" s="462"/>
      <c r="H147" s="462"/>
      <c r="I147" s="463">
        <f>IFERROR(Таблица6252[[#This Row],[цена наличные]]*Таблица6252[[#This Row],[Заказ наличные]],"-")</f>
        <v>0</v>
      </c>
      <c r="J147" s="463">
        <f>IFERROR(Таблица6252[[#This Row],[Цена б/н]]*Таблица6252[[#This Row],[заказ б/н]],"-")</f>
        <v>0</v>
      </c>
      <c r="K147" s="470" t="str">
        <f>IF(Таблица6252[[#This Row],[Цена б/н]]&gt;0,"1 год","")</f>
        <v>1 год</v>
      </c>
    </row>
    <row r="148" spans="1:11" ht="13.5" customHeight="1" x14ac:dyDescent="0.25">
      <c r="A148" s="241" t="s">
        <v>353</v>
      </c>
      <c r="B148" s="466" t="s">
        <v>5331</v>
      </c>
      <c r="C148" s="467" t="s">
        <v>5332</v>
      </c>
      <c r="D148" s="468"/>
      <c r="E148" s="469">
        <v>120500</v>
      </c>
      <c r="F148" s="469">
        <v>135187.5</v>
      </c>
      <c r="G148" s="462"/>
      <c r="H148" s="462"/>
      <c r="I148" s="463">
        <f>IFERROR(Таблица6252[[#This Row],[цена наличные]]*Таблица6252[[#This Row],[Заказ наличные]],"-")</f>
        <v>0</v>
      </c>
      <c r="J148" s="463">
        <f>IFERROR(Таблица6252[[#This Row],[Цена б/н]]*Таблица6252[[#This Row],[заказ б/н]],"-")</f>
        <v>0</v>
      </c>
      <c r="K148" s="470" t="str">
        <f>IF(Таблица6252[[#This Row],[Цена б/н]]&gt;0,"1 год","")</f>
        <v>1 год</v>
      </c>
    </row>
    <row r="149" spans="1:11" ht="13.5" customHeight="1" x14ac:dyDescent="0.25">
      <c r="A149" s="241" t="s">
        <v>353</v>
      </c>
      <c r="B149" s="466" t="s">
        <v>5282</v>
      </c>
      <c r="C149" s="467" t="s">
        <v>5283</v>
      </c>
      <c r="D149" s="468"/>
      <c r="E149" s="469">
        <v>182200</v>
      </c>
      <c r="F149" s="469">
        <v>204403.5</v>
      </c>
      <c r="G149" s="462"/>
      <c r="H149" s="462"/>
      <c r="I149" s="463">
        <f>IFERROR(Таблица6252[[#This Row],[цена наличные]]*Таблица6252[[#This Row],[Заказ наличные]],"-")</f>
        <v>0</v>
      </c>
      <c r="J149" s="463">
        <f>IFERROR(Таблица6252[[#This Row],[Цена б/н]]*Таблица6252[[#This Row],[заказ б/н]],"-")</f>
        <v>0</v>
      </c>
      <c r="K149" s="470" t="str">
        <f>IF(Таблица6252[[#This Row],[Цена б/н]]&gt;0,"1 год","")</f>
        <v>1 год</v>
      </c>
    </row>
    <row r="150" spans="1:11" ht="13.5" customHeight="1" x14ac:dyDescent="0.25">
      <c r="A150" s="241" t="s">
        <v>353</v>
      </c>
      <c r="B150" s="466" t="s">
        <v>5286</v>
      </c>
      <c r="C150" s="467" t="s">
        <v>5287</v>
      </c>
      <c r="D150" s="468"/>
      <c r="E150" s="469">
        <v>186100</v>
      </c>
      <c r="F150" s="469">
        <v>208729.5</v>
      </c>
      <c r="G150" s="462"/>
      <c r="H150" s="462"/>
      <c r="I150" s="463">
        <f>IFERROR(Таблица6252[[#This Row],[цена наличные]]*Таблица6252[[#This Row],[Заказ наличные]],"-")</f>
        <v>0</v>
      </c>
      <c r="J150" s="463">
        <f>IFERROR(Таблица6252[[#This Row],[Цена б/н]]*Таблица6252[[#This Row],[заказ б/н]],"-")</f>
        <v>0</v>
      </c>
      <c r="K150" s="470" t="str">
        <f>IF(Таблица6252[[#This Row],[Цена б/н]]&gt;0,"1 год","")</f>
        <v>1 год</v>
      </c>
    </row>
    <row r="151" spans="1:11" ht="13.5" customHeight="1" x14ac:dyDescent="0.25">
      <c r="A151" s="241" t="s">
        <v>353</v>
      </c>
      <c r="B151" s="466" t="s">
        <v>5444</v>
      </c>
      <c r="C151" s="467" t="s">
        <v>5445</v>
      </c>
      <c r="D151" s="468"/>
      <c r="E151" s="469">
        <v>208200</v>
      </c>
      <c r="F151" s="469">
        <v>233604</v>
      </c>
      <c r="G151" s="462"/>
      <c r="H151" s="462"/>
      <c r="I151" s="463">
        <f>IFERROR(Таблица6252[[#This Row],[цена наличные]]*Таблица6252[[#This Row],[Заказ наличные]],"-")</f>
        <v>0</v>
      </c>
      <c r="J151" s="463">
        <f>IFERROR(Таблица6252[[#This Row],[Цена б/н]]*Таблица6252[[#This Row],[заказ б/н]],"-")</f>
        <v>0</v>
      </c>
      <c r="K151" s="470" t="str">
        <f>IF(Таблица6252[[#This Row],[Цена б/н]]&gt;0,"1 год","")</f>
        <v>1 год</v>
      </c>
    </row>
    <row r="152" spans="1:11" ht="13.5" customHeight="1" x14ac:dyDescent="0.25">
      <c r="A152" s="241" t="s">
        <v>353</v>
      </c>
      <c r="B152" s="466" t="s">
        <v>5442</v>
      </c>
      <c r="C152" s="467" t="s">
        <v>5443</v>
      </c>
      <c r="D152" s="468"/>
      <c r="E152" s="469">
        <v>215000</v>
      </c>
      <c r="F152" s="469">
        <v>241174.5</v>
      </c>
      <c r="G152" s="462"/>
      <c r="H152" s="462"/>
      <c r="I152" s="463">
        <f>IFERROR(Таблица6252[[#This Row],[цена наличные]]*Таблица6252[[#This Row],[Заказ наличные]],"-")</f>
        <v>0</v>
      </c>
      <c r="J152" s="463">
        <f>IFERROR(Таблица6252[[#This Row],[Цена б/н]]*Таблица6252[[#This Row],[заказ б/н]],"-")</f>
        <v>0</v>
      </c>
      <c r="K152" s="470" t="str">
        <f>IF(Таблица6252[[#This Row],[Цена б/н]]&gt;0,"1 год","")</f>
        <v>1 год</v>
      </c>
    </row>
    <row r="153" spans="1:11" ht="13.5" customHeight="1" x14ac:dyDescent="0.25">
      <c r="A153" s="241" t="s">
        <v>5202</v>
      </c>
      <c r="B153" s="466" t="s">
        <v>13953</v>
      </c>
      <c r="C153" s="467" t="s">
        <v>13952</v>
      </c>
      <c r="D153" s="468"/>
      <c r="E153" s="469">
        <v>35400</v>
      </c>
      <c r="F153" s="469">
        <v>39655</v>
      </c>
      <c r="G153" s="462"/>
      <c r="H153" s="462"/>
      <c r="I153" s="463">
        <f>IFERROR(Таблица6252[[#This Row],[цена наличные]]*Таблица6252[[#This Row],[Заказ наличные]],"-")</f>
        <v>0</v>
      </c>
      <c r="J153" s="463">
        <f>IFERROR(Таблица6252[[#This Row],[Цена б/н]]*Таблица6252[[#This Row],[заказ б/н]],"-")</f>
        <v>0</v>
      </c>
      <c r="K153" s="470" t="str">
        <f>IF(Таблица6252[[#This Row],[Цена б/н]]&gt;0,"1 год","")</f>
        <v>1 год</v>
      </c>
    </row>
    <row r="154" spans="1:11" ht="13.5" customHeight="1" x14ac:dyDescent="0.25">
      <c r="A154" s="241" t="s">
        <v>5202</v>
      </c>
      <c r="B154" s="466" t="s">
        <v>5453</v>
      </c>
      <c r="C154" s="467" t="s">
        <v>5454</v>
      </c>
      <c r="D154" s="468"/>
      <c r="E154" s="469">
        <v>40400</v>
      </c>
      <c r="F154" s="469">
        <v>45320</v>
      </c>
      <c r="G154" s="462"/>
      <c r="H154" s="462"/>
      <c r="I154" s="463">
        <f>IFERROR(Таблица6252[[#This Row],[цена наличные]]*Таблица6252[[#This Row],[Заказ наличные]],"-")</f>
        <v>0</v>
      </c>
      <c r="J154" s="463">
        <f>IFERROR(Таблица6252[[#This Row],[Цена б/н]]*Таблица6252[[#This Row],[заказ б/н]],"-")</f>
        <v>0</v>
      </c>
      <c r="K154" s="470" t="str">
        <f>IF(Таблица6252[[#This Row],[Цена б/н]]&gt;0,"1 год","")</f>
        <v>1 год</v>
      </c>
    </row>
    <row r="155" spans="1:11" ht="13.5" customHeight="1" x14ac:dyDescent="0.25">
      <c r="A155" s="241" t="s">
        <v>5202</v>
      </c>
      <c r="B155" s="466" t="s">
        <v>5452</v>
      </c>
      <c r="C155" s="467" t="s">
        <v>5204</v>
      </c>
      <c r="D155" s="468"/>
      <c r="E155" s="469">
        <v>41400</v>
      </c>
      <c r="F155" s="469">
        <v>46350</v>
      </c>
      <c r="G155" s="462"/>
      <c r="H155" s="462"/>
      <c r="I155" s="463">
        <f>IFERROR(Таблица6252[[#This Row],[цена наличные]]*Таблица6252[[#This Row],[Заказ наличные]],"-")</f>
        <v>0</v>
      </c>
      <c r="J155" s="463">
        <f>IFERROR(Таблица6252[[#This Row],[Цена б/н]]*Таблица6252[[#This Row],[заказ б/н]],"-")</f>
        <v>0</v>
      </c>
      <c r="K155" s="470" t="str">
        <f>IF(Таблица6252[[#This Row],[Цена б/н]]&gt;0,"1 год","")</f>
        <v>1 год</v>
      </c>
    </row>
    <row r="156" spans="1:11" ht="13.5" customHeight="1" x14ac:dyDescent="0.25">
      <c r="A156" s="241" t="s">
        <v>5202</v>
      </c>
      <c r="B156" s="466" t="s">
        <v>5470</v>
      </c>
      <c r="C156" s="467" t="s">
        <v>5471</v>
      </c>
      <c r="D156" s="468"/>
      <c r="E156" s="469">
        <v>43200</v>
      </c>
      <c r="F156" s="469">
        <v>48410</v>
      </c>
      <c r="G156" s="462"/>
      <c r="H156" s="462"/>
      <c r="I156" s="463">
        <f>IFERROR(Таблица6252[[#This Row],[цена наличные]]*Таблица6252[[#This Row],[Заказ наличные]],"-")</f>
        <v>0</v>
      </c>
      <c r="J156" s="463">
        <f>IFERROR(Таблица6252[[#This Row],[Цена б/н]]*Таблица6252[[#This Row],[заказ б/н]],"-")</f>
        <v>0</v>
      </c>
      <c r="K156" s="470" t="str">
        <f>IF(Таблица6252[[#This Row],[Цена б/н]]&gt;0,"1 год","")</f>
        <v>1 год</v>
      </c>
    </row>
    <row r="157" spans="1:11" ht="13.5" customHeight="1" x14ac:dyDescent="0.25">
      <c r="A157" s="241" t="s">
        <v>5472</v>
      </c>
      <c r="B157" s="466" t="s">
        <v>5473</v>
      </c>
      <c r="C157" s="467" t="s">
        <v>5474</v>
      </c>
      <c r="D157" s="468"/>
      <c r="E157" s="469">
        <v>43800</v>
      </c>
      <c r="F157" s="469">
        <v>49100.1</v>
      </c>
      <c r="G157" s="462"/>
      <c r="H157" s="462"/>
      <c r="I157" s="463">
        <f>IFERROR(Таблица6252[[#This Row],[цена наличные]]*Таблица6252[[#This Row],[Заказ наличные]],"-")</f>
        <v>0</v>
      </c>
      <c r="J157" s="463">
        <f>IFERROR(Таблица6252[[#This Row],[Цена б/н]]*Таблица6252[[#This Row],[заказ б/н]],"-")</f>
        <v>0</v>
      </c>
      <c r="K157" s="470" t="str">
        <f>IF(Таблица6252[[#This Row],[Цена б/н]]&gt;0,"1 год","")</f>
        <v>1 год</v>
      </c>
    </row>
    <row r="158" spans="1:11" ht="13.5" customHeight="1" x14ac:dyDescent="0.25">
      <c r="A158" s="241" t="s">
        <v>5202</v>
      </c>
      <c r="B158" s="466" t="s">
        <v>5455</v>
      </c>
      <c r="C158" s="467" t="s">
        <v>5456</v>
      </c>
      <c r="D158" s="468"/>
      <c r="E158" s="469">
        <v>49600</v>
      </c>
      <c r="F158" s="469">
        <v>55620</v>
      </c>
      <c r="G158" s="462"/>
      <c r="H158" s="462"/>
      <c r="I158" s="463">
        <f>IFERROR(Таблица6252[[#This Row],[цена наличные]]*Таблица6252[[#This Row],[Заказ наличные]],"-")</f>
        <v>0</v>
      </c>
      <c r="J158" s="463">
        <f>IFERROR(Таблица6252[[#This Row],[Цена б/н]]*Таблица6252[[#This Row],[заказ б/н]],"-")</f>
        <v>0</v>
      </c>
      <c r="K158" s="470" t="str">
        <f>IF(Таблица6252[[#This Row],[Цена б/н]]&gt;0,"1 год","")</f>
        <v>1 год</v>
      </c>
    </row>
    <row r="159" spans="1:11" ht="13.5" customHeight="1" x14ac:dyDescent="0.25">
      <c r="A159" s="241" t="s">
        <v>5202</v>
      </c>
      <c r="B159" s="466" t="s">
        <v>5457</v>
      </c>
      <c r="C159" s="467" t="s">
        <v>5203</v>
      </c>
      <c r="D159" s="468"/>
      <c r="E159" s="469">
        <v>133100</v>
      </c>
      <c r="F159" s="469">
        <v>149350</v>
      </c>
      <c r="G159" s="462"/>
      <c r="H159" s="462"/>
      <c r="I159" s="463">
        <f>IFERROR(Таблица6252[[#This Row],[цена наличные]]*Таблица6252[[#This Row],[Заказ наличные]],"-")</f>
        <v>0</v>
      </c>
      <c r="J159" s="463">
        <f>IFERROR(Таблица6252[[#This Row],[Цена б/н]]*Таблица6252[[#This Row],[заказ б/н]],"-")</f>
        <v>0</v>
      </c>
      <c r="K159" s="470" t="str">
        <f>IF(Таблица6252[[#This Row],[Цена б/н]]&gt;0,"1 год","")</f>
        <v>1 год</v>
      </c>
    </row>
    <row r="160" spans="1:11" ht="13.5" customHeight="1" x14ac:dyDescent="0.25">
      <c r="A160" s="241" t="s">
        <v>404</v>
      </c>
      <c r="B160" s="466" t="s">
        <v>12109</v>
      </c>
      <c r="C160" s="467" t="s">
        <v>12105</v>
      </c>
      <c r="D160" s="468"/>
      <c r="E160" s="469">
        <v>55300</v>
      </c>
      <c r="F160" s="469">
        <v>61969.950000000004</v>
      </c>
      <c r="G160" s="462"/>
      <c r="H160" s="462"/>
      <c r="I160" s="463">
        <f>IFERROR(Таблица6252[[#This Row],[цена наличные]]*Таблица6252[[#This Row],[Заказ наличные]],"-")</f>
        <v>0</v>
      </c>
      <c r="J160" s="463">
        <f>IFERROR(Таблица6252[[#This Row],[Цена б/н]]*Таблица6252[[#This Row],[заказ б/н]],"-")</f>
        <v>0</v>
      </c>
      <c r="K160" s="470" t="str">
        <f>IF(Таблица6252[[#This Row],[Цена б/н]]&gt;0,"1 год","")</f>
        <v>1 год</v>
      </c>
    </row>
    <row r="161" spans="1:11" ht="13.5" customHeight="1" x14ac:dyDescent="0.25">
      <c r="A161" s="241" t="s">
        <v>404</v>
      </c>
      <c r="B161" s="321" t="s">
        <v>5285</v>
      </c>
      <c r="C161" s="322" t="s">
        <v>5216</v>
      </c>
      <c r="D161" s="323"/>
      <c r="E161" s="324">
        <v>55500</v>
      </c>
      <c r="F161" s="324">
        <v>62186.25</v>
      </c>
      <c r="G161" s="325"/>
      <c r="H161" s="325"/>
      <c r="I161" s="326">
        <f>IFERROR(Таблица6252[[#This Row],[цена наличные]]*Таблица6252[[#This Row],[Заказ наличные]],"-")</f>
        <v>0</v>
      </c>
      <c r="J161" s="326">
        <f>IFERROR(Таблица6252[[#This Row],[Цена б/н]]*Таблица6252[[#This Row],[заказ б/н]],"-")</f>
        <v>0</v>
      </c>
      <c r="K161" s="327" t="str">
        <f>IF(Таблица6252[[#This Row],[Цена б/н]]&gt;0,"1 год","")</f>
        <v>1 год</v>
      </c>
    </row>
    <row r="162" spans="1:11" ht="13.5" customHeight="1" x14ac:dyDescent="0.25">
      <c r="A162" s="241" t="s">
        <v>404</v>
      </c>
      <c r="B162" s="466" t="s">
        <v>5339</v>
      </c>
      <c r="C162" s="467" t="s">
        <v>5340</v>
      </c>
      <c r="D162" s="468"/>
      <c r="E162" s="469">
        <v>57400</v>
      </c>
      <c r="F162" s="469">
        <v>64349.25</v>
      </c>
      <c r="G162" s="462"/>
      <c r="H162" s="462"/>
      <c r="I162" s="463">
        <f>IFERROR(Таблица6252[[#This Row],[цена наличные]]*Таблица6252[[#This Row],[Заказ наличные]],"-")</f>
        <v>0</v>
      </c>
      <c r="J162" s="463">
        <f>IFERROR(Таблица6252[[#This Row],[Цена б/н]]*Таблица6252[[#This Row],[заказ б/н]],"-")</f>
        <v>0</v>
      </c>
      <c r="K162" s="470" t="str">
        <f>IF(Таблица6252[[#This Row],[Цена б/н]]&gt;0,"1 год","")</f>
        <v>1 год</v>
      </c>
    </row>
    <row r="163" spans="1:11" ht="13.5" customHeight="1" x14ac:dyDescent="0.25">
      <c r="A163" s="241" t="s">
        <v>404</v>
      </c>
      <c r="B163" s="466" t="s">
        <v>5235</v>
      </c>
      <c r="C163" s="467" t="s">
        <v>5236</v>
      </c>
      <c r="D163" s="468"/>
      <c r="E163" s="469">
        <v>63700</v>
      </c>
      <c r="F163" s="469">
        <v>71379</v>
      </c>
      <c r="G163" s="462"/>
      <c r="H163" s="462"/>
      <c r="I163" s="463">
        <f>IFERROR(Таблица6252[[#This Row],[цена наличные]]*Таблица6252[[#This Row],[Заказ наличные]],"-")</f>
        <v>0</v>
      </c>
      <c r="J163" s="463">
        <f>IFERROR(Таблица6252[[#This Row],[Цена б/н]]*Таблица6252[[#This Row],[заказ б/н]],"-")</f>
        <v>0</v>
      </c>
      <c r="K163" s="470" t="str">
        <f>IF(Таблица6252[[#This Row],[Цена б/н]]&gt;0,"1 год","")</f>
        <v>1 год</v>
      </c>
    </row>
    <row r="164" spans="1:11" ht="13.5" customHeight="1" x14ac:dyDescent="0.25">
      <c r="A164" s="241" t="s">
        <v>404</v>
      </c>
      <c r="B164" s="466" t="s">
        <v>5284</v>
      </c>
      <c r="C164" s="467" t="s">
        <v>5217</v>
      </c>
      <c r="D164" s="468"/>
      <c r="E164" s="469">
        <v>64100</v>
      </c>
      <c r="F164" s="469">
        <v>71919.75</v>
      </c>
      <c r="G164" s="462"/>
      <c r="H164" s="462"/>
      <c r="I164" s="463">
        <f>IFERROR(Таблица6252[[#This Row],[цена наличные]]*Таблица6252[[#This Row],[Заказ наличные]],"-")</f>
        <v>0</v>
      </c>
      <c r="J164" s="463">
        <f>IFERROR(Таблица6252[[#This Row],[Цена б/н]]*Таблица6252[[#This Row],[заказ б/н]],"-")</f>
        <v>0</v>
      </c>
      <c r="K164" s="470" t="str">
        <f>IF(Таблица6252[[#This Row],[Цена б/н]]&gt;0,"1 год","")</f>
        <v>1 год</v>
      </c>
    </row>
    <row r="165" spans="1:11" ht="13.5" customHeight="1" x14ac:dyDescent="0.25">
      <c r="A165" s="241" t="s">
        <v>404</v>
      </c>
      <c r="B165" s="466" t="s">
        <v>5338</v>
      </c>
      <c r="C165" s="467" t="s">
        <v>5229</v>
      </c>
      <c r="D165" s="468"/>
      <c r="E165" s="469">
        <v>66100</v>
      </c>
      <c r="F165" s="469">
        <v>74082.75</v>
      </c>
      <c r="G165" s="462"/>
      <c r="H165" s="462"/>
      <c r="I165" s="463">
        <f>IFERROR(Таблица6252[[#This Row],[цена наличные]]*Таблица6252[[#This Row],[Заказ наличные]],"-")</f>
        <v>0</v>
      </c>
      <c r="J165" s="463">
        <f>IFERROR(Таблица6252[[#This Row],[Цена б/н]]*Таблица6252[[#This Row],[заказ б/н]],"-")</f>
        <v>0</v>
      </c>
      <c r="K165" s="470" t="str">
        <f>IF(Таблица6252[[#This Row],[Цена б/н]]&gt;0,"1 год","")</f>
        <v>1 год</v>
      </c>
    </row>
    <row r="166" spans="1:11" ht="13.5" customHeight="1" x14ac:dyDescent="0.25">
      <c r="A166" s="241" t="s">
        <v>404</v>
      </c>
      <c r="B166" s="466" t="s">
        <v>14167</v>
      </c>
      <c r="C166" s="467" t="s">
        <v>14168</v>
      </c>
      <c r="D166" s="468"/>
      <c r="E166" s="469">
        <v>69400</v>
      </c>
      <c r="F166" s="469">
        <v>77868</v>
      </c>
      <c r="G166" s="462"/>
      <c r="H166" s="462"/>
      <c r="I166" s="463">
        <f>IFERROR(Таблица6252[[#This Row],[цена наличные]]*Таблица6252[[#This Row],[Заказ наличные]],"-")</f>
        <v>0</v>
      </c>
      <c r="J166" s="463">
        <f>IFERROR(Таблица6252[[#This Row],[Цена б/н]]*Таблица6252[[#This Row],[заказ б/н]],"-")</f>
        <v>0</v>
      </c>
      <c r="K166" s="470" t="str">
        <f>IF(Таблица6252[[#This Row],[Цена б/н]]&gt;0,"1 год","")</f>
        <v>1 год</v>
      </c>
    </row>
    <row r="167" spans="1:11" ht="13.5" customHeight="1" x14ac:dyDescent="0.25">
      <c r="A167" s="241" t="s">
        <v>404</v>
      </c>
      <c r="B167" s="466" t="s">
        <v>5341</v>
      </c>
      <c r="C167" s="467" t="s">
        <v>5342</v>
      </c>
      <c r="D167" s="468"/>
      <c r="E167" s="469">
        <v>75200</v>
      </c>
      <c r="F167" s="469">
        <v>84357</v>
      </c>
      <c r="G167" s="462"/>
      <c r="H167" s="462"/>
      <c r="I167" s="463">
        <f>IFERROR(Таблица6252[[#This Row],[цена наличные]]*Таблица6252[[#This Row],[Заказ наличные]],"-")</f>
        <v>0</v>
      </c>
      <c r="J167" s="463">
        <f>IFERROR(Таблица6252[[#This Row],[Цена б/н]]*Таблица6252[[#This Row],[заказ б/н]],"-")</f>
        <v>0</v>
      </c>
      <c r="K167" s="470" t="str">
        <f>IF(Таблица6252[[#This Row],[Цена б/н]]&gt;0,"1 год","")</f>
        <v>1 год</v>
      </c>
    </row>
    <row r="168" spans="1:11" ht="13.5" customHeight="1" x14ac:dyDescent="0.25">
      <c r="A168" s="241" t="s">
        <v>404</v>
      </c>
      <c r="B168" s="466" t="s">
        <v>12625</v>
      </c>
      <c r="C168" s="467" t="s">
        <v>5583</v>
      </c>
      <c r="D168" s="468"/>
      <c r="E168" s="469">
        <v>81000</v>
      </c>
      <c r="F168" s="469">
        <v>90846</v>
      </c>
      <c r="G168" s="462"/>
      <c r="H168" s="462"/>
      <c r="I168" s="463">
        <f>IFERROR(Таблица6252[[#This Row],[цена наличные]]*Таблица6252[[#This Row],[Заказ наличные]],"-")</f>
        <v>0</v>
      </c>
      <c r="J168" s="463">
        <f>IFERROR(Таблица6252[[#This Row],[Цена б/н]]*Таблица6252[[#This Row],[заказ б/н]],"-")</f>
        <v>0</v>
      </c>
      <c r="K168" s="470" t="str">
        <f>IF(Таблица6252[[#This Row],[Цена б/н]]&gt;0,"1 год","")</f>
        <v>1 год</v>
      </c>
    </row>
    <row r="169" spans="1:11" ht="13.5" customHeight="1" x14ac:dyDescent="0.25">
      <c r="A169" s="241" t="s">
        <v>404</v>
      </c>
      <c r="B169" s="466" t="s">
        <v>5343</v>
      </c>
      <c r="C169" s="467" t="s">
        <v>5344</v>
      </c>
      <c r="D169" s="468"/>
      <c r="E169" s="469">
        <v>83900</v>
      </c>
      <c r="F169" s="469">
        <v>94090.5</v>
      </c>
      <c r="G169" s="462"/>
      <c r="H169" s="462"/>
      <c r="I169" s="463">
        <f>IFERROR(Таблица6252[[#This Row],[цена наличные]]*Таблица6252[[#This Row],[Заказ наличные]],"-")</f>
        <v>0</v>
      </c>
      <c r="J169" s="463">
        <f>IFERROR(Таблица6252[[#This Row],[Цена б/н]]*Таблица6252[[#This Row],[заказ б/н]],"-")</f>
        <v>0</v>
      </c>
      <c r="K169" s="470" t="str">
        <f>IF(Таблица6252[[#This Row],[Цена б/н]]&gt;0,"1 год","")</f>
        <v>1 год</v>
      </c>
    </row>
    <row r="170" spans="1:11" ht="13.5" customHeight="1" x14ac:dyDescent="0.25">
      <c r="A170" s="241" t="s">
        <v>404</v>
      </c>
      <c r="B170" s="321" t="s">
        <v>5345</v>
      </c>
      <c r="C170" s="322" t="s">
        <v>5346</v>
      </c>
      <c r="D170" s="323"/>
      <c r="E170" s="324">
        <v>87800</v>
      </c>
      <c r="F170" s="324">
        <v>98416.5</v>
      </c>
      <c r="G170" s="325"/>
      <c r="H170" s="325"/>
      <c r="I170" s="326">
        <f>IFERROR(Таблица6252[[#This Row],[цена наличные]]*Таблица6252[[#This Row],[Заказ наличные]],"-")</f>
        <v>0</v>
      </c>
      <c r="J170" s="326">
        <f>IFERROR(Таблица6252[[#This Row],[Цена б/н]]*Таблица6252[[#This Row],[заказ б/н]],"-")</f>
        <v>0</v>
      </c>
      <c r="K170" s="327" t="str">
        <f>IF(Таблица6252[[#This Row],[Цена б/н]]&gt;0,"1 год","")</f>
        <v>1 год</v>
      </c>
    </row>
    <row r="171" spans="1:11" ht="13.5" customHeight="1" x14ac:dyDescent="0.25">
      <c r="A171" s="241" t="s">
        <v>404</v>
      </c>
      <c r="B171" s="466" t="s">
        <v>5336</v>
      </c>
      <c r="C171" s="467" t="s">
        <v>5337</v>
      </c>
      <c r="D171" s="468"/>
      <c r="E171" s="469">
        <v>109900</v>
      </c>
      <c r="F171" s="469">
        <v>123291</v>
      </c>
      <c r="G171" s="462"/>
      <c r="H171" s="462"/>
      <c r="I171" s="463">
        <f>IFERROR(Таблица6252[[#This Row],[цена наличные]]*Таблица6252[[#This Row],[Заказ наличные]],"-")</f>
        <v>0</v>
      </c>
      <c r="J171" s="463">
        <f>IFERROR(Таблица6252[[#This Row],[Цена б/н]]*Таблица6252[[#This Row],[заказ б/н]],"-")</f>
        <v>0</v>
      </c>
      <c r="K171" s="470" t="str">
        <f>IF(Таблица6252[[#This Row],[Цена б/н]]&gt;0,"1 год","")</f>
        <v>1 год</v>
      </c>
    </row>
    <row r="172" spans="1:11" ht="13.5" customHeight="1" x14ac:dyDescent="0.25">
      <c r="A172" s="241" t="s">
        <v>404</v>
      </c>
      <c r="B172" s="466" t="s">
        <v>5335</v>
      </c>
      <c r="C172" s="467" t="s">
        <v>5211</v>
      </c>
      <c r="D172" s="468"/>
      <c r="E172" s="469">
        <v>127700</v>
      </c>
      <c r="F172" s="469">
        <v>143298.75</v>
      </c>
      <c r="G172" s="462"/>
      <c r="H172" s="462"/>
      <c r="I172" s="463">
        <f>IFERROR(Таблица6252[[#This Row],[цена наличные]]*Таблица6252[[#This Row],[Заказ наличные]],"-")</f>
        <v>0</v>
      </c>
      <c r="J172" s="463">
        <f>IFERROR(Таблица6252[[#This Row],[Цена б/н]]*Таблица6252[[#This Row],[заказ б/н]],"-")</f>
        <v>0</v>
      </c>
      <c r="K172" s="470" t="str">
        <f>IF(Таблица6252[[#This Row],[Цена б/н]]&gt;0,"1 год","")</f>
        <v>1 год</v>
      </c>
    </row>
    <row r="173" spans="1:11" ht="13.5" customHeight="1" x14ac:dyDescent="0.25">
      <c r="A173" s="241" t="s">
        <v>5347</v>
      </c>
      <c r="B173" s="466" t="s">
        <v>5458</v>
      </c>
      <c r="C173" s="467">
        <v>4894947110825</v>
      </c>
      <c r="D173" s="468"/>
      <c r="E173" s="469">
        <v>52100</v>
      </c>
      <c r="F173" s="469">
        <v>58401</v>
      </c>
      <c r="G173" s="462"/>
      <c r="H173" s="462"/>
      <c r="I173" s="463">
        <f>IFERROR(Таблица6252[[#This Row],[цена наличные]]*Таблица6252[[#This Row],[Заказ наличные]],"-")</f>
        <v>0</v>
      </c>
      <c r="J173" s="463">
        <f>IFERROR(Таблица6252[[#This Row],[Цена б/н]]*Таблица6252[[#This Row],[заказ б/н]],"-")</f>
        <v>0</v>
      </c>
      <c r="K173" s="470" t="str">
        <f>IF(Таблица6252[[#This Row],[Цена б/н]]&gt;0,"1 год","")</f>
        <v>1 год</v>
      </c>
    </row>
    <row r="174" spans="1:11" ht="13.5" customHeight="1" x14ac:dyDescent="0.25">
      <c r="A174" s="241" t="s">
        <v>5347</v>
      </c>
      <c r="B174" s="321" t="s">
        <v>15982</v>
      </c>
      <c r="C174" s="322">
        <v>4894947110832</v>
      </c>
      <c r="D174" s="323"/>
      <c r="E174" s="324">
        <v>53100</v>
      </c>
      <c r="F174" s="324">
        <v>59482.5</v>
      </c>
      <c r="G174" s="325"/>
      <c r="H174" s="325"/>
      <c r="I174" s="326">
        <f>IFERROR(Таблица6252[[#This Row],[цена наличные]]*Таблица6252[[#This Row],[Заказ наличные]],"-")</f>
        <v>0</v>
      </c>
      <c r="J174" s="326">
        <f>IFERROR(Таблица6252[[#This Row],[Цена б/н]]*Таблица6252[[#This Row],[заказ б/н]],"-")</f>
        <v>0</v>
      </c>
      <c r="K174" s="327" t="str">
        <f>IF(Таблица6252[[#This Row],[Цена б/н]]&gt;0,"1 год","")</f>
        <v>1 год</v>
      </c>
    </row>
    <row r="175" spans="1:11" ht="13.5" customHeight="1" x14ac:dyDescent="0.25">
      <c r="A175" s="524"/>
      <c r="B175" s="525"/>
      <c r="C175" s="528"/>
      <c r="D175" s="529"/>
      <c r="E175" s="526"/>
      <c r="F175" s="526"/>
      <c r="G175" s="230">
        <f>SUBTOTAL(109,Таблица6252[Заказ наличные])</f>
        <v>0</v>
      </c>
      <c r="H175" s="230">
        <f>SUBTOTAL(103,Таблица6252[заказ б/н])</f>
        <v>0</v>
      </c>
      <c r="I175" s="231">
        <f>SUBTOTAL(109,Таблица6252[сумма заказа наличные])</f>
        <v>0</v>
      </c>
      <c r="J175" s="231">
        <f>SUBTOTAL(109,Таблица6252[Сумма заказа б/н])</f>
        <v>0</v>
      </c>
      <c r="K175" s="530"/>
    </row>
  </sheetData>
  <mergeCells count="5">
    <mergeCell ref="A2:D2"/>
    <mergeCell ref="A3:D3"/>
    <mergeCell ref="A4:D4"/>
    <mergeCell ref="E4:F4"/>
    <mergeCell ref="A1:I1"/>
  </mergeCells>
  <conditionalFormatting sqref="C175">
    <cfRule type="duplicateValues" dxfId="1" priority="1"/>
  </conditionalFormatting>
  <conditionalFormatting sqref="C6:C174">
    <cfRule type="duplicateValues" dxfId="0" priority="171"/>
  </conditionalFormatting>
  <hyperlinks>
    <hyperlink ref="A1" location="'Оглавление'!A1" display="Назад в оглавление" xr:uid="{00000000-0004-0000-1400-000000000000}"/>
  </hyperlinks>
  <pageMargins left="0.7" right="0.7" top="0.75" bottom="0.75" header="0" footer="0"/>
  <pageSetup paperSize="9" orientation="portrait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13">
    <tabColor rgb="FFFF0066"/>
  </sheetPr>
  <dimension ref="A1:K417"/>
  <sheetViews>
    <sheetView showGridLines="0" zoomScaleNormal="100" workbookViewId="0">
      <pane ySplit="5" topLeftCell="A6" activePane="bottomLeft" state="frozen"/>
      <selection activeCell="A14" sqref="A14:XFD14"/>
      <selection pane="bottomLeft" sqref="A1:I1"/>
    </sheetView>
  </sheetViews>
  <sheetFormatPr defaultColWidth="14.42578125" defaultRowHeight="13.5" customHeight="1" x14ac:dyDescent="0.25"/>
  <cols>
    <col min="1" max="1" width="11.5703125" style="28" customWidth="1"/>
    <col min="2" max="2" width="96.7109375" style="28" customWidth="1"/>
    <col min="3" max="3" width="20.42578125" style="116" bestFit="1" customWidth="1"/>
    <col min="4" max="4" width="9.7109375" style="28" customWidth="1"/>
    <col min="5" max="5" width="14" style="28" customWidth="1"/>
    <col min="6" max="6" width="11.7109375" style="37" customWidth="1"/>
    <col min="7" max="7" width="10.85546875" style="28" customWidth="1"/>
    <col min="8" max="8" width="11.140625" style="28" customWidth="1"/>
    <col min="9" max="10" width="14.85546875" style="28" bestFit="1" customWidth="1"/>
    <col min="11" max="11" width="11.42578125" style="28" customWidth="1"/>
    <col min="12" max="29" width="8.7109375" style="28" customWidth="1"/>
    <col min="30" max="16384" width="14.42578125" style="28"/>
  </cols>
  <sheetData>
    <row r="1" spans="1:11" ht="32.25" customHeight="1" x14ac:dyDescent="0.25">
      <c r="A1" s="622" t="s">
        <v>2</v>
      </c>
      <c r="B1" s="622"/>
      <c r="C1" s="622"/>
      <c r="D1" s="622"/>
      <c r="E1" s="622"/>
      <c r="F1" s="622"/>
      <c r="G1" s="622"/>
      <c r="H1" s="622"/>
      <c r="I1" s="622"/>
      <c r="J1" s="113"/>
    </row>
    <row r="2" spans="1:11" ht="21" x14ac:dyDescent="0.25">
      <c r="A2" s="623" t="s">
        <v>108</v>
      </c>
      <c r="B2" s="624"/>
      <c r="C2" s="624"/>
      <c r="D2" s="624"/>
      <c r="E2" s="44"/>
      <c r="F2" s="44"/>
      <c r="G2" s="44"/>
      <c r="H2" s="44"/>
      <c r="I2" s="44"/>
      <c r="J2" s="57"/>
    </row>
    <row r="3" spans="1:11" ht="21" x14ac:dyDescent="0.25">
      <c r="A3" s="625" t="s">
        <v>39</v>
      </c>
      <c r="B3" s="633"/>
      <c r="C3" s="633"/>
      <c r="D3" s="633"/>
      <c r="E3" s="55"/>
      <c r="F3" s="55"/>
      <c r="G3" s="55"/>
      <c r="H3" s="55"/>
      <c r="I3" s="55"/>
      <c r="J3" s="58"/>
    </row>
    <row r="4" spans="1:11" ht="21" customHeight="1" x14ac:dyDescent="0.25">
      <c r="A4" s="653" t="s">
        <v>121</v>
      </c>
      <c r="B4" s="654"/>
      <c r="C4" s="654"/>
      <c r="D4" s="655"/>
      <c r="E4" s="651" t="s">
        <v>3</v>
      </c>
      <c r="F4" s="652"/>
      <c r="G4" s="46">
        <f>SUM(Таблица62526[Заказ наличные])</f>
        <v>0</v>
      </c>
      <c r="H4" s="46">
        <f>SUM(Таблица62526[заказ б/н])</f>
        <v>0</v>
      </c>
      <c r="I4" s="47">
        <f>SUM(Таблица62526[сумма заказа наличные])</f>
        <v>0</v>
      </c>
      <c r="J4" s="56">
        <f>SUM(Таблица62526[Сумма заказа б/н])</f>
        <v>0</v>
      </c>
    </row>
    <row r="5" spans="1:11" s="48" customFormat="1" ht="45" x14ac:dyDescent="0.25">
      <c r="A5" s="67" t="s">
        <v>22</v>
      </c>
      <c r="B5" s="68" t="s">
        <v>14</v>
      </c>
      <c r="C5" s="67" t="s">
        <v>36</v>
      </c>
      <c r="D5" s="67" t="s">
        <v>29</v>
      </c>
      <c r="E5" s="67" t="s">
        <v>30</v>
      </c>
      <c r="F5" s="69" t="s">
        <v>31</v>
      </c>
      <c r="G5" s="70" t="s">
        <v>32</v>
      </c>
      <c r="H5" s="70" t="s">
        <v>33</v>
      </c>
      <c r="I5" s="70" t="s">
        <v>35</v>
      </c>
      <c r="J5" s="71" t="s">
        <v>34</v>
      </c>
      <c r="K5" s="72" t="s">
        <v>15</v>
      </c>
    </row>
    <row r="6" spans="1:11" ht="15.75" x14ac:dyDescent="0.25">
      <c r="A6" s="204" t="s">
        <v>335</v>
      </c>
      <c r="B6" s="242" t="s">
        <v>12607</v>
      </c>
      <c r="C6" s="206" t="s">
        <v>10978</v>
      </c>
      <c r="D6" s="207"/>
      <c r="E6" s="208">
        <v>28700</v>
      </c>
      <c r="F6" s="208">
        <v>32177.200000000001</v>
      </c>
      <c r="G6" s="209"/>
      <c r="H6" s="209"/>
      <c r="I6" s="210">
        <f>IFERROR(Таблица62526[[#This Row],[цена наличные]]*Таблица62526[[#This Row],[Заказ наличные]],"-")</f>
        <v>0</v>
      </c>
      <c r="J6" s="210">
        <f>IFERROR(Таблица62526[[#This Row],[Цена б/н]]*Таблица62526[[#This Row],[заказ б/н]],"-")</f>
        <v>0</v>
      </c>
      <c r="K6" s="211" t="str">
        <f>IF(Таблица62526[[#This Row],[Цена б/н]]&gt;0,"1 год","")</f>
        <v>1 год</v>
      </c>
    </row>
    <row r="7" spans="1:11" ht="15.75" x14ac:dyDescent="0.25">
      <c r="A7" s="204" t="s">
        <v>335</v>
      </c>
      <c r="B7" s="242" t="s">
        <v>14116</v>
      </c>
      <c r="C7" s="206" t="s">
        <v>14117</v>
      </c>
      <c r="D7" s="207"/>
      <c r="E7" s="208">
        <v>39500</v>
      </c>
      <c r="F7" s="208">
        <v>44279.700000000004</v>
      </c>
      <c r="G7" s="209"/>
      <c r="H7" s="209"/>
      <c r="I7" s="210">
        <f>IFERROR(Таблица62526[[#This Row],[цена наличные]]*Таблица62526[[#This Row],[Заказ наличные]],"-")</f>
        <v>0</v>
      </c>
      <c r="J7" s="210">
        <f>IFERROR(Таблица62526[[#This Row],[Цена б/н]]*Таблица62526[[#This Row],[заказ б/н]],"-")</f>
        <v>0</v>
      </c>
      <c r="K7" s="211" t="str">
        <f>IF(Таблица62526[[#This Row],[Цена б/н]]&gt;0,"1 год","")</f>
        <v>1 год</v>
      </c>
    </row>
    <row r="8" spans="1:11" ht="15.75" x14ac:dyDescent="0.25">
      <c r="A8" s="204" t="s">
        <v>335</v>
      </c>
      <c r="B8" s="242" t="s">
        <v>12145</v>
      </c>
      <c r="C8" s="206" t="s">
        <v>12112</v>
      </c>
      <c r="D8" s="207"/>
      <c r="E8" s="208">
        <v>45200</v>
      </c>
      <c r="F8" s="208">
        <v>50717.200000000004</v>
      </c>
      <c r="G8" s="209"/>
      <c r="H8" s="209"/>
      <c r="I8" s="210">
        <f>IFERROR(Таблица62526[[#This Row],[цена наличные]]*Таблица62526[[#This Row],[Заказ наличные]],"-")</f>
        <v>0</v>
      </c>
      <c r="J8" s="210">
        <f>IFERROR(Таблица62526[[#This Row],[Цена б/н]]*Таблица62526[[#This Row],[заказ б/н]],"-")</f>
        <v>0</v>
      </c>
      <c r="K8" s="211" t="str">
        <f>IF(Таблица62526[[#This Row],[Цена б/н]]&gt;0,"1 год","")</f>
        <v>1 год</v>
      </c>
    </row>
    <row r="9" spans="1:11" ht="15.75" x14ac:dyDescent="0.25">
      <c r="A9" s="204" t="s">
        <v>335</v>
      </c>
      <c r="B9" s="242" t="s">
        <v>12146</v>
      </c>
      <c r="C9" s="206" t="s">
        <v>11151</v>
      </c>
      <c r="D9" s="207"/>
      <c r="E9" s="208">
        <v>66400</v>
      </c>
      <c r="F9" s="208">
        <v>74407.199999999997</v>
      </c>
      <c r="G9" s="209"/>
      <c r="H9" s="209"/>
      <c r="I9" s="210">
        <f>IFERROR(Таблица62526[[#This Row],[цена наличные]]*Таблица62526[[#This Row],[Заказ наличные]],"-")</f>
        <v>0</v>
      </c>
      <c r="J9" s="210">
        <f>IFERROR(Таблица62526[[#This Row],[Цена б/н]]*Таблица62526[[#This Row],[заказ б/н]],"-")</f>
        <v>0</v>
      </c>
      <c r="K9" s="211" t="str">
        <f>IF(Таблица62526[[#This Row],[Цена б/н]]&gt;0,"1 год","")</f>
        <v>1 год</v>
      </c>
    </row>
    <row r="10" spans="1:11" ht="15.75" x14ac:dyDescent="0.25">
      <c r="A10" s="204" t="s">
        <v>335</v>
      </c>
      <c r="B10" s="242" t="s">
        <v>12144</v>
      </c>
      <c r="C10" s="206" t="s">
        <v>5290</v>
      </c>
      <c r="D10" s="207"/>
      <c r="E10" s="208">
        <v>71900</v>
      </c>
      <c r="F10" s="208">
        <v>80587.199999999997</v>
      </c>
      <c r="G10" s="209"/>
      <c r="H10" s="209"/>
      <c r="I10" s="210">
        <f>IFERROR(Таблица62526[[#This Row],[цена наличные]]*Таблица62526[[#This Row],[Заказ наличные]],"-")</f>
        <v>0</v>
      </c>
      <c r="J10" s="210">
        <f>IFERROR(Таблица62526[[#This Row],[Цена б/н]]*Таблица62526[[#This Row],[заказ б/н]],"-")</f>
        <v>0</v>
      </c>
      <c r="K10" s="211" t="str">
        <f>IF(Таблица62526[[#This Row],[Цена б/н]]&gt;0,"1 год","")</f>
        <v>1 год</v>
      </c>
    </row>
    <row r="11" spans="1:11" ht="15.75" x14ac:dyDescent="0.25">
      <c r="A11" s="204" t="s">
        <v>335</v>
      </c>
      <c r="B11" s="242" t="s">
        <v>12159</v>
      </c>
      <c r="C11" s="206" t="s">
        <v>5146</v>
      </c>
      <c r="D11" s="207"/>
      <c r="E11" s="208">
        <v>73500</v>
      </c>
      <c r="F11" s="208">
        <v>82389.7</v>
      </c>
      <c r="G11" s="209"/>
      <c r="H11" s="209"/>
      <c r="I11" s="210">
        <f>IFERROR(Таблица62526[[#This Row],[цена наличные]]*Таблица62526[[#This Row],[Заказ наличные]],"-")</f>
        <v>0</v>
      </c>
      <c r="J11" s="210">
        <f>IFERROR(Таблица62526[[#This Row],[Цена б/н]]*Таблица62526[[#This Row],[заказ б/н]],"-")</f>
        <v>0</v>
      </c>
      <c r="K11" s="211" t="str">
        <f>IF(Таблица62526[[#This Row],[Цена б/н]]&gt;0,"1 год","")</f>
        <v>1 год</v>
      </c>
    </row>
    <row r="12" spans="1:11" ht="15.75" x14ac:dyDescent="0.25">
      <c r="A12" s="204" t="s">
        <v>335</v>
      </c>
      <c r="B12" s="242" t="s">
        <v>12157</v>
      </c>
      <c r="C12" s="206" t="s">
        <v>5623</v>
      </c>
      <c r="D12" s="207"/>
      <c r="E12" s="208">
        <v>73700</v>
      </c>
      <c r="F12" s="208">
        <v>82647.199999999997</v>
      </c>
      <c r="G12" s="209"/>
      <c r="H12" s="209"/>
      <c r="I12" s="210">
        <f>IFERROR(Таблица62526[[#This Row],[цена наличные]]*Таблица62526[[#This Row],[Заказ наличные]],"-")</f>
        <v>0</v>
      </c>
      <c r="J12" s="210">
        <f>IFERROR(Таблица62526[[#This Row],[Цена б/н]]*Таблица62526[[#This Row],[заказ б/н]],"-")</f>
        <v>0</v>
      </c>
      <c r="K12" s="211" t="str">
        <f>IF(Таблица62526[[#This Row],[Цена б/н]]&gt;0,"1 год","")</f>
        <v>1 год</v>
      </c>
    </row>
    <row r="13" spans="1:11" ht="15.75" x14ac:dyDescent="0.25">
      <c r="A13" s="204" t="s">
        <v>335</v>
      </c>
      <c r="B13" s="242" t="s">
        <v>12147</v>
      </c>
      <c r="C13" s="206" t="s">
        <v>10981</v>
      </c>
      <c r="D13" s="207"/>
      <c r="E13" s="208">
        <v>78300</v>
      </c>
      <c r="F13" s="208">
        <v>87797.2</v>
      </c>
      <c r="G13" s="209"/>
      <c r="H13" s="209"/>
      <c r="I13" s="210">
        <f>IFERROR(Таблица62526[[#This Row],[цена наличные]]*Таблица62526[[#This Row],[Заказ наличные]],"-")</f>
        <v>0</v>
      </c>
      <c r="J13" s="210">
        <f>IFERROR(Таблица62526[[#This Row],[Цена б/н]]*Таблица62526[[#This Row],[заказ б/н]],"-")</f>
        <v>0</v>
      </c>
      <c r="K13" s="211" t="str">
        <f>IF(Таблица62526[[#This Row],[Цена б/н]]&gt;0,"1 год","")</f>
        <v>1 год</v>
      </c>
    </row>
    <row r="14" spans="1:11" ht="15.75" x14ac:dyDescent="0.25">
      <c r="A14" s="204" t="s">
        <v>335</v>
      </c>
      <c r="B14" s="242" t="s">
        <v>12148</v>
      </c>
      <c r="C14" s="206" t="s">
        <v>5144</v>
      </c>
      <c r="D14" s="207"/>
      <c r="E14" s="208">
        <v>88200</v>
      </c>
      <c r="F14" s="208">
        <v>98869.7</v>
      </c>
      <c r="G14" s="209"/>
      <c r="H14" s="209"/>
      <c r="I14" s="210">
        <f>IFERROR(Таблица62526[[#This Row],[цена наличные]]*Таблица62526[[#This Row],[Заказ наличные]],"-")</f>
        <v>0</v>
      </c>
      <c r="J14" s="210">
        <f>IFERROR(Таблица62526[[#This Row],[Цена б/н]]*Таблица62526[[#This Row],[заказ б/н]],"-")</f>
        <v>0</v>
      </c>
      <c r="K14" s="211" t="str">
        <f>IF(Таблица62526[[#This Row],[Цена б/н]]&gt;0,"1 год","")</f>
        <v>1 год</v>
      </c>
    </row>
    <row r="15" spans="1:11" ht="15.75" x14ac:dyDescent="0.25">
      <c r="A15" s="204" t="s">
        <v>335</v>
      </c>
      <c r="B15" s="242" t="s">
        <v>12150</v>
      </c>
      <c r="C15" s="206" t="s">
        <v>5147</v>
      </c>
      <c r="D15" s="207"/>
      <c r="E15" s="208">
        <v>89300</v>
      </c>
      <c r="F15" s="208">
        <v>100157.2</v>
      </c>
      <c r="G15" s="209"/>
      <c r="H15" s="209"/>
      <c r="I15" s="210">
        <f>IFERROR(Таблица62526[[#This Row],[цена наличные]]*Таблица62526[[#This Row],[Заказ наличные]],"-")</f>
        <v>0</v>
      </c>
      <c r="J15" s="210">
        <f>IFERROR(Таблица62526[[#This Row],[Цена б/н]]*Таблица62526[[#This Row],[заказ б/н]],"-")</f>
        <v>0</v>
      </c>
      <c r="K15" s="211" t="str">
        <f>IF(Таблица62526[[#This Row],[Цена б/н]]&gt;0,"1 год","")</f>
        <v>1 год</v>
      </c>
    </row>
    <row r="16" spans="1:11" ht="15.75" x14ac:dyDescent="0.25">
      <c r="A16" s="204" t="s">
        <v>335</v>
      </c>
      <c r="B16" s="242" t="s">
        <v>12158</v>
      </c>
      <c r="C16" s="206" t="s">
        <v>5145</v>
      </c>
      <c r="D16" s="207"/>
      <c r="E16" s="208">
        <v>91100</v>
      </c>
      <c r="F16" s="208">
        <v>102217.2</v>
      </c>
      <c r="G16" s="209"/>
      <c r="H16" s="209"/>
      <c r="I16" s="210">
        <f>IFERROR(Таблица62526[[#This Row],[цена наличные]]*Таблица62526[[#This Row],[Заказ наличные]],"-")</f>
        <v>0</v>
      </c>
      <c r="J16" s="210">
        <f>IFERROR(Таблица62526[[#This Row],[Цена б/н]]*Таблица62526[[#This Row],[заказ б/н]],"-")</f>
        <v>0</v>
      </c>
      <c r="K16" s="211" t="str">
        <f>IF(Таблица62526[[#This Row],[Цена б/н]]&gt;0,"1 год","")</f>
        <v>1 год</v>
      </c>
    </row>
    <row r="17" spans="1:11" ht="15.75" x14ac:dyDescent="0.25">
      <c r="A17" s="204" t="s">
        <v>335</v>
      </c>
      <c r="B17" s="242" t="s">
        <v>12149</v>
      </c>
      <c r="C17" s="206" t="s">
        <v>10980</v>
      </c>
      <c r="D17" s="207"/>
      <c r="E17" s="208">
        <v>98500</v>
      </c>
      <c r="F17" s="208">
        <v>110457.2</v>
      </c>
      <c r="G17" s="209"/>
      <c r="H17" s="209"/>
      <c r="I17" s="210">
        <f>IFERROR(Таблица62526[[#This Row],[цена наличные]]*Таблица62526[[#This Row],[Заказ наличные]],"-")</f>
        <v>0</v>
      </c>
      <c r="J17" s="210">
        <f>IFERROR(Таблица62526[[#This Row],[Цена б/н]]*Таблица62526[[#This Row],[заказ б/н]],"-")</f>
        <v>0</v>
      </c>
      <c r="K17" s="211" t="str">
        <f>IF(Таблица62526[[#This Row],[Цена б/н]]&gt;0,"1 год","")</f>
        <v>1 год</v>
      </c>
    </row>
    <row r="18" spans="1:11" ht="15.75" x14ac:dyDescent="0.25">
      <c r="A18" s="204" t="s">
        <v>335</v>
      </c>
      <c r="B18" s="242" t="s">
        <v>12151</v>
      </c>
      <c r="C18" s="206" t="s">
        <v>12113</v>
      </c>
      <c r="D18" s="207"/>
      <c r="E18" s="208">
        <v>101500</v>
      </c>
      <c r="F18" s="208">
        <v>113804.7</v>
      </c>
      <c r="G18" s="209"/>
      <c r="H18" s="209"/>
      <c r="I18" s="210">
        <f>IFERROR(Таблица62526[[#This Row],[цена наличные]]*Таблица62526[[#This Row],[Заказ наличные]],"-")</f>
        <v>0</v>
      </c>
      <c r="J18" s="210">
        <f>IFERROR(Таблица62526[[#This Row],[Цена б/н]]*Таблица62526[[#This Row],[заказ б/н]],"-")</f>
        <v>0</v>
      </c>
      <c r="K18" s="211" t="str">
        <f>IF(Таблица62526[[#This Row],[Цена б/н]]&gt;0,"1 год","")</f>
        <v>1 год</v>
      </c>
    </row>
    <row r="19" spans="1:11" ht="15.75" x14ac:dyDescent="0.25">
      <c r="A19" s="204" t="s">
        <v>335</v>
      </c>
      <c r="B19" s="242" t="s">
        <v>12153</v>
      </c>
      <c r="C19" s="206" t="s">
        <v>10977</v>
      </c>
      <c r="D19" s="207"/>
      <c r="E19" s="208">
        <v>101900</v>
      </c>
      <c r="F19" s="208">
        <v>114319.7</v>
      </c>
      <c r="G19" s="209"/>
      <c r="H19" s="209"/>
      <c r="I19" s="210">
        <f>IFERROR(Таблица62526[[#This Row],[цена наличные]]*Таблица62526[[#This Row],[Заказ наличные]],"-")</f>
        <v>0</v>
      </c>
      <c r="J19" s="210">
        <f>IFERROR(Таблица62526[[#This Row],[Цена б/н]]*Таблица62526[[#This Row],[заказ б/н]],"-")</f>
        <v>0</v>
      </c>
      <c r="K19" s="211" t="str">
        <f>IF(Таблица62526[[#This Row],[Цена б/н]]&gt;0,"1 год","")</f>
        <v>1 год</v>
      </c>
    </row>
    <row r="20" spans="1:11" ht="15.75" x14ac:dyDescent="0.25">
      <c r="A20" s="204" t="s">
        <v>335</v>
      </c>
      <c r="B20" s="242" t="s">
        <v>12154</v>
      </c>
      <c r="C20" s="206" t="s">
        <v>5143</v>
      </c>
      <c r="D20" s="207"/>
      <c r="E20" s="208">
        <v>110400</v>
      </c>
      <c r="F20" s="208">
        <v>123847.2</v>
      </c>
      <c r="G20" s="209"/>
      <c r="H20" s="209"/>
      <c r="I20" s="210">
        <f>IFERROR(Таблица62526[[#This Row],[цена наличные]]*Таблица62526[[#This Row],[Заказ наличные]],"-")</f>
        <v>0</v>
      </c>
      <c r="J20" s="210">
        <f>IFERROR(Таблица62526[[#This Row],[Цена б/н]]*Таблица62526[[#This Row],[заказ б/н]],"-")</f>
        <v>0</v>
      </c>
      <c r="K20" s="211" t="str">
        <f>IF(Таблица62526[[#This Row],[Цена б/н]]&gt;0,"1 год","")</f>
        <v>1 год</v>
      </c>
    </row>
    <row r="21" spans="1:11" ht="15.75" x14ac:dyDescent="0.25">
      <c r="A21" s="204" t="s">
        <v>335</v>
      </c>
      <c r="B21" s="242" t="s">
        <v>12152</v>
      </c>
      <c r="C21" s="206" t="s">
        <v>10979</v>
      </c>
      <c r="D21" s="207"/>
      <c r="E21" s="208">
        <v>118700</v>
      </c>
      <c r="F21" s="208">
        <v>133117.20000000001</v>
      </c>
      <c r="G21" s="209"/>
      <c r="H21" s="209"/>
      <c r="I21" s="210">
        <f>IFERROR(Таблица62526[[#This Row],[цена наличные]]*Таблица62526[[#This Row],[Заказ наличные]],"-")</f>
        <v>0</v>
      </c>
      <c r="J21" s="210">
        <f>IFERROR(Таблица62526[[#This Row],[Цена б/н]]*Таблица62526[[#This Row],[заказ б/н]],"-")</f>
        <v>0</v>
      </c>
      <c r="K21" s="211" t="str">
        <f>IF(Таблица62526[[#This Row],[Цена б/н]]&gt;0,"1 год","")</f>
        <v>1 год</v>
      </c>
    </row>
    <row r="22" spans="1:11" ht="15.75" x14ac:dyDescent="0.25">
      <c r="A22" s="204" t="s">
        <v>335</v>
      </c>
      <c r="B22" s="242" t="s">
        <v>13960</v>
      </c>
      <c r="C22" s="206" t="s">
        <v>5141</v>
      </c>
      <c r="D22" s="207"/>
      <c r="E22" s="208">
        <v>118700</v>
      </c>
      <c r="F22" s="208">
        <v>133117.20000000001</v>
      </c>
      <c r="G22" s="209"/>
      <c r="H22" s="209"/>
      <c r="I22" s="210">
        <f>IFERROR(Таблица62526[[#This Row],[цена наличные]]*Таблица62526[[#This Row],[Заказ наличные]],"-")</f>
        <v>0</v>
      </c>
      <c r="J22" s="210">
        <f>IFERROR(Таблица62526[[#This Row],[Цена б/н]]*Таблица62526[[#This Row],[заказ б/н]],"-")</f>
        <v>0</v>
      </c>
      <c r="K22" s="211" t="str">
        <f>IF(Таблица62526[[#This Row],[Цена б/н]]&gt;0,"1 год","")</f>
        <v>1 год</v>
      </c>
    </row>
    <row r="23" spans="1:11" ht="15.75" x14ac:dyDescent="0.25">
      <c r="A23" s="204" t="s">
        <v>335</v>
      </c>
      <c r="B23" s="242" t="s">
        <v>12155</v>
      </c>
      <c r="C23" s="206" t="s">
        <v>5140</v>
      </c>
      <c r="D23" s="207"/>
      <c r="E23" s="208">
        <v>165500</v>
      </c>
      <c r="F23" s="208">
        <v>185647.2</v>
      </c>
      <c r="G23" s="209"/>
      <c r="H23" s="209"/>
      <c r="I23" s="210">
        <f>IFERROR(Таблица62526[[#This Row],[цена наличные]]*Таблица62526[[#This Row],[Заказ наличные]],"-")</f>
        <v>0</v>
      </c>
      <c r="J23" s="210">
        <f>IFERROR(Таблица62526[[#This Row],[Цена б/н]]*Таблица62526[[#This Row],[заказ б/н]],"-")</f>
        <v>0</v>
      </c>
      <c r="K23" s="211" t="str">
        <f>IF(Таблица62526[[#This Row],[Цена б/н]]&gt;0,"1 год","")</f>
        <v>1 год</v>
      </c>
    </row>
    <row r="24" spans="1:11" ht="15.75" x14ac:dyDescent="0.25">
      <c r="A24" s="204" t="s">
        <v>335</v>
      </c>
      <c r="B24" s="242" t="s">
        <v>12156</v>
      </c>
      <c r="C24" s="206" t="s">
        <v>5139</v>
      </c>
      <c r="D24" s="207"/>
      <c r="E24" s="208">
        <v>180200</v>
      </c>
      <c r="F24" s="208">
        <v>202127.2</v>
      </c>
      <c r="G24" s="209"/>
      <c r="H24" s="209"/>
      <c r="I24" s="210">
        <f>IFERROR(Таблица62526[[#This Row],[цена наличные]]*Таблица62526[[#This Row],[Заказ наличные]],"-")</f>
        <v>0</v>
      </c>
      <c r="J24" s="210">
        <f>IFERROR(Таблица62526[[#This Row],[Цена б/н]]*Таблица62526[[#This Row],[заказ б/н]],"-")</f>
        <v>0</v>
      </c>
      <c r="K24" s="211" t="str">
        <f>IF(Таблица62526[[#This Row],[Цена б/н]]&gt;0,"1 год","")</f>
        <v>1 год</v>
      </c>
    </row>
    <row r="25" spans="1:11" ht="15.75" x14ac:dyDescent="0.25">
      <c r="A25" s="204" t="s">
        <v>10982</v>
      </c>
      <c r="B25" s="242" t="s">
        <v>12160</v>
      </c>
      <c r="C25" s="206" t="s">
        <v>10983</v>
      </c>
      <c r="D25" s="207"/>
      <c r="E25" s="208">
        <v>99000</v>
      </c>
      <c r="F25" s="208">
        <v>111038.04789999999</v>
      </c>
      <c r="G25" s="209"/>
      <c r="H25" s="209"/>
      <c r="I25" s="210">
        <f>IFERROR(Таблица62526[[#This Row],[цена наличные]]*Таблица62526[[#This Row],[Заказ наличные]],"-")</f>
        <v>0</v>
      </c>
      <c r="J25" s="210">
        <f>IFERROR(Таблица62526[[#This Row],[Цена б/н]]*Таблица62526[[#This Row],[заказ б/н]],"-")</f>
        <v>0</v>
      </c>
      <c r="K25" s="211" t="str">
        <f>IF(Таблица62526[[#This Row],[Цена б/н]]&gt;0,"1 год","")</f>
        <v>1 год</v>
      </c>
    </row>
    <row r="26" spans="1:11" ht="15.75" x14ac:dyDescent="0.25">
      <c r="A26" s="204" t="s">
        <v>10982</v>
      </c>
      <c r="B26" s="242" t="s">
        <v>14118</v>
      </c>
      <c r="C26" s="206" t="s">
        <v>14119</v>
      </c>
      <c r="D26" s="207"/>
      <c r="E26" s="208">
        <v>130200</v>
      </c>
      <c r="F26" s="208">
        <v>146086.58920000002</v>
      </c>
      <c r="G26" s="209"/>
      <c r="H26" s="209"/>
      <c r="I26" s="210">
        <f>IFERROR(Таблица62526[[#This Row],[цена наличные]]*Таблица62526[[#This Row],[Заказ наличные]],"-")</f>
        <v>0</v>
      </c>
      <c r="J26" s="210">
        <f>IFERROR(Таблица62526[[#This Row],[Цена б/н]]*Таблица62526[[#This Row],[заказ б/н]],"-")</f>
        <v>0</v>
      </c>
      <c r="K26" s="211" t="str">
        <f>IF(Таблица62526[[#This Row],[Цена б/н]]&gt;0,"1 год","")</f>
        <v>1 год</v>
      </c>
    </row>
    <row r="27" spans="1:11" ht="15.75" x14ac:dyDescent="0.25">
      <c r="A27" s="204" t="s">
        <v>302</v>
      </c>
      <c r="B27" s="242" t="s">
        <v>12198</v>
      </c>
      <c r="C27" s="206" t="s">
        <v>12119</v>
      </c>
      <c r="D27" s="207"/>
      <c r="E27" s="208">
        <v>40700</v>
      </c>
      <c r="F27" s="208">
        <v>45567.200000000004</v>
      </c>
      <c r="G27" s="209"/>
      <c r="H27" s="209"/>
      <c r="I27" s="210">
        <f>IFERROR(Таблица62526[[#This Row],[цена наличные]]*Таблица62526[[#This Row],[Заказ наличные]],"-")</f>
        <v>0</v>
      </c>
      <c r="J27" s="210">
        <f>IFERROR(Таблица62526[[#This Row],[Цена б/н]]*Таблица62526[[#This Row],[заказ б/н]],"-")</f>
        <v>0</v>
      </c>
      <c r="K27" s="211" t="str">
        <f>IF(Таблица62526[[#This Row],[Цена б/н]]&gt;0,"1 год","")</f>
        <v>1 год</v>
      </c>
    </row>
    <row r="28" spans="1:11" ht="15.75" x14ac:dyDescent="0.25">
      <c r="A28" s="204" t="s">
        <v>302</v>
      </c>
      <c r="B28" s="242" t="s">
        <v>12196</v>
      </c>
      <c r="C28" s="206" t="s">
        <v>9689</v>
      </c>
      <c r="D28" s="207"/>
      <c r="E28" s="208">
        <v>42300</v>
      </c>
      <c r="F28" s="208">
        <v>47369.700000000004</v>
      </c>
      <c r="G28" s="209"/>
      <c r="H28" s="209"/>
      <c r="I28" s="210">
        <f>IFERROR(Таблица62526[[#This Row],[цена наличные]]*Таблица62526[[#This Row],[Заказ наличные]],"-")</f>
        <v>0</v>
      </c>
      <c r="J28" s="210">
        <f>IFERROR(Таблица62526[[#This Row],[Цена б/н]]*Таблица62526[[#This Row],[заказ б/н]],"-")</f>
        <v>0</v>
      </c>
      <c r="K28" s="211" t="str">
        <f>IF(Таблица62526[[#This Row],[Цена б/н]]&gt;0,"1 год","")</f>
        <v>1 год</v>
      </c>
    </row>
    <row r="29" spans="1:11" ht="15.75" x14ac:dyDescent="0.25">
      <c r="A29" s="204" t="s">
        <v>302</v>
      </c>
      <c r="B29" s="242" t="s">
        <v>12197</v>
      </c>
      <c r="C29" s="206" t="s">
        <v>12118</v>
      </c>
      <c r="D29" s="207"/>
      <c r="E29" s="208">
        <v>45200</v>
      </c>
      <c r="F29" s="208">
        <v>50717.200000000004</v>
      </c>
      <c r="G29" s="209"/>
      <c r="H29" s="209"/>
      <c r="I29" s="210">
        <f>IFERROR(Таблица62526[[#This Row],[цена наличные]]*Таблица62526[[#This Row],[Заказ наличные]],"-")</f>
        <v>0</v>
      </c>
      <c r="J29" s="210">
        <f>IFERROR(Таблица62526[[#This Row],[Цена б/н]]*Таблица62526[[#This Row],[заказ б/н]],"-")</f>
        <v>0</v>
      </c>
      <c r="K29" s="211" t="str">
        <f>IF(Таблица62526[[#This Row],[Цена б/н]]&gt;0,"1 год","")</f>
        <v>1 год</v>
      </c>
    </row>
    <row r="30" spans="1:11" ht="15.75" x14ac:dyDescent="0.25">
      <c r="A30" s="204" t="s">
        <v>302</v>
      </c>
      <c r="B30" s="242" t="s">
        <v>12189</v>
      </c>
      <c r="C30" s="206" t="s">
        <v>10998</v>
      </c>
      <c r="D30" s="207"/>
      <c r="E30" s="208">
        <v>49800</v>
      </c>
      <c r="F30" s="208">
        <v>55867.200000000004</v>
      </c>
      <c r="G30" s="209"/>
      <c r="H30" s="209"/>
      <c r="I30" s="210">
        <f>IFERROR(Таблица62526[[#This Row],[цена наличные]]*Таблица62526[[#This Row],[Заказ наличные]],"-")</f>
        <v>0</v>
      </c>
      <c r="J30" s="210">
        <f>IFERROR(Таблица62526[[#This Row],[Цена б/н]]*Таблица62526[[#This Row],[заказ б/н]],"-")</f>
        <v>0</v>
      </c>
      <c r="K30" s="211" t="str">
        <f>IF(Таблица62526[[#This Row],[Цена б/н]]&gt;0,"1 год","")</f>
        <v>1 год</v>
      </c>
    </row>
    <row r="31" spans="1:11" ht="15.75" x14ac:dyDescent="0.25">
      <c r="A31" s="204" t="s">
        <v>302</v>
      </c>
      <c r="B31" s="242" t="s">
        <v>12190</v>
      </c>
      <c r="C31" s="206" t="s">
        <v>5171</v>
      </c>
      <c r="D31" s="207"/>
      <c r="E31" s="208">
        <v>54400</v>
      </c>
      <c r="F31" s="208">
        <v>61017.200000000004</v>
      </c>
      <c r="G31" s="209"/>
      <c r="H31" s="209"/>
      <c r="I31" s="210">
        <f>IFERROR(Таблица62526[[#This Row],[цена наличные]]*Таблица62526[[#This Row],[Заказ наличные]],"-")</f>
        <v>0</v>
      </c>
      <c r="J31" s="210">
        <f>IFERROR(Таблица62526[[#This Row],[Цена б/н]]*Таблица62526[[#This Row],[заказ б/н]],"-")</f>
        <v>0</v>
      </c>
      <c r="K31" s="211" t="str">
        <f>IF(Таблица62526[[#This Row],[Цена б/н]]&gt;0,"1 год","")</f>
        <v>1 год</v>
      </c>
    </row>
    <row r="32" spans="1:11" ht="15.75" x14ac:dyDescent="0.25">
      <c r="A32" s="204" t="s">
        <v>302</v>
      </c>
      <c r="B32" s="242" t="s">
        <v>12188</v>
      </c>
      <c r="C32" s="206" t="s">
        <v>10997</v>
      </c>
      <c r="D32" s="207"/>
      <c r="E32" s="208">
        <v>58100</v>
      </c>
      <c r="F32" s="208">
        <v>65137.200000000004</v>
      </c>
      <c r="G32" s="209"/>
      <c r="H32" s="209"/>
      <c r="I32" s="210">
        <f>IFERROR(Таблица62526[[#This Row],[цена наличные]]*Таблица62526[[#This Row],[Заказ наличные]],"-")</f>
        <v>0</v>
      </c>
      <c r="J32" s="210">
        <f>IFERROR(Таблица62526[[#This Row],[Цена б/н]]*Таблица62526[[#This Row],[заказ б/н]],"-")</f>
        <v>0</v>
      </c>
      <c r="K32" s="211" t="str">
        <f>IF(Таблица62526[[#This Row],[Цена б/н]]&gt;0,"1 год","")</f>
        <v>1 год</v>
      </c>
    </row>
    <row r="33" spans="1:11" ht="15.75" x14ac:dyDescent="0.25">
      <c r="A33" s="204" t="s">
        <v>302</v>
      </c>
      <c r="B33" s="242" t="s">
        <v>12191</v>
      </c>
      <c r="C33" s="206" t="s">
        <v>5148</v>
      </c>
      <c r="D33" s="207"/>
      <c r="E33" s="208">
        <v>60800</v>
      </c>
      <c r="F33" s="208">
        <v>68227.199999999997</v>
      </c>
      <c r="G33" s="209"/>
      <c r="H33" s="209"/>
      <c r="I33" s="210">
        <f>IFERROR(Таблица62526[[#This Row],[цена наличные]]*Таблица62526[[#This Row],[Заказ наличные]],"-")</f>
        <v>0</v>
      </c>
      <c r="J33" s="210">
        <f>IFERROR(Таблица62526[[#This Row],[Цена б/н]]*Таблица62526[[#This Row],[заказ б/н]],"-")</f>
        <v>0</v>
      </c>
      <c r="K33" s="211" t="str">
        <f>IF(Таблица62526[[#This Row],[Цена б/н]]&gt;0,"1 год","")</f>
        <v>1 год</v>
      </c>
    </row>
    <row r="34" spans="1:11" ht="15.75" x14ac:dyDescent="0.25">
      <c r="A34" s="204" t="s">
        <v>302</v>
      </c>
      <c r="B34" s="242" t="s">
        <v>12192</v>
      </c>
      <c r="C34" s="206" t="s">
        <v>10990</v>
      </c>
      <c r="D34" s="207"/>
      <c r="E34" s="208">
        <v>61800</v>
      </c>
      <c r="F34" s="208">
        <v>69257.2</v>
      </c>
      <c r="G34" s="209"/>
      <c r="H34" s="209"/>
      <c r="I34" s="210">
        <f>IFERROR(Таблица62526[[#This Row],[цена наличные]]*Таблица62526[[#This Row],[Заказ наличные]],"-")</f>
        <v>0</v>
      </c>
      <c r="J34" s="210">
        <f>IFERROR(Таблица62526[[#This Row],[Цена б/н]]*Таблица62526[[#This Row],[заказ б/н]],"-")</f>
        <v>0</v>
      </c>
      <c r="K34" s="211" t="str">
        <f>IF(Таблица62526[[#This Row],[Цена б/н]]&gt;0,"1 год","")</f>
        <v>1 год</v>
      </c>
    </row>
    <row r="35" spans="1:11" ht="15.75" x14ac:dyDescent="0.25">
      <c r="A35" s="204" t="s">
        <v>302</v>
      </c>
      <c r="B35" s="242" t="s">
        <v>12195</v>
      </c>
      <c r="C35" s="206" t="s">
        <v>5469</v>
      </c>
      <c r="D35" s="207"/>
      <c r="E35" s="208">
        <v>61800</v>
      </c>
      <c r="F35" s="208">
        <v>69257.2</v>
      </c>
      <c r="G35" s="209"/>
      <c r="H35" s="209"/>
      <c r="I35" s="210">
        <f>IFERROR(Таблица62526[[#This Row],[цена наличные]]*Таблица62526[[#This Row],[Заказ наличные]],"-")</f>
        <v>0</v>
      </c>
      <c r="J35" s="210">
        <f>IFERROR(Таблица62526[[#This Row],[Цена б/н]]*Таблица62526[[#This Row],[заказ б/н]],"-")</f>
        <v>0</v>
      </c>
      <c r="K35" s="211" t="str">
        <f>IF(Таблица62526[[#This Row],[Цена б/н]]&gt;0,"1 год","")</f>
        <v>1 год</v>
      </c>
    </row>
    <row r="36" spans="1:11" ht="15.75" x14ac:dyDescent="0.25">
      <c r="A36" s="204" t="s">
        <v>302</v>
      </c>
      <c r="B36" s="242" t="s">
        <v>12201</v>
      </c>
      <c r="C36" s="206" t="s">
        <v>12122</v>
      </c>
      <c r="D36" s="207"/>
      <c r="E36" s="208">
        <v>62700</v>
      </c>
      <c r="F36" s="208">
        <v>70287.199999999997</v>
      </c>
      <c r="G36" s="209"/>
      <c r="H36" s="209"/>
      <c r="I36" s="210">
        <f>IFERROR(Таблица62526[[#This Row],[цена наличные]]*Таблица62526[[#This Row],[Заказ наличные]],"-")</f>
        <v>0</v>
      </c>
      <c r="J36" s="210">
        <f>IFERROR(Таблица62526[[#This Row],[Цена б/н]]*Таблица62526[[#This Row],[заказ б/н]],"-")</f>
        <v>0</v>
      </c>
      <c r="K36" s="211" t="str">
        <f>IF(Таблица62526[[#This Row],[Цена б/н]]&gt;0,"1 год","")</f>
        <v>1 год</v>
      </c>
    </row>
    <row r="37" spans="1:11" ht="15.75" x14ac:dyDescent="0.25">
      <c r="A37" s="204" t="s">
        <v>302</v>
      </c>
      <c r="B37" s="242" t="s">
        <v>12611</v>
      </c>
      <c r="C37" s="206" t="s">
        <v>12604</v>
      </c>
      <c r="D37" s="207"/>
      <c r="E37" s="208">
        <v>63600</v>
      </c>
      <c r="F37" s="208">
        <v>71317.2</v>
      </c>
      <c r="G37" s="209"/>
      <c r="H37" s="209"/>
      <c r="I37" s="210">
        <f>IFERROR(Таблица62526[[#This Row],[цена наличные]]*Таблица62526[[#This Row],[Заказ наличные]],"-")</f>
        <v>0</v>
      </c>
      <c r="J37" s="210">
        <f>IFERROR(Таблица62526[[#This Row],[Цена б/н]]*Таблица62526[[#This Row],[заказ б/н]],"-")</f>
        <v>0</v>
      </c>
      <c r="K37" s="211" t="str">
        <f>IF(Таблица62526[[#This Row],[Цена б/н]]&gt;0,"1 год","")</f>
        <v>1 год</v>
      </c>
    </row>
    <row r="38" spans="1:11" ht="15.75" x14ac:dyDescent="0.25">
      <c r="A38" s="204" t="s">
        <v>302</v>
      </c>
      <c r="B38" s="242" t="s">
        <v>13771</v>
      </c>
      <c r="C38" s="206" t="s">
        <v>5249</v>
      </c>
      <c r="D38" s="207"/>
      <c r="E38" s="208">
        <v>63900</v>
      </c>
      <c r="F38" s="208">
        <v>71703.45</v>
      </c>
      <c r="G38" s="209"/>
      <c r="H38" s="209"/>
      <c r="I38" s="210">
        <f>IFERROR(Таблица62526[[#This Row],[цена наличные]]*Таблица62526[[#This Row],[Заказ наличные]],"-")</f>
        <v>0</v>
      </c>
      <c r="J38" s="210">
        <f>IFERROR(Таблица62526[[#This Row],[Цена б/н]]*Таблица62526[[#This Row],[заказ б/н]],"-")</f>
        <v>0</v>
      </c>
      <c r="K38" s="211" t="str">
        <f>IF(Таблица62526[[#This Row],[Цена б/н]]&gt;0,"1 год","")</f>
        <v>1 год</v>
      </c>
    </row>
    <row r="39" spans="1:11" ht="15.75" x14ac:dyDescent="0.25">
      <c r="A39" s="204" t="s">
        <v>302</v>
      </c>
      <c r="B39" s="242" t="s">
        <v>12202</v>
      </c>
      <c r="C39" s="206" t="s">
        <v>5173</v>
      </c>
      <c r="D39" s="207"/>
      <c r="E39" s="208">
        <v>65200</v>
      </c>
      <c r="F39" s="208">
        <v>73119.7</v>
      </c>
      <c r="G39" s="209"/>
      <c r="H39" s="209"/>
      <c r="I39" s="210">
        <f>IFERROR(Таблица62526[[#This Row],[цена наличные]]*Таблица62526[[#This Row],[Заказ наличные]],"-")</f>
        <v>0</v>
      </c>
      <c r="J39" s="210">
        <f>IFERROR(Таблица62526[[#This Row],[Цена б/н]]*Таблица62526[[#This Row],[заказ б/н]],"-")</f>
        <v>0</v>
      </c>
      <c r="K39" s="211" t="str">
        <f>IF(Таблица62526[[#This Row],[Цена б/н]]&gt;0,"1 год","")</f>
        <v>1 год</v>
      </c>
    </row>
    <row r="40" spans="1:11" ht="15.75" x14ac:dyDescent="0.25">
      <c r="A40" s="204" t="s">
        <v>302</v>
      </c>
      <c r="B40" s="242" t="s">
        <v>12608</v>
      </c>
      <c r="C40" s="206" t="s">
        <v>12601</v>
      </c>
      <c r="D40" s="207"/>
      <c r="E40" s="208">
        <v>67300</v>
      </c>
      <c r="F40" s="208">
        <v>75437.2</v>
      </c>
      <c r="G40" s="209"/>
      <c r="H40" s="209"/>
      <c r="I40" s="210">
        <f>IFERROR(Таблица62526[[#This Row],[цена наличные]]*Таблица62526[[#This Row],[Заказ наличные]],"-")</f>
        <v>0</v>
      </c>
      <c r="J40" s="210">
        <f>IFERROR(Таблица62526[[#This Row],[Цена б/н]]*Таблица62526[[#This Row],[заказ б/н]],"-")</f>
        <v>0</v>
      </c>
      <c r="K40" s="211" t="str">
        <f>IF(Таблица62526[[#This Row],[Цена б/н]]&gt;0,"1 год","")</f>
        <v>1 год</v>
      </c>
    </row>
    <row r="41" spans="1:11" ht="15.75" x14ac:dyDescent="0.25">
      <c r="A41" s="204" t="s">
        <v>302</v>
      </c>
      <c r="B41" s="242" t="s">
        <v>12194</v>
      </c>
      <c r="C41" s="206" t="s">
        <v>5168</v>
      </c>
      <c r="D41" s="207"/>
      <c r="E41" s="208">
        <v>70000</v>
      </c>
      <c r="F41" s="208">
        <v>78527.199999999997</v>
      </c>
      <c r="G41" s="209"/>
      <c r="H41" s="209"/>
      <c r="I41" s="210">
        <f>IFERROR(Таблица62526[[#This Row],[цена наличные]]*Таблица62526[[#This Row],[Заказ наличные]],"-")</f>
        <v>0</v>
      </c>
      <c r="J41" s="210">
        <f>IFERROR(Таблица62526[[#This Row],[Цена б/н]]*Таблица62526[[#This Row],[заказ б/н]],"-")</f>
        <v>0</v>
      </c>
      <c r="K41" s="211" t="str">
        <f>IF(Таблица62526[[#This Row],[Цена б/н]]&gt;0,"1 год","")</f>
        <v>1 год</v>
      </c>
    </row>
    <row r="42" spans="1:11" ht="15.75" x14ac:dyDescent="0.25">
      <c r="A42" s="204" t="s">
        <v>302</v>
      </c>
      <c r="B42" s="242" t="s">
        <v>12174</v>
      </c>
      <c r="C42" s="206" t="s">
        <v>5304</v>
      </c>
      <c r="D42" s="207"/>
      <c r="E42" s="208">
        <v>72800</v>
      </c>
      <c r="F42" s="208">
        <v>81617.2</v>
      </c>
      <c r="G42" s="209"/>
      <c r="H42" s="209"/>
      <c r="I42" s="210">
        <f>IFERROR(Таблица62526[[#This Row],[цена наличные]]*Таблица62526[[#This Row],[Заказ наличные]],"-")</f>
        <v>0</v>
      </c>
      <c r="J42" s="210">
        <f>IFERROR(Таблица62526[[#This Row],[Цена б/н]]*Таблица62526[[#This Row],[заказ б/н]],"-")</f>
        <v>0</v>
      </c>
      <c r="K42" s="211" t="str">
        <f>IF(Таблица62526[[#This Row],[Цена б/н]]&gt;0,"1 год","")</f>
        <v>1 год</v>
      </c>
    </row>
    <row r="43" spans="1:11" ht="15.75" x14ac:dyDescent="0.25">
      <c r="A43" s="204" t="s">
        <v>302</v>
      </c>
      <c r="B43" s="242" t="s">
        <v>12161</v>
      </c>
      <c r="C43" s="206" t="s">
        <v>10989</v>
      </c>
      <c r="D43" s="207"/>
      <c r="E43" s="208">
        <v>73700</v>
      </c>
      <c r="F43" s="208">
        <v>82647.199999999997</v>
      </c>
      <c r="G43" s="209"/>
      <c r="H43" s="209"/>
      <c r="I43" s="210">
        <f>IFERROR(Таблица62526[[#This Row],[цена наличные]]*Таблица62526[[#This Row],[Заказ наличные]],"-")</f>
        <v>0</v>
      </c>
      <c r="J43" s="210">
        <f>IFERROR(Таблица62526[[#This Row],[Цена б/н]]*Таблица62526[[#This Row],[заказ б/н]],"-")</f>
        <v>0</v>
      </c>
      <c r="K43" s="211" t="str">
        <f>IF(Таблица62526[[#This Row],[Цена б/н]]&gt;0,"1 год","")</f>
        <v>1 год</v>
      </c>
    </row>
    <row r="44" spans="1:11" ht="15.75" x14ac:dyDescent="0.25">
      <c r="A44" s="204" t="s">
        <v>302</v>
      </c>
      <c r="B44" s="242" t="s">
        <v>12193</v>
      </c>
      <c r="C44" s="206" t="s">
        <v>5167</v>
      </c>
      <c r="D44" s="207"/>
      <c r="E44" s="208">
        <v>75500</v>
      </c>
      <c r="F44" s="208">
        <v>84707.199999999997</v>
      </c>
      <c r="G44" s="209"/>
      <c r="H44" s="209"/>
      <c r="I44" s="210">
        <f>IFERROR(Таблица62526[[#This Row],[цена наличные]]*Таблица62526[[#This Row],[Заказ наличные]],"-")</f>
        <v>0</v>
      </c>
      <c r="J44" s="210">
        <f>IFERROR(Таблица62526[[#This Row],[Цена б/н]]*Таблица62526[[#This Row],[заказ б/н]],"-")</f>
        <v>0</v>
      </c>
      <c r="K44" s="211" t="str">
        <f>IF(Таблица62526[[#This Row],[Цена б/н]]&gt;0,"1 год","")</f>
        <v>1 год</v>
      </c>
    </row>
    <row r="45" spans="1:11" ht="15.75" x14ac:dyDescent="0.25">
      <c r="A45" s="204" t="s">
        <v>302</v>
      </c>
      <c r="B45" s="242" t="s">
        <v>12609</v>
      </c>
      <c r="C45" s="206" t="s">
        <v>12602</v>
      </c>
      <c r="D45" s="207"/>
      <c r="E45" s="208">
        <v>77400</v>
      </c>
      <c r="F45" s="208">
        <v>86767.2</v>
      </c>
      <c r="G45" s="209"/>
      <c r="H45" s="209"/>
      <c r="I45" s="210">
        <f>IFERROR(Таблица62526[[#This Row],[цена наличные]]*Таблица62526[[#This Row],[Заказ наличные]],"-")</f>
        <v>0</v>
      </c>
      <c r="J45" s="210">
        <f>IFERROR(Таблица62526[[#This Row],[Цена б/н]]*Таблица62526[[#This Row],[заказ б/н]],"-")</f>
        <v>0</v>
      </c>
      <c r="K45" s="211" t="str">
        <f>IF(Таблица62526[[#This Row],[Цена б/н]]&gt;0,"1 год","")</f>
        <v>1 год</v>
      </c>
    </row>
    <row r="46" spans="1:11" ht="15.75" x14ac:dyDescent="0.25">
      <c r="A46" s="204" t="s">
        <v>302</v>
      </c>
      <c r="B46" s="242" t="s">
        <v>12200</v>
      </c>
      <c r="C46" s="206" t="s">
        <v>12121</v>
      </c>
      <c r="D46" s="207"/>
      <c r="E46" s="208">
        <v>77400</v>
      </c>
      <c r="F46" s="208">
        <v>86767.2</v>
      </c>
      <c r="G46" s="209"/>
      <c r="H46" s="209"/>
      <c r="I46" s="210">
        <f>IFERROR(Таблица62526[[#This Row],[цена наличные]]*Таблица62526[[#This Row],[Заказ наличные]],"-")</f>
        <v>0</v>
      </c>
      <c r="J46" s="210">
        <f>IFERROR(Таблица62526[[#This Row],[Цена б/н]]*Таблица62526[[#This Row],[заказ б/н]],"-")</f>
        <v>0</v>
      </c>
      <c r="K46" s="211" t="str">
        <f>IF(Таблица62526[[#This Row],[Цена б/н]]&gt;0,"1 год","")</f>
        <v>1 год</v>
      </c>
    </row>
    <row r="47" spans="1:11" ht="15.75" x14ac:dyDescent="0.25">
      <c r="A47" s="204" t="s">
        <v>302</v>
      </c>
      <c r="B47" s="242" t="s">
        <v>12204</v>
      </c>
      <c r="C47" s="206" t="s">
        <v>10995</v>
      </c>
      <c r="D47" s="207"/>
      <c r="E47" s="208">
        <v>80700</v>
      </c>
      <c r="F47" s="208">
        <v>90500.95</v>
      </c>
      <c r="G47" s="209"/>
      <c r="H47" s="209"/>
      <c r="I47" s="210">
        <f>IFERROR(Таблица62526[[#This Row],[цена наличные]]*Таблица62526[[#This Row],[Заказ наличные]],"-")</f>
        <v>0</v>
      </c>
      <c r="J47" s="210">
        <f>IFERROR(Таблица62526[[#This Row],[Цена б/н]]*Таблица62526[[#This Row],[заказ б/н]],"-")</f>
        <v>0</v>
      </c>
      <c r="K47" s="211" t="str">
        <f>IF(Таблица62526[[#This Row],[Цена б/н]]&gt;0,"1 год","")</f>
        <v>1 год</v>
      </c>
    </row>
    <row r="48" spans="1:11" ht="15.75" x14ac:dyDescent="0.25">
      <c r="A48" s="204" t="s">
        <v>302</v>
      </c>
      <c r="B48" s="242" t="s">
        <v>12203</v>
      </c>
      <c r="C48" s="206" t="s">
        <v>5174</v>
      </c>
      <c r="D48" s="207"/>
      <c r="E48" s="208">
        <v>82000</v>
      </c>
      <c r="F48" s="208">
        <v>91917.2</v>
      </c>
      <c r="G48" s="209"/>
      <c r="H48" s="209"/>
      <c r="I48" s="210">
        <f>IFERROR(Таблица62526[[#This Row],[цена наличные]]*Таблица62526[[#This Row],[Заказ наличные]],"-")</f>
        <v>0</v>
      </c>
      <c r="J48" s="210">
        <f>IFERROR(Таблица62526[[#This Row],[Цена б/н]]*Таблица62526[[#This Row],[заказ б/н]],"-")</f>
        <v>0</v>
      </c>
      <c r="K48" s="211" t="str">
        <f>IF(Таблица62526[[#This Row],[Цена б/н]]&gt;0,"1 год","")</f>
        <v>1 год</v>
      </c>
    </row>
    <row r="49" spans="1:11" ht="15.75" x14ac:dyDescent="0.25">
      <c r="A49" s="204" t="s">
        <v>302</v>
      </c>
      <c r="B49" s="242" t="s">
        <v>12183</v>
      </c>
      <c r="C49" s="206" t="s">
        <v>11349</v>
      </c>
      <c r="D49" s="207"/>
      <c r="E49" s="208">
        <v>84700</v>
      </c>
      <c r="F49" s="208">
        <v>95007.2</v>
      </c>
      <c r="G49" s="209"/>
      <c r="H49" s="209"/>
      <c r="I49" s="210">
        <f>IFERROR(Таблица62526[[#This Row],[цена наличные]]*Таблица62526[[#This Row],[Заказ наличные]],"-")</f>
        <v>0</v>
      </c>
      <c r="J49" s="210">
        <f>IFERROR(Таблица62526[[#This Row],[Цена б/н]]*Таблица62526[[#This Row],[заказ б/н]],"-")</f>
        <v>0</v>
      </c>
      <c r="K49" s="211" t="str">
        <f>IF(Таблица62526[[#This Row],[Цена б/н]]&gt;0,"1 год","")</f>
        <v>1 год</v>
      </c>
    </row>
    <row r="50" spans="1:11" ht="15.75" x14ac:dyDescent="0.25">
      <c r="A50" s="204" t="s">
        <v>302</v>
      </c>
      <c r="B50" s="242" t="s">
        <v>12610</v>
      </c>
      <c r="C50" s="206" t="s">
        <v>12603</v>
      </c>
      <c r="D50" s="207"/>
      <c r="E50" s="208">
        <v>84900</v>
      </c>
      <c r="F50" s="208">
        <v>95264.7</v>
      </c>
      <c r="G50" s="209"/>
      <c r="H50" s="209"/>
      <c r="I50" s="210">
        <f>IFERROR(Таблица62526[[#This Row],[цена наличные]]*Таблица62526[[#This Row],[Заказ наличные]],"-")</f>
        <v>0</v>
      </c>
      <c r="J50" s="210">
        <f>IFERROR(Таблица62526[[#This Row],[Цена б/н]]*Таблица62526[[#This Row],[заказ б/н]],"-")</f>
        <v>0</v>
      </c>
      <c r="K50" s="211" t="str">
        <f>IF(Таблица62526[[#This Row],[Цена б/н]]&gt;0,"1 год","")</f>
        <v>1 год</v>
      </c>
    </row>
    <row r="51" spans="1:11" ht="15.75" x14ac:dyDescent="0.25">
      <c r="A51" s="204" t="s">
        <v>302</v>
      </c>
      <c r="B51" s="242" t="s">
        <v>14124</v>
      </c>
      <c r="C51" s="206" t="s">
        <v>14125</v>
      </c>
      <c r="D51" s="207"/>
      <c r="E51" s="208">
        <v>86300</v>
      </c>
      <c r="F51" s="208">
        <v>96809.7</v>
      </c>
      <c r="G51" s="209"/>
      <c r="H51" s="209"/>
      <c r="I51" s="210">
        <f>IFERROR(Таблица62526[[#This Row],[цена наличные]]*Таблица62526[[#This Row],[Заказ наличные]],"-")</f>
        <v>0</v>
      </c>
      <c r="J51" s="210">
        <f>IFERROR(Таблица62526[[#This Row],[Цена б/н]]*Таблица62526[[#This Row],[заказ б/н]],"-")</f>
        <v>0</v>
      </c>
      <c r="K51" s="211" t="str">
        <f>IF(Таблица62526[[#This Row],[Цена б/н]]&gt;0,"1 год","")</f>
        <v>1 год</v>
      </c>
    </row>
    <row r="52" spans="1:11" ht="15.75" x14ac:dyDescent="0.25">
      <c r="A52" s="204" t="s">
        <v>302</v>
      </c>
      <c r="B52" s="242" t="s">
        <v>12205</v>
      </c>
      <c r="C52" s="206" t="s">
        <v>12123</v>
      </c>
      <c r="D52" s="207"/>
      <c r="E52" s="208">
        <v>86500</v>
      </c>
      <c r="F52" s="208">
        <v>97067.199999999997</v>
      </c>
      <c r="G52" s="209"/>
      <c r="H52" s="209"/>
      <c r="I52" s="210">
        <f>IFERROR(Таблица62526[[#This Row],[цена наличные]]*Таблица62526[[#This Row],[Заказ наличные]],"-")</f>
        <v>0</v>
      </c>
      <c r="J52" s="210">
        <f>IFERROR(Таблица62526[[#This Row],[Цена б/н]]*Таблица62526[[#This Row],[заказ б/н]],"-")</f>
        <v>0</v>
      </c>
      <c r="K52" s="211" t="str">
        <f>IF(Таблица62526[[#This Row],[Цена б/н]]&gt;0,"1 год","")</f>
        <v>1 год</v>
      </c>
    </row>
    <row r="53" spans="1:11" ht="15.75" x14ac:dyDescent="0.25">
      <c r="A53" s="204" t="s">
        <v>302</v>
      </c>
      <c r="B53" s="242" t="s">
        <v>12208</v>
      </c>
      <c r="C53" s="206" t="s">
        <v>5162</v>
      </c>
      <c r="D53" s="207"/>
      <c r="E53" s="208">
        <v>86500</v>
      </c>
      <c r="F53" s="208">
        <v>97067.199999999997</v>
      </c>
      <c r="G53" s="209"/>
      <c r="H53" s="209"/>
      <c r="I53" s="210">
        <f>IFERROR(Таблица62526[[#This Row],[цена наличные]]*Таблица62526[[#This Row],[Заказ наличные]],"-")</f>
        <v>0</v>
      </c>
      <c r="J53" s="210">
        <f>IFERROR(Таблица62526[[#This Row],[Цена б/н]]*Таблица62526[[#This Row],[заказ б/н]],"-")</f>
        <v>0</v>
      </c>
      <c r="K53" s="211" t="str">
        <f>IF(Таблица62526[[#This Row],[Цена б/н]]&gt;0,"1 год","")</f>
        <v>1 год</v>
      </c>
    </row>
    <row r="54" spans="1:11" ht="15.75" x14ac:dyDescent="0.25">
      <c r="A54" s="204" t="s">
        <v>302</v>
      </c>
      <c r="B54" s="242" t="s">
        <v>12175</v>
      </c>
      <c r="C54" s="206" t="s">
        <v>5382</v>
      </c>
      <c r="D54" s="207"/>
      <c r="E54" s="208">
        <v>88400</v>
      </c>
      <c r="F54" s="208">
        <v>99127.2</v>
      </c>
      <c r="G54" s="209"/>
      <c r="H54" s="209"/>
      <c r="I54" s="210">
        <f>IFERROR(Таблица62526[[#This Row],[цена наличные]]*Таблица62526[[#This Row],[Заказ наличные]],"-")</f>
        <v>0</v>
      </c>
      <c r="J54" s="210">
        <f>IFERROR(Таблица62526[[#This Row],[Цена б/н]]*Таблица62526[[#This Row],[заказ б/н]],"-")</f>
        <v>0</v>
      </c>
      <c r="K54" s="211" t="str">
        <f>IF(Таблица62526[[#This Row],[Цена б/н]]&gt;0,"1 год","")</f>
        <v>1 год</v>
      </c>
    </row>
    <row r="55" spans="1:11" ht="15.75" x14ac:dyDescent="0.25">
      <c r="A55" s="204" t="s">
        <v>302</v>
      </c>
      <c r="B55" s="242" t="s">
        <v>12209</v>
      </c>
      <c r="C55" s="206" t="s">
        <v>10986</v>
      </c>
      <c r="D55" s="207"/>
      <c r="E55" s="208">
        <v>93000</v>
      </c>
      <c r="F55" s="208">
        <v>104277.2</v>
      </c>
      <c r="G55" s="209"/>
      <c r="H55" s="209"/>
      <c r="I55" s="210">
        <f>IFERROR(Таблица62526[[#This Row],[цена наличные]]*Таблица62526[[#This Row],[Заказ наличные]],"-")</f>
        <v>0</v>
      </c>
      <c r="J55" s="210">
        <f>IFERROR(Таблица62526[[#This Row],[Цена б/н]]*Таблица62526[[#This Row],[заказ б/н]],"-")</f>
        <v>0</v>
      </c>
      <c r="K55" s="211" t="str">
        <f>IF(Таблица62526[[#This Row],[Цена б/н]]&gt;0,"1 год","")</f>
        <v>1 год</v>
      </c>
    </row>
    <row r="56" spans="1:11" ht="15.75" x14ac:dyDescent="0.25">
      <c r="A56" s="204" t="s">
        <v>302</v>
      </c>
      <c r="B56" s="242" t="s">
        <v>12184</v>
      </c>
      <c r="C56" s="206" t="s">
        <v>5151</v>
      </c>
      <c r="D56" s="207"/>
      <c r="E56" s="208">
        <v>98500</v>
      </c>
      <c r="F56" s="208">
        <v>110457.2</v>
      </c>
      <c r="G56" s="209"/>
      <c r="H56" s="209"/>
      <c r="I56" s="210">
        <f>IFERROR(Таблица62526[[#This Row],[цена наличные]]*Таблица62526[[#This Row],[Заказ наличные]],"-")</f>
        <v>0</v>
      </c>
      <c r="J56" s="210">
        <f>IFERROR(Таблица62526[[#This Row],[Цена б/н]]*Таблица62526[[#This Row],[заказ б/н]],"-")</f>
        <v>0</v>
      </c>
      <c r="K56" s="211" t="str">
        <f>IF(Таблица62526[[#This Row],[Цена б/н]]&gt;0,"1 год","")</f>
        <v>1 год</v>
      </c>
    </row>
    <row r="57" spans="1:11" ht="15.75" x14ac:dyDescent="0.25">
      <c r="A57" s="204" t="s">
        <v>302</v>
      </c>
      <c r="B57" s="242" t="s">
        <v>12212</v>
      </c>
      <c r="C57" s="206" t="s">
        <v>12124</v>
      </c>
      <c r="D57" s="207"/>
      <c r="E57" s="208">
        <v>101200</v>
      </c>
      <c r="F57" s="208">
        <v>113547.2</v>
      </c>
      <c r="G57" s="209"/>
      <c r="H57" s="209"/>
      <c r="I57" s="210">
        <f>IFERROR(Таблица62526[[#This Row],[цена наличные]]*Таблица62526[[#This Row],[Заказ наличные]],"-")</f>
        <v>0</v>
      </c>
      <c r="J57" s="210">
        <f>IFERROR(Таблица62526[[#This Row],[Цена б/н]]*Таблица62526[[#This Row],[заказ б/н]],"-")</f>
        <v>0</v>
      </c>
      <c r="K57" s="211" t="str">
        <f>IF(Таблица62526[[#This Row],[Цена б/н]]&gt;0,"1 год","")</f>
        <v>1 год</v>
      </c>
    </row>
    <row r="58" spans="1:11" ht="15.75" x14ac:dyDescent="0.25">
      <c r="A58" s="204" t="s">
        <v>302</v>
      </c>
      <c r="B58" s="242" t="s">
        <v>12187</v>
      </c>
      <c r="C58" s="206" t="s">
        <v>12117</v>
      </c>
      <c r="D58" s="207"/>
      <c r="E58" s="208">
        <v>104900</v>
      </c>
      <c r="F58" s="208">
        <v>117667.2</v>
      </c>
      <c r="G58" s="209"/>
      <c r="H58" s="209"/>
      <c r="I58" s="210">
        <f>IFERROR(Таблица62526[[#This Row],[цена наличные]]*Таблица62526[[#This Row],[Заказ наличные]],"-")</f>
        <v>0</v>
      </c>
      <c r="J58" s="210">
        <f>IFERROR(Таблица62526[[#This Row],[Цена б/н]]*Таблица62526[[#This Row],[заказ б/н]],"-")</f>
        <v>0</v>
      </c>
      <c r="K58" s="211" t="str">
        <f>IF(Таблица62526[[#This Row],[Цена б/н]]&gt;0,"1 год","")</f>
        <v>1 год</v>
      </c>
    </row>
    <row r="59" spans="1:11" ht="15.75" x14ac:dyDescent="0.25">
      <c r="A59" s="204" t="s">
        <v>302</v>
      </c>
      <c r="B59" s="242" t="s">
        <v>12210</v>
      </c>
      <c r="C59" s="206" t="s">
        <v>5265</v>
      </c>
      <c r="D59" s="207"/>
      <c r="E59" s="208">
        <v>105800</v>
      </c>
      <c r="F59" s="208">
        <v>118697.2</v>
      </c>
      <c r="G59" s="209"/>
      <c r="H59" s="209"/>
      <c r="I59" s="210">
        <f>IFERROR(Таблица62526[[#This Row],[цена наличные]]*Таблица62526[[#This Row],[Заказ наличные]],"-")</f>
        <v>0</v>
      </c>
      <c r="J59" s="210">
        <f>IFERROR(Таблица62526[[#This Row],[Цена б/н]]*Таблица62526[[#This Row],[заказ б/н]],"-")</f>
        <v>0</v>
      </c>
      <c r="K59" s="211" t="str">
        <f>IF(Таблица62526[[#This Row],[Цена б/н]]&gt;0,"1 год","")</f>
        <v>1 год</v>
      </c>
    </row>
    <row r="60" spans="1:11" ht="15.75" x14ac:dyDescent="0.25">
      <c r="A60" s="204" t="s">
        <v>302</v>
      </c>
      <c r="B60" s="242" t="s">
        <v>12176</v>
      </c>
      <c r="C60" s="206" t="s">
        <v>10992</v>
      </c>
      <c r="D60" s="207"/>
      <c r="E60" s="208">
        <v>106700</v>
      </c>
      <c r="F60" s="208">
        <v>119727.2</v>
      </c>
      <c r="G60" s="209"/>
      <c r="H60" s="209"/>
      <c r="I60" s="210">
        <f>IFERROR(Таблица62526[[#This Row],[цена наличные]]*Таблица62526[[#This Row],[Заказ наличные]],"-")</f>
        <v>0</v>
      </c>
      <c r="J60" s="210">
        <f>IFERROR(Таблица62526[[#This Row],[Цена б/н]]*Таблица62526[[#This Row],[заказ б/н]],"-")</f>
        <v>0</v>
      </c>
      <c r="K60" s="211" t="str">
        <f>IF(Таблица62526[[#This Row],[Цена б/н]]&gt;0,"1 год","")</f>
        <v>1 год</v>
      </c>
    </row>
    <row r="61" spans="1:11" ht="15.75" x14ac:dyDescent="0.25">
      <c r="A61" s="204" t="s">
        <v>302</v>
      </c>
      <c r="B61" s="242" t="s">
        <v>12206</v>
      </c>
      <c r="C61" s="206" t="s">
        <v>5163</v>
      </c>
      <c r="D61" s="207"/>
      <c r="E61" s="208">
        <v>106700</v>
      </c>
      <c r="F61" s="208">
        <v>119727.2</v>
      </c>
      <c r="G61" s="209"/>
      <c r="H61" s="209"/>
      <c r="I61" s="210">
        <f>IFERROR(Таблица62526[[#This Row],[цена наличные]]*Таблица62526[[#This Row],[Заказ наличные]],"-")</f>
        <v>0</v>
      </c>
      <c r="J61" s="210">
        <f>IFERROR(Таблица62526[[#This Row],[Цена б/н]]*Таблица62526[[#This Row],[заказ б/н]],"-")</f>
        <v>0</v>
      </c>
      <c r="K61" s="211" t="str">
        <f>IF(Таблица62526[[#This Row],[Цена б/н]]&gt;0,"1 год","")</f>
        <v>1 год</v>
      </c>
    </row>
    <row r="62" spans="1:11" ht="15.75" x14ac:dyDescent="0.25">
      <c r="A62" s="204" t="s">
        <v>302</v>
      </c>
      <c r="B62" s="242" t="s">
        <v>12199</v>
      </c>
      <c r="C62" s="206" t="s">
        <v>12120</v>
      </c>
      <c r="D62" s="207"/>
      <c r="E62" s="208">
        <v>108800</v>
      </c>
      <c r="F62" s="208">
        <v>122044.7</v>
      </c>
      <c r="G62" s="209"/>
      <c r="H62" s="209"/>
      <c r="I62" s="210">
        <f>IFERROR(Таблица62526[[#This Row],[цена наличные]]*Таблица62526[[#This Row],[Заказ наличные]],"-")</f>
        <v>0</v>
      </c>
      <c r="J62" s="210">
        <f>IFERROR(Таблица62526[[#This Row],[Цена б/н]]*Таблица62526[[#This Row],[заказ б/н]],"-")</f>
        <v>0</v>
      </c>
      <c r="K62" s="211" t="str">
        <f>IF(Таблица62526[[#This Row],[Цена б/н]]&gt;0,"1 год","")</f>
        <v>1 год</v>
      </c>
    </row>
    <row r="63" spans="1:11" ht="15.75" x14ac:dyDescent="0.25">
      <c r="A63" s="204" t="s">
        <v>302</v>
      </c>
      <c r="B63" s="242" t="s">
        <v>12180</v>
      </c>
      <c r="C63" s="206" t="s">
        <v>10991</v>
      </c>
      <c r="D63" s="207"/>
      <c r="E63" s="208">
        <v>109500</v>
      </c>
      <c r="F63" s="208">
        <v>122817.2</v>
      </c>
      <c r="G63" s="209"/>
      <c r="H63" s="209"/>
      <c r="I63" s="210">
        <f>IFERROR(Таблица62526[[#This Row],[цена наличные]]*Таблица62526[[#This Row],[Заказ наличные]],"-")</f>
        <v>0</v>
      </c>
      <c r="J63" s="210">
        <f>IFERROR(Таблица62526[[#This Row],[Цена б/н]]*Таблица62526[[#This Row],[заказ б/н]],"-")</f>
        <v>0</v>
      </c>
      <c r="K63" s="211" t="str">
        <f>IF(Таблица62526[[#This Row],[Цена б/н]]&gt;0,"1 год","")</f>
        <v>1 год</v>
      </c>
    </row>
    <row r="64" spans="1:11" ht="15.75" x14ac:dyDescent="0.25">
      <c r="A64" s="204" t="s">
        <v>302</v>
      </c>
      <c r="B64" s="242" t="s">
        <v>12185</v>
      </c>
      <c r="C64" s="206" t="s">
        <v>12115</v>
      </c>
      <c r="D64" s="207"/>
      <c r="E64" s="208">
        <v>109500</v>
      </c>
      <c r="F64" s="208">
        <v>122817.2</v>
      </c>
      <c r="G64" s="209"/>
      <c r="H64" s="209"/>
      <c r="I64" s="210">
        <f>IFERROR(Таблица62526[[#This Row],[цена наличные]]*Таблица62526[[#This Row],[Заказ наличные]],"-")</f>
        <v>0</v>
      </c>
      <c r="J64" s="210">
        <f>IFERROR(Таблица62526[[#This Row],[Цена б/н]]*Таблица62526[[#This Row],[заказ б/н]],"-")</f>
        <v>0</v>
      </c>
      <c r="K64" s="211" t="str">
        <f>IF(Таблица62526[[#This Row],[Цена б/н]]&gt;0,"1 год","")</f>
        <v>1 год</v>
      </c>
    </row>
    <row r="65" spans="1:11" ht="15.75" x14ac:dyDescent="0.25">
      <c r="A65" s="204" t="s">
        <v>302</v>
      </c>
      <c r="B65" s="242" t="s">
        <v>14122</v>
      </c>
      <c r="C65" s="206" t="s">
        <v>14123</v>
      </c>
      <c r="D65" s="207"/>
      <c r="E65" s="208">
        <v>113200</v>
      </c>
      <c r="F65" s="208">
        <v>126937.2</v>
      </c>
      <c r="G65" s="209"/>
      <c r="H65" s="209"/>
      <c r="I65" s="210">
        <f>IFERROR(Таблица62526[[#This Row],[цена наличные]]*Таблица62526[[#This Row],[Заказ наличные]],"-")</f>
        <v>0</v>
      </c>
      <c r="J65" s="210">
        <f>IFERROR(Таблица62526[[#This Row],[Цена б/н]]*Таблица62526[[#This Row],[заказ б/н]],"-")</f>
        <v>0</v>
      </c>
      <c r="K65" s="211" t="str">
        <f>IF(Таблица62526[[#This Row],[Цена б/н]]&gt;0,"1 год","")</f>
        <v>1 год</v>
      </c>
    </row>
    <row r="66" spans="1:11" ht="15.75" x14ac:dyDescent="0.25">
      <c r="A66" s="204" t="s">
        <v>302</v>
      </c>
      <c r="B66" s="242" t="s">
        <v>12177</v>
      </c>
      <c r="C66" s="206" t="s">
        <v>5170</v>
      </c>
      <c r="D66" s="207"/>
      <c r="E66" s="208">
        <v>114300</v>
      </c>
      <c r="F66" s="208">
        <v>128224.7</v>
      </c>
      <c r="G66" s="209"/>
      <c r="H66" s="209"/>
      <c r="I66" s="210">
        <f>IFERROR(Таблица62526[[#This Row],[цена наличные]]*Таблица62526[[#This Row],[Заказ наличные]],"-")</f>
        <v>0</v>
      </c>
      <c r="J66" s="210">
        <f>IFERROR(Таблица62526[[#This Row],[Цена б/н]]*Таблица62526[[#This Row],[заказ б/н]],"-")</f>
        <v>0</v>
      </c>
      <c r="K66" s="211" t="str">
        <f>IF(Таблица62526[[#This Row],[Цена б/н]]&gt;0,"1 год","")</f>
        <v>1 год</v>
      </c>
    </row>
    <row r="67" spans="1:11" ht="15.75" x14ac:dyDescent="0.25">
      <c r="A67" s="204" t="s">
        <v>302</v>
      </c>
      <c r="B67" s="242" t="s">
        <v>12186</v>
      </c>
      <c r="C67" s="206" t="s">
        <v>12116</v>
      </c>
      <c r="D67" s="207"/>
      <c r="E67" s="208">
        <v>115000</v>
      </c>
      <c r="F67" s="208">
        <v>128997.2</v>
      </c>
      <c r="G67" s="209"/>
      <c r="H67" s="209"/>
      <c r="I67" s="210">
        <f>IFERROR(Таблица62526[[#This Row],[цена наличные]]*Таблица62526[[#This Row],[Заказ наличные]],"-")</f>
        <v>0</v>
      </c>
      <c r="J67" s="210">
        <f>IFERROR(Таблица62526[[#This Row],[Цена б/н]]*Таблица62526[[#This Row],[заказ б/н]],"-")</f>
        <v>0</v>
      </c>
      <c r="K67" s="211" t="str">
        <f>IF(Таблица62526[[#This Row],[Цена б/н]]&gt;0,"1 год","")</f>
        <v>1 год</v>
      </c>
    </row>
    <row r="68" spans="1:11" ht="15.75" x14ac:dyDescent="0.25">
      <c r="A68" s="204" t="s">
        <v>302</v>
      </c>
      <c r="B68" s="242" t="s">
        <v>12181</v>
      </c>
      <c r="C68" s="206" t="s">
        <v>5169</v>
      </c>
      <c r="D68" s="207"/>
      <c r="E68" s="208">
        <v>116800</v>
      </c>
      <c r="F68" s="208">
        <v>131057.2</v>
      </c>
      <c r="G68" s="209"/>
      <c r="H68" s="209"/>
      <c r="I68" s="210">
        <f>IFERROR(Таблица62526[[#This Row],[цена наличные]]*Таблица62526[[#This Row],[Заказ наличные]],"-")</f>
        <v>0</v>
      </c>
      <c r="J68" s="210">
        <f>IFERROR(Таблица62526[[#This Row],[Цена б/н]]*Таблица62526[[#This Row],[заказ б/н]],"-")</f>
        <v>0</v>
      </c>
      <c r="K68" s="211" t="str">
        <f>IF(Таблица62526[[#This Row],[Цена б/н]]&gt;0,"1 год","")</f>
        <v>1 год</v>
      </c>
    </row>
    <row r="69" spans="1:11" ht="15.75" x14ac:dyDescent="0.25">
      <c r="A69" s="204" t="s">
        <v>302</v>
      </c>
      <c r="B69" s="242" t="s">
        <v>12211</v>
      </c>
      <c r="C69" s="206" t="s">
        <v>5269</v>
      </c>
      <c r="D69" s="207"/>
      <c r="E69" s="208">
        <v>117800</v>
      </c>
      <c r="F69" s="208">
        <v>132087.20000000001</v>
      </c>
      <c r="G69" s="209"/>
      <c r="H69" s="209"/>
      <c r="I69" s="210">
        <f>IFERROR(Таблица62526[[#This Row],[цена наличные]]*Таблица62526[[#This Row],[Заказ наличные]],"-")</f>
        <v>0</v>
      </c>
      <c r="J69" s="210">
        <f>IFERROR(Таблица62526[[#This Row],[Цена б/н]]*Таблица62526[[#This Row],[заказ б/н]],"-")</f>
        <v>0</v>
      </c>
      <c r="K69" s="211" t="str">
        <f>IF(Таблица62526[[#This Row],[Цена б/н]]&gt;0,"1 год","")</f>
        <v>1 год</v>
      </c>
    </row>
    <row r="70" spans="1:11" ht="15.75" x14ac:dyDescent="0.25">
      <c r="A70" s="204" t="s">
        <v>302</v>
      </c>
      <c r="B70" s="242" t="s">
        <v>12178</v>
      </c>
      <c r="C70" s="206" t="s">
        <v>5149</v>
      </c>
      <c r="D70" s="207"/>
      <c r="E70" s="208">
        <v>118700</v>
      </c>
      <c r="F70" s="208">
        <v>133117.20000000001</v>
      </c>
      <c r="G70" s="209"/>
      <c r="H70" s="209"/>
      <c r="I70" s="210">
        <f>IFERROR(Таблица62526[[#This Row],[цена наличные]]*Таблица62526[[#This Row],[Заказ наличные]],"-")</f>
        <v>0</v>
      </c>
      <c r="J70" s="210">
        <f>IFERROR(Таблица62526[[#This Row],[Цена б/н]]*Таблица62526[[#This Row],[заказ б/н]],"-")</f>
        <v>0</v>
      </c>
      <c r="K70" s="211" t="str">
        <f>IF(Таблица62526[[#This Row],[Цена б/н]]&gt;0,"1 год","")</f>
        <v>1 год</v>
      </c>
    </row>
    <row r="71" spans="1:11" ht="15.75" x14ac:dyDescent="0.25">
      <c r="A71" s="204" t="s">
        <v>302</v>
      </c>
      <c r="B71" s="242" t="s">
        <v>12207</v>
      </c>
      <c r="C71" s="206" t="s">
        <v>5175</v>
      </c>
      <c r="D71" s="207"/>
      <c r="E71" s="208">
        <v>124200</v>
      </c>
      <c r="F71" s="208">
        <v>139297.20000000001</v>
      </c>
      <c r="G71" s="209"/>
      <c r="H71" s="209"/>
      <c r="I71" s="210">
        <f>IFERROR(Таблица62526[[#This Row],[цена наличные]]*Таблица62526[[#This Row],[Заказ наличные]],"-")</f>
        <v>0</v>
      </c>
      <c r="J71" s="210">
        <f>IFERROR(Таблица62526[[#This Row],[Цена б/н]]*Таблица62526[[#This Row],[заказ б/н]],"-")</f>
        <v>0</v>
      </c>
      <c r="K71" s="211" t="str">
        <f>IF(Таблица62526[[#This Row],[Цена б/н]]&gt;0,"1 год","")</f>
        <v>1 год</v>
      </c>
    </row>
    <row r="72" spans="1:11" ht="15.75" x14ac:dyDescent="0.25">
      <c r="A72" s="204" t="s">
        <v>302</v>
      </c>
      <c r="B72" s="242" t="s">
        <v>13961</v>
      </c>
      <c r="C72" s="206" t="s">
        <v>5159</v>
      </c>
      <c r="D72" s="207"/>
      <c r="E72" s="208">
        <v>131500</v>
      </c>
      <c r="F72" s="208">
        <v>147537.20000000001</v>
      </c>
      <c r="G72" s="209"/>
      <c r="H72" s="209"/>
      <c r="I72" s="210">
        <f>IFERROR(Таблица62526[[#This Row],[цена наличные]]*Таблица62526[[#This Row],[Заказ наличные]],"-")</f>
        <v>0</v>
      </c>
      <c r="J72" s="210">
        <f>IFERROR(Таблица62526[[#This Row],[Цена б/н]]*Таблица62526[[#This Row],[заказ б/н]],"-")</f>
        <v>0</v>
      </c>
      <c r="K72" s="211" t="str">
        <f>IF(Таблица62526[[#This Row],[Цена б/н]]&gt;0,"1 год","")</f>
        <v>1 год</v>
      </c>
    </row>
    <row r="73" spans="1:11" ht="15.75" x14ac:dyDescent="0.25">
      <c r="A73" s="204" t="s">
        <v>302</v>
      </c>
      <c r="B73" s="242" t="s">
        <v>12213</v>
      </c>
      <c r="C73" s="206" t="s">
        <v>12125</v>
      </c>
      <c r="D73" s="207"/>
      <c r="E73" s="208">
        <v>151900</v>
      </c>
      <c r="F73" s="208">
        <v>170454.7</v>
      </c>
      <c r="G73" s="209"/>
      <c r="H73" s="209"/>
      <c r="I73" s="210">
        <f>IFERROR(Таблица62526[[#This Row],[цена наличные]]*Таблица62526[[#This Row],[Заказ наличные]],"-")</f>
        <v>0</v>
      </c>
      <c r="J73" s="210">
        <f>IFERROR(Таблица62526[[#This Row],[Цена б/н]]*Таблица62526[[#This Row],[заказ б/н]],"-")</f>
        <v>0</v>
      </c>
      <c r="K73" s="211" t="str">
        <f>IF(Таблица62526[[#This Row],[Цена б/н]]&gt;0,"1 год","")</f>
        <v>1 год</v>
      </c>
    </row>
    <row r="74" spans="1:11" ht="15.75" x14ac:dyDescent="0.25">
      <c r="A74" s="204" t="s">
        <v>302</v>
      </c>
      <c r="B74" s="242" t="s">
        <v>12179</v>
      </c>
      <c r="C74" s="206" t="s">
        <v>5150</v>
      </c>
      <c r="D74" s="207"/>
      <c r="E74" s="208">
        <v>160900</v>
      </c>
      <c r="F74" s="208">
        <v>180497.2</v>
      </c>
      <c r="G74" s="209"/>
      <c r="H74" s="209"/>
      <c r="I74" s="210">
        <f>IFERROR(Таблица62526[[#This Row],[цена наличные]]*Таблица62526[[#This Row],[Заказ наличные]],"-")</f>
        <v>0</v>
      </c>
      <c r="J74" s="210">
        <f>IFERROR(Таблица62526[[#This Row],[Цена б/н]]*Таблица62526[[#This Row],[заказ б/н]],"-")</f>
        <v>0</v>
      </c>
      <c r="K74" s="211" t="str">
        <f>IF(Таблица62526[[#This Row],[Цена б/н]]&gt;0,"1 год","")</f>
        <v>1 год</v>
      </c>
    </row>
    <row r="75" spans="1:11" ht="15.75" x14ac:dyDescent="0.25">
      <c r="A75" s="204" t="s">
        <v>302</v>
      </c>
      <c r="B75" s="242" t="s">
        <v>12216</v>
      </c>
      <c r="C75" s="206" t="s">
        <v>5555</v>
      </c>
      <c r="D75" s="207"/>
      <c r="E75" s="208">
        <v>165500</v>
      </c>
      <c r="F75" s="208">
        <v>185647.2</v>
      </c>
      <c r="G75" s="209"/>
      <c r="H75" s="209"/>
      <c r="I75" s="210">
        <f>IFERROR(Таблица62526[[#This Row],[цена наличные]]*Таблица62526[[#This Row],[Заказ наличные]],"-")</f>
        <v>0</v>
      </c>
      <c r="J75" s="210">
        <f>IFERROR(Таблица62526[[#This Row],[Цена б/н]]*Таблица62526[[#This Row],[заказ б/н]],"-")</f>
        <v>0</v>
      </c>
      <c r="K75" s="211" t="str">
        <f>IF(Таблица62526[[#This Row],[Цена б/н]]&gt;0,"1 год","")</f>
        <v>1 год</v>
      </c>
    </row>
    <row r="76" spans="1:11" ht="15.75" x14ac:dyDescent="0.25">
      <c r="A76" s="204" t="s">
        <v>302</v>
      </c>
      <c r="B76" s="242" t="s">
        <v>12214</v>
      </c>
      <c r="C76" s="206" t="s">
        <v>12126</v>
      </c>
      <c r="D76" s="207"/>
      <c r="E76" s="208">
        <v>165700</v>
      </c>
      <c r="F76" s="208">
        <v>185904.7</v>
      </c>
      <c r="G76" s="209"/>
      <c r="H76" s="209"/>
      <c r="I76" s="210">
        <f>IFERROR(Таблица62526[[#This Row],[цена наличные]]*Таблица62526[[#This Row],[Заказ наличные]],"-")</f>
        <v>0</v>
      </c>
      <c r="J76" s="210">
        <f>IFERROR(Таблица62526[[#This Row],[Цена б/н]]*Таблица62526[[#This Row],[заказ б/н]],"-")</f>
        <v>0</v>
      </c>
      <c r="K76" s="211" t="str">
        <f>IF(Таблица62526[[#This Row],[Цена б/н]]&gt;0,"1 год","")</f>
        <v>1 год</v>
      </c>
    </row>
    <row r="77" spans="1:11" ht="15.75" x14ac:dyDescent="0.25">
      <c r="A77" s="204" t="s">
        <v>302</v>
      </c>
      <c r="B77" s="242" t="s">
        <v>12182</v>
      </c>
      <c r="C77" s="206" t="s">
        <v>5154</v>
      </c>
      <c r="D77" s="207"/>
      <c r="E77" s="208">
        <v>167500</v>
      </c>
      <c r="F77" s="208">
        <v>187964.7</v>
      </c>
      <c r="G77" s="209"/>
      <c r="H77" s="209"/>
      <c r="I77" s="210">
        <f>IFERROR(Таблица62526[[#This Row],[цена наличные]]*Таблица62526[[#This Row],[Заказ наличные]],"-")</f>
        <v>0</v>
      </c>
      <c r="J77" s="210">
        <f>IFERROR(Таблица62526[[#This Row],[Цена б/н]]*Таблица62526[[#This Row],[заказ б/н]],"-")</f>
        <v>0</v>
      </c>
      <c r="K77" s="211" t="str">
        <f>IF(Таблица62526[[#This Row],[Цена б/н]]&gt;0,"1 год","")</f>
        <v>1 год</v>
      </c>
    </row>
    <row r="78" spans="1:11" ht="15.75" x14ac:dyDescent="0.25">
      <c r="A78" s="204" t="s">
        <v>302</v>
      </c>
      <c r="B78" s="242" t="s">
        <v>14121</v>
      </c>
      <c r="C78" s="206" t="s">
        <v>5161</v>
      </c>
      <c r="D78" s="207"/>
      <c r="E78" s="208">
        <v>170300</v>
      </c>
      <c r="F78" s="208">
        <v>191054.7</v>
      </c>
      <c r="G78" s="209"/>
      <c r="H78" s="209"/>
      <c r="I78" s="210">
        <f>IFERROR(Таблица62526[[#This Row],[цена наличные]]*Таблица62526[[#This Row],[Заказ наличные]],"-")</f>
        <v>0</v>
      </c>
      <c r="J78" s="210">
        <f>IFERROR(Таблица62526[[#This Row],[Цена б/н]]*Таблица62526[[#This Row],[заказ б/н]],"-")</f>
        <v>0</v>
      </c>
      <c r="K78" s="211" t="str">
        <f>IF(Таблица62526[[#This Row],[Цена б/н]]&gt;0,"1 год","")</f>
        <v>1 год</v>
      </c>
    </row>
    <row r="79" spans="1:11" ht="15.75" x14ac:dyDescent="0.25">
      <c r="A79" s="204" t="s">
        <v>302</v>
      </c>
      <c r="B79" s="242" t="s">
        <v>12165</v>
      </c>
      <c r="C79" s="206" t="s">
        <v>10993</v>
      </c>
      <c r="D79" s="207"/>
      <c r="E79" s="208">
        <v>184300</v>
      </c>
      <c r="F79" s="208">
        <v>206762.2</v>
      </c>
      <c r="G79" s="209"/>
      <c r="H79" s="209"/>
      <c r="I79" s="210">
        <f>IFERROR(Таблица62526[[#This Row],[цена наличные]]*Таблица62526[[#This Row],[Заказ наличные]],"-")</f>
        <v>0</v>
      </c>
      <c r="J79" s="210">
        <f>IFERROR(Таблица62526[[#This Row],[Цена б/н]]*Таблица62526[[#This Row],[заказ б/н]],"-")</f>
        <v>0</v>
      </c>
      <c r="K79" s="211" t="str">
        <f>IF(Таблица62526[[#This Row],[Цена б/н]]&gt;0,"1 год","")</f>
        <v>1 год</v>
      </c>
    </row>
    <row r="80" spans="1:11" ht="15.75" x14ac:dyDescent="0.25">
      <c r="A80" s="204" t="s">
        <v>302</v>
      </c>
      <c r="B80" s="242" t="s">
        <v>12217</v>
      </c>
      <c r="C80" s="206" t="s">
        <v>10987</v>
      </c>
      <c r="D80" s="207"/>
      <c r="E80" s="208">
        <v>185000</v>
      </c>
      <c r="F80" s="208">
        <v>207534.7</v>
      </c>
      <c r="G80" s="209"/>
      <c r="H80" s="209"/>
      <c r="I80" s="210">
        <f>IFERROR(Таблица62526[[#This Row],[цена наличные]]*Таблица62526[[#This Row],[Заказ наличные]],"-")</f>
        <v>0</v>
      </c>
      <c r="J80" s="210">
        <f>IFERROR(Таблица62526[[#This Row],[Цена б/н]]*Таблица62526[[#This Row],[заказ б/н]],"-")</f>
        <v>0</v>
      </c>
      <c r="K80" s="211" t="str">
        <f>IF(Таблица62526[[#This Row],[Цена б/н]]&gt;0,"1 год","")</f>
        <v>1 год</v>
      </c>
    </row>
    <row r="81" spans="1:11" ht="15.75" x14ac:dyDescent="0.25">
      <c r="A81" s="204" t="s">
        <v>302</v>
      </c>
      <c r="B81" s="242" t="s">
        <v>12169</v>
      </c>
      <c r="C81" s="206" t="s">
        <v>10994</v>
      </c>
      <c r="D81" s="207"/>
      <c r="E81" s="208">
        <v>200600</v>
      </c>
      <c r="F81" s="208">
        <v>225044.7</v>
      </c>
      <c r="G81" s="209"/>
      <c r="H81" s="209"/>
      <c r="I81" s="210">
        <f>IFERROR(Таблица62526[[#This Row],[цена наличные]]*Таблица62526[[#This Row],[Заказ наличные]],"-")</f>
        <v>0</v>
      </c>
      <c r="J81" s="210">
        <f>IFERROR(Таблица62526[[#This Row],[Цена б/н]]*Таблица62526[[#This Row],[заказ б/н]],"-")</f>
        <v>0</v>
      </c>
      <c r="K81" s="211" t="str">
        <f>IF(Таблица62526[[#This Row],[Цена б/н]]&gt;0,"1 год","")</f>
        <v>1 год</v>
      </c>
    </row>
    <row r="82" spans="1:11" ht="15.75" x14ac:dyDescent="0.25">
      <c r="A82" s="204" t="s">
        <v>302</v>
      </c>
      <c r="B82" s="242" t="s">
        <v>12167</v>
      </c>
      <c r="C82" s="206" t="s">
        <v>5160</v>
      </c>
      <c r="D82" s="207"/>
      <c r="E82" s="208">
        <v>205200</v>
      </c>
      <c r="F82" s="208">
        <v>230194.7</v>
      </c>
      <c r="G82" s="209"/>
      <c r="H82" s="209"/>
      <c r="I82" s="210">
        <f>IFERROR(Таблица62526[[#This Row],[цена наличные]]*Таблица62526[[#This Row],[Заказ наличные]],"-")</f>
        <v>0</v>
      </c>
      <c r="J82" s="210">
        <f>IFERROR(Таблица62526[[#This Row],[Цена б/н]]*Таблица62526[[#This Row],[заказ б/н]],"-")</f>
        <v>0</v>
      </c>
      <c r="K82" s="211" t="str">
        <f>IF(Таблица62526[[#This Row],[Цена б/н]]&gt;0,"1 год","")</f>
        <v>1 год</v>
      </c>
    </row>
    <row r="83" spans="1:11" ht="15.75" x14ac:dyDescent="0.25">
      <c r="A83" s="204" t="s">
        <v>302</v>
      </c>
      <c r="B83" s="242" t="s">
        <v>12168</v>
      </c>
      <c r="C83" s="206" t="s">
        <v>5155</v>
      </c>
      <c r="D83" s="207"/>
      <c r="E83" s="208">
        <v>218000</v>
      </c>
      <c r="F83" s="208">
        <v>244614.7</v>
      </c>
      <c r="G83" s="209"/>
      <c r="H83" s="209"/>
      <c r="I83" s="210">
        <f>IFERROR(Таблица62526[[#This Row],[цена наличные]]*Таблица62526[[#This Row],[Заказ наличные]],"-")</f>
        <v>0</v>
      </c>
      <c r="J83" s="210">
        <f>IFERROR(Таблица62526[[#This Row],[Цена б/н]]*Таблица62526[[#This Row],[заказ б/н]],"-")</f>
        <v>0</v>
      </c>
      <c r="K83" s="211" t="str">
        <f>IF(Таблица62526[[#This Row],[Цена б/н]]&gt;0,"1 год","")</f>
        <v>1 год</v>
      </c>
    </row>
    <row r="84" spans="1:11" ht="15.75" x14ac:dyDescent="0.25">
      <c r="A84" s="204" t="s">
        <v>302</v>
      </c>
      <c r="B84" s="242" t="s">
        <v>14120</v>
      </c>
      <c r="C84" s="206" t="s">
        <v>5172</v>
      </c>
      <c r="D84" s="207"/>
      <c r="E84" s="208">
        <v>222600</v>
      </c>
      <c r="F84" s="208">
        <v>249764.7</v>
      </c>
      <c r="G84" s="209"/>
      <c r="H84" s="209"/>
      <c r="I84" s="210">
        <f>IFERROR(Таблица62526[[#This Row],[цена наличные]]*Таблица62526[[#This Row],[Заказ наличные]],"-")</f>
        <v>0</v>
      </c>
      <c r="J84" s="210">
        <f>IFERROR(Таблица62526[[#This Row],[Цена б/н]]*Таблица62526[[#This Row],[заказ б/н]],"-")</f>
        <v>0</v>
      </c>
      <c r="K84" s="211" t="str">
        <f>IF(Таблица62526[[#This Row],[Цена б/н]]&gt;0,"1 год","")</f>
        <v>1 год</v>
      </c>
    </row>
    <row r="85" spans="1:11" ht="15.75" x14ac:dyDescent="0.25">
      <c r="A85" s="204" t="s">
        <v>302</v>
      </c>
      <c r="B85" s="242" t="s">
        <v>12215</v>
      </c>
      <c r="C85" s="206" t="s">
        <v>10996</v>
      </c>
      <c r="D85" s="207"/>
      <c r="E85" s="208">
        <v>239100</v>
      </c>
      <c r="F85" s="208">
        <v>268304.7</v>
      </c>
      <c r="G85" s="209"/>
      <c r="H85" s="209"/>
      <c r="I85" s="210">
        <f>IFERROR(Таблица62526[[#This Row],[цена наличные]]*Таблица62526[[#This Row],[Заказ наличные]],"-")</f>
        <v>0</v>
      </c>
      <c r="J85" s="210">
        <f>IFERROR(Таблица62526[[#This Row],[Цена б/н]]*Таблица62526[[#This Row],[заказ б/н]],"-")</f>
        <v>0</v>
      </c>
      <c r="K85" s="211" t="str">
        <f>IF(Таблица62526[[#This Row],[Цена б/н]]&gt;0,"1 год","")</f>
        <v>1 год</v>
      </c>
    </row>
    <row r="86" spans="1:11" ht="15.75" x14ac:dyDescent="0.25">
      <c r="A86" s="204" t="s">
        <v>302</v>
      </c>
      <c r="B86" s="242" t="s">
        <v>12166</v>
      </c>
      <c r="C86" s="206" t="s">
        <v>12114</v>
      </c>
      <c r="D86" s="207"/>
      <c r="E86" s="208">
        <v>259800</v>
      </c>
      <c r="F86" s="208">
        <v>291479.7</v>
      </c>
      <c r="G86" s="209"/>
      <c r="H86" s="209"/>
      <c r="I86" s="210">
        <f>IFERROR(Таблица62526[[#This Row],[цена наличные]]*Таблица62526[[#This Row],[Заказ наличные]],"-")</f>
        <v>0</v>
      </c>
      <c r="J86" s="210">
        <f>IFERROR(Таблица62526[[#This Row],[Цена б/н]]*Таблица62526[[#This Row],[заказ б/н]],"-")</f>
        <v>0</v>
      </c>
      <c r="K86" s="211" t="str">
        <f>IF(Таблица62526[[#This Row],[Цена б/н]]&gt;0,"1 год","")</f>
        <v>1 год</v>
      </c>
    </row>
    <row r="87" spans="1:11" ht="15.75" x14ac:dyDescent="0.25">
      <c r="A87" s="204" t="s">
        <v>302</v>
      </c>
      <c r="B87" s="242" t="s">
        <v>12162</v>
      </c>
      <c r="C87" s="206" t="s">
        <v>5165</v>
      </c>
      <c r="D87" s="207"/>
      <c r="E87" s="208">
        <v>289600</v>
      </c>
      <c r="F87" s="208">
        <v>324954.7</v>
      </c>
      <c r="G87" s="209"/>
      <c r="H87" s="209"/>
      <c r="I87" s="210">
        <f>IFERROR(Таблица62526[[#This Row],[цена наличные]]*Таблица62526[[#This Row],[Заказ наличные]],"-")</f>
        <v>0</v>
      </c>
      <c r="J87" s="210">
        <f>IFERROR(Таблица62526[[#This Row],[Цена б/н]]*Таблица62526[[#This Row],[заказ б/н]],"-")</f>
        <v>0</v>
      </c>
      <c r="K87" s="211" t="str">
        <f>IF(Таблица62526[[#This Row],[Цена б/н]]&gt;0,"1 год","")</f>
        <v>1 год</v>
      </c>
    </row>
    <row r="88" spans="1:11" ht="15.75" x14ac:dyDescent="0.25">
      <c r="A88" s="204" t="s">
        <v>302</v>
      </c>
      <c r="B88" s="242" t="s">
        <v>12170</v>
      </c>
      <c r="C88" s="206" t="s">
        <v>5158</v>
      </c>
      <c r="D88" s="207"/>
      <c r="E88" s="208">
        <v>327700</v>
      </c>
      <c r="F88" s="208">
        <v>367699.7</v>
      </c>
      <c r="G88" s="209"/>
      <c r="H88" s="209"/>
      <c r="I88" s="210">
        <f>IFERROR(Таблица62526[[#This Row],[цена наличные]]*Таблица62526[[#This Row],[Заказ наличные]],"-")</f>
        <v>0</v>
      </c>
      <c r="J88" s="210">
        <f>IFERROR(Таблица62526[[#This Row],[Цена б/н]]*Таблица62526[[#This Row],[заказ б/н]],"-")</f>
        <v>0</v>
      </c>
      <c r="K88" s="211" t="str">
        <f>IF(Таблица62526[[#This Row],[Цена б/н]]&gt;0,"1 год","")</f>
        <v>1 год</v>
      </c>
    </row>
    <row r="89" spans="1:11" ht="15.75" x14ac:dyDescent="0.25">
      <c r="A89" s="204" t="s">
        <v>302</v>
      </c>
      <c r="B89" s="242" t="s">
        <v>12171</v>
      </c>
      <c r="C89" s="206" t="s">
        <v>10984</v>
      </c>
      <c r="D89" s="207"/>
      <c r="E89" s="208">
        <v>359100</v>
      </c>
      <c r="F89" s="208">
        <v>402977.2</v>
      </c>
      <c r="G89" s="209"/>
      <c r="H89" s="209"/>
      <c r="I89" s="210">
        <f>IFERROR(Таблица62526[[#This Row],[цена наличные]]*Таблица62526[[#This Row],[Заказ наличные]],"-")</f>
        <v>0</v>
      </c>
      <c r="J89" s="210">
        <f>IFERROR(Таблица62526[[#This Row],[Цена б/н]]*Таблица62526[[#This Row],[заказ б/н]],"-")</f>
        <v>0</v>
      </c>
      <c r="K89" s="211" t="str">
        <f>IF(Таблица62526[[#This Row],[Цена б/н]]&gt;0,"1 год","")</f>
        <v>1 год</v>
      </c>
    </row>
    <row r="90" spans="1:11" ht="15.75" x14ac:dyDescent="0.25">
      <c r="A90" s="204" t="s">
        <v>302</v>
      </c>
      <c r="B90" s="242" t="s">
        <v>12163</v>
      </c>
      <c r="C90" s="206" t="s">
        <v>5166</v>
      </c>
      <c r="D90" s="207"/>
      <c r="E90" s="208">
        <v>365800</v>
      </c>
      <c r="F90" s="208">
        <v>410444.7</v>
      </c>
      <c r="G90" s="209"/>
      <c r="H90" s="209"/>
      <c r="I90" s="210">
        <f>IFERROR(Таблица62526[[#This Row],[цена наличные]]*Таблица62526[[#This Row],[Заказ наличные]],"-")</f>
        <v>0</v>
      </c>
      <c r="J90" s="210">
        <f>IFERROR(Таблица62526[[#This Row],[Цена б/н]]*Таблица62526[[#This Row],[заказ б/н]],"-")</f>
        <v>0</v>
      </c>
      <c r="K90" s="211" t="str">
        <f>IF(Таблица62526[[#This Row],[Цена б/н]]&gt;0,"1 год","")</f>
        <v>1 год</v>
      </c>
    </row>
    <row r="91" spans="1:11" ht="15.75" x14ac:dyDescent="0.25">
      <c r="A91" s="204" t="s">
        <v>302</v>
      </c>
      <c r="B91" s="242" t="s">
        <v>12172</v>
      </c>
      <c r="C91" s="206" t="s">
        <v>10259</v>
      </c>
      <c r="D91" s="207"/>
      <c r="E91" s="208">
        <v>425700</v>
      </c>
      <c r="F91" s="208">
        <v>477652.2</v>
      </c>
      <c r="G91" s="209"/>
      <c r="H91" s="209"/>
      <c r="I91" s="210">
        <f>IFERROR(Таблица62526[[#This Row],[цена наличные]]*Таблица62526[[#This Row],[Заказ наличные]],"-")</f>
        <v>0</v>
      </c>
      <c r="J91" s="210">
        <f>IFERROR(Таблица62526[[#This Row],[Цена б/н]]*Таблица62526[[#This Row],[заказ б/н]],"-")</f>
        <v>0</v>
      </c>
      <c r="K91" s="211" t="str">
        <f>IF(Таблица62526[[#This Row],[Цена б/н]]&gt;0,"1 год","")</f>
        <v>1 год</v>
      </c>
    </row>
    <row r="92" spans="1:11" ht="15.75" x14ac:dyDescent="0.25">
      <c r="A92" s="204" t="s">
        <v>302</v>
      </c>
      <c r="B92" s="242" t="s">
        <v>12164</v>
      </c>
      <c r="C92" s="206" t="s">
        <v>10988</v>
      </c>
      <c r="D92" s="207"/>
      <c r="E92" s="208">
        <v>456200</v>
      </c>
      <c r="F92" s="208">
        <v>511899.7</v>
      </c>
      <c r="G92" s="209"/>
      <c r="H92" s="209"/>
      <c r="I92" s="210">
        <f>IFERROR(Таблица62526[[#This Row],[цена наличные]]*Таблица62526[[#This Row],[Заказ наличные]],"-")</f>
        <v>0</v>
      </c>
      <c r="J92" s="210">
        <f>IFERROR(Таблица62526[[#This Row],[Цена б/н]]*Таблица62526[[#This Row],[заказ б/н]],"-")</f>
        <v>0</v>
      </c>
      <c r="K92" s="211" t="str">
        <f>IF(Таблица62526[[#This Row],[Цена б/н]]&gt;0,"1 год","")</f>
        <v>1 год</v>
      </c>
    </row>
    <row r="93" spans="1:11" ht="15.75" x14ac:dyDescent="0.25">
      <c r="A93" s="204" t="s">
        <v>302</v>
      </c>
      <c r="B93" s="242" t="s">
        <v>12173</v>
      </c>
      <c r="C93" s="206" t="s">
        <v>10985</v>
      </c>
      <c r="D93" s="207"/>
      <c r="E93" s="208">
        <v>477100</v>
      </c>
      <c r="F93" s="208">
        <v>535332.20000000007</v>
      </c>
      <c r="G93" s="209"/>
      <c r="H93" s="209"/>
      <c r="I93" s="210">
        <f>IFERROR(Таблица62526[[#This Row],[цена наличные]]*Таблица62526[[#This Row],[Заказ наличные]],"-")</f>
        <v>0</v>
      </c>
      <c r="J93" s="210">
        <f>IFERROR(Таблица62526[[#This Row],[Цена б/н]]*Таблица62526[[#This Row],[заказ б/н]],"-")</f>
        <v>0</v>
      </c>
      <c r="K93" s="211" t="str">
        <f>IF(Таблица62526[[#This Row],[Цена б/н]]&gt;0,"1 год","")</f>
        <v>1 год</v>
      </c>
    </row>
    <row r="94" spans="1:11" ht="15.75" x14ac:dyDescent="0.25">
      <c r="A94" s="204" t="s">
        <v>292</v>
      </c>
      <c r="B94" s="242" t="s">
        <v>12219</v>
      </c>
      <c r="C94" s="206" t="s">
        <v>11001</v>
      </c>
      <c r="D94" s="207"/>
      <c r="E94" s="208">
        <v>88400</v>
      </c>
      <c r="F94" s="208">
        <v>99127.2</v>
      </c>
      <c r="G94" s="209"/>
      <c r="H94" s="209"/>
      <c r="I94" s="210">
        <f>IFERROR(Таблица62526[[#This Row],[цена наличные]]*Таблица62526[[#This Row],[Заказ наличные]],"-")</f>
        <v>0</v>
      </c>
      <c r="J94" s="210">
        <f>IFERROR(Таблица62526[[#This Row],[Цена б/н]]*Таблица62526[[#This Row],[заказ б/н]],"-")</f>
        <v>0</v>
      </c>
      <c r="K94" s="211" t="str">
        <f>IF(Таблица62526[[#This Row],[Цена б/н]]&gt;0,"1 год","")</f>
        <v>1 год</v>
      </c>
    </row>
    <row r="95" spans="1:11" ht="15.75" x14ac:dyDescent="0.25">
      <c r="A95" s="204" t="s">
        <v>292</v>
      </c>
      <c r="B95" s="242" t="s">
        <v>12225</v>
      </c>
      <c r="C95" s="206" t="s">
        <v>12130</v>
      </c>
      <c r="D95" s="207"/>
      <c r="E95" s="208">
        <v>90200</v>
      </c>
      <c r="F95" s="208">
        <v>101187.2</v>
      </c>
      <c r="G95" s="209"/>
      <c r="H95" s="209"/>
      <c r="I95" s="210">
        <f>IFERROR(Таблица62526[[#This Row],[цена наличные]]*Таблица62526[[#This Row],[Заказ наличные]],"-")</f>
        <v>0</v>
      </c>
      <c r="J95" s="210">
        <f>IFERROR(Таблица62526[[#This Row],[Цена б/н]]*Таблица62526[[#This Row],[заказ б/н]],"-")</f>
        <v>0</v>
      </c>
      <c r="K95" s="211" t="str">
        <f>IF(Таблица62526[[#This Row],[Цена б/н]]&gt;0,"1 год","")</f>
        <v>1 год</v>
      </c>
    </row>
    <row r="96" spans="1:11" ht="15.75" x14ac:dyDescent="0.25">
      <c r="A96" s="204" t="s">
        <v>292</v>
      </c>
      <c r="B96" s="242" t="s">
        <v>12221</v>
      </c>
      <c r="C96" s="206" t="s">
        <v>11000</v>
      </c>
      <c r="D96" s="207"/>
      <c r="E96" s="208">
        <v>94800</v>
      </c>
      <c r="F96" s="208">
        <v>106337.2</v>
      </c>
      <c r="G96" s="209"/>
      <c r="H96" s="209"/>
      <c r="I96" s="210">
        <f>IFERROR(Таблица62526[[#This Row],[цена наличные]]*Таблица62526[[#This Row],[Заказ наличные]],"-")</f>
        <v>0</v>
      </c>
      <c r="J96" s="210">
        <f>IFERROR(Таблица62526[[#This Row],[Цена б/н]]*Таблица62526[[#This Row],[заказ б/н]],"-")</f>
        <v>0</v>
      </c>
      <c r="K96" s="211" t="str">
        <f>IF(Таблица62526[[#This Row],[Цена б/н]]&gt;0,"1 год","")</f>
        <v>1 год</v>
      </c>
    </row>
    <row r="97" spans="1:11" ht="15.75" x14ac:dyDescent="0.25">
      <c r="A97" s="204" t="s">
        <v>292</v>
      </c>
      <c r="B97" s="242" t="s">
        <v>12220</v>
      </c>
      <c r="C97" s="206" t="s">
        <v>11002</v>
      </c>
      <c r="D97" s="207"/>
      <c r="E97" s="208">
        <v>96600</v>
      </c>
      <c r="F97" s="208">
        <v>108397.2</v>
      </c>
      <c r="G97" s="209"/>
      <c r="H97" s="209"/>
      <c r="I97" s="210">
        <f>IFERROR(Таблица62526[[#This Row],[цена наличные]]*Таблица62526[[#This Row],[Заказ наличные]],"-")</f>
        <v>0</v>
      </c>
      <c r="J97" s="210">
        <f>IFERROR(Таблица62526[[#This Row],[Цена б/н]]*Таблица62526[[#This Row],[заказ б/н]],"-")</f>
        <v>0</v>
      </c>
      <c r="K97" s="211" t="str">
        <f>IF(Таблица62526[[#This Row],[Цена б/н]]&gt;0,"1 год","")</f>
        <v>1 год</v>
      </c>
    </row>
    <row r="98" spans="1:11" ht="15.75" x14ac:dyDescent="0.25">
      <c r="A98" s="204" t="s">
        <v>292</v>
      </c>
      <c r="B98" s="242" t="s">
        <v>12218</v>
      </c>
      <c r="C98" s="206" t="s">
        <v>10999</v>
      </c>
      <c r="D98" s="207"/>
      <c r="E98" s="208">
        <v>98500</v>
      </c>
      <c r="F98" s="208">
        <v>110457.2</v>
      </c>
      <c r="G98" s="209"/>
      <c r="H98" s="209"/>
      <c r="I98" s="210">
        <f>IFERROR(Таблица62526[[#This Row],[цена наличные]]*Таблица62526[[#This Row],[Заказ наличные]],"-")</f>
        <v>0</v>
      </c>
      <c r="J98" s="210">
        <f>IFERROR(Таблица62526[[#This Row],[Цена б/н]]*Таблица62526[[#This Row],[заказ б/н]],"-")</f>
        <v>0</v>
      </c>
      <c r="K98" s="211" t="str">
        <f>IF(Таблица62526[[#This Row],[Цена б/н]]&gt;0,"1 год","")</f>
        <v>1 год</v>
      </c>
    </row>
    <row r="99" spans="1:11" ht="15.75" x14ac:dyDescent="0.25">
      <c r="A99" s="204" t="s">
        <v>292</v>
      </c>
      <c r="B99" s="242" t="s">
        <v>12222</v>
      </c>
      <c r="C99" s="206" t="s">
        <v>12127</v>
      </c>
      <c r="D99" s="207"/>
      <c r="E99" s="208">
        <v>101200</v>
      </c>
      <c r="F99" s="208">
        <v>113547.2</v>
      </c>
      <c r="G99" s="209"/>
      <c r="H99" s="209"/>
      <c r="I99" s="210">
        <f>IFERROR(Таблица62526[[#This Row],[цена наличные]]*Таблица62526[[#This Row],[Заказ наличные]],"-")</f>
        <v>0</v>
      </c>
      <c r="J99" s="210">
        <f>IFERROR(Таблица62526[[#This Row],[Цена б/н]]*Таблица62526[[#This Row],[заказ б/н]],"-")</f>
        <v>0</v>
      </c>
      <c r="K99" s="211" t="str">
        <f>IF(Таблица62526[[#This Row],[Цена б/н]]&gt;0,"1 год","")</f>
        <v>1 год</v>
      </c>
    </row>
    <row r="100" spans="1:11" ht="15.75" x14ac:dyDescent="0.25">
      <c r="A100" s="204" t="s">
        <v>292</v>
      </c>
      <c r="B100" s="242" t="s">
        <v>12223</v>
      </c>
      <c r="C100" s="206" t="s">
        <v>12128</v>
      </c>
      <c r="D100" s="207"/>
      <c r="E100" s="208">
        <v>105800</v>
      </c>
      <c r="F100" s="208">
        <v>118697.2</v>
      </c>
      <c r="G100" s="209"/>
      <c r="H100" s="209"/>
      <c r="I100" s="210">
        <f>IFERROR(Таблица62526[[#This Row],[цена наличные]]*Таблица62526[[#This Row],[Заказ наличные]],"-")</f>
        <v>0</v>
      </c>
      <c r="J100" s="210">
        <f>IFERROR(Таблица62526[[#This Row],[Цена б/н]]*Таблица62526[[#This Row],[заказ б/н]],"-")</f>
        <v>0</v>
      </c>
      <c r="K100" s="211" t="str">
        <f>IF(Таблица62526[[#This Row],[Цена б/н]]&gt;0,"1 год","")</f>
        <v>1 год</v>
      </c>
    </row>
    <row r="101" spans="1:11" ht="15.75" x14ac:dyDescent="0.25">
      <c r="A101" s="204" t="s">
        <v>292</v>
      </c>
      <c r="B101" s="242" t="s">
        <v>14126</v>
      </c>
      <c r="C101" s="206" t="s">
        <v>14127</v>
      </c>
      <c r="D101" s="207"/>
      <c r="E101" s="208">
        <v>122300</v>
      </c>
      <c r="F101" s="208">
        <v>137167.67500000002</v>
      </c>
      <c r="G101" s="209"/>
      <c r="H101" s="209"/>
      <c r="I101" s="210">
        <f>IFERROR(Таблица62526[[#This Row],[цена наличные]]*Таблица62526[[#This Row],[Заказ наличные]],"-")</f>
        <v>0</v>
      </c>
      <c r="J101" s="210">
        <f>IFERROR(Таблица62526[[#This Row],[Цена б/н]]*Таблица62526[[#This Row],[заказ б/н]],"-")</f>
        <v>0</v>
      </c>
      <c r="K101" s="211" t="str">
        <f>IF(Таблица62526[[#This Row],[Цена б/н]]&gt;0,"1 год","")</f>
        <v>1 год</v>
      </c>
    </row>
    <row r="102" spans="1:11" ht="15.75" x14ac:dyDescent="0.25">
      <c r="A102" s="204" t="s">
        <v>292</v>
      </c>
      <c r="B102" s="242" t="s">
        <v>12224</v>
      </c>
      <c r="C102" s="206" t="s">
        <v>12129</v>
      </c>
      <c r="D102" s="207"/>
      <c r="E102" s="208">
        <v>129900</v>
      </c>
      <c r="F102" s="208">
        <v>145734.70000000001</v>
      </c>
      <c r="G102" s="209"/>
      <c r="H102" s="209"/>
      <c r="I102" s="210">
        <f>IFERROR(Таблица62526[[#This Row],[цена наличные]]*Таблица62526[[#This Row],[Заказ наличные]],"-")</f>
        <v>0</v>
      </c>
      <c r="J102" s="210">
        <f>IFERROR(Таблица62526[[#This Row],[Цена б/н]]*Таблица62526[[#This Row],[заказ б/н]],"-")</f>
        <v>0</v>
      </c>
      <c r="K102" s="211" t="str">
        <f>IF(Таблица62526[[#This Row],[Цена б/н]]&gt;0,"1 год","")</f>
        <v>1 год</v>
      </c>
    </row>
    <row r="103" spans="1:11" ht="15.75" x14ac:dyDescent="0.25">
      <c r="A103" s="204" t="s">
        <v>11003</v>
      </c>
      <c r="B103" s="242" t="s">
        <v>14130</v>
      </c>
      <c r="C103" s="206" t="s">
        <v>14131</v>
      </c>
      <c r="D103" s="207"/>
      <c r="E103" s="208">
        <v>32600</v>
      </c>
      <c r="F103" s="208">
        <v>36554.700000000004</v>
      </c>
      <c r="G103" s="209"/>
      <c r="H103" s="209"/>
      <c r="I103" s="210">
        <f>IFERROR(Таблица62526[[#This Row],[цена наличные]]*Таблица62526[[#This Row],[Заказ наличные]],"-")</f>
        <v>0</v>
      </c>
      <c r="J103" s="210">
        <f>IFERROR(Таблица62526[[#This Row],[Цена б/н]]*Таблица62526[[#This Row],[заказ б/н]],"-")</f>
        <v>0</v>
      </c>
      <c r="K103" s="211" t="str">
        <f>IF(Таблица62526[[#This Row],[Цена б/н]]&gt;0,"1 год","")</f>
        <v>1 год</v>
      </c>
    </row>
    <row r="104" spans="1:11" ht="15.75" x14ac:dyDescent="0.25">
      <c r="A104" s="204" t="s">
        <v>11003</v>
      </c>
      <c r="B104" s="242" t="s">
        <v>14132</v>
      </c>
      <c r="C104" s="206" t="s">
        <v>14133</v>
      </c>
      <c r="D104" s="207"/>
      <c r="E104" s="208">
        <v>33100</v>
      </c>
      <c r="F104" s="208">
        <v>37069.700000000004</v>
      </c>
      <c r="G104" s="209"/>
      <c r="H104" s="209"/>
      <c r="I104" s="210">
        <f>IFERROR(Таблица62526[[#This Row],[цена наличные]]*Таблица62526[[#This Row],[Заказ наличные]],"-")</f>
        <v>0</v>
      </c>
      <c r="J104" s="210">
        <f>IFERROR(Таблица62526[[#This Row],[Цена б/н]]*Таблица62526[[#This Row],[заказ б/н]],"-")</f>
        <v>0</v>
      </c>
      <c r="K104" s="211" t="str">
        <f>IF(Таблица62526[[#This Row],[Цена б/н]]&gt;0,"1 год","")</f>
        <v>1 год</v>
      </c>
    </row>
    <row r="105" spans="1:11" ht="15.75" x14ac:dyDescent="0.25">
      <c r="A105" s="204" t="s">
        <v>11003</v>
      </c>
      <c r="B105" s="242" t="s">
        <v>12226</v>
      </c>
      <c r="C105" s="206" t="s">
        <v>11004</v>
      </c>
      <c r="D105" s="207"/>
      <c r="E105" s="208">
        <v>34000</v>
      </c>
      <c r="F105" s="208">
        <v>38099.700000000004</v>
      </c>
      <c r="G105" s="209"/>
      <c r="H105" s="209"/>
      <c r="I105" s="210">
        <f>IFERROR(Таблица62526[[#This Row],[цена наличные]]*Таблица62526[[#This Row],[Заказ наличные]],"-")</f>
        <v>0</v>
      </c>
      <c r="J105" s="210">
        <f>IFERROR(Таблица62526[[#This Row],[Цена б/н]]*Таблица62526[[#This Row],[заказ б/н]],"-")</f>
        <v>0</v>
      </c>
      <c r="K105" s="211" t="str">
        <f>IF(Таблица62526[[#This Row],[Цена б/н]]&gt;0,"1 год","")</f>
        <v>1 год</v>
      </c>
    </row>
    <row r="106" spans="1:11" ht="15.75" x14ac:dyDescent="0.25">
      <c r="A106" s="204" t="s">
        <v>11003</v>
      </c>
      <c r="B106" s="242" t="s">
        <v>12240</v>
      </c>
      <c r="C106" s="206" t="s">
        <v>11005</v>
      </c>
      <c r="D106" s="207"/>
      <c r="E106" s="208">
        <v>36800</v>
      </c>
      <c r="F106" s="208">
        <v>41189.700000000004</v>
      </c>
      <c r="G106" s="209"/>
      <c r="H106" s="209"/>
      <c r="I106" s="210">
        <f>IFERROR(Таблица62526[[#This Row],[цена наличные]]*Таблица62526[[#This Row],[Заказ наличные]],"-")</f>
        <v>0</v>
      </c>
      <c r="J106" s="210">
        <f>IFERROR(Таблица62526[[#This Row],[Цена б/н]]*Таблица62526[[#This Row],[заказ б/н]],"-")</f>
        <v>0</v>
      </c>
      <c r="K106" s="211" t="str">
        <f>IF(Таблица62526[[#This Row],[Цена б/н]]&gt;0,"1 год","")</f>
        <v>1 год</v>
      </c>
    </row>
    <row r="107" spans="1:11" ht="15.75" x14ac:dyDescent="0.25">
      <c r="A107" s="204" t="s">
        <v>11003</v>
      </c>
      <c r="B107" s="242" t="s">
        <v>12229</v>
      </c>
      <c r="C107" s="206" t="s">
        <v>12131</v>
      </c>
      <c r="D107" s="207"/>
      <c r="E107" s="208">
        <v>37700</v>
      </c>
      <c r="F107" s="208">
        <v>42219.700000000004</v>
      </c>
      <c r="G107" s="209"/>
      <c r="H107" s="209"/>
      <c r="I107" s="210">
        <f>IFERROR(Таблица62526[[#This Row],[цена наличные]]*Таблица62526[[#This Row],[Заказ наличные]],"-")</f>
        <v>0</v>
      </c>
      <c r="J107" s="210">
        <f>IFERROR(Таблица62526[[#This Row],[Цена б/н]]*Таблица62526[[#This Row],[заказ б/н]],"-")</f>
        <v>0</v>
      </c>
      <c r="K107" s="211" t="str">
        <f>IF(Таблица62526[[#This Row],[Цена б/н]]&gt;0,"1 год","")</f>
        <v>1 год</v>
      </c>
    </row>
    <row r="108" spans="1:11" ht="15.75" x14ac:dyDescent="0.25">
      <c r="A108" s="204" t="s">
        <v>11003</v>
      </c>
      <c r="B108" s="242" t="s">
        <v>12230</v>
      </c>
      <c r="C108" s="206" t="s">
        <v>11007</v>
      </c>
      <c r="D108" s="207"/>
      <c r="E108" s="208">
        <v>38100</v>
      </c>
      <c r="F108" s="208">
        <v>42734.700000000004</v>
      </c>
      <c r="G108" s="209"/>
      <c r="H108" s="209"/>
      <c r="I108" s="210">
        <f>IFERROR(Таблица62526[[#This Row],[цена наличные]]*Таблица62526[[#This Row],[Заказ наличные]],"-")</f>
        <v>0</v>
      </c>
      <c r="J108" s="210">
        <f>IFERROR(Таблица62526[[#This Row],[Цена б/н]]*Таблица62526[[#This Row],[заказ б/н]],"-")</f>
        <v>0</v>
      </c>
      <c r="K108" s="211" t="str">
        <f>IF(Таблица62526[[#This Row],[Цена б/н]]&gt;0,"1 год","")</f>
        <v>1 год</v>
      </c>
    </row>
    <row r="109" spans="1:11" ht="15.75" x14ac:dyDescent="0.25">
      <c r="A109" s="204" t="s">
        <v>11003</v>
      </c>
      <c r="B109" s="242" t="s">
        <v>14134</v>
      </c>
      <c r="C109" s="206" t="s">
        <v>14135</v>
      </c>
      <c r="D109" s="207"/>
      <c r="E109" s="208">
        <v>43200</v>
      </c>
      <c r="F109" s="208">
        <v>48399.700000000004</v>
      </c>
      <c r="G109" s="209"/>
      <c r="H109" s="209"/>
      <c r="I109" s="210">
        <f>IFERROR(Таблица62526[[#This Row],[цена наличные]]*Таблица62526[[#This Row],[Заказ наличные]],"-")</f>
        <v>0</v>
      </c>
      <c r="J109" s="210">
        <f>IFERROR(Таблица62526[[#This Row],[Цена б/н]]*Таблица62526[[#This Row],[заказ б/н]],"-")</f>
        <v>0</v>
      </c>
      <c r="K109" s="211" t="str">
        <f>IF(Таблица62526[[#This Row],[Цена б/н]]&gt;0,"1 год","")</f>
        <v>1 год</v>
      </c>
    </row>
    <row r="110" spans="1:11" ht="15.75" x14ac:dyDescent="0.25">
      <c r="A110" s="204" t="s">
        <v>11003</v>
      </c>
      <c r="B110" s="242" t="s">
        <v>12231</v>
      </c>
      <c r="C110" s="206" t="s">
        <v>11012</v>
      </c>
      <c r="D110" s="207"/>
      <c r="E110" s="208">
        <v>45000</v>
      </c>
      <c r="F110" s="208">
        <v>50459.700000000004</v>
      </c>
      <c r="G110" s="209"/>
      <c r="H110" s="209"/>
      <c r="I110" s="210">
        <f>IFERROR(Таблица62526[[#This Row],[цена наличные]]*Таблица62526[[#This Row],[Заказ наличные]],"-")</f>
        <v>0</v>
      </c>
      <c r="J110" s="210">
        <f>IFERROR(Таблица62526[[#This Row],[Цена б/н]]*Таблица62526[[#This Row],[заказ б/н]],"-")</f>
        <v>0</v>
      </c>
      <c r="K110" s="211" t="str">
        <f>IF(Таблица62526[[#This Row],[Цена б/н]]&gt;0,"1 год","")</f>
        <v>1 год</v>
      </c>
    </row>
    <row r="111" spans="1:11" ht="15.75" x14ac:dyDescent="0.25">
      <c r="A111" s="204" t="s">
        <v>11003</v>
      </c>
      <c r="B111" s="242" t="s">
        <v>12238</v>
      </c>
      <c r="C111" s="206" t="s">
        <v>11014</v>
      </c>
      <c r="D111" s="207"/>
      <c r="E111" s="208">
        <v>45000</v>
      </c>
      <c r="F111" s="208">
        <v>50459.700000000004</v>
      </c>
      <c r="G111" s="209"/>
      <c r="H111" s="209"/>
      <c r="I111" s="210">
        <f>IFERROR(Таблица62526[[#This Row],[цена наличные]]*Таблица62526[[#This Row],[Заказ наличные]],"-")</f>
        <v>0</v>
      </c>
      <c r="J111" s="210">
        <f>IFERROR(Таблица62526[[#This Row],[Цена б/н]]*Таблица62526[[#This Row],[заказ б/н]],"-")</f>
        <v>0</v>
      </c>
      <c r="K111" s="211" t="str">
        <f>IF(Таблица62526[[#This Row],[Цена б/н]]&gt;0,"1 год","")</f>
        <v>1 год</v>
      </c>
    </row>
    <row r="112" spans="1:11" ht="15.75" x14ac:dyDescent="0.25">
      <c r="A112" s="204" t="s">
        <v>11003</v>
      </c>
      <c r="B112" s="242" t="s">
        <v>12227</v>
      </c>
      <c r="C112" s="206" t="s">
        <v>11015</v>
      </c>
      <c r="D112" s="207"/>
      <c r="E112" s="208">
        <v>47800</v>
      </c>
      <c r="F112" s="208">
        <v>53549.700000000004</v>
      </c>
      <c r="G112" s="209"/>
      <c r="H112" s="209"/>
      <c r="I112" s="210">
        <f>IFERROR(Таблица62526[[#This Row],[цена наличные]]*Таблица62526[[#This Row],[Заказ наличные]],"-")</f>
        <v>0</v>
      </c>
      <c r="J112" s="210">
        <f>IFERROR(Таблица62526[[#This Row],[Цена б/н]]*Таблица62526[[#This Row],[заказ б/н]],"-")</f>
        <v>0</v>
      </c>
      <c r="K112" s="211" t="str">
        <f>IF(Таблица62526[[#This Row],[Цена б/н]]&gt;0,"1 год","")</f>
        <v>1 год</v>
      </c>
    </row>
    <row r="113" spans="1:11" ht="15.75" x14ac:dyDescent="0.25">
      <c r="A113" s="204" t="s">
        <v>11003</v>
      </c>
      <c r="B113" s="242" t="s">
        <v>12233</v>
      </c>
      <c r="C113" s="206" t="s">
        <v>11013</v>
      </c>
      <c r="D113" s="207"/>
      <c r="E113" s="208">
        <v>47800</v>
      </c>
      <c r="F113" s="208">
        <v>53549.700000000004</v>
      </c>
      <c r="G113" s="209"/>
      <c r="H113" s="209"/>
      <c r="I113" s="210">
        <f>IFERROR(Таблица62526[[#This Row],[цена наличные]]*Таблица62526[[#This Row],[Заказ наличные]],"-")</f>
        <v>0</v>
      </c>
      <c r="J113" s="210">
        <f>IFERROR(Таблица62526[[#This Row],[Цена б/н]]*Таблица62526[[#This Row],[заказ б/н]],"-")</f>
        <v>0</v>
      </c>
      <c r="K113" s="211" t="str">
        <f>IF(Таблица62526[[#This Row],[Цена б/н]]&gt;0,"1 год","")</f>
        <v>1 год</v>
      </c>
    </row>
    <row r="114" spans="1:11" ht="15.75" x14ac:dyDescent="0.25">
      <c r="A114" s="204" t="s">
        <v>11003</v>
      </c>
      <c r="B114" s="242" t="s">
        <v>12239</v>
      </c>
      <c r="C114" s="206" t="s">
        <v>11006</v>
      </c>
      <c r="D114" s="207"/>
      <c r="E114" s="208">
        <v>49500</v>
      </c>
      <c r="F114" s="208">
        <v>55505.67</v>
      </c>
      <c r="G114" s="209"/>
      <c r="H114" s="209"/>
      <c r="I114" s="210">
        <f>IFERROR(Таблица62526[[#This Row],[цена наличные]]*Таблица62526[[#This Row],[Заказ наличные]],"-")</f>
        <v>0</v>
      </c>
      <c r="J114" s="210">
        <f>IFERROR(Таблица62526[[#This Row],[Цена б/н]]*Таблица62526[[#This Row],[заказ б/н]],"-")</f>
        <v>0</v>
      </c>
      <c r="K114" s="211" t="str">
        <f>IF(Таблица62526[[#This Row],[Цена б/н]]&gt;0,"1 год","")</f>
        <v>1 год</v>
      </c>
    </row>
    <row r="115" spans="1:11" ht="15.75" x14ac:dyDescent="0.25">
      <c r="A115" s="204" t="s">
        <v>11003</v>
      </c>
      <c r="B115" s="242" t="s">
        <v>14128</v>
      </c>
      <c r="C115" s="206" t="s">
        <v>14129</v>
      </c>
      <c r="D115" s="207"/>
      <c r="E115" s="208">
        <v>49600</v>
      </c>
      <c r="F115" s="208">
        <v>55609.700000000004</v>
      </c>
      <c r="G115" s="209"/>
      <c r="H115" s="209"/>
      <c r="I115" s="210">
        <f>IFERROR(Таблица62526[[#This Row],[цена наличные]]*Таблица62526[[#This Row],[Заказ наличные]],"-")</f>
        <v>0</v>
      </c>
      <c r="J115" s="210">
        <f>IFERROR(Таблица62526[[#This Row],[Цена б/н]]*Таблица62526[[#This Row],[заказ б/н]],"-")</f>
        <v>0</v>
      </c>
      <c r="K115" s="211" t="str">
        <f>IF(Таблица62526[[#This Row],[Цена б/н]]&gt;0,"1 год","")</f>
        <v>1 год</v>
      </c>
    </row>
    <row r="116" spans="1:11" ht="15.75" x14ac:dyDescent="0.25">
      <c r="A116" s="204" t="s">
        <v>11003</v>
      </c>
      <c r="B116" s="242" t="s">
        <v>12232</v>
      </c>
      <c r="C116" s="206" t="s">
        <v>11008</v>
      </c>
      <c r="D116" s="207"/>
      <c r="E116" s="208">
        <v>49600</v>
      </c>
      <c r="F116" s="208">
        <v>55609.700000000004</v>
      </c>
      <c r="G116" s="209"/>
      <c r="H116" s="209"/>
      <c r="I116" s="210">
        <f>IFERROR(Таблица62526[[#This Row],[цена наличные]]*Таблица62526[[#This Row],[Заказ наличные]],"-")</f>
        <v>0</v>
      </c>
      <c r="J116" s="210">
        <f>IFERROR(Таблица62526[[#This Row],[Цена б/н]]*Таблица62526[[#This Row],[заказ б/н]],"-")</f>
        <v>0</v>
      </c>
      <c r="K116" s="211" t="str">
        <f>IF(Таблица62526[[#This Row],[Цена б/н]]&gt;0,"1 год","")</f>
        <v>1 год</v>
      </c>
    </row>
    <row r="117" spans="1:11" ht="15.75" x14ac:dyDescent="0.25">
      <c r="A117" s="204" t="s">
        <v>11003</v>
      </c>
      <c r="B117" s="242" t="s">
        <v>12241</v>
      </c>
      <c r="C117" s="206" t="s">
        <v>11017</v>
      </c>
      <c r="D117" s="207"/>
      <c r="E117" s="208">
        <v>49600</v>
      </c>
      <c r="F117" s="208">
        <v>55609.700000000004</v>
      </c>
      <c r="G117" s="209"/>
      <c r="H117" s="209"/>
      <c r="I117" s="210">
        <f>IFERROR(Таблица62526[[#This Row],[цена наличные]]*Таблица62526[[#This Row],[Заказ наличные]],"-")</f>
        <v>0</v>
      </c>
      <c r="J117" s="210">
        <f>IFERROR(Таблица62526[[#This Row],[Цена б/н]]*Таблица62526[[#This Row],[заказ б/н]],"-")</f>
        <v>0</v>
      </c>
      <c r="K117" s="211" t="str">
        <f>IF(Таблица62526[[#This Row],[Цена б/н]]&gt;0,"1 год","")</f>
        <v>1 год</v>
      </c>
    </row>
    <row r="118" spans="1:11" ht="15.75" x14ac:dyDescent="0.25">
      <c r="A118" s="204" t="s">
        <v>11003</v>
      </c>
      <c r="B118" s="242" t="s">
        <v>12234</v>
      </c>
      <c r="C118" s="206" t="s">
        <v>11010</v>
      </c>
      <c r="D118" s="207"/>
      <c r="E118" s="208">
        <v>52400</v>
      </c>
      <c r="F118" s="208">
        <v>58699.700000000004</v>
      </c>
      <c r="G118" s="209"/>
      <c r="H118" s="209"/>
      <c r="I118" s="210">
        <f>IFERROR(Таблица62526[[#This Row],[цена наличные]]*Таблица62526[[#This Row],[Заказ наличные]],"-")</f>
        <v>0</v>
      </c>
      <c r="J118" s="210">
        <f>IFERROR(Таблица62526[[#This Row],[Цена б/н]]*Таблица62526[[#This Row],[заказ б/н]],"-")</f>
        <v>0</v>
      </c>
      <c r="K118" s="211" t="str">
        <f>IF(Таблица62526[[#This Row],[Цена б/н]]&gt;0,"1 год","")</f>
        <v>1 год</v>
      </c>
    </row>
    <row r="119" spans="1:11" ht="15.75" x14ac:dyDescent="0.25">
      <c r="A119" s="204" t="s">
        <v>11003</v>
      </c>
      <c r="B119" s="242" t="s">
        <v>12228</v>
      </c>
      <c r="C119" s="206" t="s">
        <v>11016</v>
      </c>
      <c r="D119" s="207"/>
      <c r="E119" s="208">
        <v>54200</v>
      </c>
      <c r="F119" s="208">
        <v>60759.700000000004</v>
      </c>
      <c r="G119" s="209"/>
      <c r="H119" s="209"/>
      <c r="I119" s="210">
        <f>IFERROR(Таблица62526[[#This Row],[цена наличные]]*Таблица62526[[#This Row],[Заказ наличные]],"-")</f>
        <v>0</v>
      </c>
      <c r="J119" s="210">
        <f>IFERROR(Таблица62526[[#This Row],[Цена б/н]]*Таблица62526[[#This Row],[заказ б/н]],"-")</f>
        <v>0</v>
      </c>
      <c r="K119" s="211" t="str">
        <f>IF(Таблица62526[[#This Row],[Цена б/н]]&gt;0,"1 год","")</f>
        <v>1 год</v>
      </c>
    </row>
    <row r="120" spans="1:11" ht="15.75" x14ac:dyDescent="0.25">
      <c r="A120" s="204" t="s">
        <v>11003</v>
      </c>
      <c r="B120" s="242" t="s">
        <v>12235</v>
      </c>
      <c r="C120" s="206" t="s">
        <v>11009</v>
      </c>
      <c r="D120" s="207"/>
      <c r="E120" s="208">
        <v>58300</v>
      </c>
      <c r="F120" s="208">
        <v>65394.700000000004</v>
      </c>
      <c r="G120" s="209"/>
      <c r="H120" s="209"/>
      <c r="I120" s="210">
        <f>IFERROR(Таблица62526[[#This Row],[цена наличные]]*Таблица62526[[#This Row],[Заказ наличные]],"-")</f>
        <v>0</v>
      </c>
      <c r="J120" s="210">
        <f>IFERROR(Таблица62526[[#This Row],[Цена б/н]]*Таблица62526[[#This Row],[заказ б/н]],"-")</f>
        <v>0</v>
      </c>
      <c r="K120" s="211" t="str">
        <f>IF(Таблица62526[[#This Row],[Цена б/н]]&gt;0,"1 год","")</f>
        <v>1 год</v>
      </c>
    </row>
    <row r="121" spans="1:11" ht="15.75" x14ac:dyDescent="0.25">
      <c r="A121" s="204" t="s">
        <v>11003</v>
      </c>
      <c r="B121" s="242" t="s">
        <v>12237</v>
      </c>
      <c r="C121" s="206" t="s">
        <v>11011</v>
      </c>
      <c r="D121" s="207"/>
      <c r="E121" s="208">
        <v>61500</v>
      </c>
      <c r="F121" s="208">
        <v>68999.7</v>
      </c>
      <c r="G121" s="209"/>
      <c r="H121" s="209"/>
      <c r="I121" s="210">
        <f>IFERROR(Таблица62526[[#This Row],[цена наличные]]*Таблица62526[[#This Row],[Заказ наличные]],"-")</f>
        <v>0</v>
      </c>
      <c r="J121" s="210">
        <f>IFERROR(Таблица62526[[#This Row],[Цена б/н]]*Таблица62526[[#This Row],[заказ б/н]],"-")</f>
        <v>0</v>
      </c>
      <c r="K121" s="211" t="str">
        <f>IF(Таблица62526[[#This Row],[Цена б/н]]&gt;0,"1 год","")</f>
        <v>1 год</v>
      </c>
    </row>
    <row r="122" spans="1:11" ht="15.75" x14ac:dyDescent="0.25">
      <c r="A122" s="204" t="s">
        <v>11003</v>
      </c>
      <c r="B122" s="242" t="s">
        <v>12236</v>
      </c>
      <c r="C122" s="206" t="s">
        <v>11018</v>
      </c>
      <c r="D122" s="207"/>
      <c r="E122" s="208">
        <v>66600</v>
      </c>
      <c r="F122" s="208">
        <v>74664.7</v>
      </c>
      <c r="G122" s="209"/>
      <c r="H122" s="209"/>
      <c r="I122" s="210">
        <f>IFERROR(Таблица62526[[#This Row],[цена наличные]]*Таблица62526[[#This Row],[Заказ наличные]],"-")</f>
        <v>0</v>
      </c>
      <c r="J122" s="210">
        <f>IFERROR(Таблица62526[[#This Row],[Цена б/н]]*Таблица62526[[#This Row],[заказ б/н]],"-")</f>
        <v>0</v>
      </c>
      <c r="K122" s="211" t="str">
        <f>IF(Таблица62526[[#This Row],[Цена б/н]]&gt;0,"1 год","")</f>
        <v>1 год</v>
      </c>
    </row>
    <row r="123" spans="1:11" ht="15.75" x14ac:dyDescent="0.25">
      <c r="A123" s="204" t="s">
        <v>5178</v>
      </c>
      <c r="B123" s="242" t="s">
        <v>12249</v>
      </c>
      <c r="C123" s="206" t="s">
        <v>12135</v>
      </c>
      <c r="D123" s="207"/>
      <c r="E123" s="208">
        <v>99100</v>
      </c>
      <c r="F123" s="208">
        <v>111137</v>
      </c>
      <c r="G123" s="209"/>
      <c r="H123" s="209"/>
      <c r="I123" s="210">
        <f>IFERROR(Таблица62526[[#This Row],[цена наличные]]*Таблица62526[[#This Row],[Заказ наличные]],"-")</f>
        <v>0</v>
      </c>
      <c r="J123" s="210">
        <f>IFERROR(Таблица62526[[#This Row],[Цена б/н]]*Таблица62526[[#This Row],[заказ б/н]],"-")</f>
        <v>0</v>
      </c>
      <c r="K123" s="211" t="str">
        <f>IF(Таблица62526[[#This Row],[Цена б/н]]&gt;0,"1 год","")</f>
        <v>1 год</v>
      </c>
    </row>
    <row r="124" spans="1:11" ht="15.75" x14ac:dyDescent="0.25">
      <c r="A124" s="204" t="s">
        <v>5178</v>
      </c>
      <c r="B124" s="242" t="s">
        <v>12247</v>
      </c>
      <c r="C124" s="206" t="s">
        <v>12133</v>
      </c>
      <c r="D124" s="207"/>
      <c r="E124" s="208">
        <v>105500</v>
      </c>
      <c r="F124" s="208">
        <v>118347</v>
      </c>
      <c r="G124" s="209"/>
      <c r="H124" s="209"/>
      <c r="I124" s="210">
        <f>IFERROR(Таблица62526[[#This Row],[цена наличные]]*Таблица62526[[#This Row],[Заказ наличные]],"-")</f>
        <v>0</v>
      </c>
      <c r="J124" s="210">
        <f>IFERROR(Таблица62526[[#This Row],[Цена б/н]]*Таблица62526[[#This Row],[заказ б/н]],"-")</f>
        <v>0</v>
      </c>
      <c r="K124" s="211" t="str">
        <f>IF(Таблица62526[[#This Row],[Цена б/н]]&gt;0,"1 год","")</f>
        <v>1 год</v>
      </c>
    </row>
    <row r="125" spans="1:11" ht="15.75" x14ac:dyDescent="0.25">
      <c r="A125" s="204" t="s">
        <v>5178</v>
      </c>
      <c r="B125" s="242" t="s">
        <v>12242</v>
      </c>
      <c r="C125" s="206" t="s">
        <v>11019</v>
      </c>
      <c r="D125" s="207"/>
      <c r="E125" s="208">
        <v>110100</v>
      </c>
      <c r="F125" s="208">
        <v>123497</v>
      </c>
      <c r="G125" s="209"/>
      <c r="H125" s="209"/>
      <c r="I125" s="210">
        <f>IFERROR(Таблица62526[[#This Row],[цена наличные]]*Таблица62526[[#This Row],[Заказ наличные]],"-")</f>
        <v>0</v>
      </c>
      <c r="J125" s="210">
        <f>IFERROR(Таблица62526[[#This Row],[Цена б/н]]*Таблица62526[[#This Row],[заказ б/н]],"-")</f>
        <v>0</v>
      </c>
      <c r="K125" s="211" t="str">
        <f>IF(Таблица62526[[#This Row],[Цена б/н]]&gt;0,"1 год","")</f>
        <v>1 год</v>
      </c>
    </row>
    <row r="126" spans="1:11" ht="15.75" x14ac:dyDescent="0.25">
      <c r="A126" s="204" t="s">
        <v>5178</v>
      </c>
      <c r="B126" s="242" t="s">
        <v>12248</v>
      </c>
      <c r="C126" s="206" t="s">
        <v>12134</v>
      </c>
      <c r="D126" s="207"/>
      <c r="E126" s="208">
        <v>110100</v>
      </c>
      <c r="F126" s="208">
        <v>123497</v>
      </c>
      <c r="G126" s="209"/>
      <c r="H126" s="209"/>
      <c r="I126" s="210">
        <f>IFERROR(Таблица62526[[#This Row],[цена наличные]]*Таблица62526[[#This Row],[Заказ наличные]],"-")</f>
        <v>0</v>
      </c>
      <c r="J126" s="210">
        <f>IFERROR(Таблица62526[[#This Row],[Цена б/н]]*Таблица62526[[#This Row],[заказ б/н]],"-")</f>
        <v>0</v>
      </c>
      <c r="K126" s="211" t="str">
        <f>IF(Таблица62526[[#This Row],[Цена б/н]]&gt;0,"1 год","")</f>
        <v>1 год</v>
      </c>
    </row>
    <row r="127" spans="1:11" ht="15.75" x14ac:dyDescent="0.25">
      <c r="A127" s="204" t="s">
        <v>5178</v>
      </c>
      <c r="B127" s="242" t="s">
        <v>12246</v>
      </c>
      <c r="C127" s="206" t="s">
        <v>5433</v>
      </c>
      <c r="D127" s="207"/>
      <c r="E127" s="208">
        <v>111900</v>
      </c>
      <c r="F127" s="208">
        <v>125557</v>
      </c>
      <c r="G127" s="209"/>
      <c r="H127" s="209"/>
      <c r="I127" s="210">
        <f>IFERROR(Таблица62526[[#This Row],[цена наличные]]*Таблица62526[[#This Row],[Заказ наличные]],"-")</f>
        <v>0</v>
      </c>
      <c r="J127" s="210">
        <f>IFERROR(Таблица62526[[#This Row],[Цена б/н]]*Таблица62526[[#This Row],[заказ б/н]],"-")</f>
        <v>0</v>
      </c>
      <c r="K127" s="211" t="str">
        <f>IF(Таблица62526[[#This Row],[Цена б/н]]&gt;0,"1 год","")</f>
        <v>1 год</v>
      </c>
    </row>
    <row r="128" spans="1:11" ht="15.75" x14ac:dyDescent="0.25">
      <c r="A128" s="204" t="s">
        <v>5178</v>
      </c>
      <c r="B128" s="242" t="s">
        <v>12243</v>
      </c>
      <c r="C128" s="206" t="s">
        <v>5179</v>
      </c>
      <c r="D128" s="207"/>
      <c r="E128" s="208">
        <v>119300</v>
      </c>
      <c r="F128" s="208">
        <v>133797</v>
      </c>
      <c r="G128" s="209"/>
      <c r="H128" s="209"/>
      <c r="I128" s="210">
        <f>IFERROR(Таблица62526[[#This Row],[цена наличные]]*Таблица62526[[#This Row],[Заказ наличные]],"-")</f>
        <v>0</v>
      </c>
      <c r="J128" s="210">
        <f>IFERROR(Таблица62526[[#This Row],[Цена б/н]]*Таблица62526[[#This Row],[заказ б/н]],"-")</f>
        <v>0</v>
      </c>
      <c r="K128" s="211" t="str">
        <f>IF(Таблица62526[[#This Row],[Цена б/н]]&gt;0,"1 год","")</f>
        <v>1 год</v>
      </c>
    </row>
    <row r="129" spans="1:11" ht="15.75" x14ac:dyDescent="0.25">
      <c r="A129" s="204" t="s">
        <v>5178</v>
      </c>
      <c r="B129" s="242" t="s">
        <v>14138</v>
      </c>
      <c r="C129" s="206" t="s">
        <v>14139</v>
      </c>
      <c r="D129" s="207"/>
      <c r="E129" s="208">
        <v>137600</v>
      </c>
      <c r="F129" s="208">
        <v>154397</v>
      </c>
      <c r="G129" s="209"/>
      <c r="H129" s="209"/>
      <c r="I129" s="210">
        <f>IFERROR(Таблица62526[[#This Row],[цена наличные]]*Таблица62526[[#This Row],[Заказ наличные]],"-")</f>
        <v>0</v>
      </c>
      <c r="J129" s="210">
        <f>IFERROR(Таблица62526[[#This Row],[Цена б/н]]*Таблица62526[[#This Row],[заказ б/н]],"-")</f>
        <v>0</v>
      </c>
      <c r="K129" s="211" t="str">
        <f>IF(Таблица62526[[#This Row],[Цена б/н]]&gt;0,"1 год","")</f>
        <v>1 год</v>
      </c>
    </row>
    <row r="130" spans="1:11" ht="15.75" x14ac:dyDescent="0.25">
      <c r="A130" s="204" t="s">
        <v>5178</v>
      </c>
      <c r="B130" s="242" t="s">
        <v>12244</v>
      </c>
      <c r="C130" s="206" t="s">
        <v>12132</v>
      </c>
      <c r="D130" s="207"/>
      <c r="E130" s="208">
        <v>146800</v>
      </c>
      <c r="F130" s="208">
        <v>164697</v>
      </c>
      <c r="G130" s="209"/>
      <c r="H130" s="209"/>
      <c r="I130" s="210">
        <f>IFERROR(Таблица62526[[#This Row],[цена наличные]]*Таблица62526[[#This Row],[Заказ наличные]],"-")</f>
        <v>0</v>
      </c>
      <c r="J130" s="210">
        <f>IFERROR(Таблица62526[[#This Row],[Цена б/н]]*Таблица62526[[#This Row],[заказ б/н]],"-")</f>
        <v>0</v>
      </c>
      <c r="K130" s="211" t="str">
        <f>IF(Таблица62526[[#This Row],[Цена б/н]]&gt;0,"1 год","")</f>
        <v>1 год</v>
      </c>
    </row>
    <row r="131" spans="1:11" ht="15.75" x14ac:dyDescent="0.25">
      <c r="A131" s="204" t="s">
        <v>5178</v>
      </c>
      <c r="B131" s="242" t="s">
        <v>12245</v>
      </c>
      <c r="C131" s="206" t="s">
        <v>5180</v>
      </c>
      <c r="D131" s="207"/>
      <c r="E131" s="208">
        <v>151400</v>
      </c>
      <c r="F131" s="208">
        <v>169847</v>
      </c>
      <c r="G131" s="209"/>
      <c r="H131" s="209"/>
      <c r="I131" s="210">
        <f>IFERROR(Таблица62526[[#This Row],[цена наличные]]*Таблица62526[[#This Row],[Заказ наличные]],"-")</f>
        <v>0</v>
      </c>
      <c r="J131" s="210">
        <f>IFERROR(Таблица62526[[#This Row],[Цена б/н]]*Таблица62526[[#This Row],[заказ б/н]],"-")</f>
        <v>0</v>
      </c>
      <c r="K131" s="211" t="str">
        <f>IF(Таблица62526[[#This Row],[Цена б/н]]&gt;0,"1 год","")</f>
        <v>1 год</v>
      </c>
    </row>
    <row r="132" spans="1:11" ht="15.75" x14ac:dyDescent="0.25">
      <c r="A132" s="204" t="s">
        <v>5178</v>
      </c>
      <c r="B132" s="242" t="s">
        <v>13772</v>
      </c>
      <c r="C132" s="206" t="s">
        <v>5610</v>
      </c>
      <c r="D132" s="207"/>
      <c r="E132" s="208">
        <v>211100</v>
      </c>
      <c r="F132" s="208">
        <v>236797</v>
      </c>
      <c r="G132" s="209"/>
      <c r="H132" s="209"/>
      <c r="I132" s="210">
        <f>IFERROR(Таблица62526[[#This Row],[цена наличные]]*Таблица62526[[#This Row],[Заказ наличные]],"-")</f>
        <v>0</v>
      </c>
      <c r="J132" s="210">
        <f>IFERROR(Таблица62526[[#This Row],[Цена б/н]]*Таблица62526[[#This Row],[заказ б/н]],"-")</f>
        <v>0</v>
      </c>
      <c r="K132" s="211" t="str">
        <f>IF(Таблица62526[[#This Row],[Цена б/н]]&gt;0,"1 год","")</f>
        <v>1 год</v>
      </c>
    </row>
    <row r="133" spans="1:11" ht="15.75" x14ac:dyDescent="0.25">
      <c r="A133" s="204" t="s">
        <v>5178</v>
      </c>
      <c r="B133" s="242" t="s">
        <v>14136</v>
      </c>
      <c r="C133" s="206" t="s">
        <v>14137</v>
      </c>
      <c r="D133" s="207"/>
      <c r="E133" s="208">
        <v>293700</v>
      </c>
      <c r="F133" s="208">
        <v>329497</v>
      </c>
      <c r="G133" s="209"/>
      <c r="H133" s="209"/>
      <c r="I133" s="210">
        <f>IFERROR(Таблица62526[[#This Row],[цена наличные]]*Таблица62526[[#This Row],[Заказ наличные]],"-")</f>
        <v>0</v>
      </c>
      <c r="J133" s="210">
        <f>IFERROR(Таблица62526[[#This Row],[Цена б/н]]*Таблица62526[[#This Row],[заказ б/н]],"-")</f>
        <v>0</v>
      </c>
      <c r="K133" s="211" t="str">
        <f>IF(Таблица62526[[#This Row],[Цена б/н]]&gt;0,"1 год","")</f>
        <v>1 год</v>
      </c>
    </row>
    <row r="134" spans="1:11" ht="15.75" x14ac:dyDescent="0.25">
      <c r="A134" s="204" t="s">
        <v>417</v>
      </c>
      <c r="B134" s="242" t="s">
        <v>13962</v>
      </c>
      <c r="C134" s="206" t="s">
        <v>5181</v>
      </c>
      <c r="D134" s="207"/>
      <c r="E134" s="208">
        <v>45900</v>
      </c>
      <c r="F134" s="208">
        <v>51489.700000000004</v>
      </c>
      <c r="G134" s="209"/>
      <c r="H134" s="209"/>
      <c r="I134" s="210">
        <f>IFERROR(Таблица62526[[#This Row],[цена наличные]]*Таблица62526[[#This Row],[Заказ наличные]],"-")</f>
        <v>0</v>
      </c>
      <c r="J134" s="210">
        <f>IFERROR(Таблица62526[[#This Row],[Цена б/н]]*Таблица62526[[#This Row],[заказ б/н]],"-")</f>
        <v>0</v>
      </c>
      <c r="K134" s="211" t="str">
        <f>IF(Таблица62526[[#This Row],[Цена б/н]]&gt;0,"1 год","")</f>
        <v>1 год</v>
      </c>
    </row>
    <row r="135" spans="1:11" ht="15.75" x14ac:dyDescent="0.25">
      <c r="A135" s="204" t="s">
        <v>417</v>
      </c>
      <c r="B135" s="242" t="s">
        <v>14142</v>
      </c>
      <c r="C135" s="206" t="s">
        <v>5182</v>
      </c>
      <c r="D135" s="207"/>
      <c r="E135" s="208">
        <v>56900</v>
      </c>
      <c r="F135" s="208">
        <v>63849.700000000004</v>
      </c>
      <c r="G135" s="209"/>
      <c r="H135" s="209"/>
      <c r="I135" s="210">
        <f>IFERROR(Таблица62526[[#This Row],[цена наличные]]*Таблица62526[[#This Row],[Заказ наличные]],"-")</f>
        <v>0</v>
      </c>
      <c r="J135" s="210">
        <f>IFERROR(Таблица62526[[#This Row],[Цена б/н]]*Таблица62526[[#This Row],[заказ б/н]],"-")</f>
        <v>0</v>
      </c>
      <c r="K135" s="211" t="str">
        <f>IF(Таблица62526[[#This Row],[Цена б/н]]&gt;0,"1 год","")</f>
        <v>1 год</v>
      </c>
    </row>
    <row r="136" spans="1:11" ht="15.75" x14ac:dyDescent="0.25">
      <c r="A136" s="204" t="s">
        <v>417</v>
      </c>
      <c r="B136" s="242" t="s">
        <v>14140</v>
      </c>
      <c r="C136" s="206" t="s">
        <v>14141</v>
      </c>
      <c r="D136" s="207"/>
      <c r="E136" s="208">
        <v>59700</v>
      </c>
      <c r="F136" s="208">
        <v>66939.7</v>
      </c>
      <c r="G136" s="209"/>
      <c r="H136" s="209"/>
      <c r="I136" s="210">
        <f>IFERROR(Таблица62526[[#This Row],[цена наличные]]*Таблица62526[[#This Row],[Заказ наличные]],"-")</f>
        <v>0</v>
      </c>
      <c r="J136" s="210">
        <f>IFERROR(Таблица62526[[#This Row],[Цена б/н]]*Таблица62526[[#This Row],[заказ б/н]],"-")</f>
        <v>0</v>
      </c>
      <c r="K136" s="211" t="str">
        <f>IF(Таблица62526[[#This Row],[Цена б/н]]&gt;0,"1 год","")</f>
        <v>1 год</v>
      </c>
    </row>
    <row r="137" spans="1:11" ht="15.75" x14ac:dyDescent="0.25">
      <c r="A137" s="204" t="s">
        <v>417</v>
      </c>
      <c r="B137" s="242" t="s">
        <v>12250</v>
      </c>
      <c r="C137" s="206" t="s">
        <v>5185</v>
      </c>
      <c r="D137" s="207"/>
      <c r="E137" s="208">
        <v>110200</v>
      </c>
      <c r="F137" s="208">
        <v>123589.7</v>
      </c>
      <c r="G137" s="209"/>
      <c r="H137" s="209"/>
      <c r="I137" s="210">
        <f>IFERROR(Таблица62526[[#This Row],[цена наличные]]*Таблица62526[[#This Row],[Заказ наличные]],"-")</f>
        <v>0</v>
      </c>
      <c r="J137" s="210">
        <f>IFERROR(Таблица62526[[#This Row],[Цена б/н]]*Таблица62526[[#This Row],[заказ б/н]],"-")</f>
        <v>0</v>
      </c>
      <c r="K137" s="211" t="str">
        <f>IF(Таблица62526[[#This Row],[Цена б/н]]&gt;0,"1 год","")</f>
        <v>1 год</v>
      </c>
    </row>
    <row r="138" spans="1:11" ht="15.75" x14ac:dyDescent="0.25">
      <c r="A138" s="204" t="s">
        <v>385</v>
      </c>
      <c r="B138" s="242" t="s">
        <v>14143</v>
      </c>
      <c r="C138" s="206" t="s">
        <v>14144</v>
      </c>
      <c r="D138" s="207"/>
      <c r="E138" s="208">
        <v>39400</v>
      </c>
      <c r="F138" s="208">
        <v>44187</v>
      </c>
      <c r="G138" s="209"/>
      <c r="H138" s="209"/>
      <c r="I138" s="210">
        <f>IFERROR(Таблица62526[[#This Row],[цена наличные]]*Таблица62526[[#This Row],[Заказ наличные]],"-")</f>
        <v>0</v>
      </c>
      <c r="J138" s="210">
        <f>IFERROR(Таблица62526[[#This Row],[Цена б/н]]*Таблица62526[[#This Row],[заказ б/н]],"-")</f>
        <v>0</v>
      </c>
      <c r="K138" s="211" t="str">
        <f>IF(Таблица62526[[#This Row],[Цена б/н]]&gt;0,"1 год","")</f>
        <v>1 год</v>
      </c>
    </row>
    <row r="139" spans="1:11" ht="15.75" x14ac:dyDescent="0.25">
      <c r="A139" s="204" t="s">
        <v>385</v>
      </c>
      <c r="B139" s="242" t="s">
        <v>12612</v>
      </c>
      <c r="C139" s="206" t="s">
        <v>12605</v>
      </c>
      <c r="D139" s="207"/>
      <c r="E139" s="208">
        <v>54500</v>
      </c>
      <c r="F139" s="208">
        <v>61153.675000000003</v>
      </c>
      <c r="G139" s="209"/>
      <c r="H139" s="209"/>
      <c r="I139" s="210">
        <f>IFERROR(Таблица62526[[#This Row],[цена наличные]]*Таблица62526[[#This Row],[Заказ наличные]],"-")</f>
        <v>0</v>
      </c>
      <c r="J139" s="210">
        <f>IFERROR(Таблица62526[[#This Row],[Цена б/н]]*Таблица62526[[#This Row],[заказ б/н]],"-")</f>
        <v>0</v>
      </c>
      <c r="K139" s="211" t="str">
        <f>IF(Таблица62526[[#This Row],[Цена б/н]]&gt;0,"1 год","")</f>
        <v>1 год</v>
      </c>
    </row>
    <row r="140" spans="1:11" ht="15.75" x14ac:dyDescent="0.25">
      <c r="A140" s="204" t="s">
        <v>385</v>
      </c>
      <c r="B140" s="242" t="s">
        <v>13963</v>
      </c>
      <c r="C140" s="206" t="s">
        <v>13954</v>
      </c>
      <c r="D140" s="207"/>
      <c r="E140" s="208">
        <v>55000</v>
      </c>
      <c r="F140" s="208">
        <v>61697</v>
      </c>
      <c r="G140" s="209"/>
      <c r="H140" s="209"/>
      <c r="I140" s="210">
        <f>IFERROR(Таблица62526[[#This Row],[цена наличные]]*Таблица62526[[#This Row],[Заказ наличные]],"-")</f>
        <v>0</v>
      </c>
      <c r="J140" s="210">
        <f>IFERROR(Таблица62526[[#This Row],[Цена б/н]]*Таблица62526[[#This Row],[заказ б/н]],"-")</f>
        <v>0</v>
      </c>
      <c r="K140" s="211" t="str">
        <f>IF(Таблица62526[[#This Row],[Цена б/н]]&gt;0,"1 год","")</f>
        <v>1 год</v>
      </c>
    </row>
    <row r="141" spans="1:11" ht="15.75" x14ac:dyDescent="0.25">
      <c r="A141" s="204" t="s">
        <v>385</v>
      </c>
      <c r="B141" s="242" t="s">
        <v>12271</v>
      </c>
      <c r="C141" s="206" t="s">
        <v>11042</v>
      </c>
      <c r="D141" s="207"/>
      <c r="E141" s="208">
        <v>60600</v>
      </c>
      <c r="F141" s="208">
        <v>67969.7</v>
      </c>
      <c r="G141" s="209"/>
      <c r="H141" s="209"/>
      <c r="I141" s="210">
        <f>IFERROR(Таблица62526[[#This Row],[цена наличные]]*Таблица62526[[#This Row],[Заказ наличные]],"-")</f>
        <v>0</v>
      </c>
      <c r="J141" s="210">
        <f>IFERROR(Таблица62526[[#This Row],[Цена б/н]]*Таблица62526[[#This Row],[заказ б/н]],"-")</f>
        <v>0</v>
      </c>
      <c r="K141" s="211" t="str">
        <f>IF(Таблица62526[[#This Row],[Цена б/н]]&gt;0,"1 год","")</f>
        <v>1 год</v>
      </c>
    </row>
    <row r="142" spans="1:11" ht="15.75" x14ac:dyDescent="0.25">
      <c r="A142" s="204" t="s">
        <v>385</v>
      </c>
      <c r="B142" s="242" t="s">
        <v>12261</v>
      </c>
      <c r="C142" s="206" t="s">
        <v>11031</v>
      </c>
      <c r="D142" s="207"/>
      <c r="E142" s="208">
        <v>64200</v>
      </c>
      <c r="F142" s="208">
        <v>71997</v>
      </c>
      <c r="G142" s="209"/>
      <c r="H142" s="209"/>
      <c r="I142" s="210">
        <f>IFERROR(Таблица62526[[#This Row],[цена наличные]]*Таблица62526[[#This Row],[Заказ наличные]],"-")</f>
        <v>0</v>
      </c>
      <c r="J142" s="210">
        <f>IFERROR(Таблица62526[[#This Row],[Цена б/н]]*Таблица62526[[#This Row],[заказ б/н]],"-")</f>
        <v>0</v>
      </c>
      <c r="K142" s="211" t="str">
        <f>IF(Таблица62526[[#This Row],[Цена б/н]]&gt;0,"1 год","")</f>
        <v>1 год</v>
      </c>
    </row>
    <row r="143" spans="1:11" ht="15.75" x14ac:dyDescent="0.25">
      <c r="A143" s="204" t="s">
        <v>385</v>
      </c>
      <c r="B143" s="242" t="s">
        <v>12251</v>
      </c>
      <c r="C143" s="206" t="s">
        <v>11041</v>
      </c>
      <c r="D143" s="207"/>
      <c r="E143" s="208">
        <v>68400</v>
      </c>
      <c r="F143" s="208">
        <v>76735</v>
      </c>
      <c r="G143" s="209"/>
      <c r="H143" s="209"/>
      <c r="I143" s="210">
        <f>IFERROR(Таблица62526[[#This Row],[цена наличные]]*Таблица62526[[#This Row],[Заказ наличные]],"-")</f>
        <v>0</v>
      </c>
      <c r="J143" s="210">
        <f>IFERROR(Таблица62526[[#This Row],[Цена б/н]]*Таблица62526[[#This Row],[заказ б/н]],"-")</f>
        <v>0</v>
      </c>
      <c r="K143" s="211" t="str">
        <f>IF(Таблица62526[[#This Row],[Цена б/н]]&gt;0,"1 год","")</f>
        <v>1 год</v>
      </c>
    </row>
    <row r="144" spans="1:11" ht="15.75" x14ac:dyDescent="0.25">
      <c r="A144" s="204" t="s">
        <v>385</v>
      </c>
      <c r="B144" s="242" t="s">
        <v>12262</v>
      </c>
      <c r="C144" s="206" t="s">
        <v>11037</v>
      </c>
      <c r="D144" s="207"/>
      <c r="E144" s="208">
        <v>68800</v>
      </c>
      <c r="F144" s="208">
        <v>77147</v>
      </c>
      <c r="G144" s="209"/>
      <c r="H144" s="209"/>
      <c r="I144" s="210">
        <f>IFERROR(Таблица62526[[#This Row],[цена наличные]]*Таблица62526[[#This Row],[Заказ наличные]],"-")</f>
        <v>0</v>
      </c>
      <c r="J144" s="210">
        <f>IFERROR(Таблица62526[[#This Row],[Цена б/н]]*Таблица62526[[#This Row],[заказ б/н]],"-")</f>
        <v>0</v>
      </c>
      <c r="K144" s="211" t="str">
        <f>IF(Таблица62526[[#This Row],[Цена б/н]]&gt;0,"1 год","")</f>
        <v>1 год</v>
      </c>
    </row>
    <row r="145" spans="1:11" ht="15.75" x14ac:dyDescent="0.25">
      <c r="A145" s="204" t="s">
        <v>385</v>
      </c>
      <c r="B145" s="242" t="s">
        <v>12266</v>
      </c>
      <c r="C145" s="206" t="s">
        <v>11027</v>
      </c>
      <c r="D145" s="207"/>
      <c r="E145" s="208">
        <v>68800</v>
      </c>
      <c r="F145" s="208">
        <v>77147</v>
      </c>
      <c r="G145" s="209"/>
      <c r="H145" s="209"/>
      <c r="I145" s="210">
        <f>IFERROR(Таблица62526[[#This Row],[цена наличные]]*Таблица62526[[#This Row],[Заказ наличные]],"-")</f>
        <v>0</v>
      </c>
      <c r="J145" s="210">
        <f>IFERROR(Таблица62526[[#This Row],[Цена б/н]]*Таблица62526[[#This Row],[заказ б/н]],"-")</f>
        <v>0</v>
      </c>
      <c r="K145" s="211" t="str">
        <f>IF(Таблица62526[[#This Row],[Цена б/н]]&gt;0,"1 год","")</f>
        <v>1 год</v>
      </c>
    </row>
    <row r="146" spans="1:11" ht="15.75" x14ac:dyDescent="0.25">
      <c r="A146" s="204" t="s">
        <v>385</v>
      </c>
      <c r="B146" s="242" t="s">
        <v>12268</v>
      </c>
      <c r="C146" s="206" t="s">
        <v>11020</v>
      </c>
      <c r="D146" s="207"/>
      <c r="E146" s="208">
        <v>68800</v>
      </c>
      <c r="F146" s="208">
        <v>77147</v>
      </c>
      <c r="G146" s="209"/>
      <c r="H146" s="209"/>
      <c r="I146" s="210">
        <f>IFERROR(Таблица62526[[#This Row],[цена наличные]]*Таблица62526[[#This Row],[Заказ наличные]],"-")</f>
        <v>0</v>
      </c>
      <c r="J146" s="210">
        <f>IFERROR(Таблица62526[[#This Row],[Цена б/н]]*Таблица62526[[#This Row],[заказ б/н]],"-")</f>
        <v>0</v>
      </c>
      <c r="K146" s="211" t="str">
        <f>IF(Таблица62526[[#This Row],[Цена б/н]]&gt;0,"1 год","")</f>
        <v>1 год</v>
      </c>
    </row>
    <row r="147" spans="1:11" ht="15.75" x14ac:dyDescent="0.25">
      <c r="A147" s="204" t="s">
        <v>385</v>
      </c>
      <c r="B147" s="242" t="s">
        <v>12613</v>
      </c>
      <c r="C147" s="206" t="s">
        <v>12606</v>
      </c>
      <c r="D147" s="207"/>
      <c r="E147" s="208">
        <v>68800</v>
      </c>
      <c r="F147" s="208">
        <v>77147</v>
      </c>
      <c r="G147" s="209"/>
      <c r="H147" s="209"/>
      <c r="I147" s="210">
        <f>IFERROR(Таблица62526[[#This Row],[цена наличные]]*Таблица62526[[#This Row],[Заказ наличные]],"-")</f>
        <v>0</v>
      </c>
      <c r="J147" s="210">
        <f>IFERROR(Таблица62526[[#This Row],[Цена б/н]]*Таблица62526[[#This Row],[заказ б/н]],"-")</f>
        <v>0</v>
      </c>
      <c r="K147" s="211" t="str">
        <f>IF(Таблица62526[[#This Row],[Цена б/н]]&gt;0,"1 год","")</f>
        <v>1 год</v>
      </c>
    </row>
    <row r="148" spans="1:11" ht="15.75" x14ac:dyDescent="0.25">
      <c r="A148" s="204" t="s">
        <v>385</v>
      </c>
      <c r="B148" s="242" t="s">
        <v>12264</v>
      </c>
      <c r="C148" s="206" t="s">
        <v>11025</v>
      </c>
      <c r="D148" s="207"/>
      <c r="E148" s="208">
        <v>69700</v>
      </c>
      <c r="F148" s="208">
        <v>78177</v>
      </c>
      <c r="G148" s="209"/>
      <c r="H148" s="209"/>
      <c r="I148" s="210">
        <f>IFERROR(Таблица62526[[#This Row],[цена наличные]]*Таблица62526[[#This Row],[Заказ наличные]],"-")</f>
        <v>0</v>
      </c>
      <c r="J148" s="210">
        <f>IFERROR(Таблица62526[[#This Row],[Цена б/н]]*Таблица62526[[#This Row],[заказ б/н]],"-")</f>
        <v>0</v>
      </c>
      <c r="K148" s="211" t="str">
        <f>IF(Таблица62526[[#This Row],[Цена б/н]]&gt;0,"1 год","")</f>
        <v>1 год</v>
      </c>
    </row>
    <row r="149" spans="1:11" ht="15.75" x14ac:dyDescent="0.25">
      <c r="A149" s="204" t="s">
        <v>385</v>
      </c>
      <c r="B149" s="242" t="s">
        <v>12270</v>
      </c>
      <c r="C149" s="206" t="s">
        <v>12137</v>
      </c>
      <c r="D149" s="207"/>
      <c r="E149" s="208">
        <v>69700</v>
      </c>
      <c r="F149" s="208">
        <v>78177</v>
      </c>
      <c r="G149" s="209"/>
      <c r="H149" s="209"/>
      <c r="I149" s="210">
        <f>IFERROR(Таблица62526[[#This Row],[цена наличные]]*Таблица62526[[#This Row],[Заказ наличные]],"-")</f>
        <v>0</v>
      </c>
      <c r="J149" s="210">
        <f>IFERROR(Таблица62526[[#This Row],[Цена б/н]]*Таблица62526[[#This Row],[заказ б/н]],"-")</f>
        <v>0</v>
      </c>
      <c r="K149" s="211" t="str">
        <f>IF(Таблица62526[[#This Row],[Цена б/н]]&gt;0,"1 год","")</f>
        <v>1 год</v>
      </c>
    </row>
    <row r="150" spans="1:11" ht="15.75" x14ac:dyDescent="0.25">
      <c r="A150" s="204" t="s">
        <v>385</v>
      </c>
      <c r="B150" s="242" t="s">
        <v>12260</v>
      </c>
      <c r="C150" s="206" t="s">
        <v>11030</v>
      </c>
      <c r="D150" s="207"/>
      <c r="E150" s="208">
        <v>70700</v>
      </c>
      <c r="F150" s="208">
        <v>79299.7</v>
      </c>
      <c r="G150" s="209"/>
      <c r="H150" s="209"/>
      <c r="I150" s="210">
        <f>IFERROR(Таблица62526[[#This Row],[цена наличные]]*Таблица62526[[#This Row],[Заказ наличные]],"-")</f>
        <v>0</v>
      </c>
      <c r="J150" s="210">
        <f>IFERROR(Таблица62526[[#This Row],[Цена б/н]]*Таблица62526[[#This Row],[заказ б/н]],"-")</f>
        <v>0</v>
      </c>
      <c r="K150" s="211" t="str">
        <f>IF(Таблица62526[[#This Row],[Цена б/н]]&gt;0,"1 год","")</f>
        <v>1 год</v>
      </c>
    </row>
    <row r="151" spans="1:11" ht="15.75" x14ac:dyDescent="0.25">
      <c r="A151" s="204" t="s">
        <v>385</v>
      </c>
      <c r="B151" s="242" t="s">
        <v>12263</v>
      </c>
      <c r="C151" s="206" t="s">
        <v>11035</v>
      </c>
      <c r="D151" s="207"/>
      <c r="E151" s="208">
        <v>71600</v>
      </c>
      <c r="F151" s="208">
        <v>80237</v>
      </c>
      <c r="G151" s="209"/>
      <c r="H151" s="209"/>
      <c r="I151" s="210">
        <f>IFERROR(Таблица62526[[#This Row],[цена наличные]]*Таблица62526[[#This Row],[Заказ наличные]],"-")</f>
        <v>0</v>
      </c>
      <c r="J151" s="210">
        <f>IFERROR(Таблица62526[[#This Row],[Цена б/н]]*Таблица62526[[#This Row],[заказ б/н]],"-")</f>
        <v>0</v>
      </c>
      <c r="K151" s="211" t="str">
        <f>IF(Таблица62526[[#This Row],[Цена б/н]]&gt;0,"1 год","")</f>
        <v>1 год</v>
      </c>
    </row>
    <row r="152" spans="1:11" ht="15.75" x14ac:dyDescent="0.25">
      <c r="A152" s="204" t="s">
        <v>385</v>
      </c>
      <c r="B152" s="242" t="s">
        <v>12273</v>
      </c>
      <c r="C152" s="206" t="s">
        <v>11036</v>
      </c>
      <c r="D152" s="207"/>
      <c r="E152" s="208">
        <v>72500</v>
      </c>
      <c r="F152" s="208">
        <v>81267</v>
      </c>
      <c r="G152" s="209"/>
      <c r="H152" s="209"/>
      <c r="I152" s="210">
        <f>IFERROR(Таблица62526[[#This Row],[цена наличные]]*Таблица62526[[#This Row],[Заказ наличные]],"-")</f>
        <v>0</v>
      </c>
      <c r="J152" s="210">
        <f>IFERROR(Таблица62526[[#This Row],[Цена б/н]]*Таблица62526[[#This Row],[заказ б/н]],"-")</f>
        <v>0</v>
      </c>
      <c r="K152" s="211" t="str">
        <f>IF(Таблица62526[[#This Row],[Цена б/н]]&gt;0,"1 год","")</f>
        <v>1 год</v>
      </c>
    </row>
    <row r="153" spans="1:11" ht="15.75" x14ac:dyDescent="0.25">
      <c r="A153" s="204" t="s">
        <v>385</v>
      </c>
      <c r="B153" s="242" t="s">
        <v>12274</v>
      </c>
      <c r="C153" s="206" t="s">
        <v>11043</v>
      </c>
      <c r="D153" s="207"/>
      <c r="E153" s="208">
        <v>73400</v>
      </c>
      <c r="F153" s="208">
        <v>82297</v>
      </c>
      <c r="G153" s="209"/>
      <c r="H153" s="209"/>
      <c r="I153" s="210">
        <f>IFERROR(Таблица62526[[#This Row],[цена наличные]]*Таблица62526[[#This Row],[Заказ наличные]],"-")</f>
        <v>0</v>
      </c>
      <c r="J153" s="210">
        <f>IFERROR(Таблица62526[[#This Row],[Цена б/н]]*Таблица62526[[#This Row],[заказ б/н]],"-")</f>
        <v>0</v>
      </c>
      <c r="K153" s="211" t="str">
        <f>IF(Таблица62526[[#This Row],[Цена б/н]]&gt;0,"1 год","")</f>
        <v>1 год</v>
      </c>
    </row>
    <row r="154" spans="1:11" ht="15.75" x14ac:dyDescent="0.25">
      <c r="A154" s="204" t="s">
        <v>385</v>
      </c>
      <c r="B154" s="242" t="s">
        <v>12272</v>
      </c>
      <c r="C154" s="206" t="s">
        <v>12138</v>
      </c>
      <c r="D154" s="207"/>
      <c r="E154" s="208">
        <v>75200</v>
      </c>
      <c r="F154" s="208">
        <v>84357</v>
      </c>
      <c r="G154" s="209"/>
      <c r="H154" s="209"/>
      <c r="I154" s="210">
        <f>IFERROR(Таблица62526[[#This Row],[цена наличные]]*Таблица62526[[#This Row],[Заказ наличные]],"-")</f>
        <v>0</v>
      </c>
      <c r="J154" s="210">
        <f>IFERROR(Таблица62526[[#This Row],[Цена б/н]]*Таблица62526[[#This Row],[заказ б/н]],"-")</f>
        <v>0</v>
      </c>
      <c r="K154" s="211" t="str">
        <f>IF(Таблица62526[[#This Row],[Цена б/н]]&gt;0,"1 год","")</f>
        <v>1 год</v>
      </c>
    </row>
    <row r="155" spans="1:11" ht="15.75" x14ac:dyDescent="0.25">
      <c r="A155" s="204" t="s">
        <v>385</v>
      </c>
      <c r="B155" s="242" t="s">
        <v>14149</v>
      </c>
      <c r="C155" s="206" t="s">
        <v>14150</v>
      </c>
      <c r="D155" s="207"/>
      <c r="E155" s="208">
        <v>77600</v>
      </c>
      <c r="F155" s="208">
        <v>87035</v>
      </c>
      <c r="G155" s="209"/>
      <c r="H155" s="209"/>
      <c r="I155" s="210">
        <f>IFERROR(Таблица62526[[#This Row],[цена наличные]]*Таблица62526[[#This Row],[Заказ наличные]],"-")</f>
        <v>0</v>
      </c>
      <c r="J155" s="210">
        <f>IFERROR(Таблица62526[[#This Row],[Цена б/н]]*Таблица62526[[#This Row],[заказ б/н]],"-")</f>
        <v>0</v>
      </c>
      <c r="K155" s="211" t="str">
        <f>IF(Таблица62526[[#This Row],[Цена б/н]]&gt;0,"1 год","")</f>
        <v>1 год</v>
      </c>
    </row>
    <row r="156" spans="1:11" ht="15.75" x14ac:dyDescent="0.25">
      <c r="A156" s="204" t="s">
        <v>385</v>
      </c>
      <c r="B156" s="242" t="s">
        <v>12267</v>
      </c>
      <c r="C156" s="206" t="s">
        <v>11039</v>
      </c>
      <c r="D156" s="207"/>
      <c r="E156" s="208">
        <v>78000</v>
      </c>
      <c r="F156" s="208">
        <v>87447</v>
      </c>
      <c r="G156" s="209"/>
      <c r="H156" s="209"/>
      <c r="I156" s="210">
        <f>IFERROR(Таблица62526[[#This Row],[цена наличные]]*Таблица62526[[#This Row],[Заказ наличные]],"-")</f>
        <v>0</v>
      </c>
      <c r="J156" s="210">
        <f>IFERROR(Таблица62526[[#This Row],[Цена б/н]]*Таблица62526[[#This Row],[заказ б/н]],"-")</f>
        <v>0</v>
      </c>
      <c r="K156" s="211" t="str">
        <f>IF(Таблица62526[[#This Row],[Цена б/н]]&gt;0,"1 год","")</f>
        <v>1 год</v>
      </c>
    </row>
    <row r="157" spans="1:11" ht="15.75" x14ac:dyDescent="0.25">
      <c r="A157" s="204" t="s">
        <v>385</v>
      </c>
      <c r="B157" s="242" t="s">
        <v>12265</v>
      </c>
      <c r="C157" s="206" t="s">
        <v>12136</v>
      </c>
      <c r="D157" s="207"/>
      <c r="E157" s="208">
        <v>78900</v>
      </c>
      <c r="F157" s="208">
        <v>88477</v>
      </c>
      <c r="G157" s="209"/>
      <c r="H157" s="209"/>
      <c r="I157" s="210">
        <f>IFERROR(Таблица62526[[#This Row],[цена наличные]]*Таблица62526[[#This Row],[Заказ наличные]],"-")</f>
        <v>0</v>
      </c>
      <c r="J157" s="210">
        <f>IFERROR(Таблица62526[[#This Row],[Цена б/н]]*Таблица62526[[#This Row],[заказ б/н]],"-")</f>
        <v>0</v>
      </c>
      <c r="K157" s="211" t="str">
        <f>IF(Таблица62526[[#This Row],[Цена б/н]]&gt;0,"1 год","")</f>
        <v>1 год</v>
      </c>
    </row>
    <row r="158" spans="1:11" ht="15.75" x14ac:dyDescent="0.25">
      <c r="A158" s="204" t="s">
        <v>385</v>
      </c>
      <c r="B158" s="242" t="s">
        <v>12275</v>
      </c>
      <c r="C158" s="206" t="s">
        <v>11023</v>
      </c>
      <c r="D158" s="207"/>
      <c r="E158" s="208">
        <v>81600</v>
      </c>
      <c r="F158" s="208">
        <v>91554.64</v>
      </c>
      <c r="G158" s="209"/>
      <c r="H158" s="209"/>
      <c r="I158" s="210">
        <f>IFERROR(Таблица62526[[#This Row],[цена наличные]]*Таблица62526[[#This Row],[Заказ наличные]],"-")</f>
        <v>0</v>
      </c>
      <c r="J158" s="210">
        <f>IFERROR(Таблица62526[[#This Row],[Цена б/н]]*Таблица62526[[#This Row],[заказ б/н]],"-")</f>
        <v>0</v>
      </c>
      <c r="K158" s="211" t="str">
        <f>IF(Таблица62526[[#This Row],[Цена б/н]]&gt;0,"1 год","")</f>
        <v>1 год</v>
      </c>
    </row>
    <row r="159" spans="1:11" ht="15.75" x14ac:dyDescent="0.25">
      <c r="A159" s="204" t="s">
        <v>385</v>
      </c>
      <c r="B159" s="242" t="s">
        <v>12269</v>
      </c>
      <c r="C159" s="206" t="s">
        <v>11044</v>
      </c>
      <c r="D159" s="207"/>
      <c r="E159" s="208">
        <v>82600</v>
      </c>
      <c r="F159" s="208">
        <v>92597</v>
      </c>
      <c r="G159" s="209"/>
      <c r="H159" s="209"/>
      <c r="I159" s="210">
        <f>IFERROR(Таблица62526[[#This Row],[цена наличные]]*Таблица62526[[#This Row],[Заказ наличные]],"-")</f>
        <v>0</v>
      </c>
      <c r="J159" s="210">
        <f>IFERROR(Таблица62526[[#This Row],[Цена б/н]]*Таблица62526[[#This Row],[заказ б/н]],"-")</f>
        <v>0</v>
      </c>
      <c r="K159" s="211" t="str">
        <f>IF(Таблица62526[[#This Row],[Цена б/н]]&gt;0,"1 год","")</f>
        <v>1 год</v>
      </c>
    </row>
    <row r="160" spans="1:11" ht="15.75" x14ac:dyDescent="0.25">
      <c r="A160" s="204" t="s">
        <v>385</v>
      </c>
      <c r="B160" s="242" t="s">
        <v>12252</v>
      </c>
      <c r="C160" s="206" t="s">
        <v>11034</v>
      </c>
      <c r="D160" s="207"/>
      <c r="E160" s="208">
        <v>87200</v>
      </c>
      <c r="F160" s="208">
        <v>97747</v>
      </c>
      <c r="G160" s="209"/>
      <c r="H160" s="209"/>
      <c r="I160" s="210">
        <f>IFERROR(Таблица62526[[#This Row],[цена наличные]]*Таблица62526[[#This Row],[Заказ наличные]],"-")</f>
        <v>0</v>
      </c>
      <c r="J160" s="210">
        <f>IFERROR(Таблица62526[[#This Row],[Цена б/н]]*Таблица62526[[#This Row],[заказ б/н]],"-")</f>
        <v>0</v>
      </c>
      <c r="K160" s="211" t="str">
        <f>IF(Таблица62526[[#This Row],[Цена б/н]]&gt;0,"1 год","")</f>
        <v>1 год</v>
      </c>
    </row>
    <row r="161" spans="1:11" ht="15.75" x14ac:dyDescent="0.25">
      <c r="A161" s="204" t="s">
        <v>385</v>
      </c>
      <c r="B161" s="242" t="s">
        <v>12253</v>
      </c>
      <c r="C161" s="206" t="s">
        <v>11032</v>
      </c>
      <c r="D161" s="207"/>
      <c r="E161" s="208">
        <v>91700</v>
      </c>
      <c r="F161" s="208">
        <v>102897</v>
      </c>
      <c r="G161" s="209"/>
      <c r="H161" s="209"/>
      <c r="I161" s="210">
        <f>IFERROR(Таблица62526[[#This Row],[цена наличные]]*Таблица62526[[#This Row],[Заказ наличные]],"-")</f>
        <v>0</v>
      </c>
      <c r="J161" s="210">
        <f>IFERROR(Таблица62526[[#This Row],[Цена б/н]]*Таблица62526[[#This Row],[заказ б/н]],"-")</f>
        <v>0</v>
      </c>
      <c r="K161" s="211" t="str">
        <f>IF(Таблица62526[[#This Row],[Цена б/н]]&gt;0,"1 год","")</f>
        <v>1 год</v>
      </c>
    </row>
    <row r="162" spans="1:11" ht="15.75" x14ac:dyDescent="0.25">
      <c r="A162" s="204" t="s">
        <v>385</v>
      </c>
      <c r="B162" s="242" t="s">
        <v>14145</v>
      </c>
      <c r="C162" s="206" t="s">
        <v>14146</v>
      </c>
      <c r="D162" s="207"/>
      <c r="E162" s="208">
        <v>109200</v>
      </c>
      <c r="F162" s="208">
        <v>122467</v>
      </c>
      <c r="G162" s="209"/>
      <c r="H162" s="209"/>
      <c r="I162" s="210">
        <f>IFERROR(Таблица62526[[#This Row],[цена наличные]]*Таблица62526[[#This Row],[Заказ наличные]],"-")</f>
        <v>0</v>
      </c>
      <c r="J162" s="210">
        <f>IFERROR(Таблица62526[[#This Row],[Цена б/н]]*Таблица62526[[#This Row],[заказ б/н]],"-")</f>
        <v>0</v>
      </c>
      <c r="K162" s="211" t="str">
        <f>IF(Таблица62526[[#This Row],[Цена б/н]]&gt;0,"1 год","")</f>
        <v>1 год</v>
      </c>
    </row>
    <row r="163" spans="1:11" ht="15.75" x14ac:dyDescent="0.25">
      <c r="A163" s="204" t="s">
        <v>385</v>
      </c>
      <c r="B163" s="242" t="s">
        <v>13964</v>
      </c>
      <c r="C163" s="206" t="s">
        <v>13955</v>
      </c>
      <c r="D163" s="207"/>
      <c r="E163" s="208">
        <v>110100</v>
      </c>
      <c r="F163" s="208">
        <v>123497</v>
      </c>
      <c r="G163" s="209"/>
      <c r="H163" s="209"/>
      <c r="I163" s="210">
        <f>IFERROR(Таблица62526[[#This Row],[цена наличные]]*Таблица62526[[#This Row],[Заказ наличные]],"-")</f>
        <v>0</v>
      </c>
      <c r="J163" s="210">
        <f>IFERROR(Таблица62526[[#This Row],[Цена б/н]]*Таблица62526[[#This Row],[заказ б/н]],"-")</f>
        <v>0</v>
      </c>
      <c r="K163" s="211" t="str">
        <f>IF(Таблица62526[[#This Row],[Цена б/н]]&gt;0,"1 год","")</f>
        <v>1 год</v>
      </c>
    </row>
    <row r="164" spans="1:11" ht="15.75" x14ac:dyDescent="0.25">
      <c r="A164" s="204" t="s">
        <v>385</v>
      </c>
      <c r="B164" s="242" t="s">
        <v>12259</v>
      </c>
      <c r="C164" s="206" t="s">
        <v>11024</v>
      </c>
      <c r="D164" s="207"/>
      <c r="E164" s="208">
        <v>110200</v>
      </c>
      <c r="F164" s="208">
        <v>123589.7</v>
      </c>
      <c r="G164" s="209"/>
      <c r="H164" s="209"/>
      <c r="I164" s="210">
        <f>IFERROR(Таблица62526[[#This Row],[цена наличные]]*Таблица62526[[#This Row],[Заказ наличные]],"-")</f>
        <v>0</v>
      </c>
      <c r="J164" s="210">
        <f>IFERROR(Таблица62526[[#This Row],[Цена б/н]]*Таблица62526[[#This Row],[заказ б/н]],"-")</f>
        <v>0</v>
      </c>
      <c r="K164" s="211" t="str">
        <f>IF(Таблица62526[[#This Row],[Цена б/н]]&gt;0,"1 год","")</f>
        <v>1 год</v>
      </c>
    </row>
    <row r="165" spans="1:11" ht="15.75" x14ac:dyDescent="0.25">
      <c r="A165" s="204" t="s">
        <v>385</v>
      </c>
      <c r="B165" s="242" t="s">
        <v>12276</v>
      </c>
      <c r="C165" s="206" t="s">
        <v>11040</v>
      </c>
      <c r="D165" s="207"/>
      <c r="E165" s="208">
        <v>111800</v>
      </c>
      <c r="F165" s="208">
        <v>125392.2</v>
      </c>
      <c r="G165" s="209"/>
      <c r="H165" s="209"/>
      <c r="I165" s="210">
        <f>IFERROR(Таблица62526[[#This Row],[цена наличные]]*Таблица62526[[#This Row],[Заказ наличные]],"-")</f>
        <v>0</v>
      </c>
      <c r="J165" s="210">
        <f>IFERROR(Таблица62526[[#This Row],[Цена б/н]]*Таблица62526[[#This Row],[заказ б/н]],"-")</f>
        <v>0</v>
      </c>
      <c r="K165" s="211" t="str">
        <f>IF(Таблица62526[[#This Row],[Цена б/н]]&gt;0,"1 год","")</f>
        <v>1 год</v>
      </c>
    </row>
    <row r="166" spans="1:11" ht="15.75" x14ac:dyDescent="0.25">
      <c r="A166" s="204" t="s">
        <v>385</v>
      </c>
      <c r="B166" s="242" t="s">
        <v>14147</v>
      </c>
      <c r="C166" s="206" t="s">
        <v>14148</v>
      </c>
      <c r="D166" s="207"/>
      <c r="E166" s="208">
        <v>119300</v>
      </c>
      <c r="F166" s="208">
        <v>133797</v>
      </c>
      <c r="G166" s="209"/>
      <c r="H166" s="209"/>
      <c r="I166" s="210">
        <f>IFERROR(Таблица62526[[#This Row],[цена наличные]]*Таблица62526[[#This Row],[Заказ наличные]],"-")</f>
        <v>0</v>
      </c>
      <c r="J166" s="210">
        <f>IFERROR(Таблица62526[[#This Row],[Цена б/н]]*Таблица62526[[#This Row],[заказ б/н]],"-")</f>
        <v>0</v>
      </c>
      <c r="K166" s="211" t="str">
        <f>IF(Таблица62526[[#This Row],[Цена б/н]]&gt;0,"1 год","")</f>
        <v>1 год</v>
      </c>
    </row>
    <row r="167" spans="1:11" ht="15.75" x14ac:dyDescent="0.25">
      <c r="A167" s="204" t="s">
        <v>385</v>
      </c>
      <c r="B167" s="242" t="s">
        <v>12277</v>
      </c>
      <c r="C167" s="206" t="s">
        <v>11038</v>
      </c>
      <c r="D167" s="207"/>
      <c r="E167" s="208">
        <v>119300</v>
      </c>
      <c r="F167" s="208">
        <v>133797</v>
      </c>
      <c r="G167" s="209"/>
      <c r="H167" s="209"/>
      <c r="I167" s="210">
        <f>IFERROR(Таблица62526[[#This Row],[цена наличные]]*Таблица62526[[#This Row],[Заказ наличные]],"-")</f>
        <v>0</v>
      </c>
      <c r="J167" s="210">
        <f>IFERROR(Таблица62526[[#This Row],[Цена б/н]]*Таблица62526[[#This Row],[заказ б/н]],"-")</f>
        <v>0</v>
      </c>
      <c r="K167" s="211" t="str">
        <f>IF(Таблица62526[[#This Row],[Цена б/н]]&gt;0,"1 год","")</f>
        <v>1 год</v>
      </c>
    </row>
    <row r="168" spans="1:11" ht="15.75" x14ac:dyDescent="0.25">
      <c r="A168" s="204" t="s">
        <v>385</v>
      </c>
      <c r="B168" s="242" t="s">
        <v>12255</v>
      </c>
      <c r="C168" s="206" t="s">
        <v>11021</v>
      </c>
      <c r="D168" s="207"/>
      <c r="E168" s="208">
        <v>142200</v>
      </c>
      <c r="F168" s="208">
        <v>159547</v>
      </c>
      <c r="G168" s="209"/>
      <c r="H168" s="209"/>
      <c r="I168" s="210">
        <f>IFERROR(Таблица62526[[#This Row],[цена наличные]]*Таблица62526[[#This Row],[Заказ наличные]],"-")</f>
        <v>0</v>
      </c>
      <c r="J168" s="210">
        <f>IFERROR(Таблица62526[[#This Row],[Цена б/н]]*Таблица62526[[#This Row],[заказ б/н]],"-")</f>
        <v>0</v>
      </c>
      <c r="K168" s="211" t="str">
        <f>IF(Таблица62526[[#This Row],[Цена б/н]]&gt;0,"1 год","")</f>
        <v>1 год</v>
      </c>
    </row>
    <row r="169" spans="1:11" ht="15.75" x14ac:dyDescent="0.25">
      <c r="A169" s="204" t="s">
        <v>385</v>
      </c>
      <c r="B169" s="242" t="s">
        <v>12256</v>
      </c>
      <c r="C169" s="206" t="s">
        <v>11026</v>
      </c>
      <c r="D169" s="207"/>
      <c r="E169" s="208">
        <v>195100</v>
      </c>
      <c r="F169" s="208">
        <v>218864.7</v>
      </c>
      <c r="G169" s="209"/>
      <c r="H169" s="209"/>
      <c r="I169" s="210">
        <f>IFERROR(Таблица62526[[#This Row],[цена наличные]]*Таблица62526[[#This Row],[Заказ наличные]],"-")</f>
        <v>0</v>
      </c>
      <c r="J169" s="210">
        <f>IFERROR(Таблица62526[[#This Row],[Цена б/н]]*Таблица62526[[#This Row],[заказ б/н]],"-")</f>
        <v>0</v>
      </c>
      <c r="K169" s="211" t="str">
        <f>IF(Таблица62526[[#This Row],[Цена б/н]]&gt;0,"1 год","")</f>
        <v>1 год</v>
      </c>
    </row>
    <row r="170" spans="1:11" ht="15.75" x14ac:dyDescent="0.25">
      <c r="A170" s="204" t="s">
        <v>385</v>
      </c>
      <c r="B170" s="242" t="s">
        <v>12254</v>
      </c>
      <c r="C170" s="206" t="s">
        <v>11022</v>
      </c>
      <c r="D170" s="207"/>
      <c r="E170" s="208">
        <v>197300</v>
      </c>
      <c r="F170" s="208">
        <v>221347</v>
      </c>
      <c r="G170" s="209"/>
      <c r="H170" s="209"/>
      <c r="I170" s="210">
        <f>IFERROR(Таблица62526[[#This Row],[цена наличные]]*Таблица62526[[#This Row],[Заказ наличные]],"-")</f>
        <v>0</v>
      </c>
      <c r="J170" s="210">
        <f>IFERROR(Таблица62526[[#This Row],[Цена б/н]]*Таблица62526[[#This Row],[заказ б/н]],"-")</f>
        <v>0</v>
      </c>
      <c r="K170" s="211" t="str">
        <f>IF(Таблица62526[[#This Row],[Цена б/н]]&gt;0,"1 год","")</f>
        <v>1 год</v>
      </c>
    </row>
    <row r="171" spans="1:11" ht="15.75" x14ac:dyDescent="0.25">
      <c r="A171" s="204" t="s">
        <v>385</v>
      </c>
      <c r="B171" s="242" t="s">
        <v>12257</v>
      </c>
      <c r="C171" s="206" t="s">
        <v>11028</v>
      </c>
      <c r="D171" s="207"/>
      <c r="E171" s="208">
        <v>213800</v>
      </c>
      <c r="F171" s="208">
        <v>239887</v>
      </c>
      <c r="G171" s="209"/>
      <c r="H171" s="209"/>
      <c r="I171" s="210">
        <f>IFERROR(Таблица62526[[#This Row],[цена наличные]]*Таблица62526[[#This Row],[Заказ наличные]],"-")</f>
        <v>0</v>
      </c>
      <c r="J171" s="210">
        <f>IFERROR(Таблица62526[[#This Row],[Цена б/н]]*Таблица62526[[#This Row],[заказ б/н]],"-")</f>
        <v>0</v>
      </c>
      <c r="K171" s="211" t="str">
        <f>IF(Таблица62526[[#This Row],[Цена б/н]]&gt;0,"1 год","")</f>
        <v>1 год</v>
      </c>
    </row>
    <row r="172" spans="1:11" ht="15.75" x14ac:dyDescent="0.25">
      <c r="A172" s="204" t="s">
        <v>385</v>
      </c>
      <c r="B172" s="242" t="s">
        <v>12258</v>
      </c>
      <c r="C172" s="206" t="s">
        <v>11029</v>
      </c>
      <c r="D172" s="207"/>
      <c r="E172" s="208">
        <v>238600</v>
      </c>
      <c r="F172" s="208">
        <v>267697</v>
      </c>
      <c r="G172" s="209"/>
      <c r="H172" s="209"/>
      <c r="I172" s="210">
        <f>IFERROR(Таблица62526[[#This Row],[цена наличные]]*Таблица62526[[#This Row],[Заказ наличные]],"-")</f>
        <v>0</v>
      </c>
      <c r="J172" s="210">
        <f>IFERROR(Таблица62526[[#This Row],[Цена б/н]]*Таблица62526[[#This Row],[заказ б/н]],"-")</f>
        <v>0</v>
      </c>
      <c r="K172" s="211" t="str">
        <f>IF(Таблица62526[[#This Row],[Цена б/н]]&gt;0,"1 год","")</f>
        <v>1 год</v>
      </c>
    </row>
    <row r="173" spans="1:11" ht="15.75" x14ac:dyDescent="0.25">
      <c r="A173" s="204" t="s">
        <v>385</v>
      </c>
      <c r="B173" s="242" t="s">
        <v>12278</v>
      </c>
      <c r="C173" s="206" t="s">
        <v>11033</v>
      </c>
      <c r="D173" s="207"/>
      <c r="E173" s="208">
        <v>277200</v>
      </c>
      <c r="F173" s="208">
        <v>311049.7</v>
      </c>
      <c r="G173" s="209"/>
      <c r="H173" s="209"/>
      <c r="I173" s="210">
        <f>IFERROR(Таблица62526[[#This Row],[цена наличные]]*Таблица62526[[#This Row],[Заказ наличные]],"-")</f>
        <v>0</v>
      </c>
      <c r="J173" s="210">
        <f>IFERROR(Таблица62526[[#This Row],[Цена б/н]]*Таблица62526[[#This Row],[заказ б/н]],"-")</f>
        <v>0</v>
      </c>
      <c r="K173" s="211" t="str">
        <f>IF(Таблица62526[[#This Row],[Цена б/н]]&gt;0,"1 год","")</f>
        <v>1 год</v>
      </c>
    </row>
    <row r="174" spans="1:11" ht="15.75" x14ac:dyDescent="0.25">
      <c r="A174" s="204" t="s">
        <v>5186</v>
      </c>
      <c r="B174" s="242" t="s">
        <v>12283</v>
      </c>
      <c r="C174" s="206" t="s">
        <v>5194</v>
      </c>
      <c r="D174" s="207"/>
      <c r="E174" s="208">
        <v>55100</v>
      </c>
      <c r="F174" s="208">
        <v>61800</v>
      </c>
      <c r="G174" s="209"/>
      <c r="H174" s="209"/>
      <c r="I174" s="210">
        <f>IFERROR(Таблица62526[[#This Row],[цена наличные]]*Таблица62526[[#This Row],[Заказ наличные]],"-")</f>
        <v>0</v>
      </c>
      <c r="J174" s="210">
        <f>IFERROR(Таблица62526[[#This Row],[Цена б/н]]*Таблица62526[[#This Row],[заказ б/н]],"-")</f>
        <v>0</v>
      </c>
      <c r="K174" s="211" t="str">
        <f>IF(Таблица62526[[#This Row],[Цена б/н]]&gt;0,"1 год","")</f>
        <v>1 год</v>
      </c>
    </row>
    <row r="175" spans="1:11" ht="15.75" x14ac:dyDescent="0.25">
      <c r="A175" s="204" t="s">
        <v>5186</v>
      </c>
      <c r="B175" s="242" t="s">
        <v>12282</v>
      </c>
      <c r="C175" s="206" t="s">
        <v>5191</v>
      </c>
      <c r="D175" s="207"/>
      <c r="E175" s="208">
        <v>60600</v>
      </c>
      <c r="F175" s="208">
        <v>67980</v>
      </c>
      <c r="G175" s="209"/>
      <c r="H175" s="209"/>
      <c r="I175" s="210">
        <f>IFERROR(Таблица62526[[#This Row],[цена наличные]]*Таблица62526[[#This Row],[Заказ наличные]],"-")</f>
        <v>0</v>
      </c>
      <c r="J175" s="210">
        <f>IFERROR(Таблица62526[[#This Row],[Цена б/н]]*Таблица62526[[#This Row],[заказ б/н]],"-")</f>
        <v>0</v>
      </c>
      <c r="K175" s="211" t="str">
        <f>IF(Таблица62526[[#This Row],[Цена б/н]]&gt;0,"1 год","")</f>
        <v>1 год</v>
      </c>
    </row>
    <row r="176" spans="1:11" ht="15.75" x14ac:dyDescent="0.25">
      <c r="A176" s="204" t="s">
        <v>5186</v>
      </c>
      <c r="B176" s="242" t="s">
        <v>12279</v>
      </c>
      <c r="C176" s="206" t="s">
        <v>5188</v>
      </c>
      <c r="D176" s="207"/>
      <c r="E176" s="208">
        <v>70700</v>
      </c>
      <c r="F176" s="208">
        <v>79310</v>
      </c>
      <c r="G176" s="209"/>
      <c r="H176" s="209"/>
      <c r="I176" s="210">
        <f>IFERROR(Таблица62526[[#This Row],[цена наличные]]*Таблица62526[[#This Row],[Заказ наличные]],"-")</f>
        <v>0</v>
      </c>
      <c r="J176" s="210">
        <f>IFERROR(Таблица62526[[#This Row],[Цена б/н]]*Таблица62526[[#This Row],[заказ б/н]],"-")</f>
        <v>0</v>
      </c>
      <c r="K176" s="211" t="str">
        <f>IF(Таблица62526[[#This Row],[Цена б/н]]&gt;0,"1 год","")</f>
        <v>1 год</v>
      </c>
    </row>
    <row r="177" spans="1:11" ht="15.75" x14ac:dyDescent="0.25">
      <c r="A177" s="204" t="s">
        <v>5186</v>
      </c>
      <c r="B177" s="242" t="s">
        <v>12281</v>
      </c>
      <c r="C177" s="206" t="s">
        <v>11045</v>
      </c>
      <c r="D177" s="207"/>
      <c r="E177" s="208">
        <v>71600</v>
      </c>
      <c r="F177" s="208">
        <v>80329.7</v>
      </c>
      <c r="G177" s="209"/>
      <c r="H177" s="209"/>
      <c r="I177" s="210">
        <f>IFERROR(Таблица62526[[#This Row],[цена наличные]]*Таблица62526[[#This Row],[Заказ наличные]],"-")</f>
        <v>0</v>
      </c>
      <c r="J177" s="210">
        <f>IFERROR(Таблица62526[[#This Row],[Цена б/н]]*Таблица62526[[#This Row],[заказ б/н]],"-")</f>
        <v>0</v>
      </c>
      <c r="K177" s="211" t="str">
        <f>IF(Таблица62526[[#This Row],[Цена б/н]]&gt;0,"1 год","")</f>
        <v>1 год</v>
      </c>
    </row>
    <row r="178" spans="1:11" ht="15.75" x14ac:dyDescent="0.25">
      <c r="A178" s="204" t="s">
        <v>5186</v>
      </c>
      <c r="B178" s="242" t="s">
        <v>12280</v>
      </c>
      <c r="C178" s="206" t="s">
        <v>5193</v>
      </c>
      <c r="D178" s="207"/>
      <c r="E178" s="208">
        <v>79900</v>
      </c>
      <c r="F178" s="208">
        <v>89610</v>
      </c>
      <c r="G178" s="209"/>
      <c r="H178" s="209"/>
      <c r="I178" s="210">
        <f>IFERROR(Таблица62526[[#This Row],[цена наличные]]*Таблица62526[[#This Row],[Заказ наличные]],"-")</f>
        <v>0</v>
      </c>
      <c r="J178" s="210">
        <f>IFERROR(Таблица62526[[#This Row],[Цена б/н]]*Таблица62526[[#This Row],[заказ б/н]],"-")</f>
        <v>0</v>
      </c>
      <c r="K178" s="211" t="str">
        <f>IF(Таблица62526[[#This Row],[Цена б/н]]&gt;0,"1 год","")</f>
        <v>1 год</v>
      </c>
    </row>
    <row r="179" spans="1:11" ht="15.75" x14ac:dyDescent="0.25">
      <c r="A179" s="204" t="s">
        <v>5186</v>
      </c>
      <c r="B179" s="242" t="s">
        <v>12285</v>
      </c>
      <c r="C179" s="206" t="s">
        <v>5189</v>
      </c>
      <c r="D179" s="207"/>
      <c r="E179" s="208">
        <v>91800</v>
      </c>
      <c r="F179" s="208">
        <v>103000</v>
      </c>
      <c r="G179" s="209"/>
      <c r="H179" s="209"/>
      <c r="I179" s="210">
        <f>IFERROR(Таблица62526[[#This Row],[цена наличные]]*Таблица62526[[#This Row],[Заказ наличные]],"-")</f>
        <v>0</v>
      </c>
      <c r="J179" s="210">
        <f>IFERROR(Таблица62526[[#This Row],[Цена б/н]]*Таблица62526[[#This Row],[заказ б/н]],"-")</f>
        <v>0</v>
      </c>
      <c r="K179" s="211" t="str">
        <f>IF(Таблица62526[[#This Row],[Цена б/н]]&gt;0,"1 год","")</f>
        <v>1 год</v>
      </c>
    </row>
    <row r="180" spans="1:11" ht="15.75" x14ac:dyDescent="0.25">
      <c r="A180" s="204" t="s">
        <v>5186</v>
      </c>
      <c r="B180" s="242" t="s">
        <v>12284</v>
      </c>
      <c r="C180" s="206" t="s">
        <v>5190</v>
      </c>
      <c r="D180" s="207"/>
      <c r="E180" s="208">
        <v>108400</v>
      </c>
      <c r="F180" s="208">
        <v>121540</v>
      </c>
      <c r="G180" s="209"/>
      <c r="H180" s="209"/>
      <c r="I180" s="210">
        <f>IFERROR(Таблица62526[[#This Row],[цена наличные]]*Таблица62526[[#This Row],[Заказ наличные]],"-")</f>
        <v>0</v>
      </c>
      <c r="J180" s="210">
        <f>IFERROR(Таблица62526[[#This Row],[Цена б/н]]*Таблица62526[[#This Row],[заказ б/н]],"-")</f>
        <v>0</v>
      </c>
      <c r="K180" s="211" t="str">
        <f>IF(Таблица62526[[#This Row],[Цена б/н]]&gt;0,"1 год","")</f>
        <v>1 год</v>
      </c>
    </row>
    <row r="181" spans="1:11" ht="15.75" x14ac:dyDescent="0.25">
      <c r="A181" s="204" t="s">
        <v>11046</v>
      </c>
      <c r="B181" s="242" t="s">
        <v>12367</v>
      </c>
      <c r="C181" s="206">
        <v>1909150</v>
      </c>
      <c r="D181" s="207"/>
      <c r="E181" s="208">
        <v>18400</v>
      </c>
      <c r="F181" s="208">
        <v>20589.7</v>
      </c>
      <c r="G181" s="209"/>
      <c r="H181" s="209"/>
      <c r="I181" s="210">
        <f>IFERROR(Таблица62526[[#This Row],[цена наличные]]*Таблица62526[[#This Row],[Заказ наличные]],"-")</f>
        <v>0</v>
      </c>
      <c r="J181" s="210">
        <f>IFERROR(Таблица62526[[#This Row],[Цена б/н]]*Таблица62526[[#This Row],[заказ б/н]],"-")</f>
        <v>0</v>
      </c>
      <c r="K181" s="211" t="str">
        <f>IF(Таблица62526[[#This Row],[Цена б/н]]&gt;0,"1 год","")</f>
        <v>1 год</v>
      </c>
    </row>
    <row r="182" spans="1:11" ht="15.75" x14ac:dyDescent="0.25">
      <c r="A182" s="204" t="s">
        <v>11046</v>
      </c>
      <c r="B182" s="242" t="s">
        <v>12286</v>
      </c>
      <c r="C182" s="206">
        <v>2058902</v>
      </c>
      <c r="D182" s="207"/>
      <c r="E182" s="208">
        <v>22800</v>
      </c>
      <c r="F182" s="208">
        <v>25533.7</v>
      </c>
      <c r="G182" s="209"/>
      <c r="H182" s="209"/>
      <c r="I182" s="210">
        <f>IFERROR(Таблица62526[[#This Row],[цена наличные]]*Таблица62526[[#This Row],[Заказ наличные]],"-")</f>
        <v>0</v>
      </c>
      <c r="J182" s="210">
        <f>IFERROR(Таблица62526[[#This Row],[Цена б/н]]*Таблица62526[[#This Row],[заказ б/н]],"-")</f>
        <v>0</v>
      </c>
      <c r="K182" s="211" t="str">
        <f>IF(Таблица62526[[#This Row],[Цена б/н]]&gt;0,"1 год","")</f>
        <v>1 год</v>
      </c>
    </row>
    <row r="183" spans="1:11" ht="15.75" x14ac:dyDescent="0.25">
      <c r="A183" s="204" t="s">
        <v>11046</v>
      </c>
      <c r="B183" s="242" t="s">
        <v>12288</v>
      </c>
      <c r="C183" s="206">
        <v>2078485</v>
      </c>
      <c r="D183" s="207"/>
      <c r="E183" s="208">
        <v>25700</v>
      </c>
      <c r="F183" s="208">
        <v>28829.7</v>
      </c>
      <c r="G183" s="209"/>
      <c r="H183" s="209"/>
      <c r="I183" s="210">
        <f>IFERROR(Таблица62526[[#This Row],[цена наличные]]*Таблица62526[[#This Row],[Заказ наличные]],"-")</f>
        <v>0</v>
      </c>
      <c r="J183" s="210">
        <f>IFERROR(Таблица62526[[#This Row],[Цена б/н]]*Таблица62526[[#This Row],[заказ б/н]],"-")</f>
        <v>0</v>
      </c>
      <c r="K183" s="211" t="str">
        <f>IF(Таблица62526[[#This Row],[Цена б/н]]&gt;0,"1 год","")</f>
        <v>1 год</v>
      </c>
    </row>
    <row r="184" spans="1:11" ht="15.75" x14ac:dyDescent="0.25">
      <c r="A184" s="204" t="s">
        <v>11046</v>
      </c>
      <c r="B184" s="242" t="s">
        <v>12300</v>
      </c>
      <c r="C184" s="206">
        <v>2023738</v>
      </c>
      <c r="D184" s="207"/>
      <c r="E184" s="208">
        <v>25700</v>
      </c>
      <c r="F184" s="208">
        <v>28829.7</v>
      </c>
      <c r="G184" s="209"/>
      <c r="H184" s="209"/>
      <c r="I184" s="210">
        <f>IFERROR(Таблица62526[[#This Row],[цена наличные]]*Таблица62526[[#This Row],[Заказ наличные]],"-")</f>
        <v>0</v>
      </c>
      <c r="J184" s="210">
        <f>IFERROR(Таблица62526[[#This Row],[Цена б/н]]*Таблица62526[[#This Row],[заказ б/н]],"-")</f>
        <v>0</v>
      </c>
      <c r="K184" s="211" t="str">
        <f>IF(Таблица62526[[#This Row],[Цена б/н]]&gt;0,"1 год","")</f>
        <v>1 год</v>
      </c>
    </row>
    <row r="185" spans="1:11" ht="15.75" x14ac:dyDescent="0.25">
      <c r="A185" s="204" t="s">
        <v>11046</v>
      </c>
      <c r="B185" s="242" t="s">
        <v>12287</v>
      </c>
      <c r="C185" s="206">
        <v>2058899</v>
      </c>
      <c r="D185" s="207"/>
      <c r="E185" s="208">
        <v>26700</v>
      </c>
      <c r="F185" s="208">
        <v>29859.7</v>
      </c>
      <c r="G185" s="209"/>
      <c r="H185" s="209"/>
      <c r="I185" s="210">
        <f>IFERROR(Таблица62526[[#This Row],[цена наличные]]*Таблица62526[[#This Row],[Заказ наличные]],"-")</f>
        <v>0</v>
      </c>
      <c r="J185" s="210">
        <f>IFERROR(Таблица62526[[#This Row],[Цена б/н]]*Таблица62526[[#This Row],[заказ б/н]],"-")</f>
        <v>0</v>
      </c>
      <c r="K185" s="211" t="str">
        <f>IF(Таблица62526[[#This Row],[Цена б/н]]&gt;0,"1 год","")</f>
        <v>1 год</v>
      </c>
    </row>
    <row r="186" spans="1:11" ht="15.75" x14ac:dyDescent="0.25">
      <c r="A186" s="204" t="s">
        <v>11046</v>
      </c>
      <c r="B186" s="242" t="s">
        <v>12291</v>
      </c>
      <c r="C186" s="206">
        <v>2140829</v>
      </c>
      <c r="D186" s="207"/>
      <c r="E186" s="208">
        <v>29000</v>
      </c>
      <c r="F186" s="208">
        <v>32434.7</v>
      </c>
      <c r="G186" s="209"/>
      <c r="H186" s="209"/>
      <c r="I186" s="210">
        <f>IFERROR(Таблица62526[[#This Row],[цена наличные]]*Таблица62526[[#This Row],[Заказ наличные]],"-")</f>
        <v>0</v>
      </c>
      <c r="J186" s="210">
        <f>IFERROR(Таблица62526[[#This Row],[Цена б/н]]*Таблица62526[[#This Row],[заказ б/н]],"-")</f>
        <v>0</v>
      </c>
      <c r="K186" s="211" t="str">
        <f>IF(Таблица62526[[#This Row],[Цена б/н]]&gt;0,"1 год","")</f>
        <v>1 год</v>
      </c>
    </row>
    <row r="187" spans="1:11" ht="15.75" x14ac:dyDescent="0.25">
      <c r="A187" s="204" t="s">
        <v>11046</v>
      </c>
      <c r="B187" s="242" t="s">
        <v>12292</v>
      </c>
      <c r="C187" s="206">
        <v>2140835</v>
      </c>
      <c r="D187" s="207"/>
      <c r="E187" s="208">
        <v>29900</v>
      </c>
      <c r="F187" s="208">
        <v>33464.700000000004</v>
      </c>
      <c r="G187" s="209"/>
      <c r="H187" s="209"/>
      <c r="I187" s="210">
        <f>IFERROR(Таблица62526[[#This Row],[цена наличные]]*Таблица62526[[#This Row],[Заказ наличные]],"-")</f>
        <v>0</v>
      </c>
      <c r="J187" s="210">
        <f>IFERROR(Таблица62526[[#This Row],[Цена б/н]]*Таблица62526[[#This Row],[заказ б/н]],"-")</f>
        <v>0</v>
      </c>
      <c r="K187" s="211" t="str">
        <f>IF(Таблица62526[[#This Row],[Цена б/н]]&gt;0,"1 год","")</f>
        <v>1 год</v>
      </c>
    </row>
    <row r="188" spans="1:11" ht="15.75" x14ac:dyDescent="0.25">
      <c r="A188" s="204" t="s">
        <v>11046</v>
      </c>
      <c r="B188" s="242" t="s">
        <v>12296</v>
      </c>
      <c r="C188" s="206">
        <v>2058911</v>
      </c>
      <c r="D188" s="207"/>
      <c r="E188" s="208">
        <v>31200</v>
      </c>
      <c r="F188" s="208">
        <v>35009.700000000004</v>
      </c>
      <c r="G188" s="209"/>
      <c r="H188" s="209"/>
      <c r="I188" s="210">
        <f>IFERROR(Таблица62526[[#This Row],[цена наличные]]*Таблица62526[[#This Row],[Заказ наличные]],"-")</f>
        <v>0</v>
      </c>
      <c r="J188" s="210">
        <f>IFERROR(Таблица62526[[#This Row],[Цена б/н]]*Таблица62526[[#This Row],[заказ б/н]],"-")</f>
        <v>0</v>
      </c>
      <c r="K188" s="211" t="str">
        <f>IF(Таблица62526[[#This Row],[Цена б/н]]&gt;0,"1 год","")</f>
        <v>1 год</v>
      </c>
    </row>
    <row r="189" spans="1:11" ht="15.75" x14ac:dyDescent="0.25">
      <c r="A189" s="204" t="s">
        <v>11046</v>
      </c>
      <c r="B189" s="242" t="s">
        <v>12293</v>
      </c>
      <c r="C189" s="206">
        <v>2140838</v>
      </c>
      <c r="D189" s="207"/>
      <c r="E189" s="208">
        <v>31700</v>
      </c>
      <c r="F189" s="208">
        <v>35524.700000000004</v>
      </c>
      <c r="G189" s="209"/>
      <c r="H189" s="209"/>
      <c r="I189" s="210">
        <f>IFERROR(Таблица62526[[#This Row],[цена наличные]]*Таблица62526[[#This Row],[Заказ наличные]],"-")</f>
        <v>0</v>
      </c>
      <c r="J189" s="210">
        <f>IFERROR(Таблица62526[[#This Row],[Цена б/н]]*Таблица62526[[#This Row],[заказ б/н]],"-")</f>
        <v>0</v>
      </c>
      <c r="K189" s="211" t="str">
        <f>IF(Таблица62526[[#This Row],[Цена б/н]]&gt;0,"1 год","")</f>
        <v>1 год</v>
      </c>
    </row>
    <row r="190" spans="1:11" ht="15.75" x14ac:dyDescent="0.25">
      <c r="A190" s="204" t="s">
        <v>11046</v>
      </c>
      <c r="B190" s="242" t="s">
        <v>12297</v>
      </c>
      <c r="C190" s="206">
        <v>2059104</v>
      </c>
      <c r="D190" s="207"/>
      <c r="E190" s="208">
        <v>32100</v>
      </c>
      <c r="F190" s="208">
        <v>35936.700000000004</v>
      </c>
      <c r="G190" s="209"/>
      <c r="H190" s="209"/>
      <c r="I190" s="210">
        <f>IFERROR(Таблица62526[[#This Row],[цена наличные]]*Таблица62526[[#This Row],[Заказ наличные]],"-")</f>
        <v>0</v>
      </c>
      <c r="J190" s="210">
        <f>IFERROR(Таблица62526[[#This Row],[Цена б/н]]*Таблица62526[[#This Row],[заказ б/н]],"-")</f>
        <v>0</v>
      </c>
      <c r="K190" s="211" t="str">
        <f>IF(Таблица62526[[#This Row],[Цена б/н]]&gt;0,"1 год","")</f>
        <v>1 год</v>
      </c>
    </row>
    <row r="191" spans="1:11" ht="15.75" x14ac:dyDescent="0.25">
      <c r="A191" s="204" t="s">
        <v>11046</v>
      </c>
      <c r="B191" s="242" t="s">
        <v>12298</v>
      </c>
      <c r="C191" s="206">
        <v>2058904</v>
      </c>
      <c r="D191" s="207"/>
      <c r="E191" s="208">
        <v>33100</v>
      </c>
      <c r="F191" s="208">
        <v>37069.700000000004</v>
      </c>
      <c r="G191" s="209"/>
      <c r="H191" s="209"/>
      <c r="I191" s="210">
        <f>IFERROR(Таблица62526[[#This Row],[цена наличные]]*Таблица62526[[#This Row],[Заказ наличные]],"-")</f>
        <v>0</v>
      </c>
      <c r="J191" s="210">
        <f>IFERROR(Таблица62526[[#This Row],[Цена б/н]]*Таблица62526[[#This Row],[заказ б/н]],"-")</f>
        <v>0</v>
      </c>
      <c r="K191" s="211" t="str">
        <f>IF(Таблица62526[[#This Row],[Цена б/н]]&gt;0,"1 год","")</f>
        <v>1 год</v>
      </c>
    </row>
    <row r="192" spans="1:11" ht="15.75" x14ac:dyDescent="0.25">
      <c r="A192" s="204" t="s">
        <v>11046</v>
      </c>
      <c r="B192" s="242" t="s">
        <v>12289</v>
      </c>
      <c r="C192" s="206">
        <v>2140843</v>
      </c>
      <c r="D192" s="207"/>
      <c r="E192" s="208">
        <v>33300</v>
      </c>
      <c r="F192" s="208">
        <v>37275.700000000004</v>
      </c>
      <c r="G192" s="209"/>
      <c r="H192" s="209"/>
      <c r="I192" s="210">
        <f>IFERROR(Таблица62526[[#This Row],[цена наличные]]*Таблица62526[[#This Row],[Заказ наличные]],"-")</f>
        <v>0</v>
      </c>
      <c r="J192" s="210">
        <f>IFERROR(Таблица62526[[#This Row],[Цена б/н]]*Таблица62526[[#This Row],[заказ б/н]],"-")</f>
        <v>0</v>
      </c>
      <c r="K192" s="211" t="str">
        <f>IF(Таблица62526[[#This Row],[Цена б/н]]&gt;0,"1 год","")</f>
        <v>1 год</v>
      </c>
    </row>
    <row r="193" spans="1:11" ht="15.75" x14ac:dyDescent="0.25">
      <c r="A193" s="204" t="s">
        <v>11046</v>
      </c>
      <c r="B193" s="242" t="s">
        <v>12299</v>
      </c>
      <c r="C193" s="206">
        <v>2059105</v>
      </c>
      <c r="D193" s="207"/>
      <c r="E193" s="208">
        <v>33900</v>
      </c>
      <c r="F193" s="208">
        <v>37996.700000000004</v>
      </c>
      <c r="G193" s="209"/>
      <c r="H193" s="209"/>
      <c r="I193" s="210">
        <f>IFERROR(Таблица62526[[#This Row],[цена наличные]]*Таблица62526[[#This Row],[Заказ наличные]],"-")</f>
        <v>0</v>
      </c>
      <c r="J193" s="210">
        <f>IFERROR(Таблица62526[[#This Row],[Цена б/н]]*Таблица62526[[#This Row],[заказ б/н]],"-")</f>
        <v>0</v>
      </c>
      <c r="K193" s="211" t="str">
        <f>IF(Таблица62526[[#This Row],[Цена б/н]]&gt;0,"1 год","")</f>
        <v>1 год</v>
      </c>
    </row>
    <row r="194" spans="1:11" ht="15.75" x14ac:dyDescent="0.25">
      <c r="A194" s="204" t="s">
        <v>11046</v>
      </c>
      <c r="B194" s="242" t="s">
        <v>12339</v>
      </c>
      <c r="C194" s="206">
        <v>2058897</v>
      </c>
      <c r="D194" s="207"/>
      <c r="E194" s="208">
        <v>34000</v>
      </c>
      <c r="F194" s="208">
        <v>38099.700000000004</v>
      </c>
      <c r="G194" s="209"/>
      <c r="H194" s="209"/>
      <c r="I194" s="210">
        <f>IFERROR(Таблица62526[[#This Row],[цена наличные]]*Таблица62526[[#This Row],[Заказ наличные]],"-")</f>
        <v>0</v>
      </c>
      <c r="J194" s="210">
        <f>IFERROR(Таблица62526[[#This Row],[Цена б/н]]*Таблица62526[[#This Row],[заказ б/н]],"-")</f>
        <v>0</v>
      </c>
      <c r="K194" s="211" t="str">
        <f>IF(Таблица62526[[#This Row],[Цена б/н]]&gt;0,"1 год","")</f>
        <v>1 год</v>
      </c>
    </row>
    <row r="195" spans="1:11" ht="15.75" x14ac:dyDescent="0.25">
      <c r="A195" s="204" t="s">
        <v>11046</v>
      </c>
      <c r="B195" s="242" t="s">
        <v>12290</v>
      </c>
      <c r="C195" s="206">
        <v>2140840</v>
      </c>
      <c r="D195" s="207"/>
      <c r="E195" s="208">
        <v>34100</v>
      </c>
      <c r="F195" s="208">
        <v>38202.700000000004</v>
      </c>
      <c r="G195" s="209"/>
      <c r="H195" s="209"/>
      <c r="I195" s="210">
        <f>IFERROR(Таблица62526[[#This Row],[цена наличные]]*Таблица62526[[#This Row],[Заказ наличные]],"-")</f>
        <v>0</v>
      </c>
      <c r="J195" s="210">
        <f>IFERROR(Таблица62526[[#This Row],[Цена б/н]]*Таблица62526[[#This Row],[заказ б/н]],"-")</f>
        <v>0</v>
      </c>
      <c r="K195" s="211" t="str">
        <f>IF(Таблица62526[[#This Row],[Цена б/н]]&gt;0,"1 год","")</f>
        <v>1 год</v>
      </c>
    </row>
    <row r="196" spans="1:11" ht="15.75" x14ac:dyDescent="0.25">
      <c r="A196" s="204" t="s">
        <v>11046</v>
      </c>
      <c r="B196" s="242" t="s">
        <v>12294</v>
      </c>
      <c r="C196" s="206">
        <v>2140844</v>
      </c>
      <c r="D196" s="207"/>
      <c r="E196" s="208">
        <v>35500</v>
      </c>
      <c r="F196" s="208">
        <v>39747.700000000004</v>
      </c>
      <c r="G196" s="209"/>
      <c r="H196" s="209"/>
      <c r="I196" s="210">
        <f>IFERROR(Таблица62526[[#This Row],[цена наличные]]*Таблица62526[[#This Row],[Заказ наличные]],"-")</f>
        <v>0</v>
      </c>
      <c r="J196" s="210">
        <f>IFERROR(Таблица62526[[#This Row],[Цена б/н]]*Таблица62526[[#This Row],[заказ б/н]],"-")</f>
        <v>0</v>
      </c>
      <c r="K196" s="211" t="str">
        <f>IF(Таблица62526[[#This Row],[Цена б/н]]&gt;0,"1 год","")</f>
        <v>1 год</v>
      </c>
    </row>
    <row r="197" spans="1:11" ht="15.75" x14ac:dyDescent="0.25">
      <c r="A197" s="204" t="s">
        <v>11046</v>
      </c>
      <c r="B197" s="242" t="s">
        <v>12342</v>
      </c>
      <c r="C197" s="206">
        <v>2058896</v>
      </c>
      <c r="D197" s="207"/>
      <c r="E197" s="208">
        <v>35800</v>
      </c>
      <c r="F197" s="208">
        <v>40159.700000000004</v>
      </c>
      <c r="G197" s="209"/>
      <c r="H197" s="209"/>
      <c r="I197" s="210">
        <f>IFERROR(Таблица62526[[#This Row],[цена наличные]]*Таблица62526[[#This Row],[Заказ наличные]],"-")</f>
        <v>0</v>
      </c>
      <c r="J197" s="210">
        <f>IFERROR(Таблица62526[[#This Row],[Цена б/н]]*Таблица62526[[#This Row],[заказ б/н]],"-")</f>
        <v>0</v>
      </c>
      <c r="K197" s="211" t="str">
        <f>IF(Таблица62526[[#This Row],[Цена б/н]]&gt;0,"1 год","")</f>
        <v>1 год</v>
      </c>
    </row>
    <row r="198" spans="1:11" ht="15.75" x14ac:dyDescent="0.25">
      <c r="A198" s="204" t="s">
        <v>11046</v>
      </c>
      <c r="B198" s="242" t="s">
        <v>12361</v>
      </c>
      <c r="C198" s="206">
        <v>2150143</v>
      </c>
      <c r="D198" s="207"/>
      <c r="E198" s="208">
        <v>35800</v>
      </c>
      <c r="F198" s="208">
        <v>40159.700000000004</v>
      </c>
      <c r="G198" s="209"/>
      <c r="H198" s="209"/>
      <c r="I198" s="210">
        <f>IFERROR(Таблица62526[[#This Row],[цена наличные]]*Таблица62526[[#This Row],[Заказ наличные]],"-")</f>
        <v>0</v>
      </c>
      <c r="J198" s="210">
        <f>IFERROR(Таблица62526[[#This Row],[Цена б/н]]*Таблица62526[[#This Row],[заказ б/н]],"-")</f>
        <v>0</v>
      </c>
      <c r="K198" s="211" t="str">
        <f>IF(Таблица62526[[#This Row],[Цена б/н]]&gt;0,"1 год","")</f>
        <v>1 год</v>
      </c>
    </row>
    <row r="199" spans="1:11" ht="15.75" x14ac:dyDescent="0.25">
      <c r="A199" s="204" t="s">
        <v>11046</v>
      </c>
      <c r="B199" s="242" t="s">
        <v>12295</v>
      </c>
      <c r="C199" s="206">
        <v>2140847</v>
      </c>
      <c r="D199" s="207"/>
      <c r="E199" s="208">
        <v>36300</v>
      </c>
      <c r="F199" s="208">
        <v>40674.700000000004</v>
      </c>
      <c r="G199" s="209"/>
      <c r="H199" s="209"/>
      <c r="I199" s="210">
        <f>IFERROR(Таблица62526[[#This Row],[цена наличные]]*Таблица62526[[#This Row],[Заказ наличные]],"-")</f>
        <v>0</v>
      </c>
      <c r="J199" s="210">
        <f>IFERROR(Таблица62526[[#This Row],[Цена б/н]]*Таблица62526[[#This Row],[заказ б/н]],"-")</f>
        <v>0</v>
      </c>
      <c r="K199" s="211" t="str">
        <f>IF(Таблица62526[[#This Row],[Цена б/н]]&gt;0,"1 год","")</f>
        <v>1 год</v>
      </c>
    </row>
    <row r="200" spans="1:11" ht="15.75" x14ac:dyDescent="0.25">
      <c r="A200" s="204" t="s">
        <v>11046</v>
      </c>
      <c r="B200" s="242" t="s">
        <v>12347</v>
      </c>
      <c r="C200" s="206">
        <v>2023565</v>
      </c>
      <c r="D200" s="207"/>
      <c r="E200" s="208">
        <v>36800</v>
      </c>
      <c r="F200" s="208">
        <v>41189.700000000004</v>
      </c>
      <c r="G200" s="209"/>
      <c r="H200" s="209"/>
      <c r="I200" s="210">
        <f>IFERROR(Таблица62526[[#This Row],[цена наличные]]*Таблица62526[[#This Row],[Заказ наличные]],"-")</f>
        <v>0</v>
      </c>
      <c r="J200" s="210">
        <f>IFERROR(Таблица62526[[#This Row],[Цена б/н]]*Таблица62526[[#This Row],[заказ б/н]],"-")</f>
        <v>0</v>
      </c>
      <c r="K200" s="211" t="str">
        <f>IF(Таблица62526[[#This Row],[Цена б/н]]&gt;0,"1 год","")</f>
        <v>1 год</v>
      </c>
    </row>
    <row r="201" spans="1:11" ht="15.75" x14ac:dyDescent="0.25">
      <c r="A201" s="204" t="s">
        <v>11046</v>
      </c>
      <c r="B201" s="242" t="s">
        <v>12362</v>
      </c>
      <c r="C201" s="206">
        <v>2150145</v>
      </c>
      <c r="D201" s="207"/>
      <c r="E201" s="208">
        <v>37700</v>
      </c>
      <c r="F201" s="208">
        <v>42219.700000000004</v>
      </c>
      <c r="G201" s="209"/>
      <c r="H201" s="209"/>
      <c r="I201" s="210">
        <f>IFERROR(Таблица62526[[#This Row],[цена наличные]]*Таблица62526[[#This Row],[Заказ наличные]],"-")</f>
        <v>0</v>
      </c>
      <c r="J201" s="210">
        <f>IFERROR(Таблица62526[[#This Row],[Цена б/н]]*Таблица62526[[#This Row],[заказ б/н]],"-")</f>
        <v>0</v>
      </c>
      <c r="K201" s="211" t="str">
        <f>IF(Таблица62526[[#This Row],[Цена б/н]]&gt;0,"1 год","")</f>
        <v>1 год</v>
      </c>
    </row>
    <row r="202" spans="1:11" ht="15.75" x14ac:dyDescent="0.25">
      <c r="A202" s="204" t="s">
        <v>11046</v>
      </c>
      <c r="B202" s="242" t="s">
        <v>12301</v>
      </c>
      <c r="C202" s="206">
        <v>2058924</v>
      </c>
      <c r="D202" s="207"/>
      <c r="E202" s="208">
        <v>38400</v>
      </c>
      <c r="F202" s="208">
        <v>43043.700000000004</v>
      </c>
      <c r="G202" s="209"/>
      <c r="H202" s="209"/>
      <c r="I202" s="210">
        <f>IFERROR(Таблица62526[[#This Row],[цена наличные]]*Таблица62526[[#This Row],[Заказ наличные]],"-")</f>
        <v>0</v>
      </c>
      <c r="J202" s="210">
        <f>IFERROR(Таблица62526[[#This Row],[Цена б/н]]*Таблица62526[[#This Row],[заказ б/н]],"-")</f>
        <v>0</v>
      </c>
      <c r="K202" s="211" t="str">
        <f>IF(Таблица62526[[#This Row],[Цена б/н]]&gt;0,"1 год","")</f>
        <v>1 год</v>
      </c>
    </row>
    <row r="203" spans="1:11" ht="15.75" x14ac:dyDescent="0.25">
      <c r="A203" s="204" t="s">
        <v>11046</v>
      </c>
      <c r="B203" s="242" t="s">
        <v>12346</v>
      </c>
      <c r="C203" s="206">
        <v>2019263</v>
      </c>
      <c r="D203" s="207"/>
      <c r="E203" s="208">
        <v>38600</v>
      </c>
      <c r="F203" s="208">
        <v>43249.700000000004</v>
      </c>
      <c r="G203" s="209"/>
      <c r="H203" s="209"/>
      <c r="I203" s="210">
        <f>IFERROR(Таблица62526[[#This Row],[цена наличные]]*Таблица62526[[#This Row],[Заказ наличные]],"-")</f>
        <v>0</v>
      </c>
      <c r="J203" s="210">
        <f>IFERROR(Таблица62526[[#This Row],[Цена б/н]]*Таблица62526[[#This Row],[заказ б/н]],"-")</f>
        <v>0</v>
      </c>
      <c r="K203" s="211" t="str">
        <f>IF(Таблица62526[[#This Row],[Цена б/н]]&gt;0,"1 год","")</f>
        <v>1 год</v>
      </c>
    </row>
    <row r="204" spans="1:11" ht="15.75" x14ac:dyDescent="0.25">
      <c r="A204" s="204" t="s">
        <v>11046</v>
      </c>
      <c r="B204" s="242" t="s">
        <v>12358</v>
      </c>
      <c r="C204" s="206">
        <v>2045999</v>
      </c>
      <c r="D204" s="207"/>
      <c r="E204" s="208">
        <v>38600</v>
      </c>
      <c r="F204" s="208">
        <v>43249.700000000004</v>
      </c>
      <c r="G204" s="209"/>
      <c r="H204" s="209"/>
      <c r="I204" s="210">
        <f>IFERROR(Таблица62526[[#This Row],[цена наличные]]*Таблица62526[[#This Row],[Заказ наличные]],"-")</f>
        <v>0</v>
      </c>
      <c r="J204" s="210">
        <f>IFERROR(Таблица62526[[#This Row],[Цена б/н]]*Таблица62526[[#This Row],[заказ б/н]],"-")</f>
        <v>0</v>
      </c>
      <c r="K204" s="211" t="str">
        <f>IF(Таблица62526[[#This Row],[Цена б/н]]&gt;0,"1 год","")</f>
        <v>1 год</v>
      </c>
    </row>
    <row r="205" spans="1:11" ht="15.75" x14ac:dyDescent="0.25">
      <c r="A205" s="204" t="s">
        <v>11046</v>
      </c>
      <c r="B205" s="242" t="s">
        <v>12343</v>
      </c>
      <c r="C205" s="206">
        <v>2084813</v>
      </c>
      <c r="D205" s="207"/>
      <c r="E205" s="208">
        <v>39000</v>
      </c>
      <c r="F205" s="208">
        <v>43764.700000000004</v>
      </c>
      <c r="G205" s="209"/>
      <c r="H205" s="209"/>
      <c r="I205" s="210">
        <f>IFERROR(Таблица62526[[#This Row],[цена наличные]]*Таблица62526[[#This Row],[Заказ наличные]],"-")</f>
        <v>0</v>
      </c>
      <c r="J205" s="210">
        <f>IFERROR(Таблица62526[[#This Row],[Цена б/н]]*Таблица62526[[#This Row],[заказ б/н]],"-")</f>
        <v>0</v>
      </c>
      <c r="K205" s="211" t="str">
        <f>IF(Таблица62526[[#This Row],[Цена б/н]]&gt;0,"1 год","")</f>
        <v>1 год</v>
      </c>
    </row>
    <row r="206" spans="1:11" ht="15.75" x14ac:dyDescent="0.25">
      <c r="A206" s="204" t="s">
        <v>11046</v>
      </c>
      <c r="B206" s="242" t="s">
        <v>12614</v>
      </c>
      <c r="C206" s="206">
        <v>2058943</v>
      </c>
      <c r="D206" s="207"/>
      <c r="E206" s="208">
        <v>40900</v>
      </c>
      <c r="F206" s="208">
        <v>45824.700000000004</v>
      </c>
      <c r="G206" s="209"/>
      <c r="H206" s="209"/>
      <c r="I206" s="210">
        <f>IFERROR(Таблица62526[[#This Row],[цена наличные]]*Таблица62526[[#This Row],[Заказ наличные]],"-")</f>
        <v>0</v>
      </c>
      <c r="J206" s="210">
        <f>IFERROR(Таблица62526[[#This Row],[Цена б/н]]*Таблица62526[[#This Row],[заказ б/н]],"-")</f>
        <v>0</v>
      </c>
      <c r="K206" s="211" t="str">
        <f>IF(Таблица62526[[#This Row],[Цена б/н]]&gt;0,"1 год","")</f>
        <v>1 год</v>
      </c>
    </row>
    <row r="207" spans="1:11" ht="15.75" x14ac:dyDescent="0.25">
      <c r="A207" s="204" t="s">
        <v>11046</v>
      </c>
      <c r="B207" s="242" t="s">
        <v>12344</v>
      </c>
      <c r="C207" s="206">
        <v>2084815</v>
      </c>
      <c r="D207" s="207"/>
      <c r="E207" s="208">
        <v>40900</v>
      </c>
      <c r="F207" s="208">
        <v>45824.700000000004</v>
      </c>
      <c r="G207" s="209"/>
      <c r="H207" s="209"/>
      <c r="I207" s="210">
        <f>IFERROR(Таблица62526[[#This Row],[цена наличные]]*Таблица62526[[#This Row],[Заказ наличные]],"-")</f>
        <v>0</v>
      </c>
      <c r="J207" s="210">
        <f>IFERROR(Таблица62526[[#This Row],[Цена б/н]]*Таблица62526[[#This Row],[заказ б/н]],"-")</f>
        <v>0</v>
      </c>
      <c r="K207" s="211" t="str">
        <f>IF(Таблица62526[[#This Row],[Цена б/н]]&gt;0,"1 год","")</f>
        <v>1 год</v>
      </c>
    </row>
    <row r="208" spans="1:11" ht="15.75" x14ac:dyDescent="0.25">
      <c r="A208" s="204" t="s">
        <v>11046</v>
      </c>
      <c r="B208" s="242" t="s">
        <v>12337</v>
      </c>
      <c r="C208" s="206">
        <v>2058889</v>
      </c>
      <c r="D208" s="207"/>
      <c r="E208" s="208">
        <v>41300</v>
      </c>
      <c r="F208" s="208">
        <v>46339.700000000004</v>
      </c>
      <c r="G208" s="209"/>
      <c r="H208" s="209"/>
      <c r="I208" s="210">
        <f>IFERROR(Таблица62526[[#This Row],[цена наличные]]*Таблица62526[[#This Row],[Заказ наличные]],"-")</f>
        <v>0</v>
      </c>
      <c r="J208" s="210">
        <f>IFERROR(Таблица62526[[#This Row],[Цена б/н]]*Таблица62526[[#This Row],[заказ б/н]],"-")</f>
        <v>0</v>
      </c>
      <c r="K208" s="211" t="str">
        <f>IF(Таблица62526[[#This Row],[Цена б/н]]&gt;0,"1 год","")</f>
        <v>1 год</v>
      </c>
    </row>
    <row r="209" spans="1:11" ht="15.75" x14ac:dyDescent="0.25">
      <c r="A209" s="204" t="s">
        <v>11046</v>
      </c>
      <c r="B209" s="242" t="s">
        <v>12303</v>
      </c>
      <c r="C209" s="206">
        <v>2059113</v>
      </c>
      <c r="D209" s="207"/>
      <c r="E209" s="208">
        <v>42800</v>
      </c>
      <c r="F209" s="208">
        <v>47987.700000000004</v>
      </c>
      <c r="G209" s="209"/>
      <c r="H209" s="209"/>
      <c r="I209" s="210">
        <f>IFERROR(Таблица62526[[#This Row],[цена наличные]]*Таблица62526[[#This Row],[Заказ наличные]],"-")</f>
        <v>0</v>
      </c>
      <c r="J209" s="210">
        <f>IFERROR(Таблица62526[[#This Row],[Цена б/н]]*Таблица62526[[#This Row],[заказ б/н]],"-")</f>
        <v>0</v>
      </c>
      <c r="K209" s="211" t="str">
        <f>IF(Таблица62526[[#This Row],[Цена б/н]]&gt;0,"1 год","")</f>
        <v>1 год</v>
      </c>
    </row>
    <row r="210" spans="1:11" ht="15.75" x14ac:dyDescent="0.25">
      <c r="A210" s="204" t="s">
        <v>11046</v>
      </c>
      <c r="B210" s="242" t="s">
        <v>12308</v>
      </c>
      <c r="C210" s="206">
        <v>2168022</v>
      </c>
      <c r="D210" s="207"/>
      <c r="E210" s="208">
        <v>43200</v>
      </c>
      <c r="F210" s="208">
        <v>48399.700000000004</v>
      </c>
      <c r="G210" s="209"/>
      <c r="H210" s="209"/>
      <c r="I210" s="210">
        <f>IFERROR(Таблица62526[[#This Row],[цена наличные]]*Таблица62526[[#This Row],[Заказ наличные]],"-")</f>
        <v>0</v>
      </c>
      <c r="J210" s="210">
        <f>IFERROR(Таблица62526[[#This Row],[Цена б/н]]*Таблица62526[[#This Row],[заказ б/н]],"-")</f>
        <v>0</v>
      </c>
      <c r="K210" s="211" t="str">
        <f>IF(Таблица62526[[#This Row],[Цена б/н]]&gt;0,"1 год","")</f>
        <v>1 год</v>
      </c>
    </row>
    <row r="211" spans="1:11" ht="15.75" x14ac:dyDescent="0.25">
      <c r="A211" s="204" t="s">
        <v>11046</v>
      </c>
      <c r="B211" s="242" t="s">
        <v>12338</v>
      </c>
      <c r="C211" s="206">
        <v>2059060</v>
      </c>
      <c r="D211" s="207"/>
      <c r="E211" s="208">
        <v>43200</v>
      </c>
      <c r="F211" s="208">
        <v>48399.700000000004</v>
      </c>
      <c r="G211" s="209"/>
      <c r="H211" s="209"/>
      <c r="I211" s="210">
        <f>IFERROR(Таблица62526[[#This Row],[цена наличные]]*Таблица62526[[#This Row],[Заказ наличные]],"-")</f>
        <v>0</v>
      </c>
      <c r="J211" s="210">
        <f>IFERROR(Таблица62526[[#This Row],[Цена б/н]]*Таблица62526[[#This Row],[заказ б/н]],"-")</f>
        <v>0</v>
      </c>
      <c r="K211" s="211" t="str">
        <f>IF(Таблица62526[[#This Row],[Цена б/н]]&gt;0,"1 год","")</f>
        <v>1 год</v>
      </c>
    </row>
    <row r="212" spans="1:11" ht="15.75" x14ac:dyDescent="0.25">
      <c r="A212" s="204" t="s">
        <v>11046</v>
      </c>
      <c r="B212" s="242" t="s">
        <v>12340</v>
      </c>
      <c r="C212" s="206">
        <v>2058884</v>
      </c>
      <c r="D212" s="207"/>
      <c r="E212" s="208">
        <v>43200</v>
      </c>
      <c r="F212" s="208">
        <v>48399.700000000004</v>
      </c>
      <c r="G212" s="209"/>
      <c r="H212" s="209"/>
      <c r="I212" s="210">
        <f>IFERROR(Таблица62526[[#This Row],[цена наличные]]*Таблица62526[[#This Row],[Заказ наличные]],"-")</f>
        <v>0</v>
      </c>
      <c r="J212" s="210">
        <f>IFERROR(Таблица62526[[#This Row],[Цена б/н]]*Таблица62526[[#This Row],[заказ б/н]],"-")</f>
        <v>0</v>
      </c>
      <c r="K212" s="211" t="str">
        <f>IF(Таблица62526[[#This Row],[Цена б/н]]&gt;0,"1 год","")</f>
        <v>1 год</v>
      </c>
    </row>
    <row r="213" spans="1:11" ht="15.75" x14ac:dyDescent="0.25">
      <c r="A213" s="204" t="s">
        <v>11046</v>
      </c>
      <c r="B213" s="242" t="s">
        <v>12359</v>
      </c>
      <c r="C213" s="206">
        <v>2150146</v>
      </c>
      <c r="D213" s="207"/>
      <c r="E213" s="208">
        <v>43200</v>
      </c>
      <c r="F213" s="208">
        <v>48399.700000000004</v>
      </c>
      <c r="G213" s="209"/>
      <c r="H213" s="209"/>
      <c r="I213" s="210">
        <f>IFERROR(Таблица62526[[#This Row],[цена наличные]]*Таблица62526[[#This Row],[Заказ наличные]],"-")</f>
        <v>0</v>
      </c>
      <c r="J213" s="210">
        <f>IFERROR(Таблица62526[[#This Row],[Цена б/н]]*Таблица62526[[#This Row],[заказ б/н]],"-")</f>
        <v>0</v>
      </c>
      <c r="K213" s="211" t="str">
        <f>IF(Таблица62526[[#This Row],[Цена б/н]]&gt;0,"1 год","")</f>
        <v>1 год</v>
      </c>
    </row>
    <row r="214" spans="1:11" ht="15.75" x14ac:dyDescent="0.25">
      <c r="A214" s="204" t="s">
        <v>11046</v>
      </c>
      <c r="B214" s="242" t="s">
        <v>12302</v>
      </c>
      <c r="C214" s="206">
        <v>2059106</v>
      </c>
      <c r="D214" s="207"/>
      <c r="E214" s="208">
        <v>43300</v>
      </c>
      <c r="F214" s="208">
        <v>48502.700000000004</v>
      </c>
      <c r="G214" s="209"/>
      <c r="H214" s="209"/>
      <c r="I214" s="210">
        <f>IFERROR(Таблица62526[[#This Row],[цена наличные]]*Таблица62526[[#This Row],[Заказ наличные]],"-")</f>
        <v>0</v>
      </c>
      <c r="J214" s="210">
        <f>IFERROR(Таблица62526[[#This Row],[Цена б/н]]*Таблица62526[[#This Row],[заказ б/н]],"-")</f>
        <v>0</v>
      </c>
      <c r="K214" s="211" t="str">
        <f>IF(Таблица62526[[#This Row],[Цена б/н]]&gt;0,"1 год","")</f>
        <v>1 год</v>
      </c>
    </row>
    <row r="215" spans="1:11" ht="15.75" x14ac:dyDescent="0.25">
      <c r="A215" s="204" t="s">
        <v>11046</v>
      </c>
      <c r="B215" s="242" t="s">
        <v>12322</v>
      </c>
      <c r="C215" s="206">
        <v>2147988</v>
      </c>
      <c r="D215" s="207"/>
      <c r="E215" s="208">
        <v>44600</v>
      </c>
      <c r="F215" s="208">
        <v>49944.700000000004</v>
      </c>
      <c r="G215" s="209"/>
      <c r="H215" s="209"/>
      <c r="I215" s="210">
        <f>IFERROR(Таблица62526[[#This Row],[цена наличные]]*Таблица62526[[#This Row],[Заказ наличные]],"-")</f>
        <v>0</v>
      </c>
      <c r="J215" s="210">
        <f>IFERROR(Таблица62526[[#This Row],[Цена б/н]]*Таблица62526[[#This Row],[заказ б/н]],"-")</f>
        <v>0</v>
      </c>
      <c r="K215" s="211" t="str">
        <f>IF(Таблица62526[[#This Row],[Цена б/н]]&gt;0,"1 год","")</f>
        <v>1 год</v>
      </c>
    </row>
    <row r="216" spans="1:11" ht="15.75" x14ac:dyDescent="0.25">
      <c r="A216" s="204" t="s">
        <v>11046</v>
      </c>
      <c r="B216" s="242" t="s">
        <v>12312</v>
      </c>
      <c r="C216" s="206">
        <v>2168026</v>
      </c>
      <c r="D216" s="207"/>
      <c r="E216" s="208">
        <v>45000</v>
      </c>
      <c r="F216" s="208">
        <v>50459.700000000004</v>
      </c>
      <c r="G216" s="209"/>
      <c r="H216" s="209"/>
      <c r="I216" s="210">
        <f>IFERROR(Таблица62526[[#This Row],[цена наличные]]*Таблица62526[[#This Row],[Заказ наличные]],"-")</f>
        <v>0</v>
      </c>
      <c r="J216" s="210">
        <f>IFERROR(Таблица62526[[#This Row],[Цена б/н]]*Таблица62526[[#This Row],[заказ б/н]],"-")</f>
        <v>0</v>
      </c>
      <c r="K216" s="211" t="str">
        <f>IF(Таблица62526[[#This Row],[Цена б/н]]&gt;0,"1 год","")</f>
        <v>1 год</v>
      </c>
    </row>
    <row r="217" spans="1:11" ht="15.75" x14ac:dyDescent="0.25">
      <c r="A217" s="204" t="s">
        <v>11046</v>
      </c>
      <c r="B217" s="242" t="s">
        <v>12341</v>
      </c>
      <c r="C217" s="206">
        <v>2059068</v>
      </c>
      <c r="D217" s="207"/>
      <c r="E217" s="208">
        <v>45000</v>
      </c>
      <c r="F217" s="208">
        <v>50459.700000000004</v>
      </c>
      <c r="G217" s="209"/>
      <c r="H217" s="209"/>
      <c r="I217" s="210">
        <f>IFERROR(Таблица62526[[#This Row],[цена наличные]]*Таблица62526[[#This Row],[Заказ наличные]],"-")</f>
        <v>0</v>
      </c>
      <c r="J217" s="210">
        <f>IFERROR(Таблица62526[[#This Row],[Цена б/н]]*Таблица62526[[#This Row],[заказ б/н]],"-")</f>
        <v>0</v>
      </c>
      <c r="K217" s="211" t="str">
        <f>IF(Таблица62526[[#This Row],[Цена б/н]]&gt;0,"1 год","")</f>
        <v>1 год</v>
      </c>
    </row>
    <row r="218" spans="1:11" ht="15.75" x14ac:dyDescent="0.25">
      <c r="A218" s="204" t="s">
        <v>11046</v>
      </c>
      <c r="B218" s="242" t="s">
        <v>12345</v>
      </c>
      <c r="C218" s="206">
        <v>2019268</v>
      </c>
      <c r="D218" s="207"/>
      <c r="E218" s="208">
        <v>45000</v>
      </c>
      <c r="F218" s="208">
        <v>50459.700000000004</v>
      </c>
      <c r="G218" s="209"/>
      <c r="H218" s="209"/>
      <c r="I218" s="210">
        <f>IFERROR(Таблица62526[[#This Row],[цена наличные]]*Таблица62526[[#This Row],[Заказ наличные]],"-")</f>
        <v>0</v>
      </c>
      <c r="J218" s="210">
        <f>IFERROR(Таблица62526[[#This Row],[Цена б/н]]*Таблица62526[[#This Row],[заказ б/н]],"-")</f>
        <v>0</v>
      </c>
      <c r="K218" s="211" t="str">
        <f>IF(Таблица62526[[#This Row],[Цена б/н]]&gt;0,"1 год","")</f>
        <v>1 год</v>
      </c>
    </row>
    <row r="219" spans="1:11" ht="15.75" x14ac:dyDescent="0.25">
      <c r="A219" s="204" t="s">
        <v>11046</v>
      </c>
      <c r="B219" s="242" t="s">
        <v>12360</v>
      </c>
      <c r="C219" s="206">
        <v>2150148</v>
      </c>
      <c r="D219" s="207"/>
      <c r="E219" s="208">
        <v>45000</v>
      </c>
      <c r="F219" s="208">
        <v>50459.700000000004</v>
      </c>
      <c r="G219" s="209"/>
      <c r="H219" s="209"/>
      <c r="I219" s="210">
        <f>IFERROR(Таблица62526[[#This Row],[цена наличные]]*Таблица62526[[#This Row],[Заказ наличные]],"-")</f>
        <v>0</v>
      </c>
      <c r="J219" s="210">
        <f>IFERROR(Таблица62526[[#This Row],[Цена б/н]]*Таблица62526[[#This Row],[заказ б/н]],"-")</f>
        <v>0</v>
      </c>
      <c r="K219" s="211" t="str">
        <f>IF(Таблица62526[[#This Row],[Цена б/н]]&gt;0,"1 год","")</f>
        <v>1 год</v>
      </c>
    </row>
    <row r="220" spans="1:11" ht="15.75" x14ac:dyDescent="0.25">
      <c r="A220" s="204" t="s">
        <v>11046</v>
      </c>
      <c r="B220" s="242" t="s">
        <v>12363</v>
      </c>
      <c r="C220" s="206">
        <v>2150137</v>
      </c>
      <c r="D220" s="207"/>
      <c r="E220" s="208">
        <v>45000</v>
      </c>
      <c r="F220" s="208">
        <v>50459.700000000004</v>
      </c>
      <c r="G220" s="209"/>
      <c r="H220" s="209"/>
      <c r="I220" s="210">
        <f>IFERROR(Таблица62526[[#This Row],[цена наличные]]*Таблица62526[[#This Row],[Заказ наличные]],"-")</f>
        <v>0</v>
      </c>
      <c r="J220" s="210">
        <f>IFERROR(Таблица62526[[#This Row],[Цена б/н]]*Таблица62526[[#This Row],[заказ б/н]],"-")</f>
        <v>0</v>
      </c>
      <c r="K220" s="211" t="str">
        <f>IF(Таблица62526[[#This Row],[Цена б/н]]&gt;0,"1 год","")</f>
        <v>1 год</v>
      </c>
    </row>
    <row r="221" spans="1:11" ht="15.75" x14ac:dyDescent="0.25">
      <c r="A221" s="204" t="s">
        <v>11046</v>
      </c>
      <c r="B221" s="242" t="s">
        <v>12350</v>
      </c>
      <c r="C221" s="206">
        <v>2044618</v>
      </c>
      <c r="D221" s="207"/>
      <c r="E221" s="208">
        <v>45500</v>
      </c>
      <c r="F221" s="208">
        <v>50974.700000000004</v>
      </c>
      <c r="G221" s="209"/>
      <c r="H221" s="209"/>
      <c r="I221" s="210">
        <f>IFERROR(Таблица62526[[#This Row],[цена наличные]]*Таблица62526[[#This Row],[Заказ наличные]],"-")</f>
        <v>0</v>
      </c>
      <c r="J221" s="210">
        <f>IFERROR(Таблица62526[[#This Row],[Цена б/н]]*Таблица62526[[#This Row],[заказ б/н]],"-")</f>
        <v>0</v>
      </c>
      <c r="K221" s="211" t="str">
        <f>IF(Таблица62526[[#This Row],[Цена б/н]]&gt;0,"1 год","")</f>
        <v>1 год</v>
      </c>
    </row>
    <row r="222" spans="1:11" ht="15.75" x14ac:dyDescent="0.25">
      <c r="A222" s="204" t="s">
        <v>11046</v>
      </c>
      <c r="B222" s="242" t="s">
        <v>12351</v>
      </c>
      <c r="C222" s="206">
        <v>2019270</v>
      </c>
      <c r="D222" s="207"/>
      <c r="E222" s="208">
        <v>45500</v>
      </c>
      <c r="F222" s="208">
        <v>50974.700000000004</v>
      </c>
      <c r="G222" s="209"/>
      <c r="H222" s="209"/>
      <c r="I222" s="210">
        <f>IFERROR(Таблица62526[[#This Row],[цена наличные]]*Таблица62526[[#This Row],[Заказ наличные]],"-")</f>
        <v>0</v>
      </c>
      <c r="J222" s="210">
        <f>IFERROR(Таблица62526[[#This Row],[Цена б/н]]*Таблица62526[[#This Row],[заказ б/н]],"-")</f>
        <v>0</v>
      </c>
      <c r="K222" s="211" t="str">
        <f>IF(Таблица62526[[#This Row],[Цена б/н]]&gt;0,"1 год","")</f>
        <v>1 год</v>
      </c>
    </row>
    <row r="223" spans="1:11" ht="15.75" x14ac:dyDescent="0.25">
      <c r="A223" s="204" t="s">
        <v>11046</v>
      </c>
      <c r="B223" s="242" t="s">
        <v>12355</v>
      </c>
      <c r="C223" s="206">
        <v>2173257</v>
      </c>
      <c r="D223" s="207"/>
      <c r="E223" s="208">
        <v>45500</v>
      </c>
      <c r="F223" s="208">
        <v>50974.700000000004</v>
      </c>
      <c r="G223" s="209"/>
      <c r="H223" s="209"/>
      <c r="I223" s="210">
        <f>IFERROR(Таблица62526[[#This Row],[цена наличные]]*Таблица62526[[#This Row],[Заказ наличные]],"-")</f>
        <v>0</v>
      </c>
      <c r="J223" s="210">
        <f>IFERROR(Таблица62526[[#This Row],[Цена б/н]]*Таблица62526[[#This Row],[заказ б/н]],"-")</f>
        <v>0</v>
      </c>
      <c r="K223" s="211" t="str">
        <f>IF(Таблица62526[[#This Row],[Цена б/н]]&gt;0,"1 год","")</f>
        <v>1 год</v>
      </c>
    </row>
    <row r="224" spans="1:11" ht="15.75" x14ac:dyDescent="0.25">
      <c r="A224" s="204" t="s">
        <v>11046</v>
      </c>
      <c r="B224" s="242" t="s">
        <v>12307</v>
      </c>
      <c r="C224" s="206">
        <v>2168020</v>
      </c>
      <c r="D224" s="207"/>
      <c r="E224" s="208">
        <v>45900</v>
      </c>
      <c r="F224" s="208">
        <v>51489.700000000004</v>
      </c>
      <c r="G224" s="209"/>
      <c r="H224" s="209"/>
      <c r="I224" s="210">
        <f>IFERROR(Таблица62526[[#This Row],[цена наличные]]*Таблица62526[[#This Row],[Заказ наличные]],"-")</f>
        <v>0</v>
      </c>
      <c r="J224" s="210">
        <f>IFERROR(Таблица62526[[#This Row],[Цена б/н]]*Таблица62526[[#This Row],[заказ б/н]],"-")</f>
        <v>0</v>
      </c>
      <c r="K224" s="211" t="str">
        <f>IF(Таблица62526[[#This Row],[Цена б/н]]&gt;0,"1 год","")</f>
        <v>1 год</v>
      </c>
    </row>
    <row r="225" spans="1:11" ht="15.75" x14ac:dyDescent="0.25">
      <c r="A225" s="204" t="s">
        <v>11046</v>
      </c>
      <c r="B225" s="242" t="s">
        <v>12349</v>
      </c>
      <c r="C225" s="206">
        <v>2023571</v>
      </c>
      <c r="D225" s="207"/>
      <c r="E225" s="208">
        <v>45900</v>
      </c>
      <c r="F225" s="208">
        <v>51489.700000000004</v>
      </c>
      <c r="G225" s="209"/>
      <c r="H225" s="209"/>
      <c r="I225" s="210">
        <f>IFERROR(Таблица62526[[#This Row],[цена наличные]]*Таблица62526[[#This Row],[Заказ наличные]],"-")</f>
        <v>0</v>
      </c>
      <c r="J225" s="210">
        <f>IFERROR(Таблица62526[[#This Row],[Цена б/н]]*Таблица62526[[#This Row],[заказ б/н]],"-")</f>
        <v>0</v>
      </c>
      <c r="K225" s="211" t="str">
        <f>IF(Таблица62526[[#This Row],[Цена б/н]]&gt;0,"1 год","")</f>
        <v>1 год</v>
      </c>
    </row>
    <row r="226" spans="1:11" ht="15.75" x14ac:dyDescent="0.25">
      <c r="A226" s="204" t="s">
        <v>11046</v>
      </c>
      <c r="B226" s="242" t="s">
        <v>12323</v>
      </c>
      <c r="C226" s="206">
        <v>2150069</v>
      </c>
      <c r="D226" s="207"/>
      <c r="E226" s="208">
        <v>46600</v>
      </c>
      <c r="F226" s="208">
        <v>52210.700000000004</v>
      </c>
      <c r="G226" s="209"/>
      <c r="H226" s="209"/>
      <c r="I226" s="210">
        <f>IFERROR(Таблица62526[[#This Row],[цена наличные]]*Таблица62526[[#This Row],[Заказ наличные]],"-")</f>
        <v>0</v>
      </c>
      <c r="J226" s="210">
        <f>IFERROR(Таблица62526[[#This Row],[Цена б/н]]*Таблица62526[[#This Row],[заказ б/н]],"-")</f>
        <v>0</v>
      </c>
      <c r="K226" s="211" t="str">
        <f>IF(Таблица62526[[#This Row],[Цена б/н]]&gt;0,"1 год","")</f>
        <v>1 год</v>
      </c>
    </row>
    <row r="227" spans="1:11" ht="15.75" x14ac:dyDescent="0.25">
      <c r="A227" s="204" t="s">
        <v>11046</v>
      </c>
      <c r="B227" s="242" t="s">
        <v>12326</v>
      </c>
      <c r="C227" s="206">
        <v>2148029</v>
      </c>
      <c r="D227" s="207"/>
      <c r="E227" s="208">
        <v>46600</v>
      </c>
      <c r="F227" s="208">
        <v>52210.700000000004</v>
      </c>
      <c r="G227" s="209"/>
      <c r="H227" s="209"/>
      <c r="I227" s="210">
        <f>IFERROR(Таблица62526[[#This Row],[цена наличные]]*Таблица62526[[#This Row],[Заказ наличные]],"-")</f>
        <v>0</v>
      </c>
      <c r="J227" s="210">
        <f>IFERROR(Таблица62526[[#This Row],[Цена б/н]]*Таблица62526[[#This Row],[заказ б/н]],"-")</f>
        <v>0</v>
      </c>
      <c r="K227" s="211" t="str">
        <f>IF(Таблица62526[[#This Row],[Цена б/н]]&gt;0,"1 год","")</f>
        <v>1 год</v>
      </c>
    </row>
    <row r="228" spans="1:11" ht="15.75" x14ac:dyDescent="0.25">
      <c r="A228" s="204" t="s">
        <v>11046</v>
      </c>
      <c r="B228" s="242" t="s">
        <v>12311</v>
      </c>
      <c r="C228" s="206">
        <v>2168025</v>
      </c>
      <c r="D228" s="207"/>
      <c r="E228" s="208">
        <v>47800</v>
      </c>
      <c r="F228" s="208">
        <v>53549.700000000004</v>
      </c>
      <c r="G228" s="209"/>
      <c r="H228" s="209"/>
      <c r="I228" s="210">
        <f>IFERROR(Таблица62526[[#This Row],[цена наличные]]*Таблица62526[[#This Row],[Заказ наличные]],"-")</f>
        <v>0</v>
      </c>
      <c r="J228" s="210">
        <f>IFERROR(Таблица62526[[#This Row],[Цена б/н]]*Таблица62526[[#This Row],[заказ б/н]],"-")</f>
        <v>0</v>
      </c>
      <c r="K228" s="211" t="str">
        <f>IF(Таблица62526[[#This Row],[Цена б/н]]&gt;0,"1 год","")</f>
        <v>1 год</v>
      </c>
    </row>
    <row r="229" spans="1:11" ht="15.75" x14ac:dyDescent="0.25">
      <c r="A229" s="204" t="s">
        <v>11046</v>
      </c>
      <c r="B229" s="242" t="s">
        <v>12348</v>
      </c>
      <c r="C229" s="206">
        <v>2019269</v>
      </c>
      <c r="D229" s="207"/>
      <c r="E229" s="208">
        <v>47800</v>
      </c>
      <c r="F229" s="208">
        <v>53549.700000000004</v>
      </c>
      <c r="G229" s="209"/>
      <c r="H229" s="209"/>
      <c r="I229" s="210">
        <f>IFERROR(Таблица62526[[#This Row],[цена наличные]]*Таблица62526[[#This Row],[Заказ наличные]],"-")</f>
        <v>0</v>
      </c>
      <c r="J229" s="210">
        <f>IFERROR(Таблица62526[[#This Row],[Цена б/н]]*Таблица62526[[#This Row],[заказ б/н]],"-")</f>
        <v>0</v>
      </c>
      <c r="K229" s="211" t="str">
        <f>IF(Таблица62526[[#This Row],[Цена б/н]]&gt;0,"1 год","")</f>
        <v>1 год</v>
      </c>
    </row>
    <row r="230" spans="1:11" ht="15.75" x14ac:dyDescent="0.25">
      <c r="A230" s="204" t="s">
        <v>11046</v>
      </c>
      <c r="B230" s="242" t="s">
        <v>12364</v>
      </c>
      <c r="C230" s="206">
        <v>2150142</v>
      </c>
      <c r="D230" s="207"/>
      <c r="E230" s="208">
        <v>47800</v>
      </c>
      <c r="F230" s="208">
        <v>53549.700000000004</v>
      </c>
      <c r="G230" s="209"/>
      <c r="H230" s="209"/>
      <c r="I230" s="210">
        <f>IFERROR(Таблица62526[[#This Row],[цена наличные]]*Таблица62526[[#This Row],[Заказ наличные]],"-")</f>
        <v>0</v>
      </c>
      <c r="J230" s="210">
        <f>IFERROR(Таблица62526[[#This Row],[Цена б/н]]*Таблица62526[[#This Row],[заказ б/н]],"-")</f>
        <v>0</v>
      </c>
      <c r="K230" s="211" t="str">
        <f>IF(Таблица62526[[#This Row],[Цена б/н]]&gt;0,"1 год","")</f>
        <v>1 год</v>
      </c>
    </row>
    <row r="231" spans="1:11" ht="15.75" x14ac:dyDescent="0.25">
      <c r="A231" s="204" t="s">
        <v>11046</v>
      </c>
      <c r="B231" s="242" t="s">
        <v>13965</v>
      </c>
      <c r="C231" s="206">
        <v>2110097</v>
      </c>
      <c r="D231" s="207"/>
      <c r="E231" s="208">
        <v>48200</v>
      </c>
      <c r="F231" s="208">
        <v>54064.700000000004</v>
      </c>
      <c r="G231" s="209"/>
      <c r="H231" s="209"/>
      <c r="I231" s="210">
        <f>IFERROR(Таблица62526[[#This Row],[цена наличные]]*Таблица62526[[#This Row],[Заказ наличные]],"-")</f>
        <v>0</v>
      </c>
      <c r="J231" s="210">
        <f>IFERROR(Таблица62526[[#This Row],[Цена б/н]]*Таблица62526[[#This Row],[заказ б/н]],"-")</f>
        <v>0</v>
      </c>
      <c r="K231" s="211" t="str">
        <f>IF(Таблица62526[[#This Row],[Цена б/н]]&gt;0,"1 год","")</f>
        <v>1 год</v>
      </c>
    </row>
    <row r="232" spans="1:11" ht="15.75" x14ac:dyDescent="0.25">
      <c r="A232" s="204" t="s">
        <v>11046</v>
      </c>
      <c r="B232" s="242" t="s">
        <v>12327</v>
      </c>
      <c r="C232" s="206">
        <v>2150071</v>
      </c>
      <c r="D232" s="207"/>
      <c r="E232" s="208">
        <v>48600</v>
      </c>
      <c r="F232" s="208">
        <v>54476.700000000004</v>
      </c>
      <c r="G232" s="209"/>
      <c r="H232" s="209"/>
      <c r="I232" s="210">
        <f>IFERROR(Таблица62526[[#This Row],[цена наличные]]*Таблица62526[[#This Row],[Заказ наличные]],"-")</f>
        <v>0</v>
      </c>
      <c r="J232" s="210">
        <f>IFERROR(Таблица62526[[#This Row],[Цена б/н]]*Таблица62526[[#This Row],[заказ б/н]],"-")</f>
        <v>0</v>
      </c>
      <c r="K232" s="211" t="str">
        <f>IF(Таблица62526[[#This Row],[Цена б/н]]&gt;0,"1 год","")</f>
        <v>1 год</v>
      </c>
    </row>
    <row r="233" spans="1:11" ht="15.75" x14ac:dyDescent="0.25">
      <c r="A233" s="204" t="s">
        <v>11046</v>
      </c>
      <c r="B233" s="242" t="s">
        <v>12354</v>
      </c>
      <c r="C233" s="206">
        <v>2125433</v>
      </c>
      <c r="D233" s="207"/>
      <c r="E233" s="208">
        <v>49100</v>
      </c>
      <c r="F233" s="208">
        <v>55094.700000000004</v>
      </c>
      <c r="G233" s="209"/>
      <c r="H233" s="209"/>
      <c r="I233" s="210">
        <f>IFERROR(Таблица62526[[#This Row],[цена наличные]]*Таблица62526[[#This Row],[Заказ наличные]],"-")</f>
        <v>0</v>
      </c>
      <c r="J233" s="210">
        <f>IFERROR(Таблица62526[[#This Row],[Цена б/н]]*Таблица62526[[#This Row],[заказ б/н]],"-")</f>
        <v>0</v>
      </c>
      <c r="K233" s="211" t="str">
        <f>IF(Таблица62526[[#This Row],[Цена б/н]]&gt;0,"1 год","")</f>
        <v>1 год</v>
      </c>
    </row>
    <row r="234" spans="1:11" ht="15.75" x14ac:dyDescent="0.25">
      <c r="A234" s="204" t="s">
        <v>11046</v>
      </c>
      <c r="B234" s="242" t="s">
        <v>12356</v>
      </c>
      <c r="C234" s="206">
        <v>2173258</v>
      </c>
      <c r="D234" s="207"/>
      <c r="E234" s="208">
        <v>49500</v>
      </c>
      <c r="F234" s="208">
        <v>55506.700000000004</v>
      </c>
      <c r="G234" s="209"/>
      <c r="H234" s="209"/>
      <c r="I234" s="210">
        <f>IFERROR(Таблица62526[[#This Row],[цена наличные]]*Таблица62526[[#This Row],[Заказ наличные]],"-")</f>
        <v>0</v>
      </c>
      <c r="J234" s="210">
        <f>IFERROR(Таблица62526[[#This Row],[Цена б/н]]*Таблица62526[[#This Row],[заказ б/н]],"-")</f>
        <v>0</v>
      </c>
      <c r="K234" s="211" t="str">
        <f>IF(Таблица62526[[#This Row],[Цена б/н]]&gt;0,"1 год","")</f>
        <v>1 год</v>
      </c>
    </row>
    <row r="235" spans="1:11" ht="15.75" x14ac:dyDescent="0.25">
      <c r="A235" s="204" t="s">
        <v>11046</v>
      </c>
      <c r="B235" s="242" t="s">
        <v>12353</v>
      </c>
      <c r="C235" s="206">
        <v>2126364</v>
      </c>
      <c r="D235" s="207"/>
      <c r="E235" s="208">
        <v>49600</v>
      </c>
      <c r="F235" s="208">
        <v>55609.700000000004</v>
      </c>
      <c r="G235" s="209"/>
      <c r="H235" s="209"/>
      <c r="I235" s="210">
        <f>IFERROR(Таблица62526[[#This Row],[цена наличные]]*Таблица62526[[#This Row],[Заказ наличные]],"-")</f>
        <v>0</v>
      </c>
      <c r="J235" s="210">
        <f>IFERROR(Таблица62526[[#This Row],[Цена б/н]]*Таблица62526[[#This Row],[заказ б/н]],"-")</f>
        <v>0</v>
      </c>
      <c r="K235" s="211" t="str">
        <f>IF(Таблица62526[[#This Row],[Цена б/н]]&gt;0,"1 год","")</f>
        <v>1 год</v>
      </c>
    </row>
    <row r="236" spans="1:11" ht="15.75" x14ac:dyDescent="0.25">
      <c r="A236" s="204" t="s">
        <v>11046</v>
      </c>
      <c r="B236" s="242" t="s">
        <v>12316</v>
      </c>
      <c r="C236" s="206">
        <v>2168043</v>
      </c>
      <c r="D236" s="207"/>
      <c r="E236" s="208">
        <v>49900</v>
      </c>
      <c r="F236" s="208">
        <v>55918.700000000004</v>
      </c>
      <c r="G236" s="209"/>
      <c r="H236" s="209"/>
      <c r="I236" s="210">
        <f>IFERROR(Таблица62526[[#This Row],[цена наличные]]*Таблица62526[[#This Row],[Заказ наличные]],"-")</f>
        <v>0</v>
      </c>
      <c r="J236" s="210">
        <f>IFERROR(Таблица62526[[#This Row],[Цена б/н]]*Таблица62526[[#This Row],[заказ б/н]],"-")</f>
        <v>0</v>
      </c>
      <c r="K236" s="211" t="str">
        <f>IF(Таблица62526[[#This Row],[Цена б/н]]&gt;0,"1 год","")</f>
        <v>1 год</v>
      </c>
    </row>
    <row r="237" spans="1:11" ht="15.75" x14ac:dyDescent="0.25">
      <c r="A237" s="204" t="s">
        <v>11046</v>
      </c>
      <c r="B237" s="242" t="s">
        <v>12365</v>
      </c>
      <c r="C237" s="206">
        <v>2110207</v>
      </c>
      <c r="D237" s="207"/>
      <c r="E237" s="208">
        <v>50100</v>
      </c>
      <c r="F237" s="208">
        <v>56124.700000000004</v>
      </c>
      <c r="G237" s="209"/>
      <c r="H237" s="209"/>
      <c r="I237" s="210">
        <f>IFERROR(Таблица62526[[#This Row],[цена наличные]]*Таблица62526[[#This Row],[Заказ наличные]],"-")</f>
        <v>0</v>
      </c>
      <c r="J237" s="210">
        <f>IFERROR(Таблица62526[[#This Row],[Цена б/н]]*Таблица62526[[#This Row],[заказ б/н]],"-")</f>
        <v>0</v>
      </c>
      <c r="K237" s="211" t="str">
        <f>IF(Таблица62526[[#This Row],[Цена б/н]]&gt;0,"1 год","")</f>
        <v>1 год</v>
      </c>
    </row>
    <row r="238" spans="1:11" ht="15.75" x14ac:dyDescent="0.25">
      <c r="A238" s="204" t="s">
        <v>11046</v>
      </c>
      <c r="B238" s="242" t="s">
        <v>12306</v>
      </c>
      <c r="C238" s="206">
        <v>2168017</v>
      </c>
      <c r="D238" s="207"/>
      <c r="E238" s="208">
        <v>50500</v>
      </c>
      <c r="F238" s="208">
        <v>56639.700000000004</v>
      </c>
      <c r="G238" s="209"/>
      <c r="H238" s="209"/>
      <c r="I238" s="210">
        <f>IFERROR(Таблица62526[[#This Row],[цена наличные]]*Таблица62526[[#This Row],[Заказ наличные]],"-")</f>
        <v>0</v>
      </c>
      <c r="J238" s="210">
        <f>IFERROR(Таблица62526[[#This Row],[Цена б/н]]*Таблица62526[[#This Row],[заказ б/н]],"-")</f>
        <v>0</v>
      </c>
      <c r="K238" s="211" t="str">
        <f>IF(Таблица62526[[#This Row],[Цена б/н]]&gt;0,"1 год","")</f>
        <v>1 год</v>
      </c>
    </row>
    <row r="239" spans="1:11" ht="15.75" x14ac:dyDescent="0.25">
      <c r="A239" s="204" t="s">
        <v>11046</v>
      </c>
      <c r="B239" s="242" t="s">
        <v>12315</v>
      </c>
      <c r="C239" s="206">
        <v>2168041</v>
      </c>
      <c r="D239" s="207"/>
      <c r="E239" s="208">
        <v>50800</v>
      </c>
      <c r="F239" s="208">
        <v>56948.700000000004</v>
      </c>
      <c r="G239" s="209"/>
      <c r="H239" s="209"/>
      <c r="I239" s="210">
        <f>IFERROR(Таблица62526[[#This Row],[цена наличные]]*Таблица62526[[#This Row],[Заказ наличные]],"-")</f>
        <v>0</v>
      </c>
      <c r="J239" s="210">
        <f>IFERROR(Таблица62526[[#This Row],[Цена б/н]]*Таблица62526[[#This Row],[заказ б/н]],"-")</f>
        <v>0</v>
      </c>
      <c r="K239" s="211" t="str">
        <f>IF(Таблица62526[[#This Row],[Цена б/н]]&gt;0,"1 год","")</f>
        <v>1 год</v>
      </c>
    </row>
    <row r="240" spans="1:11" ht="15.75" x14ac:dyDescent="0.25">
      <c r="A240" s="204" t="s">
        <v>11046</v>
      </c>
      <c r="B240" s="242" t="s">
        <v>12615</v>
      </c>
      <c r="C240" s="206">
        <v>2168028</v>
      </c>
      <c r="D240" s="207"/>
      <c r="E240" s="208">
        <v>52000</v>
      </c>
      <c r="F240" s="208">
        <v>58287.700000000004</v>
      </c>
      <c r="G240" s="209"/>
      <c r="H240" s="209"/>
      <c r="I240" s="210">
        <f>IFERROR(Таблица62526[[#This Row],[цена наличные]]*Таблица62526[[#This Row],[Заказ наличные]],"-")</f>
        <v>0</v>
      </c>
      <c r="J240" s="210">
        <f>IFERROR(Таблица62526[[#This Row],[Цена б/н]]*Таблица62526[[#This Row],[заказ б/н]],"-")</f>
        <v>0</v>
      </c>
      <c r="K240" s="211" t="str">
        <f>IF(Таблица62526[[#This Row],[Цена б/н]]&gt;0,"1 год","")</f>
        <v>1 год</v>
      </c>
    </row>
    <row r="241" spans="1:11" ht="15.75" x14ac:dyDescent="0.25">
      <c r="A241" s="204" t="s">
        <v>11046</v>
      </c>
      <c r="B241" s="242" t="s">
        <v>12304</v>
      </c>
      <c r="C241" s="206">
        <v>2058955</v>
      </c>
      <c r="D241" s="207"/>
      <c r="E241" s="208">
        <v>52400</v>
      </c>
      <c r="F241" s="208">
        <v>58699.700000000004</v>
      </c>
      <c r="G241" s="209"/>
      <c r="H241" s="209"/>
      <c r="I241" s="210">
        <f>IFERROR(Таблица62526[[#This Row],[цена наличные]]*Таблица62526[[#This Row],[Заказ наличные]],"-")</f>
        <v>0</v>
      </c>
      <c r="J241" s="210">
        <f>IFERROR(Таблица62526[[#This Row],[Цена б/н]]*Таблица62526[[#This Row],[заказ б/н]],"-")</f>
        <v>0</v>
      </c>
      <c r="K241" s="211" t="str">
        <f>IF(Таблица62526[[#This Row],[Цена б/н]]&gt;0,"1 год","")</f>
        <v>1 год</v>
      </c>
    </row>
    <row r="242" spans="1:11" ht="15.75" x14ac:dyDescent="0.25">
      <c r="A242" s="204" t="s">
        <v>11046</v>
      </c>
      <c r="B242" s="242" t="s">
        <v>12310</v>
      </c>
      <c r="C242" s="206">
        <v>2168023</v>
      </c>
      <c r="D242" s="207"/>
      <c r="E242" s="208">
        <v>52400</v>
      </c>
      <c r="F242" s="208">
        <v>58699.700000000004</v>
      </c>
      <c r="G242" s="209"/>
      <c r="H242" s="209"/>
      <c r="I242" s="210">
        <f>IFERROR(Таблица62526[[#This Row],[цена наличные]]*Таблица62526[[#This Row],[Заказ наличные]],"-")</f>
        <v>0</v>
      </c>
      <c r="J242" s="210">
        <f>IFERROR(Таблица62526[[#This Row],[Цена б/н]]*Таблица62526[[#This Row],[заказ б/н]],"-")</f>
        <v>0</v>
      </c>
      <c r="K242" s="211" t="str">
        <f>IF(Таблица62526[[#This Row],[Цена б/н]]&gt;0,"1 год","")</f>
        <v>1 год</v>
      </c>
    </row>
    <row r="243" spans="1:11" ht="15.75" x14ac:dyDescent="0.25">
      <c r="A243" s="204" t="s">
        <v>11046</v>
      </c>
      <c r="B243" s="242" t="s">
        <v>12352</v>
      </c>
      <c r="C243" s="206">
        <v>2126372</v>
      </c>
      <c r="D243" s="207"/>
      <c r="E243" s="208">
        <v>52400</v>
      </c>
      <c r="F243" s="208">
        <v>58699.700000000004</v>
      </c>
      <c r="G243" s="209"/>
      <c r="H243" s="209"/>
      <c r="I243" s="210">
        <f>IFERROR(Таблица62526[[#This Row],[цена наличные]]*Таблица62526[[#This Row],[Заказ наличные]],"-")</f>
        <v>0</v>
      </c>
      <c r="J243" s="210">
        <f>IFERROR(Таблица62526[[#This Row],[Цена б/н]]*Таблица62526[[#This Row],[заказ б/н]],"-")</f>
        <v>0</v>
      </c>
      <c r="K243" s="211" t="str">
        <f>IF(Таблица62526[[#This Row],[Цена б/н]]&gt;0,"1 год","")</f>
        <v>1 год</v>
      </c>
    </row>
    <row r="244" spans="1:11" ht="15.75" x14ac:dyDescent="0.25">
      <c r="A244" s="204" t="s">
        <v>11046</v>
      </c>
      <c r="B244" s="242" t="s">
        <v>12332</v>
      </c>
      <c r="C244" s="206">
        <v>2142315</v>
      </c>
      <c r="D244" s="207"/>
      <c r="E244" s="208">
        <v>53000</v>
      </c>
      <c r="F244" s="208">
        <v>59420.700000000004</v>
      </c>
      <c r="G244" s="209"/>
      <c r="H244" s="209"/>
      <c r="I244" s="210">
        <f>IFERROR(Таблица62526[[#This Row],[цена наличные]]*Таблица62526[[#This Row],[Заказ наличные]],"-")</f>
        <v>0</v>
      </c>
      <c r="J244" s="210">
        <f>IFERROR(Таблица62526[[#This Row],[Цена б/н]]*Таблица62526[[#This Row],[заказ б/н]],"-")</f>
        <v>0</v>
      </c>
      <c r="K244" s="211" t="str">
        <f>IF(Таблица62526[[#This Row],[Цена б/н]]&gt;0,"1 год","")</f>
        <v>1 год</v>
      </c>
    </row>
    <row r="245" spans="1:11" ht="15.75" x14ac:dyDescent="0.25">
      <c r="A245" s="204" t="s">
        <v>11046</v>
      </c>
      <c r="B245" s="242" t="s">
        <v>12305</v>
      </c>
      <c r="C245" s="206">
        <v>2168018</v>
      </c>
      <c r="D245" s="207"/>
      <c r="E245" s="208">
        <v>53300</v>
      </c>
      <c r="F245" s="208">
        <v>59729.700000000004</v>
      </c>
      <c r="G245" s="209"/>
      <c r="H245" s="209"/>
      <c r="I245" s="210">
        <f>IFERROR(Таблица62526[[#This Row],[цена наличные]]*Таблица62526[[#This Row],[Заказ наличные]],"-")</f>
        <v>0</v>
      </c>
      <c r="J245" s="210">
        <f>IFERROR(Таблица62526[[#This Row],[Цена б/н]]*Таблица62526[[#This Row],[заказ б/н]],"-")</f>
        <v>0</v>
      </c>
      <c r="K245" s="211" t="str">
        <f>IF(Таблица62526[[#This Row],[Цена б/н]]&gt;0,"1 год","")</f>
        <v>1 год</v>
      </c>
    </row>
    <row r="246" spans="1:11" ht="15.75" x14ac:dyDescent="0.25">
      <c r="A246" s="204" t="s">
        <v>11046</v>
      </c>
      <c r="B246" s="242" t="s">
        <v>12320</v>
      </c>
      <c r="C246" s="206">
        <v>2148024</v>
      </c>
      <c r="D246" s="207"/>
      <c r="E246" s="208">
        <v>53600</v>
      </c>
      <c r="F246" s="208">
        <v>60141.700000000004</v>
      </c>
      <c r="G246" s="209"/>
      <c r="H246" s="209"/>
      <c r="I246" s="210">
        <f>IFERROR(Таблица62526[[#This Row],[цена наличные]]*Таблица62526[[#This Row],[Заказ наличные]],"-")</f>
        <v>0</v>
      </c>
      <c r="J246" s="210">
        <f>IFERROR(Таблица62526[[#This Row],[Цена б/н]]*Таблица62526[[#This Row],[заказ б/н]],"-")</f>
        <v>0</v>
      </c>
      <c r="K246" s="211" t="str">
        <f>IF(Таблица62526[[#This Row],[Цена б/н]]&gt;0,"1 год","")</f>
        <v>1 год</v>
      </c>
    </row>
    <row r="247" spans="1:11" ht="15.75" x14ac:dyDescent="0.25">
      <c r="A247" s="204" t="s">
        <v>11046</v>
      </c>
      <c r="B247" s="242" t="s">
        <v>12357</v>
      </c>
      <c r="C247" s="206">
        <v>2139186</v>
      </c>
      <c r="D247" s="207"/>
      <c r="E247" s="208">
        <v>54200</v>
      </c>
      <c r="F247" s="208">
        <v>60759.700000000004</v>
      </c>
      <c r="G247" s="209"/>
      <c r="H247" s="209"/>
      <c r="I247" s="210">
        <f>IFERROR(Таблица62526[[#This Row],[цена наличные]]*Таблица62526[[#This Row],[Заказ наличные]],"-")</f>
        <v>0</v>
      </c>
      <c r="J247" s="210">
        <f>IFERROR(Таблица62526[[#This Row],[Цена б/н]]*Таблица62526[[#This Row],[заказ б/н]],"-")</f>
        <v>0</v>
      </c>
      <c r="K247" s="211" t="str">
        <f>IF(Таблица62526[[#This Row],[Цена б/н]]&gt;0,"1 год","")</f>
        <v>1 год</v>
      </c>
    </row>
    <row r="248" spans="1:11" ht="15.75" x14ac:dyDescent="0.25">
      <c r="A248" s="204" t="s">
        <v>11046</v>
      </c>
      <c r="B248" s="242" t="s">
        <v>12366</v>
      </c>
      <c r="C248" s="206">
        <v>2110204</v>
      </c>
      <c r="D248" s="207"/>
      <c r="E248" s="208">
        <v>54700</v>
      </c>
      <c r="F248" s="208">
        <v>61274.700000000004</v>
      </c>
      <c r="G248" s="209"/>
      <c r="H248" s="209"/>
      <c r="I248" s="210">
        <f>IFERROR(Таблица62526[[#This Row],[цена наличные]]*Таблица62526[[#This Row],[Заказ наличные]],"-")</f>
        <v>0</v>
      </c>
      <c r="J248" s="210">
        <f>IFERROR(Таблица62526[[#This Row],[Цена б/н]]*Таблица62526[[#This Row],[заказ б/н]],"-")</f>
        <v>0</v>
      </c>
      <c r="K248" s="211" t="str">
        <f>IF(Таблица62526[[#This Row],[Цена б/н]]&gt;0,"1 год","")</f>
        <v>1 год</v>
      </c>
    </row>
    <row r="249" spans="1:11" ht="15.75" x14ac:dyDescent="0.25">
      <c r="A249" s="204" t="s">
        <v>11046</v>
      </c>
      <c r="B249" s="242" t="s">
        <v>12309</v>
      </c>
      <c r="C249" s="206">
        <v>2168024</v>
      </c>
      <c r="D249" s="207"/>
      <c r="E249" s="208">
        <v>55100</v>
      </c>
      <c r="F249" s="208">
        <v>61789.700000000004</v>
      </c>
      <c r="G249" s="209"/>
      <c r="H249" s="209"/>
      <c r="I249" s="210">
        <f>IFERROR(Таблица62526[[#This Row],[цена наличные]]*Таблица62526[[#This Row],[Заказ наличные]],"-")</f>
        <v>0</v>
      </c>
      <c r="J249" s="210">
        <f>IFERROR(Таблица62526[[#This Row],[Цена б/н]]*Таблица62526[[#This Row],[заказ б/н]],"-")</f>
        <v>0</v>
      </c>
      <c r="K249" s="211" t="str">
        <f>IF(Таблица62526[[#This Row],[Цена б/н]]&gt;0,"1 год","")</f>
        <v>1 год</v>
      </c>
    </row>
    <row r="250" spans="1:11" ht="15.75" x14ac:dyDescent="0.25">
      <c r="A250" s="204" t="s">
        <v>11046</v>
      </c>
      <c r="B250" s="242" t="s">
        <v>12314</v>
      </c>
      <c r="C250" s="206">
        <v>2168038</v>
      </c>
      <c r="D250" s="207"/>
      <c r="E250" s="208">
        <v>55400</v>
      </c>
      <c r="F250" s="208">
        <v>62098.700000000004</v>
      </c>
      <c r="G250" s="209"/>
      <c r="H250" s="209"/>
      <c r="I250" s="210">
        <f>IFERROR(Таблица62526[[#This Row],[цена наличные]]*Таблица62526[[#This Row],[Заказ наличные]],"-")</f>
        <v>0</v>
      </c>
      <c r="J250" s="210">
        <f>IFERROR(Таблица62526[[#This Row],[Цена б/н]]*Таблица62526[[#This Row],[заказ б/н]],"-")</f>
        <v>0</v>
      </c>
      <c r="K250" s="211" t="str">
        <f>IF(Таблица62526[[#This Row],[Цена б/н]]&gt;0,"1 год","")</f>
        <v>1 год</v>
      </c>
    </row>
    <row r="251" spans="1:11" ht="15.75" x14ac:dyDescent="0.25">
      <c r="A251" s="204" t="s">
        <v>11046</v>
      </c>
      <c r="B251" s="242" t="s">
        <v>12318</v>
      </c>
      <c r="C251" s="206">
        <v>2168045</v>
      </c>
      <c r="D251" s="207"/>
      <c r="E251" s="208">
        <v>55400</v>
      </c>
      <c r="F251" s="208">
        <v>62098.700000000004</v>
      </c>
      <c r="G251" s="209"/>
      <c r="H251" s="209"/>
      <c r="I251" s="210">
        <f>IFERROR(Таблица62526[[#This Row],[цена наличные]]*Таблица62526[[#This Row],[Заказ наличные]],"-")</f>
        <v>0</v>
      </c>
      <c r="J251" s="210">
        <f>IFERROR(Таблица62526[[#This Row],[Цена б/н]]*Таблица62526[[#This Row],[заказ б/н]],"-")</f>
        <v>0</v>
      </c>
      <c r="K251" s="211" t="str">
        <f>IF(Таблица62526[[#This Row],[Цена б/н]]&gt;0,"1 год","")</f>
        <v>1 год</v>
      </c>
    </row>
    <row r="252" spans="1:11" ht="15.75" x14ac:dyDescent="0.25">
      <c r="A252" s="204" t="s">
        <v>11046</v>
      </c>
      <c r="B252" s="242" t="s">
        <v>12324</v>
      </c>
      <c r="C252" s="206">
        <v>2148030</v>
      </c>
      <c r="D252" s="207"/>
      <c r="E252" s="208">
        <v>55700</v>
      </c>
      <c r="F252" s="208">
        <v>62407.700000000004</v>
      </c>
      <c r="G252" s="209"/>
      <c r="H252" s="209"/>
      <c r="I252" s="210">
        <f>IFERROR(Таблица62526[[#This Row],[цена наличные]]*Таблица62526[[#This Row],[Заказ наличные]],"-")</f>
        <v>0</v>
      </c>
      <c r="J252" s="210">
        <f>IFERROR(Таблица62526[[#This Row],[Цена б/н]]*Таблица62526[[#This Row],[заказ б/н]],"-")</f>
        <v>0</v>
      </c>
      <c r="K252" s="211" t="str">
        <f>IF(Таблица62526[[#This Row],[Цена б/н]]&gt;0,"1 год","")</f>
        <v>1 год</v>
      </c>
    </row>
    <row r="253" spans="1:11" ht="15.75" x14ac:dyDescent="0.25">
      <c r="A253" s="204" t="s">
        <v>11046</v>
      </c>
      <c r="B253" s="242" t="s">
        <v>12321</v>
      </c>
      <c r="C253" s="206">
        <v>2150070</v>
      </c>
      <c r="D253" s="207"/>
      <c r="E253" s="208">
        <v>56700</v>
      </c>
      <c r="F253" s="208">
        <v>63540.700000000004</v>
      </c>
      <c r="G253" s="209"/>
      <c r="H253" s="209"/>
      <c r="I253" s="210">
        <f>IFERROR(Таблица62526[[#This Row],[цена наличные]]*Таблица62526[[#This Row],[Заказ наличные]],"-")</f>
        <v>0</v>
      </c>
      <c r="J253" s="210">
        <f>IFERROR(Таблица62526[[#This Row],[Цена б/н]]*Таблица62526[[#This Row],[заказ б/н]],"-")</f>
        <v>0</v>
      </c>
      <c r="K253" s="211" t="str">
        <f>IF(Таблица62526[[#This Row],[Цена б/н]]&gt;0,"1 год","")</f>
        <v>1 год</v>
      </c>
    </row>
    <row r="254" spans="1:11" ht="15.75" x14ac:dyDescent="0.25">
      <c r="A254" s="204" t="s">
        <v>11046</v>
      </c>
      <c r="B254" s="242" t="s">
        <v>12328</v>
      </c>
      <c r="C254" s="206">
        <v>2148031</v>
      </c>
      <c r="D254" s="207"/>
      <c r="E254" s="208">
        <v>57700</v>
      </c>
      <c r="F254" s="208">
        <v>64673.700000000004</v>
      </c>
      <c r="G254" s="209"/>
      <c r="H254" s="209"/>
      <c r="I254" s="210">
        <f>IFERROR(Таблица62526[[#This Row],[цена наличные]]*Таблица62526[[#This Row],[Заказ наличные]],"-")</f>
        <v>0</v>
      </c>
      <c r="J254" s="210">
        <f>IFERROR(Таблица62526[[#This Row],[Цена б/н]]*Таблица62526[[#This Row],[заказ б/н]],"-")</f>
        <v>0</v>
      </c>
      <c r="K254" s="211" t="str">
        <f>IF(Таблица62526[[#This Row],[Цена б/н]]&gt;0,"1 год","")</f>
        <v>1 год</v>
      </c>
    </row>
    <row r="255" spans="1:11" ht="15.75" x14ac:dyDescent="0.25">
      <c r="A255" s="204" t="s">
        <v>11046</v>
      </c>
      <c r="B255" s="242" t="s">
        <v>12333</v>
      </c>
      <c r="C255" s="206">
        <v>2142318</v>
      </c>
      <c r="D255" s="207"/>
      <c r="E255" s="208">
        <v>57900</v>
      </c>
      <c r="F255" s="208">
        <v>64879.700000000004</v>
      </c>
      <c r="G255" s="209"/>
      <c r="H255" s="209"/>
      <c r="I255" s="210">
        <f>IFERROR(Таблица62526[[#This Row],[цена наличные]]*Таблица62526[[#This Row],[Заказ наличные]],"-")</f>
        <v>0</v>
      </c>
      <c r="J255" s="210">
        <f>IFERROR(Таблица62526[[#This Row],[Цена б/н]]*Таблица62526[[#This Row],[заказ б/н]],"-")</f>
        <v>0</v>
      </c>
      <c r="K255" s="211" t="str">
        <f>IF(Таблица62526[[#This Row],[Цена б/н]]&gt;0,"1 год","")</f>
        <v>1 год</v>
      </c>
    </row>
    <row r="256" spans="1:11" ht="15.75" x14ac:dyDescent="0.25">
      <c r="A256" s="204" t="s">
        <v>11046</v>
      </c>
      <c r="B256" s="242" t="s">
        <v>12313</v>
      </c>
      <c r="C256" s="206">
        <v>2168039</v>
      </c>
      <c r="D256" s="207"/>
      <c r="E256" s="208">
        <v>58100</v>
      </c>
      <c r="F256" s="208">
        <v>65188.700000000004</v>
      </c>
      <c r="G256" s="209"/>
      <c r="H256" s="209"/>
      <c r="I256" s="210">
        <f>IFERROR(Таблица62526[[#This Row],[цена наличные]]*Таблица62526[[#This Row],[Заказ наличные]],"-")</f>
        <v>0</v>
      </c>
      <c r="J256" s="210">
        <f>IFERROR(Таблица62526[[#This Row],[Цена б/н]]*Таблица62526[[#This Row],[заказ б/н]],"-")</f>
        <v>0</v>
      </c>
      <c r="K256" s="211" t="str">
        <f>IF(Таблица62526[[#This Row],[Цена б/н]]&gt;0,"1 год","")</f>
        <v>1 год</v>
      </c>
    </row>
    <row r="257" spans="1:11" ht="15.75" x14ac:dyDescent="0.25">
      <c r="A257" s="204" t="s">
        <v>11046</v>
      </c>
      <c r="B257" s="242" t="s">
        <v>12317</v>
      </c>
      <c r="C257" s="206">
        <v>2168046</v>
      </c>
      <c r="D257" s="207"/>
      <c r="E257" s="208">
        <v>58100</v>
      </c>
      <c r="F257" s="208">
        <v>65188.700000000004</v>
      </c>
      <c r="G257" s="209"/>
      <c r="H257" s="209"/>
      <c r="I257" s="210">
        <f>IFERROR(Таблица62526[[#This Row],[цена наличные]]*Таблица62526[[#This Row],[Заказ наличные]],"-")</f>
        <v>0</v>
      </c>
      <c r="J257" s="210">
        <f>IFERROR(Таблица62526[[#This Row],[Цена б/н]]*Таблица62526[[#This Row],[заказ б/н]],"-")</f>
        <v>0</v>
      </c>
      <c r="K257" s="211" t="str">
        <f>IF(Таблица62526[[#This Row],[Цена б/н]]&gt;0,"1 год","")</f>
        <v>1 год</v>
      </c>
    </row>
    <row r="258" spans="1:11" ht="15.75" x14ac:dyDescent="0.25">
      <c r="A258" s="204" t="s">
        <v>11046</v>
      </c>
      <c r="B258" s="242" t="s">
        <v>12319</v>
      </c>
      <c r="C258" s="206">
        <v>2168047</v>
      </c>
      <c r="D258" s="207"/>
      <c r="E258" s="208">
        <v>58100</v>
      </c>
      <c r="F258" s="208">
        <v>65188.700000000004</v>
      </c>
      <c r="G258" s="209"/>
      <c r="H258" s="209"/>
      <c r="I258" s="210">
        <f>IFERROR(Таблица62526[[#This Row],[цена наличные]]*Таблица62526[[#This Row],[Заказ наличные]],"-")</f>
        <v>0</v>
      </c>
      <c r="J258" s="210">
        <f>IFERROR(Таблица62526[[#This Row],[Цена б/н]]*Таблица62526[[#This Row],[заказ б/н]],"-")</f>
        <v>0</v>
      </c>
      <c r="K258" s="211" t="str">
        <f>IF(Таблица62526[[#This Row],[Цена б/н]]&gt;0,"1 год","")</f>
        <v>1 год</v>
      </c>
    </row>
    <row r="259" spans="1:11" ht="15.75" x14ac:dyDescent="0.25">
      <c r="A259" s="204" t="s">
        <v>11046</v>
      </c>
      <c r="B259" s="242" t="s">
        <v>12325</v>
      </c>
      <c r="C259" s="206">
        <v>2150073</v>
      </c>
      <c r="D259" s="207"/>
      <c r="E259" s="208">
        <v>58900</v>
      </c>
      <c r="F259" s="208">
        <v>66012.7</v>
      </c>
      <c r="G259" s="209"/>
      <c r="H259" s="209"/>
      <c r="I259" s="210">
        <f>IFERROR(Таблица62526[[#This Row],[цена наличные]]*Таблица62526[[#This Row],[Заказ наличные]],"-")</f>
        <v>0</v>
      </c>
      <c r="J259" s="210">
        <f>IFERROR(Таблица62526[[#This Row],[Цена б/н]]*Таблица62526[[#This Row],[заказ б/н]],"-")</f>
        <v>0</v>
      </c>
      <c r="K259" s="211" t="str">
        <f>IF(Таблица62526[[#This Row],[Цена б/н]]&gt;0,"1 год","")</f>
        <v>1 год</v>
      </c>
    </row>
    <row r="260" spans="1:11" ht="15.75" x14ac:dyDescent="0.25">
      <c r="A260" s="204" t="s">
        <v>11046</v>
      </c>
      <c r="B260" s="242" t="s">
        <v>12329</v>
      </c>
      <c r="C260" s="206">
        <v>2150074</v>
      </c>
      <c r="D260" s="207"/>
      <c r="E260" s="208">
        <v>60700</v>
      </c>
      <c r="F260" s="208">
        <v>68072.7</v>
      </c>
      <c r="G260" s="209"/>
      <c r="H260" s="209"/>
      <c r="I260" s="210">
        <f>IFERROR(Таблица62526[[#This Row],[цена наличные]]*Таблица62526[[#This Row],[Заказ наличные]],"-")</f>
        <v>0</v>
      </c>
      <c r="J260" s="210">
        <f>IFERROR(Таблица62526[[#This Row],[Цена б/н]]*Таблица62526[[#This Row],[заказ б/н]],"-")</f>
        <v>0</v>
      </c>
      <c r="K260" s="211" t="str">
        <f>IF(Таблица62526[[#This Row],[Цена б/н]]&gt;0,"1 год","")</f>
        <v>1 год</v>
      </c>
    </row>
    <row r="261" spans="1:11" ht="15.75" x14ac:dyDescent="0.25">
      <c r="A261" s="204" t="s">
        <v>11046</v>
      </c>
      <c r="B261" s="242" t="s">
        <v>12335</v>
      </c>
      <c r="C261" s="206">
        <v>2142319</v>
      </c>
      <c r="D261" s="207"/>
      <c r="E261" s="208">
        <v>60700</v>
      </c>
      <c r="F261" s="208">
        <v>68072.7</v>
      </c>
      <c r="G261" s="209"/>
      <c r="H261" s="209"/>
      <c r="I261" s="210">
        <f>IFERROR(Таблица62526[[#This Row],[цена наличные]]*Таблица62526[[#This Row],[Заказ наличные]],"-")</f>
        <v>0</v>
      </c>
      <c r="J261" s="210">
        <f>IFERROR(Таблица62526[[#This Row],[Цена б/н]]*Таблица62526[[#This Row],[заказ б/н]],"-")</f>
        <v>0</v>
      </c>
      <c r="K261" s="211" t="str">
        <f>IF(Таблица62526[[#This Row],[Цена б/н]]&gt;0,"1 год","")</f>
        <v>1 год</v>
      </c>
    </row>
    <row r="262" spans="1:11" ht="15.75" x14ac:dyDescent="0.25">
      <c r="A262" s="204" t="s">
        <v>11046</v>
      </c>
      <c r="B262" s="242" t="s">
        <v>12330</v>
      </c>
      <c r="C262" s="206">
        <v>2148035</v>
      </c>
      <c r="D262" s="207"/>
      <c r="E262" s="208">
        <v>69800</v>
      </c>
      <c r="F262" s="208">
        <v>78269.7</v>
      </c>
      <c r="G262" s="209"/>
      <c r="H262" s="209"/>
      <c r="I262" s="210">
        <f>IFERROR(Таблица62526[[#This Row],[цена наличные]]*Таблица62526[[#This Row],[Заказ наличные]],"-")</f>
        <v>0</v>
      </c>
      <c r="J262" s="210">
        <f>IFERROR(Таблица62526[[#This Row],[Цена б/н]]*Таблица62526[[#This Row],[заказ б/н]],"-")</f>
        <v>0</v>
      </c>
      <c r="K262" s="211" t="str">
        <f>IF(Таблица62526[[#This Row],[Цена б/н]]&gt;0,"1 год","")</f>
        <v>1 год</v>
      </c>
    </row>
    <row r="263" spans="1:11" ht="15.75" x14ac:dyDescent="0.25">
      <c r="A263" s="204" t="s">
        <v>11046</v>
      </c>
      <c r="B263" s="242" t="s">
        <v>12336</v>
      </c>
      <c r="C263" s="206">
        <v>2164683</v>
      </c>
      <c r="D263" s="207"/>
      <c r="E263" s="208">
        <v>70300</v>
      </c>
      <c r="F263" s="208">
        <v>78887.7</v>
      </c>
      <c r="G263" s="209"/>
      <c r="H263" s="209"/>
      <c r="I263" s="210">
        <f>IFERROR(Таблица62526[[#This Row],[цена наличные]]*Таблица62526[[#This Row],[Заказ наличные]],"-")</f>
        <v>0</v>
      </c>
      <c r="J263" s="210">
        <f>IFERROR(Таблица62526[[#This Row],[Цена б/н]]*Таблица62526[[#This Row],[заказ б/н]],"-")</f>
        <v>0</v>
      </c>
      <c r="K263" s="211" t="str">
        <f>IF(Таблица62526[[#This Row],[Цена б/н]]&gt;0,"1 год","")</f>
        <v>1 год</v>
      </c>
    </row>
    <row r="264" spans="1:11" ht="15.75" x14ac:dyDescent="0.25">
      <c r="A264" s="204" t="s">
        <v>11046</v>
      </c>
      <c r="B264" s="242" t="s">
        <v>12331</v>
      </c>
      <c r="C264" s="206">
        <v>2150076</v>
      </c>
      <c r="D264" s="207"/>
      <c r="E264" s="208">
        <v>72900</v>
      </c>
      <c r="F264" s="208">
        <v>81771.7</v>
      </c>
      <c r="G264" s="209"/>
      <c r="H264" s="209"/>
      <c r="I264" s="210">
        <f>IFERROR(Таблица62526[[#This Row],[цена наличные]]*Таблица62526[[#This Row],[Заказ наличные]],"-")</f>
        <v>0</v>
      </c>
      <c r="J264" s="210">
        <f>IFERROR(Таблица62526[[#This Row],[Цена б/н]]*Таблица62526[[#This Row],[заказ б/н]],"-")</f>
        <v>0</v>
      </c>
      <c r="K264" s="211" t="str">
        <f>IF(Таблица62526[[#This Row],[Цена б/н]]&gt;0,"1 год","")</f>
        <v>1 год</v>
      </c>
    </row>
    <row r="265" spans="1:11" ht="15.75" x14ac:dyDescent="0.25">
      <c r="A265" s="204" t="s">
        <v>11046</v>
      </c>
      <c r="B265" s="242" t="s">
        <v>12368</v>
      </c>
      <c r="C265" s="206">
        <v>1993718</v>
      </c>
      <c r="D265" s="207"/>
      <c r="E265" s="208">
        <v>91800</v>
      </c>
      <c r="F265" s="208">
        <v>102989.7</v>
      </c>
      <c r="G265" s="209"/>
      <c r="H265" s="209"/>
      <c r="I265" s="210">
        <f>IFERROR(Таблица62526[[#This Row],[цена наличные]]*Таблица62526[[#This Row],[Заказ наличные]],"-")</f>
        <v>0</v>
      </c>
      <c r="J265" s="210">
        <f>IFERROR(Таблица62526[[#This Row],[Цена б/н]]*Таблица62526[[#This Row],[заказ б/н]],"-")</f>
        <v>0</v>
      </c>
      <c r="K265" s="211" t="str">
        <f>IF(Таблица62526[[#This Row],[Цена б/н]]&gt;0,"1 год","")</f>
        <v>1 год</v>
      </c>
    </row>
    <row r="266" spans="1:11" ht="15.75" x14ac:dyDescent="0.25">
      <c r="A266" s="204" t="s">
        <v>11046</v>
      </c>
      <c r="B266" s="242" t="s">
        <v>12334</v>
      </c>
      <c r="C266" s="206">
        <v>2159330</v>
      </c>
      <c r="D266" s="207"/>
      <c r="E266" s="208">
        <v>110600</v>
      </c>
      <c r="F266" s="208">
        <v>124104.7</v>
      </c>
      <c r="G266" s="209"/>
      <c r="H266" s="209"/>
      <c r="I266" s="210">
        <f>IFERROR(Таблица62526[[#This Row],[цена наличные]]*Таблица62526[[#This Row],[Заказ наличные]],"-")</f>
        <v>0</v>
      </c>
      <c r="J266" s="210">
        <f>IFERROR(Таблица62526[[#This Row],[Цена б/н]]*Таблица62526[[#This Row],[заказ б/н]],"-")</f>
        <v>0</v>
      </c>
      <c r="K266" s="211" t="str">
        <f>IF(Таблица62526[[#This Row],[Цена б/н]]&gt;0,"1 год","")</f>
        <v>1 год</v>
      </c>
    </row>
    <row r="267" spans="1:11" ht="15.75" x14ac:dyDescent="0.25">
      <c r="A267" s="204" t="s">
        <v>11047</v>
      </c>
      <c r="B267" s="242" t="s">
        <v>14151</v>
      </c>
      <c r="C267" s="206" t="s">
        <v>14152</v>
      </c>
      <c r="D267" s="207"/>
      <c r="E267" s="208">
        <v>87400</v>
      </c>
      <c r="F267" s="208">
        <v>97973.6</v>
      </c>
      <c r="G267" s="209"/>
      <c r="H267" s="209"/>
      <c r="I267" s="210">
        <f>IFERROR(Таблица62526[[#This Row],[цена наличные]]*Таблица62526[[#This Row],[Заказ наличные]],"-")</f>
        <v>0</v>
      </c>
      <c r="J267" s="210">
        <f>IFERROR(Таблица62526[[#This Row],[Цена б/н]]*Таблица62526[[#This Row],[заказ б/н]],"-")</f>
        <v>0</v>
      </c>
      <c r="K267" s="211" t="str">
        <f>IF(Таблица62526[[#This Row],[Цена б/н]]&gt;0,"1 год","")</f>
        <v>1 год</v>
      </c>
    </row>
    <row r="268" spans="1:11" ht="15.75" x14ac:dyDescent="0.25">
      <c r="A268" s="204" t="s">
        <v>11047</v>
      </c>
      <c r="B268" s="242" t="s">
        <v>14153</v>
      </c>
      <c r="C268" s="206" t="s">
        <v>14154</v>
      </c>
      <c r="D268" s="207"/>
      <c r="E268" s="208">
        <v>110100</v>
      </c>
      <c r="F268" s="208">
        <v>123482.58</v>
      </c>
      <c r="G268" s="209"/>
      <c r="H268" s="209"/>
      <c r="I268" s="210">
        <f>IFERROR(Таблица62526[[#This Row],[цена наличные]]*Таблица62526[[#This Row],[Заказ наличные]],"-")</f>
        <v>0</v>
      </c>
      <c r="J268" s="210">
        <f>IFERROR(Таблица62526[[#This Row],[Цена б/н]]*Таблица62526[[#This Row],[заказ б/н]],"-")</f>
        <v>0</v>
      </c>
      <c r="K268" s="211" t="str">
        <f>IF(Таблица62526[[#This Row],[Цена б/н]]&gt;0,"1 год","")</f>
        <v>1 год</v>
      </c>
    </row>
    <row r="269" spans="1:11" ht="15.75" x14ac:dyDescent="0.25">
      <c r="A269" s="204" t="s">
        <v>11047</v>
      </c>
      <c r="B269" s="242" t="s">
        <v>12369</v>
      </c>
      <c r="C269" s="206" t="s">
        <v>11050</v>
      </c>
      <c r="D269" s="207"/>
      <c r="E269" s="208">
        <v>223700</v>
      </c>
      <c r="F269" s="208">
        <v>250957.44</v>
      </c>
      <c r="G269" s="209"/>
      <c r="H269" s="209"/>
      <c r="I269" s="210">
        <f>IFERROR(Таблица62526[[#This Row],[цена наличные]]*Таблица62526[[#This Row],[Заказ наличные]],"-")</f>
        <v>0</v>
      </c>
      <c r="J269" s="210">
        <f>IFERROR(Таблица62526[[#This Row],[Цена б/н]]*Таблица62526[[#This Row],[заказ б/н]],"-")</f>
        <v>0</v>
      </c>
      <c r="K269" s="211" t="str">
        <f>IF(Таблица62526[[#This Row],[Цена б/н]]&gt;0,"1 год","")</f>
        <v>1 год</v>
      </c>
    </row>
    <row r="270" spans="1:11" ht="15.75" x14ac:dyDescent="0.25">
      <c r="A270" s="204" t="s">
        <v>11047</v>
      </c>
      <c r="B270" s="242" t="s">
        <v>12370</v>
      </c>
      <c r="C270" s="206" t="s">
        <v>11049</v>
      </c>
      <c r="D270" s="207"/>
      <c r="E270" s="208">
        <v>223700</v>
      </c>
      <c r="F270" s="208">
        <v>250957.44</v>
      </c>
      <c r="G270" s="209"/>
      <c r="H270" s="209"/>
      <c r="I270" s="210">
        <f>IFERROR(Таблица62526[[#This Row],[цена наличные]]*Таблица62526[[#This Row],[Заказ наличные]],"-")</f>
        <v>0</v>
      </c>
      <c r="J270" s="210">
        <f>IFERROR(Таблица62526[[#This Row],[Цена б/н]]*Таблица62526[[#This Row],[заказ б/н]],"-")</f>
        <v>0</v>
      </c>
      <c r="K270" s="211" t="str">
        <f>IF(Таблица62526[[#This Row],[Цена б/н]]&gt;0,"1 год","")</f>
        <v>1 год</v>
      </c>
    </row>
    <row r="271" spans="1:11" ht="15.75" x14ac:dyDescent="0.25">
      <c r="A271" s="204" t="s">
        <v>11047</v>
      </c>
      <c r="B271" s="242" t="s">
        <v>12371</v>
      </c>
      <c r="C271" s="206" t="s">
        <v>11048</v>
      </c>
      <c r="D271" s="207"/>
      <c r="E271" s="208">
        <v>223700</v>
      </c>
      <c r="F271" s="208">
        <v>250957.44</v>
      </c>
      <c r="G271" s="209"/>
      <c r="H271" s="209"/>
      <c r="I271" s="210">
        <f>IFERROR(Таблица62526[[#This Row],[цена наличные]]*Таблица62526[[#This Row],[Заказ наличные]],"-")</f>
        <v>0</v>
      </c>
      <c r="J271" s="210">
        <f>IFERROR(Таблица62526[[#This Row],[Цена б/н]]*Таблица62526[[#This Row],[заказ б/н]],"-")</f>
        <v>0</v>
      </c>
      <c r="K271" s="211" t="str">
        <f>IF(Таблица62526[[#This Row],[Цена б/н]]&gt;0,"1 год","")</f>
        <v>1 год</v>
      </c>
    </row>
    <row r="272" spans="1:11" ht="15.75" x14ac:dyDescent="0.25">
      <c r="A272" s="204" t="s">
        <v>353</v>
      </c>
      <c r="B272" s="242" t="s">
        <v>12419</v>
      </c>
      <c r="C272" s="206" t="s">
        <v>11051</v>
      </c>
      <c r="D272" s="207"/>
      <c r="E272" s="208">
        <v>40900</v>
      </c>
      <c r="F272" s="208">
        <v>45824.700000000004</v>
      </c>
      <c r="G272" s="209"/>
      <c r="H272" s="209"/>
      <c r="I272" s="210">
        <f>IFERROR(Таблица62526[[#This Row],[цена наличные]]*Таблица62526[[#This Row],[Заказ наличные]],"-")</f>
        <v>0</v>
      </c>
      <c r="J272" s="210">
        <f>IFERROR(Таблица62526[[#This Row],[Цена б/н]]*Таблица62526[[#This Row],[заказ б/н]],"-")</f>
        <v>0</v>
      </c>
      <c r="K272" s="211" t="str">
        <f>IF(Таблица62526[[#This Row],[Цена б/н]]&gt;0,"1 год","")</f>
        <v>1 год</v>
      </c>
    </row>
    <row r="273" spans="1:11" ht="15.75" x14ac:dyDescent="0.25">
      <c r="A273" s="204" t="s">
        <v>353</v>
      </c>
      <c r="B273" s="242" t="s">
        <v>12374</v>
      </c>
      <c r="C273" s="206" t="s">
        <v>11091</v>
      </c>
      <c r="D273" s="207"/>
      <c r="E273" s="208">
        <v>42000</v>
      </c>
      <c r="F273" s="208">
        <v>47112.200000000004</v>
      </c>
      <c r="G273" s="209"/>
      <c r="H273" s="209"/>
      <c r="I273" s="210">
        <f>IFERROR(Таблица62526[[#This Row],[цена наличные]]*Таблица62526[[#This Row],[Заказ наличные]],"-")</f>
        <v>0</v>
      </c>
      <c r="J273" s="210">
        <f>IFERROR(Таблица62526[[#This Row],[Цена б/н]]*Таблица62526[[#This Row],[заказ б/н]],"-")</f>
        <v>0</v>
      </c>
      <c r="K273" s="211" t="str">
        <f>IF(Таблица62526[[#This Row],[Цена б/н]]&gt;0,"1 год","")</f>
        <v>1 год</v>
      </c>
    </row>
    <row r="274" spans="1:11" ht="15.75" x14ac:dyDescent="0.25">
      <c r="A274" s="204" t="s">
        <v>353</v>
      </c>
      <c r="B274" s="242" t="s">
        <v>12420</v>
      </c>
      <c r="C274" s="206" t="s">
        <v>5200</v>
      </c>
      <c r="D274" s="207"/>
      <c r="E274" s="208">
        <v>48200</v>
      </c>
      <c r="F274" s="208">
        <v>54064.700000000004</v>
      </c>
      <c r="G274" s="209"/>
      <c r="H274" s="209"/>
      <c r="I274" s="210">
        <f>IFERROR(Таблица62526[[#This Row],[цена наличные]]*Таблица62526[[#This Row],[Заказ наличные]],"-")</f>
        <v>0</v>
      </c>
      <c r="J274" s="210">
        <f>IFERROR(Таблица62526[[#This Row],[Цена б/н]]*Таблица62526[[#This Row],[заказ б/н]],"-")</f>
        <v>0</v>
      </c>
      <c r="K274" s="211" t="str">
        <f>IF(Таблица62526[[#This Row],[Цена б/н]]&gt;0,"1 год","")</f>
        <v>1 год</v>
      </c>
    </row>
    <row r="275" spans="1:11" ht="15.75" x14ac:dyDescent="0.25">
      <c r="A275" s="204" t="s">
        <v>353</v>
      </c>
      <c r="B275" s="242" t="s">
        <v>12375</v>
      </c>
      <c r="C275" s="206" t="s">
        <v>11087</v>
      </c>
      <c r="D275" s="207"/>
      <c r="E275" s="208">
        <v>52400</v>
      </c>
      <c r="F275" s="208">
        <v>58699.700000000004</v>
      </c>
      <c r="G275" s="209"/>
      <c r="H275" s="209"/>
      <c r="I275" s="210">
        <f>IFERROR(Таблица62526[[#This Row],[цена наличные]]*Таблица62526[[#This Row],[Заказ наличные]],"-")</f>
        <v>0</v>
      </c>
      <c r="J275" s="210">
        <f>IFERROR(Таблица62526[[#This Row],[Цена б/н]]*Таблица62526[[#This Row],[заказ б/н]],"-")</f>
        <v>0</v>
      </c>
      <c r="K275" s="211" t="str">
        <f>IF(Таблица62526[[#This Row],[Цена б/н]]&gt;0,"1 год","")</f>
        <v>1 год</v>
      </c>
    </row>
    <row r="276" spans="1:11" ht="15.75" x14ac:dyDescent="0.25">
      <c r="A276" s="204" t="s">
        <v>353</v>
      </c>
      <c r="B276" s="242" t="s">
        <v>12617</v>
      </c>
      <c r="C276" s="206" t="s">
        <v>5635</v>
      </c>
      <c r="D276" s="207"/>
      <c r="E276" s="208">
        <v>59700</v>
      </c>
      <c r="F276" s="208">
        <v>66939.7</v>
      </c>
      <c r="G276" s="209"/>
      <c r="H276" s="209"/>
      <c r="I276" s="210">
        <f>IFERROR(Таблица62526[[#This Row],[цена наличные]]*Таблица62526[[#This Row],[Заказ наличные]],"-")</f>
        <v>0</v>
      </c>
      <c r="J276" s="210">
        <f>IFERROR(Таблица62526[[#This Row],[Цена б/н]]*Таблица62526[[#This Row],[заказ б/н]],"-")</f>
        <v>0</v>
      </c>
      <c r="K276" s="211" t="str">
        <f>IF(Таблица62526[[#This Row],[Цена б/н]]&gt;0,"1 год","")</f>
        <v>1 год</v>
      </c>
    </row>
    <row r="277" spans="1:11" ht="15.75" x14ac:dyDescent="0.25">
      <c r="A277" s="204" t="s">
        <v>353</v>
      </c>
      <c r="B277" s="242" t="s">
        <v>12377</v>
      </c>
      <c r="C277" s="206" t="s">
        <v>11054</v>
      </c>
      <c r="D277" s="207"/>
      <c r="E277" s="208">
        <v>62500</v>
      </c>
      <c r="F277" s="208">
        <v>70029.7</v>
      </c>
      <c r="G277" s="209"/>
      <c r="H277" s="209"/>
      <c r="I277" s="210">
        <f>IFERROR(Таблица62526[[#This Row],[цена наличные]]*Таблица62526[[#This Row],[Заказ наличные]],"-")</f>
        <v>0</v>
      </c>
      <c r="J277" s="210">
        <f>IFERROR(Таблица62526[[#This Row],[Цена б/н]]*Таблица62526[[#This Row],[заказ б/н]],"-")</f>
        <v>0</v>
      </c>
      <c r="K277" s="211" t="str">
        <f>IF(Таблица62526[[#This Row],[Цена б/н]]&gt;0,"1 год","")</f>
        <v>1 год</v>
      </c>
    </row>
    <row r="278" spans="1:11" ht="15.75" x14ac:dyDescent="0.25">
      <c r="A278" s="204" t="s">
        <v>353</v>
      </c>
      <c r="B278" s="242" t="s">
        <v>12378</v>
      </c>
      <c r="C278" s="206" t="s">
        <v>11086</v>
      </c>
      <c r="D278" s="207"/>
      <c r="E278" s="208">
        <v>62500</v>
      </c>
      <c r="F278" s="208">
        <v>70029.7</v>
      </c>
      <c r="G278" s="209"/>
      <c r="H278" s="209"/>
      <c r="I278" s="210">
        <f>IFERROR(Таблица62526[[#This Row],[цена наличные]]*Таблица62526[[#This Row],[Заказ наличные]],"-")</f>
        <v>0</v>
      </c>
      <c r="J278" s="210">
        <f>IFERROR(Таблица62526[[#This Row],[Цена б/н]]*Таблица62526[[#This Row],[заказ б/н]],"-")</f>
        <v>0</v>
      </c>
      <c r="K278" s="211" t="str">
        <f>IF(Таблица62526[[#This Row],[Цена б/н]]&gt;0,"1 год","")</f>
        <v>1 год</v>
      </c>
    </row>
    <row r="279" spans="1:11" ht="15.75" x14ac:dyDescent="0.25">
      <c r="A279" s="204" t="s">
        <v>353</v>
      </c>
      <c r="B279" s="242" t="s">
        <v>12376</v>
      </c>
      <c r="C279" s="206" t="s">
        <v>11088</v>
      </c>
      <c r="D279" s="207"/>
      <c r="E279" s="208">
        <v>62900</v>
      </c>
      <c r="F279" s="208">
        <v>70544.7</v>
      </c>
      <c r="G279" s="209"/>
      <c r="H279" s="209"/>
      <c r="I279" s="210">
        <f>IFERROR(Таблица62526[[#This Row],[цена наличные]]*Таблица62526[[#This Row],[Заказ наличные]],"-")</f>
        <v>0</v>
      </c>
      <c r="J279" s="210">
        <f>IFERROR(Таблица62526[[#This Row],[Цена б/н]]*Таблица62526[[#This Row],[заказ б/н]],"-")</f>
        <v>0</v>
      </c>
      <c r="K279" s="211" t="str">
        <f>IF(Таблица62526[[#This Row],[Цена б/н]]&gt;0,"1 год","")</f>
        <v>1 год</v>
      </c>
    </row>
    <row r="280" spans="1:11" ht="15.75" x14ac:dyDescent="0.25">
      <c r="A280" s="204" t="s">
        <v>353</v>
      </c>
      <c r="B280" s="242" t="s">
        <v>12421</v>
      </c>
      <c r="C280" s="206" t="s">
        <v>5199</v>
      </c>
      <c r="D280" s="207"/>
      <c r="E280" s="208">
        <v>66600</v>
      </c>
      <c r="F280" s="208">
        <v>74664.7</v>
      </c>
      <c r="G280" s="209"/>
      <c r="H280" s="209"/>
      <c r="I280" s="210">
        <f>IFERROR(Таблица62526[[#This Row],[цена наличные]]*Таблица62526[[#This Row],[Заказ наличные]],"-")</f>
        <v>0</v>
      </c>
      <c r="J280" s="210">
        <f>IFERROR(Таблица62526[[#This Row],[Цена б/н]]*Таблица62526[[#This Row],[заказ б/н]],"-")</f>
        <v>0</v>
      </c>
      <c r="K280" s="211" t="str">
        <f>IF(Таблица62526[[#This Row],[Цена б/н]]&gt;0,"1 год","")</f>
        <v>1 год</v>
      </c>
    </row>
    <row r="281" spans="1:11" ht="15.75" x14ac:dyDescent="0.25">
      <c r="A281" s="204" t="s">
        <v>353</v>
      </c>
      <c r="B281" s="242" t="s">
        <v>12379</v>
      </c>
      <c r="C281" s="206" t="s">
        <v>11052</v>
      </c>
      <c r="D281" s="207"/>
      <c r="E281" s="208">
        <v>71600</v>
      </c>
      <c r="F281" s="208">
        <v>80329.7</v>
      </c>
      <c r="G281" s="209"/>
      <c r="H281" s="209"/>
      <c r="I281" s="210">
        <f>IFERROR(Таблица62526[[#This Row],[цена наличные]]*Таблица62526[[#This Row],[Заказ наличные]],"-")</f>
        <v>0</v>
      </c>
      <c r="J281" s="210">
        <f>IFERROR(Таблица62526[[#This Row],[Цена б/н]]*Таблица62526[[#This Row],[заказ б/н]],"-")</f>
        <v>0</v>
      </c>
      <c r="K281" s="211" t="str">
        <f>IF(Таблица62526[[#This Row],[Цена б/н]]&gt;0,"1 год","")</f>
        <v>1 год</v>
      </c>
    </row>
    <row r="282" spans="1:11" ht="15.75" x14ac:dyDescent="0.25">
      <c r="A282" s="204" t="s">
        <v>353</v>
      </c>
      <c r="B282" s="242" t="s">
        <v>12393</v>
      </c>
      <c r="C282" s="206" t="s">
        <v>11093</v>
      </c>
      <c r="D282" s="207"/>
      <c r="E282" s="208">
        <v>72600</v>
      </c>
      <c r="F282" s="208">
        <v>81359.7</v>
      </c>
      <c r="G282" s="209"/>
      <c r="H282" s="209"/>
      <c r="I282" s="210">
        <f>IFERROR(Таблица62526[[#This Row],[цена наличные]]*Таблица62526[[#This Row],[Заказ наличные]],"-")</f>
        <v>0</v>
      </c>
      <c r="J282" s="210">
        <f>IFERROR(Таблица62526[[#This Row],[Цена б/н]]*Таблица62526[[#This Row],[заказ б/н]],"-")</f>
        <v>0</v>
      </c>
      <c r="K282" s="211" t="str">
        <f>IF(Таблица62526[[#This Row],[Цена б/н]]&gt;0,"1 год","")</f>
        <v>1 год</v>
      </c>
    </row>
    <row r="283" spans="1:11" ht="15.75" x14ac:dyDescent="0.25">
      <c r="A283" s="204" t="s">
        <v>353</v>
      </c>
      <c r="B283" s="242" t="s">
        <v>12394</v>
      </c>
      <c r="C283" s="206" t="s">
        <v>11064</v>
      </c>
      <c r="D283" s="207"/>
      <c r="E283" s="208">
        <v>72600</v>
      </c>
      <c r="F283" s="208">
        <v>81359.7</v>
      </c>
      <c r="G283" s="209"/>
      <c r="H283" s="209"/>
      <c r="I283" s="210">
        <f>IFERROR(Таблица62526[[#This Row],[цена наличные]]*Таблица62526[[#This Row],[Заказ наличные]],"-")</f>
        <v>0</v>
      </c>
      <c r="J283" s="210">
        <f>IFERROR(Таблица62526[[#This Row],[Цена б/н]]*Таблица62526[[#This Row],[заказ б/н]],"-")</f>
        <v>0</v>
      </c>
      <c r="K283" s="211" t="str">
        <f>IF(Таблица62526[[#This Row],[Цена б/н]]&gt;0,"1 год","")</f>
        <v>1 год</v>
      </c>
    </row>
    <row r="284" spans="1:11" ht="15.75" x14ac:dyDescent="0.25">
      <c r="A284" s="204" t="s">
        <v>353</v>
      </c>
      <c r="B284" s="242" t="s">
        <v>12397</v>
      </c>
      <c r="C284" s="206" t="s">
        <v>11092</v>
      </c>
      <c r="D284" s="207"/>
      <c r="E284" s="208">
        <v>72600</v>
      </c>
      <c r="F284" s="208">
        <v>81359.7</v>
      </c>
      <c r="G284" s="209"/>
      <c r="H284" s="209"/>
      <c r="I284" s="210">
        <f>IFERROR(Таблица62526[[#This Row],[цена наличные]]*Таблица62526[[#This Row],[Заказ наличные]],"-")</f>
        <v>0</v>
      </c>
      <c r="J284" s="210">
        <f>IFERROR(Таблица62526[[#This Row],[Цена б/н]]*Таблица62526[[#This Row],[заказ б/н]],"-")</f>
        <v>0</v>
      </c>
      <c r="K284" s="211" t="str">
        <f>IF(Таблица62526[[#This Row],[Цена б/н]]&gt;0,"1 год","")</f>
        <v>1 год</v>
      </c>
    </row>
    <row r="285" spans="1:11" ht="15.75" x14ac:dyDescent="0.25">
      <c r="A285" s="204" t="s">
        <v>353</v>
      </c>
      <c r="B285" s="242" t="s">
        <v>12398</v>
      </c>
      <c r="C285" s="206" t="s">
        <v>11066</v>
      </c>
      <c r="D285" s="207"/>
      <c r="E285" s="208">
        <v>72600</v>
      </c>
      <c r="F285" s="208">
        <v>81359.7</v>
      </c>
      <c r="G285" s="209"/>
      <c r="H285" s="209"/>
      <c r="I285" s="210">
        <f>IFERROR(Таблица62526[[#This Row],[цена наличные]]*Таблица62526[[#This Row],[Заказ наличные]],"-")</f>
        <v>0</v>
      </c>
      <c r="J285" s="210">
        <f>IFERROR(Таблица62526[[#This Row],[Цена б/н]]*Таблица62526[[#This Row],[заказ б/н]],"-")</f>
        <v>0</v>
      </c>
      <c r="K285" s="211" t="str">
        <f>IF(Таблица62526[[#This Row],[Цена б/н]]&gt;0,"1 год","")</f>
        <v>1 год</v>
      </c>
    </row>
    <row r="286" spans="1:11" ht="15.75" x14ac:dyDescent="0.25">
      <c r="A286" s="204" t="s">
        <v>353</v>
      </c>
      <c r="B286" s="242" t="s">
        <v>12409</v>
      </c>
      <c r="C286" s="206" t="s">
        <v>5197</v>
      </c>
      <c r="D286" s="207"/>
      <c r="E286" s="208">
        <v>73500</v>
      </c>
      <c r="F286" s="208">
        <v>82389.7</v>
      </c>
      <c r="G286" s="209"/>
      <c r="H286" s="209"/>
      <c r="I286" s="210">
        <f>IFERROR(Таблица62526[[#This Row],[цена наличные]]*Таблица62526[[#This Row],[Заказ наличные]],"-")</f>
        <v>0</v>
      </c>
      <c r="J286" s="210">
        <f>IFERROR(Таблица62526[[#This Row],[Цена б/н]]*Таблица62526[[#This Row],[заказ б/н]],"-")</f>
        <v>0</v>
      </c>
      <c r="K286" s="211" t="str">
        <f>IF(Таблица62526[[#This Row],[Цена б/н]]&gt;0,"1 год","")</f>
        <v>1 год</v>
      </c>
    </row>
    <row r="287" spans="1:11" ht="15.75" x14ac:dyDescent="0.25">
      <c r="A287" s="204" t="s">
        <v>353</v>
      </c>
      <c r="B287" s="242" t="s">
        <v>12410</v>
      </c>
      <c r="C287" s="206" t="s">
        <v>11095</v>
      </c>
      <c r="D287" s="207"/>
      <c r="E287" s="208">
        <v>73500</v>
      </c>
      <c r="F287" s="208">
        <v>82389.7</v>
      </c>
      <c r="G287" s="209"/>
      <c r="H287" s="209"/>
      <c r="I287" s="210">
        <f>IFERROR(Таблица62526[[#This Row],[цена наличные]]*Таблица62526[[#This Row],[Заказ наличные]],"-")</f>
        <v>0</v>
      </c>
      <c r="J287" s="210">
        <f>IFERROR(Таблица62526[[#This Row],[Цена б/н]]*Таблица62526[[#This Row],[заказ б/н]],"-")</f>
        <v>0</v>
      </c>
      <c r="K287" s="211" t="str">
        <f>IF(Таблица62526[[#This Row],[Цена б/н]]&gt;0,"1 год","")</f>
        <v>1 год</v>
      </c>
    </row>
    <row r="288" spans="1:11" ht="15.75" x14ac:dyDescent="0.25">
      <c r="A288" s="204" t="s">
        <v>353</v>
      </c>
      <c r="B288" s="242" t="s">
        <v>12411</v>
      </c>
      <c r="C288" s="206" t="s">
        <v>11074</v>
      </c>
      <c r="D288" s="207"/>
      <c r="E288" s="208">
        <v>73500</v>
      </c>
      <c r="F288" s="208">
        <v>82389.7</v>
      </c>
      <c r="G288" s="209"/>
      <c r="H288" s="209"/>
      <c r="I288" s="210">
        <f>IFERROR(Таблица62526[[#This Row],[цена наличные]]*Таблица62526[[#This Row],[Заказ наличные]],"-")</f>
        <v>0</v>
      </c>
      <c r="J288" s="210">
        <f>IFERROR(Таблица62526[[#This Row],[Цена б/н]]*Таблица62526[[#This Row],[заказ б/н]],"-")</f>
        <v>0</v>
      </c>
      <c r="K288" s="211" t="str">
        <f>IF(Таблица62526[[#This Row],[Цена б/н]]&gt;0,"1 год","")</f>
        <v>1 год</v>
      </c>
    </row>
    <row r="289" spans="1:11" ht="15.75" x14ac:dyDescent="0.25">
      <c r="A289" s="204" t="s">
        <v>353</v>
      </c>
      <c r="B289" s="242" t="s">
        <v>12406</v>
      </c>
      <c r="C289" s="206" t="s">
        <v>11083</v>
      </c>
      <c r="D289" s="207"/>
      <c r="E289" s="208">
        <v>79000</v>
      </c>
      <c r="F289" s="208">
        <v>88569.7</v>
      </c>
      <c r="G289" s="209"/>
      <c r="H289" s="209"/>
      <c r="I289" s="210">
        <f>IFERROR(Таблица62526[[#This Row],[цена наличные]]*Таблица62526[[#This Row],[Заказ наличные]],"-")</f>
        <v>0</v>
      </c>
      <c r="J289" s="210">
        <f>IFERROR(Таблица62526[[#This Row],[Цена б/н]]*Таблица62526[[#This Row],[заказ б/н]],"-")</f>
        <v>0</v>
      </c>
      <c r="K289" s="211" t="str">
        <f>IF(Таблица62526[[#This Row],[Цена б/н]]&gt;0,"1 год","")</f>
        <v>1 год</v>
      </c>
    </row>
    <row r="290" spans="1:11" ht="15.75" x14ac:dyDescent="0.25">
      <c r="A290" s="204" t="s">
        <v>353</v>
      </c>
      <c r="B290" s="242" t="s">
        <v>12389</v>
      </c>
      <c r="C290" s="206" t="s">
        <v>11080</v>
      </c>
      <c r="D290" s="207"/>
      <c r="E290" s="208">
        <v>79900</v>
      </c>
      <c r="F290" s="208">
        <v>89599.7</v>
      </c>
      <c r="G290" s="209"/>
      <c r="H290" s="209"/>
      <c r="I290" s="210">
        <f>IFERROR(Таблица62526[[#This Row],[цена наличные]]*Таблица62526[[#This Row],[Заказ наличные]],"-")</f>
        <v>0</v>
      </c>
      <c r="J290" s="210">
        <f>IFERROR(Таблица62526[[#This Row],[Цена б/н]]*Таблица62526[[#This Row],[заказ б/н]],"-")</f>
        <v>0</v>
      </c>
      <c r="K290" s="211" t="str">
        <f>IF(Таблица62526[[#This Row],[Цена б/н]]&gt;0,"1 год","")</f>
        <v>1 год</v>
      </c>
    </row>
    <row r="291" spans="1:11" ht="15.75" x14ac:dyDescent="0.25">
      <c r="A291" s="204" t="s">
        <v>353</v>
      </c>
      <c r="B291" s="242" t="s">
        <v>12402</v>
      </c>
      <c r="C291" s="206" t="s">
        <v>11076</v>
      </c>
      <c r="D291" s="207"/>
      <c r="E291" s="208">
        <v>79900</v>
      </c>
      <c r="F291" s="208">
        <v>89599.7</v>
      </c>
      <c r="G291" s="209"/>
      <c r="H291" s="209"/>
      <c r="I291" s="210">
        <f>IFERROR(Таблица62526[[#This Row],[цена наличные]]*Таблица62526[[#This Row],[Заказ наличные]],"-")</f>
        <v>0</v>
      </c>
      <c r="J291" s="210">
        <f>IFERROR(Таблица62526[[#This Row],[Цена б/н]]*Таблица62526[[#This Row],[заказ б/н]],"-")</f>
        <v>0</v>
      </c>
      <c r="K291" s="211" t="str">
        <f>IF(Таблица62526[[#This Row],[Цена б/н]]&gt;0,"1 год","")</f>
        <v>1 год</v>
      </c>
    </row>
    <row r="292" spans="1:11" ht="15.75" x14ac:dyDescent="0.25">
      <c r="A292" s="204" t="s">
        <v>353</v>
      </c>
      <c r="B292" s="242" t="s">
        <v>12403</v>
      </c>
      <c r="C292" s="206" t="s">
        <v>11098</v>
      </c>
      <c r="D292" s="207"/>
      <c r="E292" s="208">
        <v>79900</v>
      </c>
      <c r="F292" s="208">
        <v>89599.7</v>
      </c>
      <c r="G292" s="209"/>
      <c r="H292" s="209"/>
      <c r="I292" s="210">
        <f>IFERROR(Таблица62526[[#This Row],[цена наличные]]*Таблица62526[[#This Row],[Заказ наличные]],"-")</f>
        <v>0</v>
      </c>
      <c r="J292" s="210">
        <f>IFERROR(Таблица62526[[#This Row],[Цена б/н]]*Таблица62526[[#This Row],[заказ б/н]],"-")</f>
        <v>0</v>
      </c>
      <c r="K292" s="211" t="str">
        <f>IF(Таблица62526[[#This Row],[Цена б/н]]&gt;0,"1 год","")</f>
        <v>1 год</v>
      </c>
    </row>
    <row r="293" spans="1:11" ht="15.75" x14ac:dyDescent="0.25">
      <c r="A293" s="204" t="s">
        <v>353</v>
      </c>
      <c r="B293" s="242" t="s">
        <v>12408</v>
      </c>
      <c r="C293" s="206" t="s">
        <v>11071</v>
      </c>
      <c r="D293" s="207"/>
      <c r="E293" s="208">
        <v>79900</v>
      </c>
      <c r="F293" s="208">
        <v>89599.7</v>
      </c>
      <c r="G293" s="209"/>
      <c r="H293" s="209"/>
      <c r="I293" s="210">
        <f>IFERROR(Таблица62526[[#This Row],[цена наличные]]*Таблица62526[[#This Row],[Заказ наличные]],"-")</f>
        <v>0</v>
      </c>
      <c r="J293" s="210">
        <f>IFERROR(Таблица62526[[#This Row],[Цена б/н]]*Таблица62526[[#This Row],[заказ б/н]],"-")</f>
        <v>0</v>
      </c>
      <c r="K293" s="211" t="str">
        <f>IF(Таблица62526[[#This Row],[Цена б/н]]&gt;0,"1 год","")</f>
        <v>1 год</v>
      </c>
    </row>
    <row r="294" spans="1:11" ht="15.75" x14ac:dyDescent="0.25">
      <c r="A294" s="204" t="s">
        <v>353</v>
      </c>
      <c r="B294" s="242" t="s">
        <v>12395</v>
      </c>
      <c r="C294" s="206" t="s">
        <v>11096</v>
      </c>
      <c r="D294" s="207"/>
      <c r="E294" s="208">
        <v>81700</v>
      </c>
      <c r="F294" s="208">
        <v>91659.7</v>
      </c>
      <c r="G294" s="209"/>
      <c r="H294" s="209"/>
      <c r="I294" s="210">
        <f>IFERROR(Таблица62526[[#This Row],[цена наличные]]*Таблица62526[[#This Row],[Заказ наличные]],"-")</f>
        <v>0</v>
      </c>
      <c r="J294" s="210">
        <f>IFERROR(Таблица62526[[#This Row],[Цена б/н]]*Таблица62526[[#This Row],[заказ б/н]],"-")</f>
        <v>0</v>
      </c>
      <c r="K294" s="211" t="str">
        <f>IF(Таблица62526[[#This Row],[Цена б/н]]&gt;0,"1 год","")</f>
        <v>1 год</v>
      </c>
    </row>
    <row r="295" spans="1:11" ht="15.75" x14ac:dyDescent="0.25">
      <c r="A295" s="204" t="s">
        <v>353</v>
      </c>
      <c r="B295" s="242" t="s">
        <v>12396</v>
      </c>
      <c r="C295" s="206" t="s">
        <v>11065</v>
      </c>
      <c r="D295" s="207"/>
      <c r="E295" s="208">
        <v>81700</v>
      </c>
      <c r="F295" s="208">
        <v>91659.7</v>
      </c>
      <c r="G295" s="209"/>
      <c r="H295" s="209"/>
      <c r="I295" s="210">
        <f>IFERROR(Таблица62526[[#This Row],[цена наличные]]*Таблица62526[[#This Row],[Заказ наличные]],"-")</f>
        <v>0</v>
      </c>
      <c r="J295" s="210">
        <f>IFERROR(Таблица62526[[#This Row],[Цена б/н]]*Таблица62526[[#This Row],[заказ б/н]],"-")</f>
        <v>0</v>
      </c>
      <c r="K295" s="211" t="str">
        <f>IF(Таблица62526[[#This Row],[Цена б/н]]&gt;0,"1 год","")</f>
        <v>1 год</v>
      </c>
    </row>
    <row r="296" spans="1:11" ht="15.75" x14ac:dyDescent="0.25">
      <c r="A296" s="204" t="s">
        <v>353</v>
      </c>
      <c r="B296" s="242" t="s">
        <v>12399</v>
      </c>
      <c r="C296" s="206" t="s">
        <v>11097</v>
      </c>
      <c r="D296" s="207"/>
      <c r="E296" s="208">
        <v>81700</v>
      </c>
      <c r="F296" s="208">
        <v>91659.7</v>
      </c>
      <c r="G296" s="209"/>
      <c r="H296" s="209"/>
      <c r="I296" s="210">
        <f>IFERROR(Таблица62526[[#This Row],[цена наличные]]*Таблица62526[[#This Row],[Заказ наличные]],"-")</f>
        <v>0</v>
      </c>
      <c r="J296" s="210">
        <f>IFERROR(Таблица62526[[#This Row],[Цена б/н]]*Таблица62526[[#This Row],[заказ б/н]],"-")</f>
        <v>0</v>
      </c>
      <c r="K296" s="211" t="str">
        <f>IF(Таблица62526[[#This Row],[Цена б/н]]&gt;0,"1 год","")</f>
        <v>1 год</v>
      </c>
    </row>
    <row r="297" spans="1:11" ht="15.75" x14ac:dyDescent="0.25">
      <c r="A297" s="204" t="s">
        <v>353</v>
      </c>
      <c r="B297" s="242" t="s">
        <v>12400</v>
      </c>
      <c r="C297" s="206" t="s">
        <v>11067</v>
      </c>
      <c r="D297" s="207"/>
      <c r="E297" s="208">
        <v>81700</v>
      </c>
      <c r="F297" s="208">
        <v>91659.7</v>
      </c>
      <c r="G297" s="209"/>
      <c r="H297" s="209"/>
      <c r="I297" s="210">
        <f>IFERROR(Таблица62526[[#This Row],[цена наличные]]*Таблица62526[[#This Row],[Заказ наличные]],"-")</f>
        <v>0</v>
      </c>
      <c r="J297" s="210">
        <f>IFERROR(Таблица62526[[#This Row],[Цена б/н]]*Таблица62526[[#This Row],[заказ б/н]],"-")</f>
        <v>0</v>
      </c>
      <c r="K297" s="211" t="str">
        <f>IF(Таблица62526[[#This Row],[Цена б/н]]&gt;0,"1 год","")</f>
        <v>1 год</v>
      </c>
    </row>
    <row r="298" spans="1:11" ht="15.75" x14ac:dyDescent="0.25">
      <c r="A298" s="204" t="s">
        <v>353</v>
      </c>
      <c r="B298" s="242" t="s">
        <v>12372</v>
      </c>
      <c r="C298" s="206" t="s">
        <v>11069</v>
      </c>
      <c r="D298" s="207"/>
      <c r="E298" s="208">
        <v>82600</v>
      </c>
      <c r="F298" s="208">
        <v>92689.7</v>
      </c>
      <c r="G298" s="209"/>
      <c r="H298" s="209"/>
      <c r="I298" s="210">
        <f>IFERROR(Таблица62526[[#This Row],[цена наличные]]*Таблица62526[[#This Row],[Заказ наличные]],"-")</f>
        <v>0</v>
      </c>
      <c r="J298" s="210">
        <f>IFERROR(Таблица62526[[#This Row],[Цена б/н]]*Таблица62526[[#This Row],[заказ б/н]],"-")</f>
        <v>0</v>
      </c>
      <c r="K298" s="211" t="str">
        <f>IF(Таблица62526[[#This Row],[Цена б/н]]&gt;0,"1 год","")</f>
        <v>1 год</v>
      </c>
    </row>
    <row r="299" spans="1:11" ht="15.75" x14ac:dyDescent="0.25">
      <c r="A299" s="204" t="s">
        <v>353</v>
      </c>
      <c r="B299" s="242" t="s">
        <v>12390</v>
      </c>
      <c r="C299" s="206" t="s">
        <v>11079</v>
      </c>
      <c r="D299" s="207"/>
      <c r="E299" s="208">
        <v>84900</v>
      </c>
      <c r="F299" s="208">
        <v>95264.7</v>
      </c>
      <c r="G299" s="209"/>
      <c r="H299" s="209"/>
      <c r="I299" s="210">
        <f>IFERROR(Таблица62526[[#This Row],[цена наличные]]*Таблица62526[[#This Row],[Заказ наличные]],"-")</f>
        <v>0</v>
      </c>
      <c r="J299" s="210">
        <f>IFERROR(Таблица62526[[#This Row],[Цена б/н]]*Таблица62526[[#This Row],[заказ б/н]],"-")</f>
        <v>0</v>
      </c>
      <c r="K299" s="211" t="str">
        <f>IF(Таблица62526[[#This Row],[Цена б/н]]&gt;0,"1 год","")</f>
        <v>1 год</v>
      </c>
    </row>
    <row r="300" spans="1:11" ht="15.75" x14ac:dyDescent="0.25">
      <c r="A300" s="204" t="s">
        <v>353</v>
      </c>
      <c r="B300" s="242" t="s">
        <v>12373</v>
      </c>
      <c r="C300" s="206" t="s">
        <v>5542</v>
      </c>
      <c r="D300" s="207"/>
      <c r="E300" s="208">
        <v>88200</v>
      </c>
      <c r="F300" s="208">
        <v>98869.7</v>
      </c>
      <c r="G300" s="209"/>
      <c r="H300" s="209"/>
      <c r="I300" s="210">
        <f>IFERROR(Таблица62526[[#This Row],[цена наличные]]*Таблица62526[[#This Row],[Заказ наличные]],"-")</f>
        <v>0</v>
      </c>
      <c r="J300" s="210">
        <f>IFERROR(Таблица62526[[#This Row],[Цена б/н]]*Таблица62526[[#This Row],[заказ б/н]],"-")</f>
        <v>0</v>
      </c>
      <c r="K300" s="211" t="str">
        <f>IF(Таблица62526[[#This Row],[Цена б/н]]&gt;0,"1 год","")</f>
        <v>1 год</v>
      </c>
    </row>
    <row r="301" spans="1:11" ht="15.75" x14ac:dyDescent="0.25">
      <c r="A301" s="204" t="s">
        <v>353</v>
      </c>
      <c r="B301" s="242" t="s">
        <v>12386</v>
      </c>
      <c r="C301" s="206" t="s">
        <v>5198</v>
      </c>
      <c r="D301" s="207"/>
      <c r="E301" s="208">
        <v>88600</v>
      </c>
      <c r="F301" s="208">
        <v>99384.7</v>
      </c>
      <c r="G301" s="209"/>
      <c r="H301" s="209"/>
      <c r="I301" s="210">
        <f>IFERROR(Таблица62526[[#This Row],[цена наличные]]*Таблица62526[[#This Row],[Заказ наличные]],"-")</f>
        <v>0</v>
      </c>
      <c r="J301" s="210">
        <f>IFERROR(Таблица62526[[#This Row],[Цена б/н]]*Таблица62526[[#This Row],[заказ б/н]],"-")</f>
        <v>0</v>
      </c>
      <c r="K301" s="211" t="str">
        <f>IF(Таблица62526[[#This Row],[Цена б/н]]&gt;0,"1 год","")</f>
        <v>1 год</v>
      </c>
    </row>
    <row r="302" spans="1:11" ht="15.75" x14ac:dyDescent="0.25">
      <c r="A302" s="204" t="s">
        <v>353</v>
      </c>
      <c r="B302" s="242" t="s">
        <v>12405</v>
      </c>
      <c r="C302" s="206" t="s">
        <v>5201</v>
      </c>
      <c r="D302" s="207"/>
      <c r="E302" s="208">
        <v>91800</v>
      </c>
      <c r="F302" s="208">
        <v>102989.7</v>
      </c>
      <c r="G302" s="209"/>
      <c r="H302" s="209"/>
      <c r="I302" s="210">
        <f>IFERROR(Таблица62526[[#This Row],[цена наличные]]*Таблица62526[[#This Row],[Заказ наличные]],"-")</f>
        <v>0</v>
      </c>
      <c r="J302" s="210">
        <f>IFERROR(Таблица62526[[#This Row],[Цена б/н]]*Таблица62526[[#This Row],[заказ б/н]],"-")</f>
        <v>0</v>
      </c>
      <c r="K302" s="211" t="str">
        <f>IF(Таблица62526[[#This Row],[Цена б/н]]&gt;0,"1 год","")</f>
        <v>1 год</v>
      </c>
    </row>
    <row r="303" spans="1:11" ht="15.75" x14ac:dyDescent="0.25">
      <c r="A303" s="204" t="s">
        <v>353</v>
      </c>
      <c r="B303" s="242" t="s">
        <v>12407</v>
      </c>
      <c r="C303" s="206" t="s">
        <v>11084</v>
      </c>
      <c r="D303" s="207"/>
      <c r="E303" s="208">
        <v>91800</v>
      </c>
      <c r="F303" s="208">
        <v>102989.7</v>
      </c>
      <c r="G303" s="209"/>
      <c r="H303" s="209"/>
      <c r="I303" s="210">
        <f>IFERROR(Таблица62526[[#This Row],[цена наличные]]*Таблица62526[[#This Row],[Заказ наличные]],"-")</f>
        <v>0</v>
      </c>
      <c r="J303" s="210">
        <f>IFERROR(Таблица62526[[#This Row],[Цена б/н]]*Таблица62526[[#This Row],[заказ б/н]],"-")</f>
        <v>0</v>
      </c>
      <c r="K303" s="211" t="str">
        <f>IF(Таблица62526[[#This Row],[Цена б/н]]&gt;0,"1 год","")</f>
        <v>1 год</v>
      </c>
    </row>
    <row r="304" spans="1:11" ht="15.75" x14ac:dyDescent="0.25">
      <c r="A304" s="204" t="s">
        <v>353</v>
      </c>
      <c r="B304" s="242" t="s">
        <v>12616</v>
      </c>
      <c r="C304" s="206" t="s">
        <v>5540</v>
      </c>
      <c r="D304" s="207"/>
      <c r="E304" s="208">
        <v>92700</v>
      </c>
      <c r="F304" s="208">
        <v>104019.7</v>
      </c>
      <c r="G304" s="209"/>
      <c r="H304" s="209"/>
      <c r="I304" s="210">
        <f>IFERROR(Таблица62526[[#This Row],[цена наличные]]*Таблица62526[[#This Row],[Заказ наличные]],"-")</f>
        <v>0</v>
      </c>
      <c r="J304" s="210">
        <f>IFERROR(Таблица62526[[#This Row],[Цена б/н]]*Таблица62526[[#This Row],[заказ б/н]],"-")</f>
        <v>0</v>
      </c>
      <c r="K304" s="211" t="str">
        <f>IF(Таблица62526[[#This Row],[Цена б/н]]&gt;0,"1 год","")</f>
        <v>1 год</v>
      </c>
    </row>
    <row r="305" spans="1:11" ht="15.75" x14ac:dyDescent="0.25">
      <c r="A305" s="204" t="s">
        <v>353</v>
      </c>
      <c r="B305" s="242" t="s">
        <v>14155</v>
      </c>
      <c r="C305" s="206" t="s">
        <v>14156</v>
      </c>
      <c r="D305" s="207"/>
      <c r="E305" s="208">
        <v>94600</v>
      </c>
      <c r="F305" s="208">
        <v>106079.7</v>
      </c>
      <c r="G305" s="209"/>
      <c r="H305" s="209"/>
      <c r="I305" s="210">
        <f>IFERROR(Таблица62526[[#This Row],[цена наличные]]*Таблица62526[[#This Row],[Заказ наличные]],"-")</f>
        <v>0</v>
      </c>
      <c r="J305" s="210">
        <f>IFERROR(Таблица62526[[#This Row],[Цена б/н]]*Таблица62526[[#This Row],[заказ б/н]],"-")</f>
        <v>0</v>
      </c>
      <c r="K305" s="211" t="str">
        <f>IF(Таблица62526[[#This Row],[Цена б/н]]&gt;0,"1 год","")</f>
        <v>1 год</v>
      </c>
    </row>
    <row r="306" spans="1:11" ht="15.75" x14ac:dyDescent="0.25">
      <c r="A306" s="204" t="s">
        <v>353</v>
      </c>
      <c r="B306" s="242" t="s">
        <v>12424</v>
      </c>
      <c r="C306" s="206" t="s">
        <v>11057</v>
      </c>
      <c r="D306" s="207"/>
      <c r="E306" s="208">
        <v>96400</v>
      </c>
      <c r="F306" s="208">
        <v>108139.7</v>
      </c>
      <c r="G306" s="209"/>
      <c r="H306" s="209"/>
      <c r="I306" s="210">
        <f>IFERROR(Таблица62526[[#This Row],[цена наличные]]*Таблица62526[[#This Row],[Заказ наличные]],"-")</f>
        <v>0</v>
      </c>
      <c r="J306" s="210">
        <f>IFERROR(Таблица62526[[#This Row],[Цена б/н]]*Таблица62526[[#This Row],[заказ б/н]],"-")</f>
        <v>0</v>
      </c>
      <c r="K306" s="211" t="str">
        <f>IF(Таблица62526[[#This Row],[Цена б/н]]&gt;0,"1 год","")</f>
        <v>1 год</v>
      </c>
    </row>
    <row r="307" spans="1:11" ht="15.75" x14ac:dyDescent="0.25">
      <c r="A307" s="204" t="s">
        <v>353</v>
      </c>
      <c r="B307" s="242" t="s">
        <v>12404</v>
      </c>
      <c r="C307" s="206" t="s">
        <v>11094</v>
      </c>
      <c r="D307" s="207"/>
      <c r="E307" s="208">
        <v>101000</v>
      </c>
      <c r="F307" s="208">
        <v>113289.7</v>
      </c>
      <c r="G307" s="209"/>
      <c r="H307" s="209"/>
      <c r="I307" s="210">
        <f>IFERROR(Таблица62526[[#This Row],[цена наличные]]*Таблица62526[[#This Row],[Заказ наличные]],"-")</f>
        <v>0</v>
      </c>
      <c r="J307" s="210">
        <f>IFERROR(Таблица62526[[#This Row],[Цена б/н]]*Таблица62526[[#This Row],[заказ б/н]],"-")</f>
        <v>0</v>
      </c>
      <c r="K307" s="211" t="str">
        <f>IF(Таблица62526[[#This Row],[Цена б/н]]&gt;0,"1 год","")</f>
        <v>1 год</v>
      </c>
    </row>
    <row r="308" spans="1:11" ht="15.75" x14ac:dyDescent="0.25">
      <c r="A308" s="204" t="s">
        <v>353</v>
      </c>
      <c r="B308" s="242" t="s">
        <v>12428</v>
      </c>
      <c r="C308" s="206" t="s">
        <v>11055</v>
      </c>
      <c r="D308" s="207"/>
      <c r="E308" s="208">
        <v>104400</v>
      </c>
      <c r="F308" s="208">
        <v>117152.2</v>
      </c>
      <c r="G308" s="209"/>
      <c r="H308" s="209"/>
      <c r="I308" s="210">
        <f>IFERROR(Таблица62526[[#This Row],[цена наличные]]*Таблица62526[[#This Row],[Заказ наличные]],"-")</f>
        <v>0</v>
      </c>
      <c r="J308" s="210">
        <f>IFERROR(Таблица62526[[#This Row],[Цена б/н]]*Таблица62526[[#This Row],[заказ б/н]],"-")</f>
        <v>0</v>
      </c>
      <c r="K308" s="211" t="str">
        <f>IF(Таблица62526[[#This Row],[Цена б/н]]&gt;0,"1 год","")</f>
        <v>1 год</v>
      </c>
    </row>
    <row r="309" spans="1:11" ht="15.75" x14ac:dyDescent="0.25">
      <c r="A309" s="204" t="s">
        <v>353</v>
      </c>
      <c r="B309" s="242" t="s">
        <v>12391</v>
      </c>
      <c r="C309" s="206" t="s">
        <v>11082</v>
      </c>
      <c r="D309" s="207"/>
      <c r="E309" s="208">
        <v>105800</v>
      </c>
      <c r="F309" s="208">
        <v>118697.2</v>
      </c>
      <c r="G309" s="209"/>
      <c r="H309" s="209"/>
      <c r="I309" s="210">
        <f>IFERROR(Таблица62526[[#This Row],[цена наличные]]*Таблица62526[[#This Row],[Заказ наличные]],"-")</f>
        <v>0</v>
      </c>
      <c r="J309" s="210">
        <f>IFERROR(Таблица62526[[#This Row],[Цена б/н]]*Таблица62526[[#This Row],[заказ б/н]],"-")</f>
        <v>0</v>
      </c>
      <c r="K309" s="211" t="str">
        <f>IF(Таблица62526[[#This Row],[Цена б/н]]&gt;0,"1 год","")</f>
        <v>1 год</v>
      </c>
    </row>
    <row r="310" spans="1:11" ht="15.75" x14ac:dyDescent="0.25">
      <c r="A310" s="204" t="s">
        <v>353</v>
      </c>
      <c r="B310" s="242" t="s">
        <v>12427</v>
      </c>
      <c r="C310" s="206" t="s">
        <v>11056</v>
      </c>
      <c r="D310" s="207"/>
      <c r="E310" s="208">
        <v>105800</v>
      </c>
      <c r="F310" s="208">
        <v>118697.2</v>
      </c>
      <c r="G310" s="209"/>
      <c r="H310" s="209"/>
      <c r="I310" s="210">
        <f>IFERROR(Таблица62526[[#This Row],[цена наличные]]*Таблица62526[[#This Row],[Заказ наличные]],"-")</f>
        <v>0</v>
      </c>
      <c r="J310" s="210">
        <f>IFERROR(Таблица62526[[#This Row],[Цена б/н]]*Таблица62526[[#This Row],[заказ б/н]],"-")</f>
        <v>0</v>
      </c>
      <c r="K310" s="211" t="str">
        <f>IF(Таблица62526[[#This Row],[Цена б/н]]&gt;0,"1 год","")</f>
        <v>1 год</v>
      </c>
    </row>
    <row r="311" spans="1:11" ht="15.75" x14ac:dyDescent="0.25">
      <c r="A311" s="204" t="s">
        <v>353</v>
      </c>
      <c r="B311" s="242" t="s">
        <v>12387</v>
      </c>
      <c r="C311" s="206" t="s">
        <v>11078</v>
      </c>
      <c r="D311" s="207"/>
      <c r="E311" s="208">
        <v>111300</v>
      </c>
      <c r="F311" s="208">
        <v>124877.2</v>
      </c>
      <c r="G311" s="209"/>
      <c r="H311" s="209"/>
      <c r="I311" s="210">
        <f>IFERROR(Таблица62526[[#This Row],[цена наличные]]*Таблица62526[[#This Row],[Заказ наличные]],"-")</f>
        <v>0</v>
      </c>
      <c r="J311" s="210">
        <f>IFERROR(Таблица62526[[#This Row],[Цена б/н]]*Таблица62526[[#This Row],[заказ б/н]],"-")</f>
        <v>0</v>
      </c>
      <c r="K311" s="211" t="str">
        <f>IF(Таблица62526[[#This Row],[Цена б/н]]&gt;0,"1 год","")</f>
        <v>1 год</v>
      </c>
    </row>
    <row r="312" spans="1:11" ht="15.75" x14ac:dyDescent="0.25">
      <c r="A312" s="204" t="s">
        <v>353</v>
      </c>
      <c r="B312" s="242" t="s">
        <v>14157</v>
      </c>
      <c r="C312" s="206" t="s">
        <v>14158</v>
      </c>
      <c r="D312" s="207"/>
      <c r="E312" s="208">
        <v>119400</v>
      </c>
      <c r="F312" s="208">
        <v>133889.70000000001</v>
      </c>
      <c r="G312" s="209"/>
      <c r="H312" s="209"/>
      <c r="I312" s="210">
        <f>IFERROR(Таблица62526[[#This Row],[цена наличные]]*Таблица62526[[#This Row],[Заказ наличные]],"-")</f>
        <v>0</v>
      </c>
      <c r="J312" s="210">
        <f>IFERROR(Таблица62526[[#This Row],[Цена б/н]]*Таблица62526[[#This Row],[заказ б/н]],"-")</f>
        <v>0</v>
      </c>
      <c r="K312" s="211" t="str">
        <f>IF(Таблица62526[[#This Row],[Цена б/н]]&gt;0,"1 год","")</f>
        <v>1 год</v>
      </c>
    </row>
    <row r="313" spans="1:11" ht="15.75" x14ac:dyDescent="0.25">
      <c r="A313" s="204" t="s">
        <v>353</v>
      </c>
      <c r="B313" s="242" t="s">
        <v>12422</v>
      </c>
      <c r="C313" s="206" t="s">
        <v>11058</v>
      </c>
      <c r="D313" s="207"/>
      <c r="E313" s="208">
        <v>122200</v>
      </c>
      <c r="F313" s="208">
        <v>137108.45000000001</v>
      </c>
      <c r="G313" s="209"/>
      <c r="H313" s="209"/>
      <c r="I313" s="210">
        <f>IFERROR(Таблица62526[[#This Row],[цена наличные]]*Таблица62526[[#This Row],[Заказ наличные]],"-")</f>
        <v>0</v>
      </c>
      <c r="J313" s="210">
        <f>IFERROR(Таблица62526[[#This Row],[Цена б/н]]*Таблица62526[[#This Row],[заказ б/н]],"-")</f>
        <v>0</v>
      </c>
      <c r="K313" s="211" t="str">
        <f>IF(Таблица62526[[#This Row],[Цена б/н]]&gt;0,"1 год","")</f>
        <v>1 год</v>
      </c>
    </row>
    <row r="314" spans="1:11" ht="15.75" x14ac:dyDescent="0.25">
      <c r="A314" s="204" t="s">
        <v>353</v>
      </c>
      <c r="B314" s="242" t="s">
        <v>12388</v>
      </c>
      <c r="C314" s="206" t="s">
        <v>11085</v>
      </c>
      <c r="D314" s="207"/>
      <c r="E314" s="208">
        <v>128800</v>
      </c>
      <c r="F314" s="208">
        <v>144447.20000000001</v>
      </c>
      <c r="G314" s="209"/>
      <c r="H314" s="209"/>
      <c r="I314" s="210">
        <f>IFERROR(Таблица62526[[#This Row],[цена наличные]]*Таблица62526[[#This Row],[Заказ наличные]],"-")</f>
        <v>0</v>
      </c>
      <c r="J314" s="210">
        <f>IFERROR(Таблица62526[[#This Row],[Цена б/н]]*Таблица62526[[#This Row],[заказ б/н]],"-")</f>
        <v>0</v>
      </c>
      <c r="K314" s="211" t="str">
        <f>IF(Таблица62526[[#This Row],[Цена б/н]]&gt;0,"1 год","")</f>
        <v>1 год</v>
      </c>
    </row>
    <row r="315" spans="1:11" ht="15.75" x14ac:dyDescent="0.25">
      <c r="A315" s="204" t="s">
        <v>353</v>
      </c>
      <c r="B315" s="242" t="s">
        <v>12392</v>
      </c>
      <c r="C315" s="206" t="s">
        <v>11068</v>
      </c>
      <c r="D315" s="207"/>
      <c r="E315" s="208">
        <v>131300</v>
      </c>
      <c r="F315" s="208">
        <v>147279.70000000001</v>
      </c>
      <c r="G315" s="209"/>
      <c r="H315" s="209"/>
      <c r="I315" s="210">
        <f>IFERROR(Таблица62526[[#This Row],[цена наличные]]*Таблица62526[[#This Row],[Заказ наличные]],"-")</f>
        <v>0</v>
      </c>
      <c r="J315" s="210">
        <f>IFERROR(Таблица62526[[#This Row],[Цена б/н]]*Таблица62526[[#This Row],[заказ б/н]],"-")</f>
        <v>0</v>
      </c>
      <c r="K315" s="211" t="str">
        <f>IF(Таблица62526[[#This Row],[Цена б/н]]&gt;0,"1 год","")</f>
        <v>1 год</v>
      </c>
    </row>
    <row r="316" spans="1:11" ht="15.75" x14ac:dyDescent="0.25">
      <c r="A316" s="204" t="s">
        <v>353</v>
      </c>
      <c r="B316" s="242" t="s">
        <v>12425</v>
      </c>
      <c r="C316" s="206" t="s">
        <v>11059</v>
      </c>
      <c r="D316" s="207"/>
      <c r="E316" s="208">
        <v>132200</v>
      </c>
      <c r="F316" s="208">
        <v>148309.70000000001</v>
      </c>
      <c r="G316" s="209"/>
      <c r="H316" s="209"/>
      <c r="I316" s="210">
        <f>IFERROR(Таблица62526[[#This Row],[цена наличные]]*Таблица62526[[#This Row],[Заказ наличные]],"-")</f>
        <v>0</v>
      </c>
      <c r="J316" s="210">
        <f>IFERROR(Таблица62526[[#This Row],[Цена б/н]]*Таблица62526[[#This Row],[заказ б/н]],"-")</f>
        <v>0</v>
      </c>
      <c r="K316" s="211" t="str">
        <f>IF(Таблица62526[[#This Row],[Цена б/н]]&gt;0,"1 год","")</f>
        <v>1 год</v>
      </c>
    </row>
    <row r="317" spans="1:11" ht="15.75" x14ac:dyDescent="0.25">
      <c r="A317" s="204" t="s">
        <v>353</v>
      </c>
      <c r="B317" s="242" t="s">
        <v>12423</v>
      </c>
      <c r="C317" s="206" t="s">
        <v>11070</v>
      </c>
      <c r="D317" s="207"/>
      <c r="E317" s="208">
        <v>133100</v>
      </c>
      <c r="F317" s="208">
        <v>149339.70000000001</v>
      </c>
      <c r="G317" s="209"/>
      <c r="H317" s="209"/>
      <c r="I317" s="210">
        <f>IFERROR(Таблица62526[[#This Row],[цена наличные]]*Таблица62526[[#This Row],[Заказ наличные]],"-")</f>
        <v>0</v>
      </c>
      <c r="J317" s="210">
        <f>IFERROR(Таблица62526[[#This Row],[Цена б/н]]*Таблица62526[[#This Row],[заказ б/н]],"-")</f>
        <v>0</v>
      </c>
      <c r="K317" s="211" t="str">
        <f>IF(Таблица62526[[#This Row],[Цена б/н]]&gt;0,"1 год","")</f>
        <v>1 год</v>
      </c>
    </row>
    <row r="318" spans="1:11" ht="15.75" x14ac:dyDescent="0.25">
      <c r="A318" s="204" t="s">
        <v>353</v>
      </c>
      <c r="B318" s="242" t="s">
        <v>12401</v>
      </c>
      <c r="C318" s="206" t="s">
        <v>12140</v>
      </c>
      <c r="D318" s="207"/>
      <c r="E318" s="208">
        <v>137700</v>
      </c>
      <c r="F318" s="208">
        <v>154489.70000000001</v>
      </c>
      <c r="G318" s="209"/>
      <c r="H318" s="209"/>
      <c r="I318" s="210">
        <f>IFERROR(Таблица62526[[#This Row],[цена наличные]]*Таблица62526[[#This Row],[Заказ наличные]],"-")</f>
        <v>0</v>
      </c>
      <c r="J318" s="210">
        <f>IFERROR(Таблица62526[[#This Row],[Цена б/н]]*Таблица62526[[#This Row],[заказ б/н]],"-")</f>
        <v>0</v>
      </c>
      <c r="K318" s="211" t="str">
        <f>IF(Таблица62526[[#This Row],[Цена б/н]]&gt;0,"1 год","")</f>
        <v>1 год</v>
      </c>
    </row>
    <row r="319" spans="1:11" ht="15.75" x14ac:dyDescent="0.25">
      <c r="A319" s="204" t="s">
        <v>353</v>
      </c>
      <c r="B319" s="242" t="s">
        <v>12413</v>
      </c>
      <c r="C319" s="206" t="s">
        <v>11075</v>
      </c>
      <c r="D319" s="207"/>
      <c r="E319" s="208">
        <v>137700</v>
      </c>
      <c r="F319" s="208">
        <v>154489.70000000001</v>
      </c>
      <c r="G319" s="209"/>
      <c r="H319" s="209"/>
      <c r="I319" s="210">
        <f>IFERROR(Таблица62526[[#This Row],[цена наличные]]*Таблица62526[[#This Row],[Заказ наличные]],"-")</f>
        <v>0</v>
      </c>
      <c r="J319" s="210">
        <f>IFERROR(Таблица62526[[#This Row],[Цена б/н]]*Таблица62526[[#This Row],[заказ б/н]],"-")</f>
        <v>0</v>
      </c>
      <c r="K319" s="211" t="str">
        <f>IF(Таблица62526[[#This Row],[Цена б/н]]&gt;0,"1 год","")</f>
        <v>1 год</v>
      </c>
    </row>
    <row r="320" spans="1:11" ht="15.75" x14ac:dyDescent="0.25">
      <c r="A320" s="204" t="s">
        <v>353</v>
      </c>
      <c r="B320" s="242" t="s">
        <v>12412</v>
      </c>
      <c r="C320" s="206" t="s">
        <v>11061</v>
      </c>
      <c r="D320" s="207"/>
      <c r="E320" s="208">
        <v>140500</v>
      </c>
      <c r="F320" s="208">
        <v>157579.70000000001</v>
      </c>
      <c r="G320" s="209"/>
      <c r="H320" s="209"/>
      <c r="I320" s="210">
        <f>IFERROR(Таблица62526[[#This Row],[цена наличные]]*Таблица62526[[#This Row],[Заказ наличные]],"-")</f>
        <v>0</v>
      </c>
      <c r="J320" s="210">
        <f>IFERROR(Таблица62526[[#This Row],[Цена б/н]]*Таблица62526[[#This Row],[заказ б/н]],"-")</f>
        <v>0</v>
      </c>
      <c r="K320" s="211" t="str">
        <f>IF(Таблица62526[[#This Row],[Цена б/н]]&gt;0,"1 год","")</f>
        <v>1 год</v>
      </c>
    </row>
    <row r="321" spans="1:11" ht="15.75" x14ac:dyDescent="0.25">
      <c r="A321" s="204" t="s">
        <v>353</v>
      </c>
      <c r="B321" s="242" t="s">
        <v>12414</v>
      </c>
      <c r="C321" s="206" t="s">
        <v>11090</v>
      </c>
      <c r="D321" s="207"/>
      <c r="E321" s="208">
        <v>159700</v>
      </c>
      <c r="F321" s="208">
        <v>179209.7</v>
      </c>
      <c r="G321" s="209"/>
      <c r="H321" s="209"/>
      <c r="I321" s="210">
        <f>IFERROR(Таблица62526[[#This Row],[цена наличные]]*Таблица62526[[#This Row],[Заказ наличные]],"-")</f>
        <v>0</v>
      </c>
      <c r="J321" s="210">
        <f>IFERROR(Таблица62526[[#This Row],[Цена б/н]]*Таблица62526[[#This Row],[заказ б/н]],"-")</f>
        <v>0</v>
      </c>
      <c r="K321" s="211" t="str">
        <f>IF(Таблица62526[[#This Row],[Цена б/н]]&gt;0,"1 год","")</f>
        <v>1 год</v>
      </c>
    </row>
    <row r="322" spans="1:11" ht="15.75" x14ac:dyDescent="0.25">
      <c r="A322" s="204" t="s">
        <v>353</v>
      </c>
      <c r="B322" s="242" t="s">
        <v>13968</v>
      </c>
      <c r="C322" s="206" t="s">
        <v>13958</v>
      </c>
      <c r="D322" s="207"/>
      <c r="E322" s="208">
        <v>165300</v>
      </c>
      <c r="F322" s="208">
        <v>185389.7</v>
      </c>
      <c r="G322" s="209"/>
      <c r="H322" s="209"/>
      <c r="I322" s="210">
        <f>IFERROR(Таблица62526[[#This Row],[цена наличные]]*Таблица62526[[#This Row],[Заказ наличные]],"-")</f>
        <v>0</v>
      </c>
      <c r="J322" s="210">
        <f>IFERROR(Таблица62526[[#This Row],[Цена б/н]]*Таблица62526[[#This Row],[заказ б/н]],"-")</f>
        <v>0</v>
      </c>
      <c r="K322" s="211" t="str">
        <f>IF(Таблица62526[[#This Row],[Цена б/н]]&gt;0,"1 год","")</f>
        <v>1 год</v>
      </c>
    </row>
    <row r="323" spans="1:11" ht="15.75" x14ac:dyDescent="0.25">
      <c r="A323" s="204" t="s">
        <v>353</v>
      </c>
      <c r="B323" s="242" t="s">
        <v>12426</v>
      </c>
      <c r="C323" s="206" t="s">
        <v>11060</v>
      </c>
      <c r="D323" s="207"/>
      <c r="E323" s="208">
        <v>168200</v>
      </c>
      <c r="F323" s="208">
        <v>188737.2</v>
      </c>
      <c r="G323" s="209"/>
      <c r="H323" s="209"/>
      <c r="I323" s="210">
        <f>IFERROR(Таблица62526[[#This Row],[цена наличные]]*Таблица62526[[#This Row],[Заказ наличные]],"-")</f>
        <v>0</v>
      </c>
      <c r="J323" s="210">
        <f>IFERROR(Таблица62526[[#This Row],[Цена б/н]]*Таблица62526[[#This Row],[заказ б/н]],"-")</f>
        <v>0</v>
      </c>
      <c r="K323" s="211" t="str">
        <f>IF(Таблица62526[[#This Row],[Цена б/н]]&gt;0,"1 год","")</f>
        <v>1 год</v>
      </c>
    </row>
    <row r="324" spans="1:11" ht="15.75" x14ac:dyDescent="0.25">
      <c r="A324" s="204" t="s">
        <v>353</v>
      </c>
      <c r="B324" s="242" t="s">
        <v>14161</v>
      </c>
      <c r="C324" s="206" t="s">
        <v>14162</v>
      </c>
      <c r="D324" s="207"/>
      <c r="E324" s="208">
        <v>169200</v>
      </c>
      <c r="F324" s="208">
        <v>189767.2</v>
      </c>
      <c r="G324" s="209"/>
      <c r="H324" s="209"/>
      <c r="I324" s="210">
        <f>IFERROR(Таблица62526[[#This Row],[цена наличные]]*Таблица62526[[#This Row],[Заказ наличные]],"-")</f>
        <v>0</v>
      </c>
      <c r="J324" s="210">
        <f>IFERROR(Таблица62526[[#This Row],[Цена б/н]]*Таблица62526[[#This Row],[заказ б/н]],"-")</f>
        <v>0</v>
      </c>
      <c r="K324" s="211" t="str">
        <f>IF(Таблица62526[[#This Row],[Цена б/н]]&gt;0,"1 год","")</f>
        <v>1 год</v>
      </c>
    </row>
    <row r="325" spans="1:11" ht="15.75" x14ac:dyDescent="0.25">
      <c r="A325" s="204" t="s">
        <v>353</v>
      </c>
      <c r="B325" s="242" t="s">
        <v>12418</v>
      </c>
      <c r="C325" s="206" t="s">
        <v>12141</v>
      </c>
      <c r="D325" s="207"/>
      <c r="E325" s="208">
        <v>169800</v>
      </c>
      <c r="F325" s="208">
        <v>190539.7</v>
      </c>
      <c r="G325" s="209"/>
      <c r="H325" s="209"/>
      <c r="I325" s="210">
        <f>IFERROR(Таблица62526[[#This Row],[цена наличные]]*Таблица62526[[#This Row],[Заказ наличные]],"-")</f>
        <v>0</v>
      </c>
      <c r="J325" s="210">
        <f>IFERROR(Таблица62526[[#This Row],[Цена б/н]]*Таблица62526[[#This Row],[заказ б/н]],"-")</f>
        <v>0</v>
      </c>
      <c r="K325" s="211" t="str">
        <f>IF(Таблица62526[[#This Row],[Цена б/н]]&gt;0,"1 год","")</f>
        <v>1 год</v>
      </c>
    </row>
    <row r="326" spans="1:11" ht="15.75" x14ac:dyDescent="0.25">
      <c r="A326" s="204" t="s">
        <v>353</v>
      </c>
      <c r="B326" s="242" t="s">
        <v>14159</v>
      </c>
      <c r="C326" s="206" t="s">
        <v>14160</v>
      </c>
      <c r="D326" s="207"/>
      <c r="E326" s="208">
        <v>180900</v>
      </c>
      <c r="F326" s="208">
        <v>202899.7</v>
      </c>
      <c r="G326" s="209"/>
      <c r="H326" s="209"/>
      <c r="I326" s="210">
        <f>IFERROR(Таблица62526[[#This Row],[цена наличные]]*Таблица62526[[#This Row],[Заказ наличные]],"-")</f>
        <v>0</v>
      </c>
      <c r="J326" s="210">
        <f>IFERROR(Таблица62526[[#This Row],[Цена б/н]]*Таблица62526[[#This Row],[заказ б/н]],"-")</f>
        <v>0</v>
      </c>
      <c r="K326" s="211" t="str">
        <f>IF(Таблица62526[[#This Row],[Цена б/н]]&gt;0,"1 год","")</f>
        <v>1 год</v>
      </c>
    </row>
    <row r="327" spans="1:11" ht="15.75" x14ac:dyDescent="0.25">
      <c r="A327" s="204" t="s">
        <v>353</v>
      </c>
      <c r="B327" s="242" t="s">
        <v>13967</v>
      </c>
      <c r="C327" s="206" t="s">
        <v>13957</v>
      </c>
      <c r="D327" s="207"/>
      <c r="E327" s="208">
        <v>183600</v>
      </c>
      <c r="F327" s="208">
        <v>205989.7</v>
      </c>
      <c r="G327" s="209"/>
      <c r="H327" s="209"/>
      <c r="I327" s="210">
        <f>IFERROR(Таблица62526[[#This Row],[цена наличные]]*Таблица62526[[#This Row],[Заказ наличные]],"-")</f>
        <v>0</v>
      </c>
      <c r="J327" s="210">
        <f>IFERROR(Таблица62526[[#This Row],[Цена б/н]]*Таблица62526[[#This Row],[заказ б/н]],"-")</f>
        <v>0</v>
      </c>
      <c r="K327" s="211" t="str">
        <f>IF(Таблица62526[[#This Row],[Цена б/н]]&gt;0,"1 год","")</f>
        <v>1 год</v>
      </c>
    </row>
    <row r="328" spans="1:11" ht="15.75" x14ac:dyDescent="0.25">
      <c r="A328" s="204" t="s">
        <v>353</v>
      </c>
      <c r="B328" s="242" t="s">
        <v>12380</v>
      </c>
      <c r="C328" s="206" t="s">
        <v>11072</v>
      </c>
      <c r="D328" s="207"/>
      <c r="E328" s="208">
        <v>190500</v>
      </c>
      <c r="F328" s="208">
        <v>213714.7</v>
      </c>
      <c r="G328" s="209"/>
      <c r="H328" s="209"/>
      <c r="I328" s="210">
        <f>IFERROR(Таблица62526[[#This Row],[цена наличные]]*Таблица62526[[#This Row],[Заказ наличные]],"-")</f>
        <v>0</v>
      </c>
      <c r="J328" s="210">
        <f>IFERROR(Таблица62526[[#This Row],[Цена б/н]]*Таблица62526[[#This Row],[заказ б/н]],"-")</f>
        <v>0</v>
      </c>
      <c r="K328" s="211" t="str">
        <f>IF(Таблица62526[[#This Row],[Цена б/н]]&gt;0,"1 год","")</f>
        <v>1 год</v>
      </c>
    </row>
    <row r="329" spans="1:11" ht="15.75" x14ac:dyDescent="0.25">
      <c r="A329" s="204" t="s">
        <v>353</v>
      </c>
      <c r="B329" s="242" t="s">
        <v>12381</v>
      </c>
      <c r="C329" s="206" t="s">
        <v>11053</v>
      </c>
      <c r="D329" s="207"/>
      <c r="E329" s="208">
        <v>191900</v>
      </c>
      <c r="F329" s="208">
        <v>215259.7</v>
      </c>
      <c r="G329" s="209"/>
      <c r="H329" s="209"/>
      <c r="I329" s="210">
        <f>IFERROR(Таблица62526[[#This Row],[цена наличные]]*Таблица62526[[#This Row],[Заказ наличные]],"-")</f>
        <v>0</v>
      </c>
      <c r="J329" s="210">
        <f>IFERROR(Таблица62526[[#This Row],[Цена б/н]]*Таблица62526[[#This Row],[заказ б/н]],"-")</f>
        <v>0</v>
      </c>
      <c r="K329" s="211" t="str">
        <f>IF(Таблица62526[[#This Row],[Цена б/н]]&gt;0,"1 год","")</f>
        <v>1 год</v>
      </c>
    </row>
    <row r="330" spans="1:11" ht="15.75" x14ac:dyDescent="0.25">
      <c r="A330" s="204" t="s">
        <v>353</v>
      </c>
      <c r="B330" s="242" t="s">
        <v>13773</v>
      </c>
      <c r="C330" s="206" t="s">
        <v>13770</v>
      </c>
      <c r="D330" s="207"/>
      <c r="E330" s="208">
        <v>214800</v>
      </c>
      <c r="F330" s="208">
        <v>241009.7</v>
      </c>
      <c r="G330" s="209"/>
      <c r="H330" s="209"/>
      <c r="I330" s="210">
        <f>IFERROR(Таблица62526[[#This Row],[цена наличные]]*Таблица62526[[#This Row],[Заказ наличные]],"-")</f>
        <v>0</v>
      </c>
      <c r="J330" s="210">
        <f>IFERROR(Таблица62526[[#This Row],[Цена б/н]]*Таблица62526[[#This Row],[заказ б/н]],"-")</f>
        <v>0</v>
      </c>
      <c r="K330" s="211" t="str">
        <f>IF(Таблица62526[[#This Row],[Цена б/н]]&gt;0,"1 год","")</f>
        <v>1 год</v>
      </c>
    </row>
    <row r="331" spans="1:11" ht="15.75" x14ac:dyDescent="0.25">
      <c r="A331" s="204" t="s">
        <v>353</v>
      </c>
      <c r="B331" s="242" t="s">
        <v>12382</v>
      </c>
      <c r="C331" s="206" t="s">
        <v>11073</v>
      </c>
      <c r="D331" s="207"/>
      <c r="E331" s="208">
        <v>221200</v>
      </c>
      <c r="F331" s="208">
        <v>248219.7</v>
      </c>
      <c r="G331" s="209"/>
      <c r="H331" s="209"/>
      <c r="I331" s="210">
        <f>IFERROR(Таблица62526[[#This Row],[цена наличные]]*Таблица62526[[#This Row],[Заказ наличные]],"-")</f>
        <v>0</v>
      </c>
      <c r="J331" s="210">
        <f>IFERROR(Таблица62526[[#This Row],[Цена б/н]]*Таблица62526[[#This Row],[заказ б/н]],"-")</f>
        <v>0</v>
      </c>
      <c r="K331" s="211" t="str">
        <f>IF(Таблица62526[[#This Row],[Цена б/н]]&gt;0,"1 год","")</f>
        <v>1 год</v>
      </c>
    </row>
    <row r="332" spans="1:11" ht="15.75" x14ac:dyDescent="0.25">
      <c r="A332" s="204" t="s">
        <v>353</v>
      </c>
      <c r="B332" s="242" t="s">
        <v>12384</v>
      </c>
      <c r="C332" s="206" t="s">
        <v>11063</v>
      </c>
      <c r="D332" s="207"/>
      <c r="E332" s="208">
        <v>224000</v>
      </c>
      <c r="F332" s="208">
        <v>251309.7</v>
      </c>
      <c r="G332" s="209"/>
      <c r="H332" s="209"/>
      <c r="I332" s="210">
        <f>IFERROR(Таблица62526[[#This Row],[цена наличные]]*Таблица62526[[#This Row],[Заказ наличные]],"-")</f>
        <v>0</v>
      </c>
      <c r="J332" s="210">
        <f>IFERROR(Таблица62526[[#This Row],[Цена б/н]]*Таблица62526[[#This Row],[заказ б/н]],"-")</f>
        <v>0</v>
      </c>
      <c r="K332" s="211" t="str">
        <f>IF(Таблица62526[[#This Row],[Цена б/н]]&gt;0,"1 год","")</f>
        <v>1 год</v>
      </c>
    </row>
    <row r="333" spans="1:11" ht="15.75" x14ac:dyDescent="0.25">
      <c r="A333" s="204" t="s">
        <v>353</v>
      </c>
      <c r="B333" s="242" t="s">
        <v>12416</v>
      </c>
      <c r="C333" s="206" t="s">
        <v>11077</v>
      </c>
      <c r="D333" s="207"/>
      <c r="E333" s="208">
        <v>235000</v>
      </c>
      <c r="F333" s="208">
        <v>263669.7</v>
      </c>
      <c r="G333" s="209"/>
      <c r="H333" s="209"/>
      <c r="I333" s="210">
        <f>IFERROR(Таблица62526[[#This Row],[цена наличные]]*Таблица62526[[#This Row],[Заказ наличные]],"-")</f>
        <v>0</v>
      </c>
      <c r="J333" s="210">
        <f>IFERROR(Таблица62526[[#This Row],[Цена б/н]]*Таблица62526[[#This Row],[заказ б/н]],"-")</f>
        <v>0</v>
      </c>
      <c r="K333" s="211" t="str">
        <f>IF(Таблица62526[[#This Row],[Цена б/н]]&gt;0,"1 год","")</f>
        <v>1 год</v>
      </c>
    </row>
    <row r="334" spans="1:11" ht="15.75" x14ac:dyDescent="0.25">
      <c r="A334" s="204" t="s">
        <v>353</v>
      </c>
      <c r="B334" s="242" t="s">
        <v>12415</v>
      </c>
      <c r="C334" s="206" t="s">
        <v>11081</v>
      </c>
      <c r="D334" s="207"/>
      <c r="E334" s="208">
        <v>238700</v>
      </c>
      <c r="F334" s="208">
        <v>267789.7</v>
      </c>
      <c r="G334" s="209"/>
      <c r="H334" s="209"/>
      <c r="I334" s="210">
        <f>IFERROR(Таблица62526[[#This Row],[цена наличные]]*Таблица62526[[#This Row],[Заказ наличные]],"-")</f>
        <v>0</v>
      </c>
      <c r="J334" s="210">
        <f>IFERROR(Таблица62526[[#This Row],[Цена б/н]]*Таблица62526[[#This Row],[заказ б/н]],"-")</f>
        <v>0</v>
      </c>
      <c r="K334" s="211" t="str">
        <f>IF(Таблица62526[[#This Row],[Цена б/н]]&gt;0,"1 год","")</f>
        <v>1 год</v>
      </c>
    </row>
    <row r="335" spans="1:11" ht="15.75" x14ac:dyDescent="0.25">
      <c r="A335" s="204" t="s">
        <v>353</v>
      </c>
      <c r="B335" s="242" t="s">
        <v>12383</v>
      </c>
      <c r="C335" s="206" t="s">
        <v>11062</v>
      </c>
      <c r="D335" s="207"/>
      <c r="E335" s="208">
        <v>245100</v>
      </c>
      <c r="F335" s="208">
        <v>274999.7</v>
      </c>
      <c r="G335" s="209"/>
      <c r="H335" s="209"/>
      <c r="I335" s="210">
        <f>IFERROR(Таблица62526[[#This Row],[цена наличные]]*Таблица62526[[#This Row],[Заказ наличные]],"-")</f>
        <v>0</v>
      </c>
      <c r="J335" s="210">
        <f>IFERROR(Таблица62526[[#This Row],[Цена б/н]]*Таблица62526[[#This Row],[заказ б/н]],"-")</f>
        <v>0</v>
      </c>
      <c r="K335" s="211" t="str">
        <f>IF(Таблица62526[[#This Row],[Цена б/н]]&gt;0,"1 год","")</f>
        <v>1 год</v>
      </c>
    </row>
    <row r="336" spans="1:11" ht="15.75" x14ac:dyDescent="0.25">
      <c r="A336" s="204" t="s">
        <v>353</v>
      </c>
      <c r="B336" s="242" t="s">
        <v>12417</v>
      </c>
      <c r="C336" s="206" t="s">
        <v>11089</v>
      </c>
      <c r="D336" s="207"/>
      <c r="E336" s="208">
        <v>252400</v>
      </c>
      <c r="F336" s="208">
        <v>283239.7</v>
      </c>
      <c r="G336" s="209"/>
      <c r="H336" s="209"/>
      <c r="I336" s="210">
        <f>IFERROR(Таблица62526[[#This Row],[цена наличные]]*Таблица62526[[#This Row],[Заказ наличные]],"-")</f>
        <v>0</v>
      </c>
      <c r="J336" s="210">
        <f>IFERROR(Таблица62526[[#This Row],[Цена б/н]]*Таблица62526[[#This Row],[заказ б/н]],"-")</f>
        <v>0</v>
      </c>
      <c r="K336" s="211" t="str">
        <f>IF(Таблица62526[[#This Row],[Цена б/н]]&gt;0,"1 год","")</f>
        <v>1 год</v>
      </c>
    </row>
    <row r="337" spans="1:11" ht="15.75" x14ac:dyDescent="0.25">
      <c r="A337" s="204" t="s">
        <v>353</v>
      </c>
      <c r="B337" s="242" t="s">
        <v>12385</v>
      </c>
      <c r="C337" s="206" t="s">
        <v>12139</v>
      </c>
      <c r="D337" s="207"/>
      <c r="E337" s="208">
        <v>379100</v>
      </c>
      <c r="F337" s="208">
        <v>425379.7</v>
      </c>
      <c r="G337" s="209"/>
      <c r="H337" s="209"/>
      <c r="I337" s="210">
        <f>IFERROR(Таблица62526[[#This Row],[цена наличные]]*Таблица62526[[#This Row],[Заказ наличные]],"-")</f>
        <v>0</v>
      </c>
      <c r="J337" s="210">
        <f>IFERROR(Таблица62526[[#This Row],[Цена б/н]]*Таблица62526[[#This Row],[заказ б/н]],"-")</f>
        <v>0</v>
      </c>
      <c r="K337" s="211" t="str">
        <f>IF(Таблица62526[[#This Row],[Цена б/н]]&gt;0,"1 год","")</f>
        <v>1 год</v>
      </c>
    </row>
    <row r="338" spans="1:11" ht="15.75" x14ac:dyDescent="0.25">
      <c r="A338" s="204" t="s">
        <v>353</v>
      </c>
      <c r="B338" s="242" t="s">
        <v>13966</v>
      </c>
      <c r="C338" s="206" t="s">
        <v>13956</v>
      </c>
      <c r="D338" s="207"/>
      <c r="E338" s="208">
        <v>586500</v>
      </c>
      <c r="F338" s="208">
        <v>658159.70000000007</v>
      </c>
      <c r="G338" s="209"/>
      <c r="H338" s="209"/>
      <c r="I338" s="210">
        <f>IFERROR(Таблица62526[[#This Row],[цена наличные]]*Таблица62526[[#This Row],[Заказ наличные]],"-")</f>
        <v>0</v>
      </c>
      <c r="J338" s="210">
        <f>IFERROR(Таблица62526[[#This Row],[Цена б/н]]*Таблица62526[[#This Row],[заказ б/н]],"-")</f>
        <v>0</v>
      </c>
      <c r="K338" s="211" t="str">
        <f>IF(Таблица62526[[#This Row],[Цена б/н]]&gt;0,"1 год","")</f>
        <v>1 год</v>
      </c>
    </row>
    <row r="339" spans="1:11" ht="15.75" x14ac:dyDescent="0.25">
      <c r="A339" s="204" t="s">
        <v>5202</v>
      </c>
      <c r="B339" s="242" t="s">
        <v>12429</v>
      </c>
      <c r="C339" s="206" t="s">
        <v>11100</v>
      </c>
      <c r="D339" s="207"/>
      <c r="E339" s="208">
        <v>41300</v>
      </c>
      <c r="F339" s="208">
        <v>46339.700000000004</v>
      </c>
      <c r="G339" s="209"/>
      <c r="H339" s="209"/>
      <c r="I339" s="210">
        <f>IFERROR(Таблица62526[[#This Row],[цена наличные]]*Таблица62526[[#This Row],[Заказ наличные]],"-")</f>
        <v>0</v>
      </c>
      <c r="J339" s="210">
        <f>IFERROR(Таблица62526[[#This Row],[Цена б/н]]*Таблица62526[[#This Row],[заказ б/н]],"-")</f>
        <v>0</v>
      </c>
      <c r="K339" s="211" t="str">
        <f>IF(Таблица62526[[#This Row],[Цена б/н]]&gt;0,"1 год","")</f>
        <v>1 год</v>
      </c>
    </row>
    <row r="340" spans="1:11" ht="15.75" x14ac:dyDescent="0.25">
      <c r="A340" s="204" t="s">
        <v>5202</v>
      </c>
      <c r="B340" s="242" t="s">
        <v>12430</v>
      </c>
      <c r="C340" s="206" t="s">
        <v>11101</v>
      </c>
      <c r="D340" s="207"/>
      <c r="E340" s="208">
        <v>63400</v>
      </c>
      <c r="F340" s="208">
        <v>71059.7</v>
      </c>
      <c r="G340" s="209"/>
      <c r="H340" s="209"/>
      <c r="I340" s="210">
        <f>IFERROR(Таблица62526[[#This Row],[цена наличные]]*Таблица62526[[#This Row],[Заказ наличные]],"-")</f>
        <v>0</v>
      </c>
      <c r="J340" s="210">
        <f>IFERROR(Таблица62526[[#This Row],[Цена б/н]]*Таблица62526[[#This Row],[заказ б/н]],"-")</f>
        <v>0</v>
      </c>
      <c r="K340" s="211" t="str">
        <f>IF(Таблица62526[[#This Row],[Цена б/н]]&gt;0,"1 год","")</f>
        <v>1 год</v>
      </c>
    </row>
    <row r="341" spans="1:11" ht="15.75" x14ac:dyDescent="0.25">
      <c r="A341" s="204" t="s">
        <v>5202</v>
      </c>
      <c r="B341" s="242" t="s">
        <v>12432</v>
      </c>
      <c r="C341" s="206" t="s">
        <v>11102</v>
      </c>
      <c r="D341" s="207"/>
      <c r="E341" s="208">
        <v>173500</v>
      </c>
      <c r="F341" s="208">
        <v>194659.7</v>
      </c>
      <c r="G341" s="209"/>
      <c r="H341" s="209"/>
      <c r="I341" s="210">
        <f>IFERROR(Таблица62526[[#This Row],[цена наличные]]*Таблица62526[[#This Row],[Заказ наличные]],"-")</f>
        <v>0</v>
      </c>
      <c r="J341" s="210">
        <f>IFERROR(Таблица62526[[#This Row],[Цена б/н]]*Таблица62526[[#This Row],[заказ б/н]],"-")</f>
        <v>0</v>
      </c>
      <c r="K341" s="211" t="str">
        <f>IF(Таблица62526[[#This Row],[Цена б/н]]&gt;0,"1 год","")</f>
        <v>1 год</v>
      </c>
    </row>
    <row r="342" spans="1:11" ht="15.75" x14ac:dyDescent="0.25">
      <c r="A342" s="204" t="s">
        <v>5202</v>
      </c>
      <c r="B342" s="242" t="s">
        <v>12431</v>
      </c>
      <c r="C342" s="206" t="s">
        <v>11099</v>
      </c>
      <c r="D342" s="207"/>
      <c r="E342" s="208">
        <v>273100</v>
      </c>
      <c r="F342" s="208">
        <v>306425</v>
      </c>
      <c r="G342" s="209"/>
      <c r="H342" s="209"/>
      <c r="I342" s="210">
        <f>IFERROR(Таблица62526[[#This Row],[цена наличные]]*Таблица62526[[#This Row],[Заказ наличные]],"-")</f>
        <v>0</v>
      </c>
      <c r="J342" s="210">
        <f>IFERROR(Таблица62526[[#This Row],[Цена б/н]]*Таблица62526[[#This Row],[заказ б/н]],"-")</f>
        <v>0</v>
      </c>
      <c r="K342" s="211" t="str">
        <f>IF(Таблица62526[[#This Row],[Цена б/н]]&gt;0,"1 год","")</f>
        <v>1 год</v>
      </c>
    </row>
    <row r="343" spans="1:11" ht="15.75" x14ac:dyDescent="0.25">
      <c r="A343" s="204" t="s">
        <v>404</v>
      </c>
      <c r="B343" s="242" t="s">
        <v>12451</v>
      </c>
      <c r="C343" s="243" t="s">
        <v>5216</v>
      </c>
      <c r="D343" s="247"/>
      <c r="E343" s="244">
        <v>55500</v>
      </c>
      <c r="F343" s="244">
        <v>62212</v>
      </c>
      <c r="G343" s="212"/>
      <c r="H343" s="212"/>
      <c r="I343" s="213">
        <f>IFERROR(Таблица62526[[#This Row],[цена наличные]]*Таблица62526[[#This Row],[Заказ наличные]],"-")</f>
        <v>0</v>
      </c>
      <c r="J343" s="213">
        <f>IFERROR(Таблица62526[[#This Row],[Цена б/н]]*Таблица62526[[#This Row],[заказ б/н]],"-")</f>
        <v>0</v>
      </c>
      <c r="K343" s="245" t="str">
        <f>IF(Таблица62526[[#This Row],[Цена б/н]]&gt;0,"1 год","")</f>
        <v>1 год</v>
      </c>
    </row>
    <row r="344" spans="1:11" ht="15.75" x14ac:dyDescent="0.25">
      <c r="A344" s="204" t="s">
        <v>404</v>
      </c>
      <c r="B344" s="242" t="s">
        <v>12452</v>
      </c>
      <c r="C344" s="206" t="s">
        <v>5229</v>
      </c>
      <c r="D344" s="207"/>
      <c r="E344" s="208">
        <v>66500</v>
      </c>
      <c r="F344" s="208">
        <v>74572</v>
      </c>
      <c r="G344" s="209"/>
      <c r="H344" s="209"/>
      <c r="I344" s="210">
        <f>IFERROR(Таблица62526[[#This Row],[цена наличные]]*Таблица62526[[#This Row],[Заказ наличные]],"-")</f>
        <v>0</v>
      </c>
      <c r="J344" s="210">
        <f>IFERROR(Таблица62526[[#This Row],[Цена б/н]]*Таблица62526[[#This Row],[заказ б/н]],"-")</f>
        <v>0</v>
      </c>
      <c r="K344" s="211" t="str">
        <f>IF(Таблица62526[[#This Row],[Цена б/н]]&gt;0,"1 год","")</f>
        <v>1 год</v>
      </c>
    </row>
    <row r="345" spans="1:11" ht="15.75" x14ac:dyDescent="0.25">
      <c r="A345" s="204" t="s">
        <v>404</v>
      </c>
      <c r="B345" s="242" t="s">
        <v>12454</v>
      </c>
      <c r="C345" s="243" t="s">
        <v>11123</v>
      </c>
      <c r="D345" s="247"/>
      <c r="E345" s="244">
        <v>71300</v>
      </c>
      <c r="F345" s="244">
        <v>79979.5</v>
      </c>
      <c r="G345" s="212"/>
      <c r="H345" s="212"/>
      <c r="I345" s="213">
        <f>IFERROR(Таблица62526[[#This Row],[цена наличные]]*Таблица62526[[#This Row],[Заказ наличные]],"-")</f>
        <v>0</v>
      </c>
      <c r="J345" s="213">
        <f>IFERROR(Таблица62526[[#This Row],[Цена б/н]]*Таблица62526[[#This Row],[заказ б/н]],"-")</f>
        <v>0</v>
      </c>
      <c r="K345" s="245" t="str">
        <f>IF(Таблица62526[[#This Row],[Цена б/н]]&gt;0,"1 год","")</f>
        <v>1 год</v>
      </c>
    </row>
    <row r="346" spans="1:11" ht="15.75" x14ac:dyDescent="0.25">
      <c r="A346" s="204" t="s">
        <v>404</v>
      </c>
      <c r="B346" s="242" t="s">
        <v>12453</v>
      </c>
      <c r="C346" s="206" t="s">
        <v>11124</v>
      </c>
      <c r="D346" s="207"/>
      <c r="E346" s="208">
        <v>80500</v>
      </c>
      <c r="F346" s="208">
        <v>90279.5</v>
      </c>
      <c r="G346" s="209"/>
      <c r="H346" s="209"/>
      <c r="I346" s="210">
        <f>IFERROR(Таблица62526[[#This Row],[цена наличные]]*Таблица62526[[#This Row],[Заказ наличные]],"-")</f>
        <v>0</v>
      </c>
      <c r="J346" s="210">
        <f>IFERROR(Таблица62526[[#This Row],[Цена б/н]]*Таблица62526[[#This Row],[заказ б/н]],"-")</f>
        <v>0</v>
      </c>
      <c r="K346" s="211" t="str">
        <f>IF(Таблица62526[[#This Row],[Цена б/н]]&gt;0,"1 год","")</f>
        <v>1 год</v>
      </c>
    </row>
    <row r="347" spans="1:11" ht="15.75" x14ac:dyDescent="0.25">
      <c r="A347" s="204" t="s">
        <v>404</v>
      </c>
      <c r="B347" s="242" t="s">
        <v>14165</v>
      </c>
      <c r="C347" s="243" t="s">
        <v>14166</v>
      </c>
      <c r="D347" s="247"/>
      <c r="E347" s="244">
        <v>89400</v>
      </c>
      <c r="F347" s="244">
        <v>100322</v>
      </c>
      <c r="G347" s="212"/>
      <c r="H347" s="212"/>
      <c r="I347" s="213">
        <f>IFERROR(Таблица62526[[#This Row],[цена наличные]]*Таблица62526[[#This Row],[Заказ наличные]],"-")</f>
        <v>0</v>
      </c>
      <c r="J347" s="213">
        <f>IFERROR(Таблица62526[[#This Row],[Цена б/н]]*Таблица62526[[#This Row],[заказ б/н]],"-")</f>
        <v>0</v>
      </c>
      <c r="K347" s="245" t="str">
        <f>IF(Таблица62526[[#This Row],[Цена б/н]]&gt;0,"1 год","")</f>
        <v>1 год</v>
      </c>
    </row>
    <row r="348" spans="1:11" ht="15.75" x14ac:dyDescent="0.25">
      <c r="A348" s="204" t="s">
        <v>404</v>
      </c>
      <c r="B348" s="242" t="s">
        <v>13774</v>
      </c>
      <c r="C348" s="206" t="s">
        <v>5580</v>
      </c>
      <c r="D348" s="207"/>
      <c r="E348" s="208">
        <v>101200</v>
      </c>
      <c r="F348" s="208">
        <v>113454.5</v>
      </c>
      <c r="G348" s="209"/>
      <c r="H348" s="209"/>
      <c r="I348" s="210">
        <f>IFERROR(Таблица62526[[#This Row],[цена наличные]]*Таблица62526[[#This Row],[Заказ наличные]],"-")</f>
        <v>0</v>
      </c>
      <c r="J348" s="210">
        <f>IFERROR(Таблица62526[[#This Row],[Цена б/н]]*Таблица62526[[#This Row],[заказ б/н]],"-")</f>
        <v>0</v>
      </c>
      <c r="K348" s="211" t="str">
        <f>IF(Таблица62526[[#This Row],[Цена б/н]]&gt;0,"1 год","")</f>
        <v>1 год</v>
      </c>
    </row>
    <row r="349" spans="1:11" ht="15.75" x14ac:dyDescent="0.25">
      <c r="A349" s="204" t="s">
        <v>404</v>
      </c>
      <c r="B349" s="242" t="s">
        <v>12477</v>
      </c>
      <c r="C349" s="206" t="s">
        <v>11105</v>
      </c>
      <c r="D349" s="207"/>
      <c r="E349" s="208">
        <v>107800</v>
      </c>
      <c r="F349" s="208">
        <v>120922</v>
      </c>
      <c r="G349" s="209"/>
      <c r="H349" s="209"/>
      <c r="I349" s="210">
        <f>IFERROR(Таблица62526[[#This Row],[цена наличные]]*Таблица62526[[#This Row],[Заказ наличные]],"-")</f>
        <v>0</v>
      </c>
      <c r="J349" s="210">
        <f>IFERROR(Таблица62526[[#This Row],[Цена б/н]]*Таблица62526[[#This Row],[заказ б/н]],"-")</f>
        <v>0</v>
      </c>
      <c r="K349" s="211" t="str">
        <f>IF(Таблица62526[[#This Row],[Цена б/н]]&gt;0,"1 год","")</f>
        <v>1 год</v>
      </c>
    </row>
    <row r="350" spans="1:11" ht="15.75" x14ac:dyDescent="0.25">
      <c r="A350" s="204" t="s">
        <v>404</v>
      </c>
      <c r="B350" s="242" t="s">
        <v>12435</v>
      </c>
      <c r="C350" s="206" t="s">
        <v>11125</v>
      </c>
      <c r="D350" s="207"/>
      <c r="E350" s="208">
        <v>109000</v>
      </c>
      <c r="F350" s="208">
        <v>122286.235</v>
      </c>
      <c r="G350" s="209"/>
      <c r="H350" s="209"/>
      <c r="I350" s="210">
        <f>IFERROR(Таблица62526[[#This Row],[цена наличные]]*Таблица62526[[#This Row],[Заказ наличные]],"-")</f>
        <v>0</v>
      </c>
      <c r="J350" s="210">
        <f>IFERROR(Таблица62526[[#This Row],[Цена б/н]]*Таблица62526[[#This Row],[заказ б/н]],"-")</f>
        <v>0</v>
      </c>
      <c r="K350" s="211" t="str">
        <f>IF(Таблица62526[[#This Row],[Цена б/н]]&gt;0,"1 год","")</f>
        <v>1 год</v>
      </c>
    </row>
    <row r="351" spans="1:11" ht="15.75" x14ac:dyDescent="0.25">
      <c r="A351" s="204" t="s">
        <v>404</v>
      </c>
      <c r="B351" s="242" t="s">
        <v>12436</v>
      </c>
      <c r="C351" s="206" t="s">
        <v>11119</v>
      </c>
      <c r="D351" s="207"/>
      <c r="E351" s="208">
        <v>109000</v>
      </c>
      <c r="F351" s="208">
        <v>122209.5</v>
      </c>
      <c r="G351" s="209"/>
      <c r="H351" s="209"/>
      <c r="I351" s="210">
        <f>IFERROR(Таблица62526[[#This Row],[цена наличные]]*Таблица62526[[#This Row],[Заказ наличные]],"-")</f>
        <v>0</v>
      </c>
      <c r="J351" s="210">
        <f>IFERROR(Таблица62526[[#This Row],[Цена б/н]]*Таблица62526[[#This Row],[заказ б/н]],"-")</f>
        <v>0</v>
      </c>
      <c r="K351" s="211" t="str">
        <f>IF(Таблица62526[[#This Row],[Цена б/н]]&gt;0,"1 год","")</f>
        <v>1 год</v>
      </c>
    </row>
    <row r="352" spans="1:11" ht="15.75" x14ac:dyDescent="0.25">
      <c r="A352" s="204" t="s">
        <v>404</v>
      </c>
      <c r="B352" s="242" t="s">
        <v>12438</v>
      </c>
      <c r="C352" s="243" t="s">
        <v>11118</v>
      </c>
      <c r="D352" s="247"/>
      <c r="E352" s="244">
        <v>112200</v>
      </c>
      <c r="F352" s="244">
        <v>125814.5</v>
      </c>
      <c r="G352" s="212"/>
      <c r="H352" s="212"/>
      <c r="I352" s="213">
        <f>IFERROR(Таблица62526[[#This Row],[цена наличные]]*Таблица62526[[#This Row],[Заказ наличные]],"-")</f>
        <v>0</v>
      </c>
      <c r="J352" s="213">
        <f>IFERROR(Таблица62526[[#This Row],[Цена б/н]]*Таблица62526[[#This Row],[заказ б/н]],"-")</f>
        <v>0</v>
      </c>
      <c r="K352" s="245" t="str">
        <f>IF(Таблица62526[[#This Row],[Цена б/н]]&gt;0,"1 год","")</f>
        <v>1 год</v>
      </c>
    </row>
    <row r="353" spans="1:11" ht="15.75" x14ac:dyDescent="0.25">
      <c r="A353" s="204" t="s">
        <v>404</v>
      </c>
      <c r="B353" s="242" t="s">
        <v>12440</v>
      </c>
      <c r="C353" s="206" t="s">
        <v>5221</v>
      </c>
      <c r="D353" s="207"/>
      <c r="E353" s="208">
        <v>112400</v>
      </c>
      <c r="F353" s="208">
        <v>126072</v>
      </c>
      <c r="G353" s="209"/>
      <c r="H353" s="209"/>
      <c r="I353" s="210">
        <f>IFERROR(Таблица62526[[#This Row],[цена наличные]]*Таблица62526[[#This Row],[Заказ наличные]],"-")</f>
        <v>0</v>
      </c>
      <c r="J353" s="210">
        <f>IFERROR(Таблица62526[[#This Row],[Цена б/н]]*Таблица62526[[#This Row],[заказ б/н]],"-")</f>
        <v>0</v>
      </c>
      <c r="K353" s="211" t="str">
        <f>IF(Таблица62526[[#This Row],[Цена б/н]]&gt;0,"1 год","")</f>
        <v>1 год</v>
      </c>
    </row>
    <row r="354" spans="1:11" ht="15.75" x14ac:dyDescent="0.25">
      <c r="A354" s="204" t="s">
        <v>404</v>
      </c>
      <c r="B354" s="242" t="s">
        <v>12444</v>
      </c>
      <c r="C354" s="206" t="s">
        <v>11121</v>
      </c>
      <c r="D354" s="207"/>
      <c r="E354" s="208">
        <v>113500</v>
      </c>
      <c r="F354" s="208">
        <v>127359.5</v>
      </c>
      <c r="G354" s="209"/>
      <c r="H354" s="209"/>
      <c r="I354" s="210">
        <f>IFERROR(Таблица62526[[#This Row],[цена наличные]]*Таблица62526[[#This Row],[Заказ наличные]],"-")</f>
        <v>0</v>
      </c>
      <c r="J354" s="210">
        <f>IFERROR(Таблица62526[[#This Row],[Цена б/н]]*Таблица62526[[#This Row],[заказ б/н]],"-")</f>
        <v>0</v>
      </c>
      <c r="K354" s="211" t="str">
        <f>IF(Таблица62526[[#This Row],[Цена б/н]]&gt;0,"1 год","")</f>
        <v>1 год</v>
      </c>
    </row>
    <row r="355" spans="1:11" ht="15.75" x14ac:dyDescent="0.25">
      <c r="A355" s="204" t="s">
        <v>404</v>
      </c>
      <c r="B355" s="242" t="s">
        <v>12618</v>
      </c>
      <c r="C355" s="206" t="s">
        <v>5224</v>
      </c>
      <c r="D355" s="207"/>
      <c r="E355" s="208">
        <v>115800</v>
      </c>
      <c r="F355" s="208">
        <v>129934.5</v>
      </c>
      <c r="G355" s="209"/>
      <c r="H355" s="209"/>
      <c r="I355" s="210">
        <f>IFERROR(Таблица62526[[#This Row],[цена наличные]]*Таблица62526[[#This Row],[Заказ наличные]],"-")</f>
        <v>0</v>
      </c>
      <c r="J355" s="210">
        <f>IFERROR(Таблица62526[[#This Row],[Цена б/н]]*Таблица62526[[#This Row],[заказ б/н]],"-")</f>
        <v>0</v>
      </c>
      <c r="K355" s="211" t="str">
        <f>IF(Таблица62526[[#This Row],[Цена б/н]]&gt;0,"1 год","")</f>
        <v>1 год</v>
      </c>
    </row>
    <row r="356" spans="1:11" ht="15.75" x14ac:dyDescent="0.25">
      <c r="A356" s="204" t="s">
        <v>404</v>
      </c>
      <c r="B356" s="242" t="s">
        <v>12443</v>
      </c>
      <c r="C356" s="206" t="s">
        <v>11113</v>
      </c>
      <c r="D356" s="207"/>
      <c r="E356" s="208">
        <v>117000</v>
      </c>
      <c r="F356" s="208">
        <v>131222</v>
      </c>
      <c r="G356" s="209"/>
      <c r="H356" s="209"/>
      <c r="I356" s="210">
        <f>IFERROR(Таблица62526[[#This Row],[цена наличные]]*Таблица62526[[#This Row],[Заказ наличные]],"-")</f>
        <v>0</v>
      </c>
      <c r="J356" s="210">
        <f>IFERROR(Таблица62526[[#This Row],[Цена б/н]]*Таблица62526[[#This Row],[заказ б/н]],"-")</f>
        <v>0</v>
      </c>
      <c r="K356" s="211" t="str">
        <f>IF(Таблица62526[[#This Row],[Цена б/н]]&gt;0,"1 год","")</f>
        <v>1 год</v>
      </c>
    </row>
    <row r="357" spans="1:11" ht="15.75" x14ac:dyDescent="0.25">
      <c r="A357" s="204" t="s">
        <v>404</v>
      </c>
      <c r="B357" s="242" t="s">
        <v>12437</v>
      </c>
      <c r="C357" s="206" t="s">
        <v>5578</v>
      </c>
      <c r="D357" s="207"/>
      <c r="E357" s="208">
        <v>118100</v>
      </c>
      <c r="F357" s="208">
        <v>132509.5</v>
      </c>
      <c r="G357" s="209"/>
      <c r="H357" s="209"/>
      <c r="I357" s="210">
        <f>IFERROR(Таблица62526[[#This Row],[цена наличные]]*Таблица62526[[#This Row],[Заказ наличные]],"-")</f>
        <v>0</v>
      </c>
      <c r="J357" s="210">
        <f>IFERROR(Таблица62526[[#This Row],[Цена б/н]]*Таблица62526[[#This Row],[заказ б/н]],"-")</f>
        <v>0</v>
      </c>
      <c r="K357" s="211" t="str">
        <f>IF(Таблица62526[[#This Row],[Цена б/н]]&gt;0,"1 год","")</f>
        <v>1 год</v>
      </c>
    </row>
    <row r="358" spans="1:11" ht="15.75" x14ac:dyDescent="0.25">
      <c r="A358" s="204" t="s">
        <v>404</v>
      </c>
      <c r="B358" s="242" t="s">
        <v>12441</v>
      </c>
      <c r="C358" s="206" t="s">
        <v>5222</v>
      </c>
      <c r="D358" s="207"/>
      <c r="E358" s="208">
        <v>120400</v>
      </c>
      <c r="F358" s="208">
        <v>135084.5</v>
      </c>
      <c r="G358" s="209"/>
      <c r="H358" s="209"/>
      <c r="I358" s="210">
        <f>IFERROR(Таблица62526[[#This Row],[цена наличные]]*Таблица62526[[#This Row],[Заказ наличные]],"-")</f>
        <v>0</v>
      </c>
      <c r="J358" s="210">
        <f>IFERROR(Таблица62526[[#This Row],[Цена б/н]]*Таблица62526[[#This Row],[заказ б/н]],"-")</f>
        <v>0</v>
      </c>
      <c r="K358" s="211" t="str">
        <f>IF(Таблица62526[[#This Row],[Цена б/н]]&gt;0,"1 год","")</f>
        <v>1 год</v>
      </c>
    </row>
    <row r="359" spans="1:11" ht="15.75" x14ac:dyDescent="0.25">
      <c r="A359" s="204" t="s">
        <v>404</v>
      </c>
      <c r="B359" s="242" t="s">
        <v>12446</v>
      </c>
      <c r="C359" s="206" t="s">
        <v>11122</v>
      </c>
      <c r="D359" s="207"/>
      <c r="E359" s="208">
        <v>121600</v>
      </c>
      <c r="F359" s="208">
        <v>136372</v>
      </c>
      <c r="G359" s="209"/>
      <c r="H359" s="209"/>
      <c r="I359" s="210">
        <f>IFERROR(Таблица62526[[#This Row],[цена наличные]]*Таблица62526[[#This Row],[Заказ наличные]],"-")</f>
        <v>0</v>
      </c>
      <c r="J359" s="210">
        <f>IFERROR(Таблица62526[[#This Row],[Цена б/н]]*Таблица62526[[#This Row],[заказ б/н]],"-")</f>
        <v>0</v>
      </c>
      <c r="K359" s="211" t="str">
        <f>IF(Таблица62526[[#This Row],[Цена б/н]]&gt;0,"1 год","")</f>
        <v>1 год</v>
      </c>
    </row>
    <row r="360" spans="1:11" ht="15.75" x14ac:dyDescent="0.25">
      <c r="A360" s="204" t="s">
        <v>404</v>
      </c>
      <c r="B360" s="242" t="s">
        <v>12445</v>
      </c>
      <c r="C360" s="206" t="s">
        <v>11112</v>
      </c>
      <c r="D360" s="207"/>
      <c r="E360" s="208">
        <v>125200</v>
      </c>
      <c r="F360" s="208">
        <v>140492</v>
      </c>
      <c r="G360" s="209"/>
      <c r="H360" s="209"/>
      <c r="I360" s="210">
        <f>IFERROR(Таблица62526[[#This Row],[цена наличные]]*Таблица62526[[#This Row],[Заказ наличные]],"-")</f>
        <v>0</v>
      </c>
      <c r="J360" s="210">
        <f>IFERROR(Таблица62526[[#This Row],[Цена б/н]]*Таблица62526[[#This Row],[заказ б/н]],"-")</f>
        <v>0</v>
      </c>
      <c r="K360" s="211" t="str">
        <f>IF(Таблица62526[[#This Row],[Цена б/н]]&gt;0,"1 год","")</f>
        <v>1 год</v>
      </c>
    </row>
    <row r="361" spans="1:11" ht="15.75" x14ac:dyDescent="0.25">
      <c r="A361" s="204" t="s">
        <v>404</v>
      </c>
      <c r="B361" s="242" t="s">
        <v>12447</v>
      </c>
      <c r="C361" s="206" t="s">
        <v>5211</v>
      </c>
      <c r="D361" s="207"/>
      <c r="E361" s="208">
        <v>127300</v>
      </c>
      <c r="F361" s="208">
        <v>142809.5</v>
      </c>
      <c r="G361" s="209"/>
      <c r="H361" s="209"/>
      <c r="I361" s="210">
        <f>IFERROR(Таблица62526[[#This Row],[цена наличные]]*Таблица62526[[#This Row],[Заказ наличные]],"-")</f>
        <v>0</v>
      </c>
      <c r="J361" s="210">
        <f>IFERROR(Таблица62526[[#This Row],[Цена б/н]]*Таблица62526[[#This Row],[заказ б/н]],"-")</f>
        <v>0</v>
      </c>
      <c r="K361" s="211" t="str">
        <f>IF(Таблица62526[[#This Row],[Цена б/н]]&gt;0,"1 год","")</f>
        <v>1 год</v>
      </c>
    </row>
    <row r="362" spans="1:11" ht="15.75" x14ac:dyDescent="0.25">
      <c r="A362" s="204" t="s">
        <v>404</v>
      </c>
      <c r="B362" s="242" t="s">
        <v>12478</v>
      </c>
      <c r="C362" s="243" t="s">
        <v>11104</v>
      </c>
      <c r="D362" s="247"/>
      <c r="E362" s="244">
        <v>130800</v>
      </c>
      <c r="F362" s="244">
        <v>146672</v>
      </c>
      <c r="G362" s="212"/>
      <c r="H362" s="212"/>
      <c r="I362" s="213">
        <f>IFERROR(Таблица62526[[#This Row],[цена наличные]]*Таблица62526[[#This Row],[Заказ наличные]],"-")</f>
        <v>0</v>
      </c>
      <c r="J362" s="213">
        <f>IFERROR(Таблица62526[[#This Row],[Цена б/н]]*Таблица62526[[#This Row],[заказ б/н]],"-")</f>
        <v>0</v>
      </c>
      <c r="K362" s="245" t="str">
        <f>IF(Таблица62526[[#This Row],[Цена б/н]]&gt;0,"1 год","")</f>
        <v>1 год</v>
      </c>
    </row>
    <row r="363" spans="1:11" ht="15.75" x14ac:dyDescent="0.25">
      <c r="A363" s="204" t="s">
        <v>404</v>
      </c>
      <c r="B363" s="242" t="s">
        <v>12439</v>
      </c>
      <c r="C363" s="206" t="s">
        <v>11120</v>
      </c>
      <c r="D363" s="207"/>
      <c r="E363" s="208">
        <v>131900</v>
      </c>
      <c r="F363" s="208">
        <v>147959.5</v>
      </c>
      <c r="G363" s="209"/>
      <c r="H363" s="209"/>
      <c r="I363" s="210">
        <f>IFERROR(Таблица62526[[#This Row],[цена наличные]]*Таблица62526[[#This Row],[Заказ наличные]],"-")</f>
        <v>0</v>
      </c>
      <c r="J363" s="210">
        <f>IFERROR(Таблица62526[[#This Row],[Цена б/н]]*Таблица62526[[#This Row],[заказ б/н]],"-")</f>
        <v>0</v>
      </c>
      <c r="K363" s="211" t="str">
        <f>IF(Таблица62526[[#This Row],[Цена б/н]]&gt;0,"1 год","")</f>
        <v>1 год</v>
      </c>
    </row>
    <row r="364" spans="1:11" ht="15.75" x14ac:dyDescent="0.25">
      <c r="A364" s="204" t="s">
        <v>404</v>
      </c>
      <c r="B364" s="242" t="s">
        <v>12449</v>
      </c>
      <c r="C364" s="206" t="s">
        <v>5214</v>
      </c>
      <c r="D364" s="207"/>
      <c r="E364" s="208">
        <v>133300</v>
      </c>
      <c r="F364" s="208">
        <v>149504.5</v>
      </c>
      <c r="G364" s="209"/>
      <c r="H364" s="209"/>
      <c r="I364" s="210">
        <f>IFERROR(Таблица62526[[#This Row],[цена наличные]]*Таблица62526[[#This Row],[Заказ наличные]],"-")</f>
        <v>0</v>
      </c>
      <c r="J364" s="210">
        <f>IFERROR(Таблица62526[[#This Row],[Цена б/н]]*Таблица62526[[#This Row],[заказ б/н]],"-")</f>
        <v>0</v>
      </c>
      <c r="K364" s="211" t="str">
        <f>IF(Таблица62526[[#This Row],[Цена б/н]]&gt;0,"1 год","")</f>
        <v>1 год</v>
      </c>
    </row>
    <row r="365" spans="1:11" ht="15.75" x14ac:dyDescent="0.25">
      <c r="A365" s="204" t="s">
        <v>404</v>
      </c>
      <c r="B365" s="242" t="s">
        <v>12456</v>
      </c>
      <c r="C365" s="206" t="s">
        <v>5213</v>
      </c>
      <c r="D365" s="207"/>
      <c r="E365" s="208">
        <v>136700</v>
      </c>
      <c r="F365" s="208">
        <v>153367</v>
      </c>
      <c r="G365" s="209"/>
      <c r="H365" s="209"/>
      <c r="I365" s="210">
        <f>IFERROR(Таблица62526[[#This Row],[цена наличные]]*Таблица62526[[#This Row],[Заказ наличные]],"-")</f>
        <v>0</v>
      </c>
      <c r="J365" s="210">
        <f>IFERROR(Таблица62526[[#This Row],[Цена б/н]]*Таблица62526[[#This Row],[заказ б/н]],"-")</f>
        <v>0</v>
      </c>
      <c r="K365" s="211" t="str">
        <f>IF(Таблица62526[[#This Row],[Цена б/н]]&gt;0,"1 год","")</f>
        <v>1 год</v>
      </c>
    </row>
    <row r="366" spans="1:11" ht="15.75" x14ac:dyDescent="0.25">
      <c r="A366" s="204" t="s">
        <v>404</v>
      </c>
      <c r="B366" s="242" t="s">
        <v>12434</v>
      </c>
      <c r="C366" s="206"/>
      <c r="D366" s="207"/>
      <c r="E366" s="208">
        <v>137600</v>
      </c>
      <c r="F366" s="208">
        <v>154397</v>
      </c>
      <c r="G366" s="209"/>
      <c r="H366" s="209"/>
      <c r="I366" s="210">
        <f>IFERROR(Таблица62526[[#This Row],[цена наличные]]*Таблица62526[[#This Row],[Заказ наличные]],"-")</f>
        <v>0</v>
      </c>
      <c r="J366" s="210">
        <f>IFERROR(Таблица62526[[#This Row],[Цена б/н]]*Таблица62526[[#This Row],[заказ б/н]],"-")</f>
        <v>0</v>
      </c>
      <c r="K366" s="211" t="str">
        <f>IF(Таблица62526[[#This Row],[Цена б/н]]&gt;0,"1 год","")</f>
        <v>1 год</v>
      </c>
    </row>
    <row r="367" spans="1:11" ht="15.75" x14ac:dyDescent="0.25">
      <c r="A367" s="204" t="s">
        <v>404</v>
      </c>
      <c r="B367" s="242" t="s">
        <v>12457</v>
      </c>
      <c r="C367" s="206" t="s">
        <v>11103</v>
      </c>
      <c r="D367" s="207"/>
      <c r="E367" s="208">
        <v>150300</v>
      </c>
      <c r="F367" s="208">
        <v>168559.5</v>
      </c>
      <c r="G367" s="209"/>
      <c r="H367" s="209"/>
      <c r="I367" s="210">
        <f>IFERROR(Таблица62526[[#This Row],[цена наличные]]*Таблица62526[[#This Row],[Заказ наличные]],"-")</f>
        <v>0</v>
      </c>
      <c r="J367" s="210">
        <f>IFERROR(Таблица62526[[#This Row],[Цена б/н]]*Таблица62526[[#This Row],[заказ б/н]],"-")</f>
        <v>0</v>
      </c>
      <c r="K367" s="211" t="str">
        <f>IF(Таблица62526[[#This Row],[Цена б/н]]&gt;0,"1 год","")</f>
        <v>1 год</v>
      </c>
    </row>
    <row r="368" spans="1:11" ht="15.75" x14ac:dyDescent="0.25">
      <c r="A368" s="204" t="s">
        <v>404</v>
      </c>
      <c r="B368" s="242" t="s">
        <v>12455</v>
      </c>
      <c r="C368" s="243" t="s">
        <v>11108</v>
      </c>
      <c r="D368" s="247"/>
      <c r="E368" s="244">
        <v>151400</v>
      </c>
      <c r="F368" s="244">
        <v>169847</v>
      </c>
      <c r="G368" s="212"/>
      <c r="H368" s="212"/>
      <c r="I368" s="213">
        <f>IFERROR(Таблица62526[[#This Row],[цена наличные]]*Таблица62526[[#This Row],[Заказ наличные]],"-")</f>
        <v>0</v>
      </c>
      <c r="J368" s="213">
        <f>IFERROR(Таблица62526[[#This Row],[Цена б/н]]*Таблица62526[[#This Row],[заказ б/н]],"-")</f>
        <v>0</v>
      </c>
      <c r="K368" s="245" t="str">
        <f>IF(Таблица62526[[#This Row],[Цена б/н]]&gt;0,"1 год","")</f>
        <v>1 год</v>
      </c>
    </row>
    <row r="369" spans="1:11" ht="15.75" x14ac:dyDescent="0.25">
      <c r="A369" s="204" t="s">
        <v>404</v>
      </c>
      <c r="B369" s="242" t="s">
        <v>12450</v>
      </c>
      <c r="C369" s="243" t="s">
        <v>5220</v>
      </c>
      <c r="D369" s="247"/>
      <c r="E369" s="244">
        <v>153500</v>
      </c>
      <c r="F369" s="244">
        <v>172164.5</v>
      </c>
      <c r="G369" s="212"/>
      <c r="H369" s="212"/>
      <c r="I369" s="213">
        <f>IFERROR(Таблица62526[[#This Row],[цена наличные]]*Таблица62526[[#This Row],[Заказ наличные]],"-")</f>
        <v>0</v>
      </c>
      <c r="J369" s="213">
        <f>IFERROR(Таблица62526[[#This Row],[Цена б/н]]*Таблица62526[[#This Row],[заказ б/н]],"-")</f>
        <v>0</v>
      </c>
      <c r="K369" s="245" t="str">
        <f>IF(Таблица62526[[#This Row],[Цена б/н]]&gt;0,"1 год","")</f>
        <v>1 год</v>
      </c>
    </row>
    <row r="370" spans="1:11" ht="15.75" x14ac:dyDescent="0.25">
      <c r="A370" s="204" t="s">
        <v>404</v>
      </c>
      <c r="B370" s="242" t="s">
        <v>12458</v>
      </c>
      <c r="C370" s="243" t="s">
        <v>11115</v>
      </c>
      <c r="D370" s="247"/>
      <c r="E370" s="244">
        <v>153500</v>
      </c>
      <c r="F370" s="244">
        <v>172164.5</v>
      </c>
      <c r="G370" s="212"/>
      <c r="H370" s="212"/>
      <c r="I370" s="213">
        <f>IFERROR(Таблица62526[[#This Row],[цена наличные]]*Таблица62526[[#This Row],[Заказ наличные]],"-")</f>
        <v>0</v>
      </c>
      <c r="J370" s="213">
        <f>IFERROR(Таблица62526[[#This Row],[Цена б/н]]*Таблица62526[[#This Row],[заказ б/н]],"-")</f>
        <v>0</v>
      </c>
      <c r="K370" s="245" t="str">
        <f>IF(Таблица62526[[#This Row],[Цена б/н]]&gt;0,"1 год","")</f>
        <v>1 год</v>
      </c>
    </row>
    <row r="371" spans="1:11" ht="15.75" x14ac:dyDescent="0.25">
      <c r="A371" s="204" t="s">
        <v>404</v>
      </c>
      <c r="B371" s="242" t="s">
        <v>12442</v>
      </c>
      <c r="C371" s="243" t="s">
        <v>5225</v>
      </c>
      <c r="D371" s="247"/>
      <c r="E371" s="244">
        <v>154800</v>
      </c>
      <c r="F371" s="244">
        <v>173709.5</v>
      </c>
      <c r="G371" s="212"/>
      <c r="H371" s="212"/>
      <c r="I371" s="213">
        <f>IFERROR(Таблица62526[[#This Row],[цена наличные]]*Таблица62526[[#This Row],[Заказ наличные]],"-")</f>
        <v>0</v>
      </c>
      <c r="J371" s="213">
        <f>IFERROR(Таблица62526[[#This Row],[Цена б/н]]*Таблица62526[[#This Row],[заказ б/н]],"-")</f>
        <v>0</v>
      </c>
      <c r="K371" s="245" t="str">
        <f>IF(Таблица62526[[#This Row],[Цена б/н]]&gt;0,"1 год","")</f>
        <v>1 год</v>
      </c>
    </row>
    <row r="372" spans="1:11" ht="15.75" x14ac:dyDescent="0.25">
      <c r="A372" s="204" t="s">
        <v>404</v>
      </c>
      <c r="B372" s="242" t="s">
        <v>14163</v>
      </c>
      <c r="C372" s="206" t="s">
        <v>14164</v>
      </c>
      <c r="D372" s="207"/>
      <c r="E372" s="208">
        <v>156000</v>
      </c>
      <c r="F372" s="208">
        <v>174997</v>
      </c>
      <c r="G372" s="209"/>
      <c r="H372" s="209"/>
      <c r="I372" s="210">
        <f>IFERROR(Таблица62526[[#This Row],[цена наличные]]*Таблица62526[[#This Row],[Заказ наличные]],"-")</f>
        <v>0</v>
      </c>
      <c r="J372" s="210">
        <f>IFERROR(Таблица62526[[#This Row],[Цена б/н]]*Таблица62526[[#This Row],[заказ б/н]],"-")</f>
        <v>0</v>
      </c>
      <c r="K372" s="211" t="str">
        <f>IF(Таблица62526[[#This Row],[Цена б/н]]&gt;0,"1 год","")</f>
        <v>1 год</v>
      </c>
    </row>
    <row r="373" spans="1:11" ht="15.75" x14ac:dyDescent="0.25">
      <c r="A373" s="204" t="s">
        <v>404</v>
      </c>
      <c r="B373" s="242" t="s">
        <v>13969</v>
      </c>
      <c r="C373" s="206" t="s">
        <v>13959</v>
      </c>
      <c r="D373" s="207"/>
      <c r="E373" s="208">
        <v>156200</v>
      </c>
      <c r="F373" s="208">
        <v>175254.5</v>
      </c>
      <c r="G373" s="209"/>
      <c r="H373" s="209"/>
      <c r="I373" s="210">
        <f>IFERROR(Таблица62526[[#This Row],[цена наличные]]*Таблица62526[[#This Row],[Заказ наличные]],"-")</f>
        <v>0</v>
      </c>
      <c r="J373" s="210">
        <f>IFERROR(Таблица62526[[#This Row],[Цена б/н]]*Таблица62526[[#This Row],[заказ б/н]],"-")</f>
        <v>0</v>
      </c>
      <c r="K373" s="211" t="str">
        <f>IF(Таблица62526[[#This Row],[Цена б/н]]&gt;0,"1 год","")</f>
        <v>1 год</v>
      </c>
    </row>
    <row r="374" spans="1:11" ht="15.75" x14ac:dyDescent="0.25">
      <c r="A374" s="204" t="s">
        <v>404</v>
      </c>
      <c r="B374" s="242" t="s">
        <v>12448</v>
      </c>
      <c r="C374" s="206" t="s">
        <v>5212</v>
      </c>
      <c r="D374" s="207"/>
      <c r="E374" s="208">
        <v>156900</v>
      </c>
      <c r="F374" s="208">
        <v>176027</v>
      </c>
      <c r="G374" s="209"/>
      <c r="H374" s="209"/>
      <c r="I374" s="210">
        <f>IFERROR(Таблица62526[[#This Row],[цена наличные]]*Таблица62526[[#This Row],[Заказ наличные]],"-")</f>
        <v>0</v>
      </c>
      <c r="J374" s="210">
        <f>IFERROR(Таблица62526[[#This Row],[Цена б/н]]*Таблица62526[[#This Row],[заказ б/н]],"-")</f>
        <v>0</v>
      </c>
      <c r="K374" s="211" t="str">
        <f>IF(Таблица62526[[#This Row],[Цена б/н]]&gt;0,"1 год","")</f>
        <v>1 год</v>
      </c>
    </row>
    <row r="375" spans="1:11" ht="15.75" x14ac:dyDescent="0.25">
      <c r="A375" s="204" t="s">
        <v>404</v>
      </c>
      <c r="B375" s="242" t="s">
        <v>12459</v>
      </c>
      <c r="C375" s="206" t="s">
        <v>11114</v>
      </c>
      <c r="D375" s="207"/>
      <c r="E375" s="208">
        <v>167700</v>
      </c>
      <c r="F375" s="208">
        <v>188129.5</v>
      </c>
      <c r="G375" s="209"/>
      <c r="H375" s="209"/>
      <c r="I375" s="210">
        <f>IFERROR(Таблица62526[[#This Row],[цена наличные]]*Таблица62526[[#This Row],[Заказ наличные]],"-")</f>
        <v>0</v>
      </c>
      <c r="J375" s="210">
        <f>IFERROR(Таблица62526[[#This Row],[Цена б/н]]*Таблица62526[[#This Row],[заказ б/н]],"-")</f>
        <v>0</v>
      </c>
      <c r="K375" s="211" t="str">
        <f>IF(Таблица62526[[#This Row],[Цена б/н]]&gt;0,"1 год","")</f>
        <v>1 год</v>
      </c>
    </row>
    <row r="376" spans="1:11" ht="15.75" x14ac:dyDescent="0.25">
      <c r="A376" s="204" t="s">
        <v>404</v>
      </c>
      <c r="B376" s="242" t="s">
        <v>12472</v>
      </c>
      <c r="C376" s="206" t="s">
        <v>12142</v>
      </c>
      <c r="D376" s="207"/>
      <c r="E376" s="208">
        <v>168300</v>
      </c>
      <c r="F376" s="208">
        <v>188824.75</v>
      </c>
      <c r="G376" s="209"/>
      <c r="H376" s="209"/>
      <c r="I376" s="210">
        <f>IFERROR(Таблица62526[[#This Row],[цена наличные]]*Таблица62526[[#This Row],[Заказ наличные]],"-")</f>
        <v>0</v>
      </c>
      <c r="J376" s="210">
        <f>IFERROR(Таблица62526[[#This Row],[Цена б/н]]*Таблица62526[[#This Row],[заказ б/н]],"-")</f>
        <v>0</v>
      </c>
      <c r="K376" s="211" t="str">
        <f>IF(Таблица62526[[#This Row],[Цена б/н]]&gt;0,"1 год","")</f>
        <v>1 год</v>
      </c>
    </row>
    <row r="377" spans="1:11" ht="15.75" x14ac:dyDescent="0.25">
      <c r="A377" s="204" t="s">
        <v>404</v>
      </c>
      <c r="B377" s="242" t="s">
        <v>12460</v>
      </c>
      <c r="C377" s="206" t="s">
        <v>5226</v>
      </c>
      <c r="D377" s="207"/>
      <c r="E377" s="208">
        <v>184700</v>
      </c>
      <c r="F377" s="208">
        <v>207184.5</v>
      </c>
      <c r="G377" s="209"/>
      <c r="H377" s="209"/>
      <c r="I377" s="210">
        <f>IFERROR(Таблица62526[[#This Row],[цена наличные]]*Таблица62526[[#This Row],[Заказ наличные]],"-")</f>
        <v>0</v>
      </c>
      <c r="J377" s="210">
        <f>IFERROR(Таблица62526[[#This Row],[Цена б/н]]*Таблица62526[[#This Row],[заказ б/н]],"-")</f>
        <v>0</v>
      </c>
      <c r="K377" s="211" t="str">
        <f>IF(Таблица62526[[#This Row],[Цена б/н]]&gt;0,"1 год","")</f>
        <v>1 год</v>
      </c>
    </row>
    <row r="378" spans="1:11" ht="15.75" x14ac:dyDescent="0.25">
      <c r="A378" s="204" t="s">
        <v>404</v>
      </c>
      <c r="B378" s="242" t="s">
        <v>12433</v>
      </c>
      <c r="C378" s="206" t="s">
        <v>5210</v>
      </c>
      <c r="D378" s="207"/>
      <c r="E378" s="208">
        <v>188100</v>
      </c>
      <c r="F378" s="208">
        <v>211047</v>
      </c>
      <c r="G378" s="209"/>
      <c r="H378" s="209"/>
      <c r="I378" s="210">
        <f>IFERROR(Таблица62526[[#This Row],[цена наличные]]*Таблица62526[[#This Row],[Заказ наличные]],"-")</f>
        <v>0</v>
      </c>
      <c r="J378" s="210">
        <f>IFERROR(Таблица62526[[#This Row],[Цена б/н]]*Таблица62526[[#This Row],[заказ б/н]],"-")</f>
        <v>0</v>
      </c>
      <c r="K378" s="211" t="str">
        <f>IF(Таблица62526[[#This Row],[Цена б/н]]&gt;0,"1 год","")</f>
        <v>1 год</v>
      </c>
    </row>
    <row r="379" spans="1:11" ht="15.75" x14ac:dyDescent="0.25">
      <c r="A379" s="204" t="s">
        <v>404</v>
      </c>
      <c r="B379" s="242" t="s">
        <v>12470</v>
      </c>
      <c r="C379" s="206" t="s">
        <v>11107</v>
      </c>
      <c r="D379" s="207"/>
      <c r="E379" s="208">
        <v>226000</v>
      </c>
      <c r="F379" s="208">
        <v>253534.5</v>
      </c>
      <c r="G379" s="209"/>
      <c r="H379" s="209"/>
      <c r="I379" s="210">
        <f>IFERROR(Таблица62526[[#This Row],[цена наличные]]*Таблица62526[[#This Row],[Заказ наличные]],"-")</f>
        <v>0</v>
      </c>
      <c r="J379" s="210">
        <f>IFERROR(Таблица62526[[#This Row],[Цена б/н]]*Таблица62526[[#This Row],[заказ б/н]],"-")</f>
        <v>0</v>
      </c>
      <c r="K379" s="211" t="str">
        <f>IF(Таблица62526[[#This Row],[Цена б/н]]&gt;0,"1 год","")</f>
        <v>1 год</v>
      </c>
    </row>
    <row r="380" spans="1:11" ht="15.75" x14ac:dyDescent="0.25">
      <c r="A380" s="204" t="s">
        <v>404</v>
      </c>
      <c r="B380" s="242" t="s">
        <v>12466</v>
      </c>
      <c r="C380" s="206" t="s">
        <v>11117</v>
      </c>
      <c r="D380" s="207"/>
      <c r="E380" s="208">
        <v>273000</v>
      </c>
      <c r="F380" s="208">
        <v>306322</v>
      </c>
      <c r="G380" s="209"/>
      <c r="H380" s="209"/>
      <c r="I380" s="210">
        <f>IFERROR(Таблица62526[[#This Row],[цена наличные]]*Таблица62526[[#This Row],[Заказ наличные]],"-")</f>
        <v>0</v>
      </c>
      <c r="J380" s="210">
        <f>IFERROR(Таблица62526[[#This Row],[Цена б/н]]*Таблица62526[[#This Row],[заказ б/н]],"-")</f>
        <v>0</v>
      </c>
      <c r="K380" s="211" t="str">
        <f>IF(Таблица62526[[#This Row],[Цена б/н]]&gt;0,"1 год","")</f>
        <v>1 год</v>
      </c>
    </row>
    <row r="381" spans="1:11" ht="15.75" x14ac:dyDescent="0.25">
      <c r="A381" s="204" t="s">
        <v>404</v>
      </c>
      <c r="B381" s="242" t="s">
        <v>12475</v>
      </c>
      <c r="C381" s="206" t="s">
        <v>11106</v>
      </c>
      <c r="D381" s="207"/>
      <c r="E381" s="208">
        <v>286900</v>
      </c>
      <c r="F381" s="208">
        <v>321848.47750000004</v>
      </c>
      <c r="G381" s="209"/>
      <c r="H381" s="209"/>
      <c r="I381" s="210">
        <f>IFERROR(Таблица62526[[#This Row],[цена наличные]]*Таблица62526[[#This Row],[Заказ наличные]],"-")</f>
        <v>0</v>
      </c>
      <c r="J381" s="210">
        <f>IFERROR(Таблица62526[[#This Row],[Цена б/н]]*Таблица62526[[#This Row],[заказ б/н]],"-")</f>
        <v>0</v>
      </c>
      <c r="K381" s="211" t="str">
        <f>IF(Таблица62526[[#This Row],[Цена б/н]]&gt;0,"1 год","")</f>
        <v>1 год</v>
      </c>
    </row>
    <row r="382" spans="1:11" ht="15.75" x14ac:dyDescent="0.25">
      <c r="A382" s="204" t="s">
        <v>404</v>
      </c>
      <c r="B382" s="242" t="s">
        <v>12476</v>
      </c>
      <c r="C382" s="243" t="s">
        <v>9690</v>
      </c>
      <c r="D382" s="247"/>
      <c r="E382" s="244">
        <v>299400</v>
      </c>
      <c r="F382" s="244">
        <v>335934.5</v>
      </c>
      <c r="G382" s="212"/>
      <c r="H382" s="212"/>
      <c r="I382" s="213">
        <f>IFERROR(Таблица62526[[#This Row],[цена наличные]]*Таблица62526[[#This Row],[Заказ наличные]],"-")</f>
        <v>0</v>
      </c>
      <c r="J382" s="213">
        <f>IFERROR(Таблица62526[[#This Row],[Цена б/н]]*Таблица62526[[#This Row],[заказ б/н]],"-")</f>
        <v>0</v>
      </c>
      <c r="K382" s="245" t="str">
        <f>IF(Таблица62526[[#This Row],[Цена б/н]]&gt;0,"1 год","")</f>
        <v>1 год</v>
      </c>
    </row>
    <row r="383" spans="1:11" ht="13.5" customHeight="1" x14ac:dyDescent="0.25">
      <c r="A383" s="204" t="s">
        <v>404</v>
      </c>
      <c r="B383" s="242" t="s">
        <v>13776</v>
      </c>
      <c r="C383" s="243" t="s">
        <v>5209</v>
      </c>
      <c r="D383" s="247"/>
      <c r="E383" s="244">
        <v>318900</v>
      </c>
      <c r="F383" s="244">
        <v>357822</v>
      </c>
      <c r="G383" s="212"/>
      <c r="H383" s="212"/>
      <c r="I383" s="213">
        <f>IFERROR(Таблица62526[[#This Row],[цена наличные]]*Таблица62526[[#This Row],[Заказ наличные]],"-")</f>
        <v>0</v>
      </c>
      <c r="J383" s="213">
        <f>IFERROR(Таблица62526[[#This Row],[Цена б/н]]*Таблица62526[[#This Row],[заказ б/н]],"-")</f>
        <v>0</v>
      </c>
      <c r="K383" s="245" t="str">
        <f>IF(Таблица62526[[#This Row],[Цена б/н]]&gt;0,"1 год","")</f>
        <v>1 год</v>
      </c>
    </row>
    <row r="384" spans="1:11" ht="13.5" customHeight="1" x14ac:dyDescent="0.25">
      <c r="A384" s="204" t="s">
        <v>404</v>
      </c>
      <c r="B384" s="242" t="s">
        <v>12467</v>
      </c>
      <c r="C384" s="243" t="s">
        <v>11116</v>
      </c>
      <c r="D384" s="247"/>
      <c r="E384" s="244">
        <v>322400</v>
      </c>
      <c r="F384" s="244">
        <v>361684.5</v>
      </c>
      <c r="G384" s="212"/>
      <c r="H384" s="212"/>
      <c r="I384" s="213">
        <f>IFERROR(Таблица62526[[#This Row],[цена наличные]]*Таблица62526[[#This Row],[Заказ наличные]],"-")</f>
        <v>0</v>
      </c>
      <c r="J384" s="213">
        <f>IFERROR(Таблица62526[[#This Row],[Цена б/н]]*Таблица62526[[#This Row],[заказ б/н]],"-")</f>
        <v>0</v>
      </c>
      <c r="K384" s="245" t="str">
        <f>IF(Таблица62526[[#This Row],[Цена б/н]]&gt;0,"1 год","")</f>
        <v>1 год</v>
      </c>
    </row>
    <row r="385" spans="1:11" ht="13.5" customHeight="1" x14ac:dyDescent="0.25">
      <c r="A385" s="204" t="s">
        <v>404</v>
      </c>
      <c r="B385" s="242" t="s">
        <v>12461</v>
      </c>
      <c r="C385" s="206" t="s">
        <v>5227</v>
      </c>
      <c r="D385" s="207"/>
      <c r="E385" s="208">
        <v>335000</v>
      </c>
      <c r="F385" s="208">
        <v>375847</v>
      </c>
      <c r="G385" s="209"/>
      <c r="H385" s="209"/>
      <c r="I385" s="210">
        <f>IFERROR(Таблица62526[[#This Row],[цена наличные]]*Таблица62526[[#This Row],[Заказ наличные]],"-")</f>
        <v>0</v>
      </c>
      <c r="J385" s="210">
        <f>IFERROR(Таблица62526[[#This Row],[Цена б/н]]*Таблица62526[[#This Row],[заказ б/н]],"-")</f>
        <v>0</v>
      </c>
      <c r="K385" s="211" t="str">
        <f>IF(Таблица62526[[#This Row],[Цена б/н]]&gt;0,"1 год","")</f>
        <v>1 год</v>
      </c>
    </row>
    <row r="386" spans="1:11" ht="13.5" customHeight="1" x14ac:dyDescent="0.25">
      <c r="A386" s="204" t="s">
        <v>404</v>
      </c>
      <c r="B386" s="242" t="s">
        <v>12468</v>
      </c>
      <c r="C386" s="206" t="s">
        <v>5218</v>
      </c>
      <c r="D386" s="207"/>
      <c r="E386" s="208">
        <v>361400</v>
      </c>
      <c r="F386" s="208">
        <v>405459.5</v>
      </c>
      <c r="G386" s="209"/>
      <c r="H386" s="209"/>
      <c r="I386" s="210">
        <f>IFERROR(Таблица62526[[#This Row],[цена наличные]]*Таблица62526[[#This Row],[Заказ наличные]],"-")</f>
        <v>0</v>
      </c>
      <c r="J386" s="210">
        <f>IFERROR(Таблица62526[[#This Row],[Цена б/н]]*Таблица62526[[#This Row],[заказ б/н]],"-")</f>
        <v>0</v>
      </c>
      <c r="K386" s="211" t="str">
        <f>IF(Таблица62526[[#This Row],[Цена б/н]]&gt;0,"1 год","")</f>
        <v>1 год</v>
      </c>
    </row>
    <row r="387" spans="1:11" ht="13.5" customHeight="1" x14ac:dyDescent="0.25">
      <c r="A387" s="204" t="s">
        <v>404</v>
      </c>
      <c r="B387" s="242" t="s">
        <v>12463</v>
      </c>
      <c r="C387" s="206" t="s">
        <v>5219</v>
      </c>
      <c r="D387" s="207"/>
      <c r="E387" s="208">
        <v>369400</v>
      </c>
      <c r="F387" s="208">
        <v>414472</v>
      </c>
      <c r="G387" s="209"/>
      <c r="H387" s="209"/>
      <c r="I387" s="210">
        <f>IFERROR(Таблица62526[[#This Row],[цена наличные]]*Таблица62526[[#This Row],[Заказ наличные]],"-")</f>
        <v>0</v>
      </c>
      <c r="J387" s="210">
        <f>IFERROR(Таблица62526[[#This Row],[Цена б/н]]*Таблица62526[[#This Row],[заказ б/н]],"-")</f>
        <v>0</v>
      </c>
      <c r="K387" s="211" t="str">
        <f>IF(Таблица62526[[#This Row],[Цена б/н]]&gt;0,"1 год","")</f>
        <v>1 год</v>
      </c>
    </row>
    <row r="388" spans="1:11" ht="13.5" customHeight="1" x14ac:dyDescent="0.25">
      <c r="A388" s="204" t="s">
        <v>404</v>
      </c>
      <c r="B388" s="242" t="s">
        <v>12471</v>
      </c>
      <c r="C388" s="206" t="s">
        <v>5207</v>
      </c>
      <c r="D388" s="207"/>
      <c r="E388" s="208">
        <v>376300</v>
      </c>
      <c r="F388" s="208">
        <v>422197</v>
      </c>
      <c r="G388" s="209"/>
      <c r="H388" s="209"/>
      <c r="I388" s="210">
        <f>IFERROR(Таблица62526[[#This Row],[цена наличные]]*Таблица62526[[#This Row],[Заказ наличные]],"-")</f>
        <v>0</v>
      </c>
      <c r="J388" s="210">
        <f>IFERROR(Таблица62526[[#This Row],[Цена б/н]]*Таблица62526[[#This Row],[заказ б/н]],"-")</f>
        <v>0</v>
      </c>
      <c r="K388" s="211" t="str">
        <f>IF(Таблица62526[[#This Row],[Цена б/н]]&gt;0,"1 год","")</f>
        <v>1 год</v>
      </c>
    </row>
    <row r="389" spans="1:11" ht="13.5" customHeight="1" x14ac:dyDescent="0.25">
      <c r="A389" s="204" t="s">
        <v>404</v>
      </c>
      <c r="B389" s="242" t="s">
        <v>12462</v>
      </c>
      <c r="C389" s="206" t="s">
        <v>5228</v>
      </c>
      <c r="D389" s="207"/>
      <c r="E389" s="208">
        <v>386600</v>
      </c>
      <c r="F389" s="208">
        <v>433784.5</v>
      </c>
      <c r="G389" s="209"/>
      <c r="H389" s="209"/>
      <c r="I389" s="210">
        <f>IFERROR(Таблица62526[[#This Row],[цена наличные]]*Таблица62526[[#This Row],[Заказ наличные]],"-")</f>
        <v>0</v>
      </c>
      <c r="J389" s="210">
        <f>IFERROR(Таблица62526[[#This Row],[Цена б/н]]*Таблица62526[[#This Row],[заказ б/н]],"-")</f>
        <v>0</v>
      </c>
      <c r="K389" s="211" t="str">
        <f>IF(Таблица62526[[#This Row],[Цена б/н]]&gt;0,"1 год","")</f>
        <v>1 год</v>
      </c>
    </row>
    <row r="390" spans="1:11" ht="13.5" customHeight="1" x14ac:dyDescent="0.25">
      <c r="A390" s="204" t="s">
        <v>404</v>
      </c>
      <c r="B390" s="242" t="s">
        <v>12474</v>
      </c>
      <c r="C390" s="243" t="s">
        <v>11109</v>
      </c>
      <c r="D390" s="247"/>
      <c r="E390" s="244">
        <v>415300</v>
      </c>
      <c r="F390" s="244">
        <v>465972</v>
      </c>
      <c r="G390" s="212"/>
      <c r="H390" s="212"/>
      <c r="I390" s="213">
        <f>IFERROR(Таблица62526[[#This Row],[цена наличные]]*Таблица62526[[#This Row],[Заказ наличные]],"-")</f>
        <v>0</v>
      </c>
      <c r="J390" s="213">
        <f>IFERROR(Таблица62526[[#This Row],[Цена б/н]]*Таблица62526[[#This Row],[заказ б/н]],"-")</f>
        <v>0</v>
      </c>
      <c r="K390" s="245" t="str">
        <f>IF(Таблица62526[[#This Row],[Цена б/н]]&gt;0,"1 год","")</f>
        <v>1 год</v>
      </c>
    </row>
    <row r="391" spans="1:11" ht="13.5" customHeight="1" x14ac:dyDescent="0.25">
      <c r="A391" s="204" t="s">
        <v>404</v>
      </c>
      <c r="B391" s="242" t="s">
        <v>12465</v>
      </c>
      <c r="C391" s="243" t="s">
        <v>5205</v>
      </c>
      <c r="D391" s="247"/>
      <c r="E391" s="244">
        <v>422200</v>
      </c>
      <c r="F391" s="244">
        <v>473697</v>
      </c>
      <c r="G391" s="212"/>
      <c r="H391" s="212"/>
      <c r="I391" s="213">
        <f>IFERROR(Таблица62526[[#This Row],[цена наличные]]*Таблица62526[[#This Row],[Заказ наличные]],"-")</f>
        <v>0</v>
      </c>
      <c r="J391" s="213">
        <f>IFERROR(Таблица62526[[#This Row],[Цена б/н]]*Таблица62526[[#This Row],[заказ б/н]],"-")</f>
        <v>0</v>
      </c>
      <c r="K391" s="245" t="str">
        <f>IF(Таблица62526[[#This Row],[Цена б/н]]&gt;0,"1 год","")</f>
        <v>1 год</v>
      </c>
    </row>
    <row r="392" spans="1:11" ht="13.5" customHeight="1" x14ac:dyDescent="0.25">
      <c r="A392" s="204" t="s">
        <v>404</v>
      </c>
      <c r="B392" s="242" t="s">
        <v>12469</v>
      </c>
      <c r="C392" s="206" t="s">
        <v>5206</v>
      </c>
      <c r="D392" s="207"/>
      <c r="E392" s="208">
        <v>422200</v>
      </c>
      <c r="F392" s="208">
        <v>473697</v>
      </c>
      <c r="G392" s="209"/>
      <c r="H392" s="209"/>
      <c r="I392" s="210">
        <f>IFERROR(Таблица62526[[#This Row],[цена наличные]]*Таблица62526[[#This Row],[Заказ наличные]],"-")</f>
        <v>0</v>
      </c>
      <c r="J392" s="210">
        <f>IFERROR(Таблица62526[[#This Row],[Цена б/н]]*Таблица62526[[#This Row],[заказ б/н]],"-")</f>
        <v>0</v>
      </c>
      <c r="K392" s="211" t="str">
        <f>IF(Таблица62526[[#This Row],[Цена б/н]]&gt;0,"1 год","")</f>
        <v>1 год</v>
      </c>
    </row>
    <row r="393" spans="1:11" ht="13.5" customHeight="1" x14ac:dyDescent="0.25">
      <c r="A393" s="204" t="s">
        <v>404</v>
      </c>
      <c r="B393" s="242" t="s">
        <v>12464</v>
      </c>
      <c r="C393" s="243" t="s">
        <v>11111</v>
      </c>
      <c r="D393" s="247"/>
      <c r="E393" s="244">
        <v>452000</v>
      </c>
      <c r="F393" s="244">
        <v>507172</v>
      </c>
      <c r="G393" s="212"/>
      <c r="H393" s="212"/>
      <c r="I393" s="213">
        <f>IFERROR(Таблица62526[[#This Row],[цена наличные]]*Таблица62526[[#This Row],[Заказ наличные]],"-")</f>
        <v>0</v>
      </c>
      <c r="J393" s="213">
        <f>IFERROR(Таблица62526[[#This Row],[Цена б/н]]*Таблица62526[[#This Row],[заказ б/н]],"-")</f>
        <v>0</v>
      </c>
      <c r="K393" s="245" t="str">
        <f>IF(Таблица62526[[#This Row],[Цена б/н]]&gt;0,"1 год","")</f>
        <v>1 год</v>
      </c>
    </row>
    <row r="394" spans="1:11" ht="13.5" customHeight="1" x14ac:dyDescent="0.25">
      <c r="A394" s="204" t="s">
        <v>404</v>
      </c>
      <c r="B394" s="242" t="s">
        <v>13775</v>
      </c>
      <c r="C394" s="206" t="s">
        <v>5208</v>
      </c>
      <c r="D394" s="207"/>
      <c r="E394" s="208">
        <v>477200</v>
      </c>
      <c r="F394" s="208">
        <v>535497</v>
      </c>
      <c r="G394" s="209"/>
      <c r="H394" s="209"/>
      <c r="I394" s="210">
        <f>IFERROR(Таблица62526[[#This Row],[цена наличные]]*Таблица62526[[#This Row],[Заказ наличные]],"-")</f>
        <v>0</v>
      </c>
      <c r="J394" s="210">
        <f>IFERROR(Таблица62526[[#This Row],[Цена б/н]]*Таблица62526[[#This Row],[заказ б/н]],"-")</f>
        <v>0</v>
      </c>
      <c r="K394" s="211" t="str">
        <f>IF(Таблица62526[[#This Row],[Цена б/н]]&gt;0,"1 год","")</f>
        <v>1 год</v>
      </c>
    </row>
    <row r="395" spans="1:11" ht="13.5" customHeight="1" x14ac:dyDescent="0.25">
      <c r="A395" s="204" t="s">
        <v>404</v>
      </c>
      <c r="B395" s="242" t="s">
        <v>12473</v>
      </c>
      <c r="C395" s="243" t="s">
        <v>11110</v>
      </c>
      <c r="D395" s="247"/>
      <c r="E395" s="244">
        <v>499000</v>
      </c>
      <c r="F395" s="244">
        <v>559959.5</v>
      </c>
      <c r="G395" s="212"/>
      <c r="H395" s="212"/>
      <c r="I395" s="213">
        <f>IFERROR(Таблица62526[[#This Row],[цена наличные]]*Таблица62526[[#This Row],[Заказ наличные]],"-")</f>
        <v>0</v>
      </c>
      <c r="J395" s="213">
        <f>IFERROR(Таблица62526[[#This Row],[Цена б/н]]*Таблица62526[[#This Row],[заказ б/н]],"-")</f>
        <v>0</v>
      </c>
      <c r="K395" s="245" t="str">
        <f>IF(Таблица62526[[#This Row],[Цена б/н]]&gt;0,"1 год","")</f>
        <v>1 год</v>
      </c>
    </row>
    <row r="396" spans="1:11" ht="13.5" customHeight="1" x14ac:dyDescent="0.25">
      <c r="A396" s="204" t="s">
        <v>11126</v>
      </c>
      <c r="B396" s="242" t="s">
        <v>12480</v>
      </c>
      <c r="C396" s="243" t="s">
        <v>11127</v>
      </c>
      <c r="D396" s="247"/>
      <c r="E396" s="244">
        <v>46900</v>
      </c>
      <c r="F396" s="244">
        <v>52519.700000000004</v>
      </c>
      <c r="G396" s="212"/>
      <c r="H396" s="212"/>
      <c r="I396" s="213">
        <f>IFERROR(Таблица62526[[#This Row],[цена наличные]]*Таблица62526[[#This Row],[Заказ наличные]],"-")</f>
        <v>0</v>
      </c>
      <c r="J396" s="213">
        <f>IFERROR(Таблица62526[[#This Row],[Цена б/н]]*Таблица62526[[#This Row],[заказ б/н]],"-")</f>
        <v>0</v>
      </c>
      <c r="K396" s="245" t="str">
        <f>IF(Таблица62526[[#This Row],[Цена б/н]]&gt;0,"1 год","")</f>
        <v>1 год</v>
      </c>
    </row>
    <row r="397" spans="1:11" ht="13.5" customHeight="1" x14ac:dyDescent="0.25">
      <c r="A397" s="204" t="s">
        <v>11126</v>
      </c>
      <c r="B397" s="242" t="s">
        <v>12482</v>
      </c>
      <c r="C397" s="243" t="s">
        <v>11129</v>
      </c>
      <c r="D397" s="247"/>
      <c r="E397" s="244">
        <v>59600</v>
      </c>
      <c r="F397" s="244">
        <v>66847</v>
      </c>
      <c r="G397" s="212"/>
      <c r="H397" s="212"/>
      <c r="I397" s="213">
        <f>IFERROR(Таблица62526[[#This Row],[цена наличные]]*Таблица62526[[#This Row],[Заказ наличные]],"-")</f>
        <v>0</v>
      </c>
      <c r="J397" s="213">
        <f>IFERROR(Таблица62526[[#This Row],[Цена б/н]]*Таблица62526[[#This Row],[заказ б/н]],"-")</f>
        <v>0</v>
      </c>
      <c r="K397" s="245" t="str">
        <f>IF(Таблица62526[[#This Row],[Цена б/н]]&gt;0,"1 год","")</f>
        <v>1 год</v>
      </c>
    </row>
    <row r="398" spans="1:11" ht="13.5" customHeight="1" x14ac:dyDescent="0.25">
      <c r="A398" s="204" t="s">
        <v>11126</v>
      </c>
      <c r="B398" s="242" t="s">
        <v>12481</v>
      </c>
      <c r="C398" s="243" t="s">
        <v>11130</v>
      </c>
      <c r="D398" s="247"/>
      <c r="E398" s="244">
        <v>68800</v>
      </c>
      <c r="F398" s="244">
        <v>77147</v>
      </c>
      <c r="G398" s="212"/>
      <c r="H398" s="212"/>
      <c r="I398" s="213">
        <f>IFERROR(Таблица62526[[#This Row],[цена наличные]]*Таблица62526[[#This Row],[Заказ наличные]],"-")</f>
        <v>0</v>
      </c>
      <c r="J398" s="213">
        <f>IFERROR(Таблица62526[[#This Row],[Цена б/н]]*Таблица62526[[#This Row],[заказ б/н]],"-")</f>
        <v>0</v>
      </c>
      <c r="K398" s="245" t="str">
        <f>IF(Таблица62526[[#This Row],[Цена б/н]]&gt;0,"1 год","")</f>
        <v>1 год</v>
      </c>
    </row>
    <row r="399" spans="1:11" ht="13.5" customHeight="1" x14ac:dyDescent="0.25">
      <c r="A399" s="204" t="s">
        <v>11126</v>
      </c>
      <c r="B399" s="242" t="s">
        <v>12483</v>
      </c>
      <c r="C399" s="206" t="s">
        <v>11131</v>
      </c>
      <c r="D399" s="207"/>
      <c r="E399" s="208">
        <v>68800</v>
      </c>
      <c r="F399" s="208">
        <v>77147</v>
      </c>
      <c r="G399" s="209"/>
      <c r="H399" s="209"/>
      <c r="I399" s="210">
        <f>IFERROR(Таблица62526[[#This Row],[цена наличные]]*Таблица62526[[#This Row],[Заказ наличные]],"-")</f>
        <v>0</v>
      </c>
      <c r="J399" s="210">
        <f>IFERROR(Таблица62526[[#This Row],[Цена б/н]]*Таблица62526[[#This Row],[заказ б/н]],"-")</f>
        <v>0</v>
      </c>
      <c r="K399" s="211" t="str">
        <f>IF(Таблица62526[[#This Row],[Цена б/н]]&gt;0,"1 год","")</f>
        <v>1 год</v>
      </c>
    </row>
    <row r="400" spans="1:11" ht="13.5" customHeight="1" x14ac:dyDescent="0.25">
      <c r="A400" s="204" t="s">
        <v>11126</v>
      </c>
      <c r="B400" s="242" t="s">
        <v>12479</v>
      </c>
      <c r="C400" s="243" t="s">
        <v>11128</v>
      </c>
      <c r="D400" s="247"/>
      <c r="E400" s="244">
        <v>100900</v>
      </c>
      <c r="F400" s="244">
        <v>113197</v>
      </c>
      <c r="G400" s="212"/>
      <c r="H400" s="212"/>
      <c r="I400" s="213">
        <f>IFERROR(Таблица62526[[#This Row],[цена наличные]]*Таблица62526[[#This Row],[Заказ наличные]],"-")</f>
        <v>0</v>
      </c>
      <c r="J400" s="213">
        <f>IFERROR(Таблица62526[[#This Row],[Цена б/н]]*Таблица62526[[#This Row],[заказ б/н]],"-")</f>
        <v>0</v>
      </c>
      <c r="K400" s="245" t="str">
        <f>IF(Таблица62526[[#This Row],[Цена б/н]]&gt;0,"1 год","")</f>
        <v>1 год</v>
      </c>
    </row>
    <row r="401" spans="1:11" ht="13.5" customHeight="1" x14ac:dyDescent="0.25">
      <c r="A401" s="204" t="s">
        <v>418</v>
      </c>
      <c r="B401" s="242" t="s">
        <v>12485</v>
      </c>
      <c r="C401" s="243" t="s">
        <v>12143</v>
      </c>
      <c r="D401" s="247"/>
      <c r="E401" s="244">
        <v>66100</v>
      </c>
      <c r="F401" s="244">
        <v>74149.7</v>
      </c>
      <c r="G401" s="212"/>
      <c r="H401" s="212"/>
      <c r="I401" s="213">
        <f>IFERROR(Таблица62526[[#This Row],[цена наличные]]*Таблица62526[[#This Row],[Заказ наличные]],"-")</f>
        <v>0</v>
      </c>
      <c r="J401" s="213">
        <f>IFERROR(Таблица62526[[#This Row],[Цена б/н]]*Таблица62526[[#This Row],[заказ б/н]],"-")</f>
        <v>0</v>
      </c>
      <c r="K401" s="245" t="str">
        <f>IF(Таблица62526[[#This Row],[Цена б/н]]&gt;0,"1 год","")</f>
        <v>1 год</v>
      </c>
    </row>
    <row r="402" spans="1:11" ht="13.5" customHeight="1" x14ac:dyDescent="0.25">
      <c r="A402" s="204" t="s">
        <v>418</v>
      </c>
      <c r="B402" s="242" t="s">
        <v>12484</v>
      </c>
      <c r="C402" s="243" t="s">
        <v>11139</v>
      </c>
      <c r="D402" s="247"/>
      <c r="E402" s="244">
        <v>77100</v>
      </c>
      <c r="F402" s="244">
        <v>86520</v>
      </c>
      <c r="G402" s="212"/>
      <c r="H402" s="212"/>
      <c r="I402" s="213">
        <f>IFERROR(Таблица62526[[#This Row],[цена наличные]]*Таблица62526[[#This Row],[Заказ наличные]],"-")</f>
        <v>0</v>
      </c>
      <c r="J402" s="213">
        <f>IFERROR(Таблица62526[[#This Row],[Цена б/н]]*Таблица62526[[#This Row],[заказ б/н]],"-")</f>
        <v>0</v>
      </c>
      <c r="K402" s="245" t="str">
        <f>IF(Таблица62526[[#This Row],[Цена б/н]]&gt;0,"1 год","")</f>
        <v>1 год</v>
      </c>
    </row>
    <row r="403" spans="1:11" ht="13.5" customHeight="1" x14ac:dyDescent="0.25">
      <c r="A403" s="204" t="s">
        <v>418</v>
      </c>
      <c r="B403" s="242" t="s">
        <v>12489</v>
      </c>
      <c r="C403" s="243" t="s">
        <v>11135</v>
      </c>
      <c r="D403" s="247"/>
      <c r="E403" s="244">
        <v>122600</v>
      </c>
      <c r="F403" s="244">
        <v>137505</v>
      </c>
      <c r="G403" s="212"/>
      <c r="H403" s="212"/>
      <c r="I403" s="213">
        <f>IFERROR(Таблица62526[[#This Row],[цена наличные]]*Таблица62526[[#This Row],[Заказ наличные]],"-")</f>
        <v>0</v>
      </c>
      <c r="J403" s="213">
        <f>IFERROR(Таблица62526[[#This Row],[Цена б/н]]*Таблица62526[[#This Row],[заказ б/н]],"-")</f>
        <v>0</v>
      </c>
      <c r="K403" s="245" t="str">
        <f>IF(Таблица62526[[#This Row],[Цена б/н]]&gt;0,"1 год","")</f>
        <v>1 год</v>
      </c>
    </row>
    <row r="404" spans="1:11" ht="13.5" customHeight="1" x14ac:dyDescent="0.25">
      <c r="A404" s="204" t="s">
        <v>418</v>
      </c>
      <c r="B404" s="242" t="s">
        <v>12486</v>
      </c>
      <c r="C404" s="206" t="s">
        <v>11132</v>
      </c>
      <c r="D404" s="207"/>
      <c r="E404" s="208">
        <v>124000</v>
      </c>
      <c r="F404" s="208">
        <v>139039.70000000001</v>
      </c>
      <c r="G404" s="209"/>
      <c r="H404" s="209"/>
      <c r="I404" s="210">
        <f>IFERROR(Таблица62526[[#This Row],[цена наличные]]*Таблица62526[[#This Row],[Заказ наличные]],"-")</f>
        <v>0</v>
      </c>
      <c r="J404" s="210">
        <f>IFERROR(Таблица62526[[#This Row],[Цена б/н]]*Таблица62526[[#This Row],[заказ б/н]],"-")</f>
        <v>0</v>
      </c>
      <c r="K404" s="211" t="str">
        <f>IF(Таблица62526[[#This Row],[Цена б/н]]&gt;0,"1 год","")</f>
        <v>1 год</v>
      </c>
    </row>
    <row r="405" spans="1:11" ht="13.5" customHeight="1" x14ac:dyDescent="0.25">
      <c r="A405" s="204" t="s">
        <v>418</v>
      </c>
      <c r="B405" s="242" t="s">
        <v>12487</v>
      </c>
      <c r="C405" s="243" t="s">
        <v>11133</v>
      </c>
      <c r="D405" s="247"/>
      <c r="E405" s="244">
        <v>140000</v>
      </c>
      <c r="F405" s="244">
        <v>157075</v>
      </c>
      <c r="G405" s="212"/>
      <c r="H405" s="212"/>
      <c r="I405" s="213">
        <f>IFERROR(Таблица62526[[#This Row],[цена наличные]]*Таблица62526[[#This Row],[Заказ наличные]],"-")</f>
        <v>0</v>
      </c>
      <c r="J405" s="213">
        <f>IFERROR(Таблица62526[[#This Row],[Цена б/н]]*Таблица62526[[#This Row],[заказ б/н]],"-")</f>
        <v>0</v>
      </c>
      <c r="K405" s="245" t="str">
        <f>IF(Таблица62526[[#This Row],[Цена б/н]]&gt;0,"1 год","")</f>
        <v>1 год</v>
      </c>
    </row>
    <row r="406" spans="1:11" ht="13.5" customHeight="1" x14ac:dyDescent="0.25">
      <c r="A406" s="204" t="s">
        <v>418</v>
      </c>
      <c r="B406" s="242" t="s">
        <v>12488</v>
      </c>
      <c r="C406" s="243" t="s">
        <v>11136</v>
      </c>
      <c r="D406" s="247"/>
      <c r="E406" s="244">
        <v>144600</v>
      </c>
      <c r="F406" s="244">
        <v>162225</v>
      </c>
      <c r="G406" s="212"/>
      <c r="H406" s="212"/>
      <c r="I406" s="213">
        <f>IFERROR(Таблица62526[[#This Row],[цена наличные]]*Таблица62526[[#This Row],[Заказ наличные]],"-")</f>
        <v>0</v>
      </c>
      <c r="J406" s="213">
        <f>IFERROR(Таблица62526[[#This Row],[Цена б/н]]*Таблица62526[[#This Row],[заказ б/н]],"-")</f>
        <v>0</v>
      </c>
      <c r="K406" s="245" t="str">
        <f>IF(Таблица62526[[#This Row],[Цена б/н]]&gt;0,"1 год","")</f>
        <v>1 год</v>
      </c>
    </row>
    <row r="407" spans="1:11" ht="13.5" customHeight="1" x14ac:dyDescent="0.25">
      <c r="A407" s="204" t="s">
        <v>418</v>
      </c>
      <c r="B407" s="242" t="s">
        <v>12491</v>
      </c>
      <c r="C407" s="243" t="s">
        <v>11138</v>
      </c>
      <c r="D407" s="247"/>
      <c r="E407" s="244">
        <v>154000</v>
      </c>
      <c r="F407" s="244">
        <v>172731</v>
      </c>
      <c r="G407" s="212"/>
      <c r="H407" s="212"/>
      <c r="I407" s="213">
        <f>IFERROR(Таблица62526[[#This Row],[цена наличные]]*Таблица62526[[#This Row],[Заказ наличные]],"-")</f>
        <v>0</v>
      </c>
      <c r="J407" s="213">
        <f>IFERROR(Таблица62526[[#This Row],[Цена б/н]]*Таблица62526[[#This Row],[заказ б/н]],"-")</f>
        <v>0</v>
      </c>
      <c r="K407" s="245" t="str">
        <f>IF(Таблица62526[[#This Row],[Цена б/н]]&gt;0,"1 год","")</f>
        <v>1 год</v>
      </c>
    </row>
    <row r="408" spans="1:11" ht="13.5" customHeight="1" x14ac:dyDescent="0.25">
      <c r="A408" s="204" t="s">
        <v>418</v>
      </c>
      <c r="B408" s="242" t="s">
        <v>12490</v>
      </c>
      <c r="C408" s="243" t="s">
        <v>11134</v>
      </c>
      <c r="D408" s="247"/>
      <c r="E408" s="244">
        <v>155200</v>
      </c>
      <c r="F408" s="244">
        <v>174070</v>
      </c>
      <c r="G408" s="212"/>
      <c r="H408" s="212"/>
      <c r="I408" s="213">
        <f>IFERROR(Таблица62526[[#This Row],[цена наличные]]*Таблица62526[[#This Row],[Заказ наличные]],"-")</f>
        <v>0</v>
      </c>
      <c r="J408" s="213">
        <f>IFERROR(Таблица62526[[#This Row],[Цена б/н]]*Таблица62526[[#This Row],[заказ б/н]],"-")</f>
        <v>0</v>
      </c>
      <c r="K408" s="245" t="str">
        <f>IF(Таблица62526[[#This Row],[Цена б/н]]&gt;0,"1 год","")</f>
        <v>1 год</v>
      </c>
    </row>
    <row r="409" spans="1:11" ht="13.5" customHeight="1" x14ac:dyDescent="0.25">
      <c r="A409" s="204" t="s">
        <v>418</v>
      </c>
      <c r="B409" s="242" t="s">
        <v>12492</v>
      </c>
      <c r="C409" s="243" t="s">
        <v>11137</v>
      </c>
      <c r="D409" s="247"/>
      <c r="E409" s="244">
        <v>168500</v>
      </c>
      <c r="F409" s="244">
        <v>189005</v>
      </c>
      <c r="G409" s="212"/>
      <c r="H409" s="212"/>
      <c r="I409" s="213">
        <f>IFERROR(Таблица62526[[#This Row],[цена наличные]]*Таблица62526[[#This Row],[Заказ наличные]],"-")</f>
        <v>0</v>
      </c>
      <c r="J409" s="213">
        <f>IFERROR(Таблица62526[[#This Row],[Цена б/н]]*Таблица62526[[#This Row],[заказ б/н]],"-")</f>
        <v>0</v>
      </c>
      <c r="K409" s="245" t="str">
        <f>IF(Таблица62526[[#This Row],[Цена б/н]]&gt;0,"1 год","")</f>
        <v>1 год</v>
      </c>
    </row>
    <row r="410" spans="1:11" ht="13.5" customHeight="1" x14ac:dyDescent="0.25">
      <c r="A410" s="204" t="s">
        <v>11140</v>
      </c>
      <c r="B410" s="242" t="s">
        <v>12493</v>
      </c>
      <c r="C410" s="243">
        <v>71005000619</v>
      </c>
      <c r="D410" s="247"/>
      <c r="E410" s="244">
        <v>42300</v>
      </c>
      <c r="F410" s="244">
        <v>47378.97</v>
      </c>
      <c r="G410" s="212"/>
      <c r="H410" s="212"/>
      <c r="I410" s="213">
        <f>IFERROR(Таблица62526[[#This Row],[цена наличные]]*Таблица62526[[#This Row],[Заказ наличные]],"-")</f>
        <v>0</v>
      </c>
      <c r="J410" s="213">
        <f>IFERROR(Таблица62526[[#This Row],[Цена б/н]]*Таблица62526[[#This Row],[заказ б/н]],"-")</f>
        <v>0</v>
      </c>
      <c r="K410" s="245" t="str">
        <f>IF(Таблица62526[[#This Row],[Цена б/н]]&gt;0,"1 год","")</f>
        <v>1 год</v>
      </c>
    </row>
    <row r="411" spans="1:11" ht="13.5" customHeight="1" x14ac:dyDescent="0.25">
      <c r="A411" s="204" t="s">
        <v>11140</v>
      </c>
      <c r="B411" s="242" t="s">
        <v>12497</v>
      </c>
      <c r="C411" s="243">
        <v>71005000523</v>
      </c>
      <c r="D411" s="247"/>
      <c r="E411" s="244">
        <v>43200</v>
      </c>
      <c r="F411" s="244">
        <v>48408.97</v>
      </c>
      <c r="G411" s="212"/>
      <c r="H411" s="212"/>
      <c r="I411" s="213">
        <f>IFERROR(Таблица62526[[#This Row],[цена наличные]]*Таблица62526[[#This Row],[Заказ наличные]],"-")</f>
        <v>0</v>
      </c>
      <c r="J411" s="213">
        <f>IFERROR(Таблица62526[[#This Row],[Цена б/н]]*Таблица62526[[#This Row],[заказ б/н]],"-")</f>
        <v>0</v>
      </c>
      <c r="K411" s="245" t="str">
        <f>IF(Таблица62526[[#This Row],[Цена б/н]]&gt;0,"1 год","")</f>
        <v>1 год</v>
      </c>
    </row>
    <row r="412" spans="1:11" ht="13.5" customHeight="1" x14ac:dyDescent="0.25">
      <c r="A412" s="241" t="s">
        <v>11140</v>
      </c>
      <c r="B412" s="242" t="s">
        <v>12494</v>
      </c>
      <c r="C412" s="243">
        <v>71005000517</v>
      </c>
      <c r="D412" s="247"/>
      <c r="E412" s="244">
        <v>45900</v>
      </c>
      <c r="F412" s="244">
        <v>51498.97</v>
      </c>
      <c r="G412" s="212"/>
      <c r="H412" s="212"/>
      <c r="I412" s="213">
        <f>IFERROR(Таблица62526[[#This Row],[цена наличные]]*Таблица62526[[#This Row],[Заказ наличные]],"-")</f>
        <v>0</v>
      </c>
      <c r="J412" s="213">
        <f>IFERROR(Таблица62526[[#This Row],[Цена б/н]]*Таблица62526[[#This Row],[заказ б/н]],"-")</f>
        <v>0</v>
      </c>
      <c r="K412" s="245" t="str">
        <f>IF(Таблица62526[[#This Row],[Цена б/н]]&gt;0,"1 год","")</f>
        <v>1 год</v>
      </c>
    </row>
    <row r="413" spans="1:11" ht="13.5" customHeight="1" x14ac:dyDescent="0.25">
      <c r="A413" s="241" t="s">
        <v>11140</v>
      </c>
      <c r="B413" s="242" t="s">
        <v>12498</v>
      </c>
      <c r="C413" s="243">
        <v>71005000518</v>
      </c>
      <c r="D413" s="247"/>
      <c r="E413" s="244">
        <v>46900</v>
      </c>
      <c r="F413" s="244">
        <v>52528.97</v>
      </c>
      <c r="G413" s="212"/>
      <c r="H413" s="212"/>
      <c r="I413" s="213">
        <f>IFERROR(Таблица62526[[#This Row],[цена наличные]]*Таблица62526[[#This Row],[Заказ наличные]],"-")</f>
        <v>0</v>
      </c>
      <c r="J413" s="213">
        <f>IFERROR(Таблица62526[[#This Row],[Цена б/н]]*Таблица62526[[#This Row],[заказ б/н]],"-")</f>
        <v>0</v>
      </c>
      <c r="K413" s="245" t="str">
        <f>IF(Таблица62526[[#This Row],[Цена б/н]]&gt;0,"1 год","")</f>
        <v>1 год</v>
      </c>
    </row>
    <row r="414" spans="1:11" ht="13.5" customHeight="1" x14ac:dyDescent="0.25">
      <c r="A414" s="204" t="s">
        <v>11140</v>
      </c>
      <c r="B414" s="242" t="s">
        <v>12495</v>
      </c>
      <c r="C414" s="243">
        <v>71005000465</v>
      </c>
      <c r="D414" s="247"/>
      <c r="E414" s="244">
        <v>47800</v>
      </c>
      <c r="F414" s="244">
        <v>53558.97</v>
      </c>
      <c r="G414" s="212"/>
      <c r="H414" s="212"/>
      <c r="I414" s="213">
        <f>IFERROR(Таблица62526[[#This Row],[цена наличные]]*Таблица62526[[#This Row],[Заказ наличные]],"-")</f>
        <v>0</v>
      </c>
      <c r="J414" s="213">
        <f>IFERROR(Таблица62526[[#This Row],[Цена б/н]]*Таблица62526[[#This Row],[заказ б/н]],"-")</f>
        <v>0</v>
      </c>
      <c r="K414" s="245" t="str">
        <f>IF(Таблица62526[[#This Row],[Цена б/н]]&gt;0,"1 год","")</f>
        <v>1 год</v>
      </c>
    </row>
    <row r="415" spans="1:11" ht="13.5" customHeight="1" x14ac:dyDescent="0.25">
      <c r="A415" s="241" t="s">
        <v>11140</v>
      </c>
      <c r="B415" s="242" t="s">
        <v>12496</v>
      </c>
      <c r="C415" s="243">
        <v>71005000618</v>
      </c>
      <c r="D415" s="247"/>
      <c r="E415" s="244">
        <v>48700</v>
      </c>
      <c r="F415" s="244">
        <v>54588.97</v>
      </c>
      <c r="G415" s="212"/>
      <c r="H415" s="212"/>
      <c r="I415" s="213">
        <f>IFERROR(Таблица62526[[#This Row],[цена наличные]]*Таблица62526[[#This Row],[Заказ наличные]],"-")</f>
        <v>0</v>
      </c>
      <c r="J415" s="213">
        <f>IFERROR(Таблица62526[[#This Row],[Цена б/н]]*Таблица62526[[#This Row],[заказ б/н]],"-")</f>
        <v>0</v>
      </c>
      <c r="K415" s="245" t="str">
        <f>IF(Таблица62526[[#This Row],[Цена б/н]]&gt;0,"1 год","")</f>
        <v>1 год</v>
      </c>
    </row>
    <row r="416" spans="1:11" ht="13.5" customHeight="1" x14ac:dyDescent="0.25">
      <c r="A416" s="241" t="s">
        <v>11140</v>
      </c>
      <c r="B416" s="242" t="s">
        <v>13970</v>
      </c>
      <c r="C416" s="243">
        <v>71003300345</v>
      </c>
      <c r="D416" s="247"/>
      <c r="E416" s="244">
        <v>49600</v>
      </c>
      <c r="F416" s="244">
        <v>55618.97</v>
      </c>
      <c r="G416" s="212"/>
      <c r="H416" s="212"/>
      <c r="I416" s="213">
        <f>IFERROR(Таблица62526[[#This Row],[цена наличные]]*Таблица62526[[#This Row],[Заказ наличные]],"-")</f>
        <v>0</v>
      </c>
      <c r="J416" s="213">
        <f>IFERROR(Таблица62526[[#This Row],[Цена б/н]]*Таблица62526[[#This Row],[заказ б/н]],"-")</f>
        <v>0</v>
      </c>
      <c r="K416" s="245" t="str">
        <f>IF(Таблица62526[[#This Row],[Цена б/н]]&gt;0,"1 год","")</f>
        <v>1 год</v>
      </c>
    </row>
    <row r="417" spans="1:11" ht="13.5" customHeight="1" x14ac:dyDescent="0.25">
      <c r="A417" s="527"/>
      <c r="B417" s="525"/>
      <c r="C417" s="528"/>
      <c r="D417" s="529"/>
      <c r="E417" s="526"/>
      <c r="F417" s="526"/>
      <c r="G417" s="230">
        <f>SUBTOTAL(109,Таблица62526[Заказ наличные])</f>
        <v>0</v>
      </c>
      <c r="H417" s="230">
        <f>SUBTOTAL(103,Таблица62526[заказ б/н])</f>
        <v>0</v>
      </c>
      <c r="I417" s="231">
        <f>SUBTOTAL(109,Таблица62526[сумма заказа наличные])</f>
        <v>0</v>
      </c>
      <c r="J417" s="231">
        <f>SUBTOTAL(109,Таблица62526[Сумма заказа б/н])</f>
        <v>0</v>
      </c>
      <c r="K417" s="530"/>
    </row>
  </sheetData>
  <mergeCells count="5">
    <mergeCell ref="A1:I1"/>
    <mergeCell ref="A2:D2"/>
    <mergeCell ref="A3:D3"/>
    <mergeCell ref="A4:D4"/>
    <mergeCell ref="E4:F4"/>
  </mergeCells>
  <hyperlinks>
    <hyperlink ref="A1" location="'Оглавление'!A1" display="Назад в оглавление" xr:uid="{00000000-0004-0000-1500-000000000000}"/>
  </hyperlinks>
  <pageMargins left="0.7" right="0.7" top="0.75" bottom="0.75" header="0" footer="0"/>
  <pageSetup paperSize="9" orientation="portrait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Лист15">
    <tabColor rgb="FFFF0066"/>
  </sheetPr>
  <dimension ref="A1:J173"/>
  <sheetViews>
    <sheetView showGridLines="0" zoomScaleNormal="100" workbookViewId="0">
      <pane ySplit="5" topLeftCell="A6" activePane="bottomLeft" state="frozen"/>
      <selection activeCell="A14" sqref="A14:XFD14"/>
      <selection pane="bottomLeft" sqref="A1:E1"/>
    </sheetView>
  </sheetViews>
  <sheetFormatPr defaultColWidth="14.42578125" defaultRowHeight="13.5" customHeight="1" x14ac:dyDescent="0.25"/>
  <cols>
    <col min="1" max="1" width="11.5703125" style="28" customWidth="1"/>
    <col min="2" max="2" width="96.7109375" style="28" customWidth="1"/>
    <col min="3" max="3" width="12.7109375" style="116" customWidth="1"/>
    <col min="4" max="4" width="9.7109375" style="28" customWidth="1"/>
    <col min="5" max="5" width="14" style="28" customWidth="1"/>
    <col min="6" max="6" width="11.7109375" style="37" customWidth="1"/>
    <col min="7" max="7" width="10.85546875" style="28" customWidth="1"/>
    <col min="8" max="8" width="11.140625" style="28" customWidth="1"/>
    <col min="9" max="10" width="14.85546875" style="28" bestFit="1" customWidth="1"/>
    <col min="11" max="11" width="11.42578125" style="28" customWidth="1"/>
    <col min="12" max="29" width="8.7109375" style="28" customWidth="1"/>
    <col min="30" max="16384" width="14.42578125" style="28"/>
  </cols>
  <sheetData>
    <row r="1" spans="1:10" ht="32.25" customHeight="1" x14ac:dyDescent="0.25">
      <c r="A1" s="622" t="s">
        <v>2</v>
      </c>
      <c r="B1" s="622"/>
      <c r="C1" s="622"/>
      <c r="D1" s="622"/>
      <c r="E1" s="622"/>
      <c r="F1" s="353"/>
      <c r="G1" s="353"/>
      <c r="H1" s="353"/>
      <c r="I1" s="353"/>
      <c r="J1" s="353"/>
    </row>
    <row r="2" spans="1:10" ht="21" x14ac:dyDescent="0.25">
      <c r="A2" s="623" t="s">
        <v>113</v>
      </c>
      <c r="B2" s="624"/>
      <c r="C2" s="624"/>
      <c r="D2" s="44"/>
      <c r="E2" s="57"/>
      <c r="F2" s="354"/>
      <c r="G2" s="354"/>
      <c r="H2" s="354"/>
    </row>
    <row r="3" spans="1:10" ht="41.25" customHeight="1" x14ac:dyDescent="0.25">
      <c r="A3" s="634" t="s">
        <v>117</v>
      </c>
      <c r="B3" s="656"/>
      <c r="C3" s="656"/>
      <c r="D3" s="55"/>
      <c r="E3" s="357"/>
      <c r="F3" s="354"/>
      <c r="G3" s="354"/>
      <c r="H3" s="354"/>
    </row>
    <row r="4" spans="1:10" ht="21" customHeight="1" x14ac:dyDescent="0.25">
      <c r="A4" s="653"/>
      <c r="B4" s="655"/>
      <c r="C4" s="352" t="s">
        <v>3</v>
      </c>
      <c r="D4" s="46">
        <f>SUM(Таблица625211[Заказ])</f>
        <v>0</v>
      </c>
      <c r="E4" s="47">
        <f>SUM(Таблица625211[сумма заказа])</f>
        <v>0</v>
      </c>
      <c r="F4" s="28"/>
    </row>
    <row r="5" spans="1:10" s="48" customFormat="1" ht="15" x14ac:dyDescent="0.25">
      <c r="A5" s="67" t="s">
        <v>22</v>
      </c>
      <c r="B5" s="68" t="s">
        <v>14</v>
      </c>
      <c r="C5" s="67" t="s">
        <v>18</v>
      </c>
      <c r="D5" s="70" t="s">
        <v>8</v>
      </c>
      <c r="E5" s="70" t="s">
        <v>112</v>
      </c>
    </row>
    <row r="6" spans="1:10" ht="15.75" x14ac:dyDescent="0.25">
      <c r="A6" s="241" t="s">
        <v>335</v>
      </c>
      <c r="B6" s="321" t="s">
        <v>336</v>
      </c>
      <c r="C6" s="324">
        <v>52800</v>
      </c>
      <c r="D6" s="325"/>
      <c r="E6" s="326">
        <f>IFERROR(Таблица625211[[#This Row],[цена]]*Таблица625211[[#This Row],[Заказ]],"-")</f>
        <v>0</v>
      </c>
      <c r="F6" s="28"/>
    </row>
    <row r="7" spans="1:10" ht="15.75" x14ac:dyDescent="0.25">
      <c r="A7" s="241" t="s">
        <v>335</v>
      </c>
      <c r="B7" s="205" t="s">
        <v>337</v>
      </c>
      <c r="C7" s="208">
        <v>100300</v>
      </c>
      <c r="D7" s="209"/>
      <c r="E7" s="210">
        <f>IFERROR(Таблица625211[[#This Row],[цена]]*Таблица625211[[#This Row],[Заказ]],"-")</f>
        <v>0</v>
      </c>
      <c r="F7" s="28"/>
    </row>
    <row r="8" spans="1:10" ht="15.75" x14ac:dyDescent="0.25">
      <c r="A8" s="241" t="s">
        <v>335</v>
      </c>
      <c r="B8" s="294" t="s">
        <v>338</v>
      </c>
      <c r="C8" s="297">
        <v>115000</v>
      </c>
      <c r="D8" s="298"/>
      <c r="E8" s="299">
        <f>IFERROR(Таблица625211[[#This Row],[цена]]*Таблица625211[[#This Row],[Заказ]],"-")</f>
        <v>0</v>
      </c>
      <c r="F8" s="28"/>
    </row>
    <row r="9" spans="1:10" ht="15.75" x14ac:dyDescent="0.25">
      <c r="A9" s="241" t="s">
        <v>335</v>
      </c>
      <c r="B9" s="205" t="s">
        <v>339</v>
      </c>
      <c r="C9" s="208">
        <v>125600</v>
      </c>
      <c r="D9" s="209"/>
      <c r="E9" s="210">
        <f>IFERROR(Таблица625211[[#This Row],[цена]]*Таблица625211[[#This Row],[Заказ]],"-")</f>
        <v>0</v>
      </c>
      <c r="F9" s="28"/>
    </row>
    <row r="10" spans="1:10" ht="15.75" x14ac:dyDescent="0.25">
      <c r="A10" s="241" t="s">
        <v>335</v>
      </c>
      <c r="B10" s="321" t="s">
        <v>341</v>
      </c>
      <c r="C10" s="324">
        <v>136100</v>
      </c>
      <c r="D10" s="325"/>
      <c r="E10" s="326">
        <f>IFERROR(Таблица625211[[#This Row],[цена]]*Таблица625211[[#This Row],[Заказ]],"-")</f>
        <v>0</v>
      </c>
      <c r="F10" s="28"/>
    </row>
    <row r="11" spans="1:10" ht="15.75" x14ac:dyDescent="0.25">
      <c r="A11" s="241" t="s">
        <v>335</v>
      </c>
      <c r="B11" s="242" t="s">
        <v>340</v>
      </c>
      <c r="C11" s="244">
        <v>146700</v>
      </c>
      <c r="D11" s="212"/>
      <c r="E11" s="213">
        <f>IFERROR(Таблица625211[[#This Row],[цена]]*Таблица625211[[#This Row],[Заказ]],"-")</f>
        <v>0</v>
      </c>
      <c r="F11" s="28"/>
    </row>
    <row r="12" spans="1:10" ht="15.75" x14ac:dyDescent="0.25">
      <c r="A12" s="241" t="s">
        <v>335</v>
      </c>
      <c r="B12" s="242" t="s">
        <v>342</v>
      </c>
      <c r="C12" s="297">
        <v>178300</v>
      </c>
      <c r="D12" s="298"/>
      <c r="E12" s="299">
        <f>IFERROR(Таблица625211[[#This Row],[цена]]*Таблица625211[[#This Row],[Заказ]],"-")</f>
        <v>0</v>
      </c>
      <c r="F12" s="28"/>
    </row>
    <row r="13" spans="1:10" ht="15.75" x14ac:dyDescent="0.25">
      <c r="A13" s="241" t="s">
        <v>335</v>
      </c>
      <c r="B13" s="321" t="s">
        <v>343</v>
      </c>
      <c r="C13" s="324">
        <v>199400</v>
      </c>
      <c r="D13" s="325"/>
      <c r="E13" s="326">
        <f>IFERROR(Таблица625211[[#This Row],[цена]]*Таблица625211[[#This Row],[Заказ]],"-")</f>
        <v>0</v>
      </c>
      <c r="F13" s="28"/>
    </row>
    <row r="14" spans="1:10" ht="15.75" x14ac:dyDescent="0.25">
      <c r="A14" s="241" t="s">
        <v>335</v>
      </c>
      <c r="B14" s="248" t="s">
        <v>9930</v>
      </c>
      <c r="C14" s="249">
        <v>231100</v>
      </c>
      <c r="D14" s="250"/>
      <c r="E14" s="251">
        <f>IFERROR(Таблица625211[[#This Row],[цена]]*Таблица625211[[#This Row],[Заказ]],"-")</f>
        <v>0</v>
      </c>
      <c r="F14" s="28"/>
    </row>
    <row r="15" spans="1:10" ht="15.75" x14ac:dyDescent="0.25">
      <c r="A15" s="241" t="s">
        <v>335</v>
      </c>
      <c r="B15" s="205" t="s">
        <v>344</v>
      </c>
      <c r="C15" s="208">
        <v>252200</v>
      </c>
      <c r="D15" s="209"/>
      <c r="E15" s="210">
        <f>IFERROR(Таблица625211[[#This Row],[цена]]*Таблица625211[[#This Row],[Заказ]],"-")</f>
        <v>0</v>
      </c>
      <c r="F15" s="28"/>
    </row>
    <row r="16" spans="1:10" ht="15.75" x14ac:dyDescent="0.25">
      <c r="A16" s="241" t="s">
        <v>294</v>
      </c>
      <c r="B16" s="321" t="s">
        <v>295</v>
      </c>
      <c r="C16" s="324">
        <v>146700</v>
      </c>
      <c r="D16" s="325"/>
      <c r="E16" s="326">
        <f>IFERROR(Таблица625211[[#This Row],[цена]]*Таблица625211[[#This Row],[Заказ]],"-")</f>
        <v>0</v>
      </c>
      <c r="F16" s="28"/>
    </row>
    <row r="17" spans="1:6" ht="15.75" x14ac:dyDescent="0.25">
      <c r="A17" s="241" t="s">
        <v>294</v>
      </c>
      <c r="B17" s="242" t="s">
        <v>9926</v>
      </c>
      <c r="C17" s="208">
        <v>210000</v>
      </c>
      <c r="D17" s="209"/>
      <c r="E17" s="210">
        <f>IFERROR(Таблица625211[[#This Row],[цена]]*Таблица625211[[#This Row],[Заказ]],"-")</f>
        <v>0</v>
      </c>
      <c r="F17" s="28"/>
    </row>
    <row r="18" spans="1:6" ht="15.75" x14ac:dyDescent="0.25">
      <c r="A18" s="241" t="s">
        <v>302</v>
      </c>
      <c r="B18" s="321" t="s">
        <v>303</v>
      </c>
      <c r="C18" s="324">
        <v>34900</v>
      </c>
      <c r="D18" s="325"/>
      <c r="E18" s="326">
        <f>IFERROR(Таблица625211[[#This Row],[цена]]*Таблица625211[[#This Row],[Заказ]],"-")</f>
        <v>0</v>
      </c>
      <c r="F18" s="28"/>
    </row>
    <row r="19" spans="1:6" ht="15.75" x14ac:dyDescent="0.25">
      <c r="A19" s="241" t="s">
        <v>302</v>
      </c>
      <c r="B19" s="321" t="s">
        <v>304</v>
      </c>
      <c r="C19" s="324">
        <v>40100</v>
      </c>
      <c r="D19" s="325"/>
      <c r="E19" s="326">
        <f>IFERROR(Таблица625211[[#This Row],[цена]]*Таблица625211[[#This Row],[Заказ]],"-")</f>
        <v>0</v>
      </c>
      <c r="F19" s="28"/>
    </row>
    <row r="20" spans="1:6" ht="15.75" x14ac:dyDescent="0.25">
      <c r="A20" s="241" t="s">
        <v>302</v>
      </c>
      <c r="B20" s="321" t="s">
        <v>305</v>
      </c>
      <c r="C20" s="324">
        <v>52800</v>
      </c>
      <c r="D20" s="325"/>
      <c r="E20" s="326">
        <f>IFERROR(Таблица625211[[#This Row],[цена]]*Таблица625211[[#This Row],[Заказ]],"-")</f>
        <v>0</v>
      </c>
      <c r="F20" s="28"/>
    </row>
    <row r="21" spans="1:6" ht="15.75" x14ac:dyDescent="0.25">
      <c r="A21" s="241" t="s">
        <v>306</v>
      </c>
      <c r="B21" s="242" t="s">
        <v>307</v>
      </c>
      <c r="C21" s="244">
        <v>93900</v>
      </c>
      <c r="D21" s="212"/>
      <c r="E21" s="213">
        <f>IFERROR(Таблица625211[[#This Row],[цена]]*Таблица625211[[#This Row],[Заказ]],"-")</f>
        <v>0</v>
      </c>
      <c r="F21" s="28"/>
    </row>
    <row r="22" spans="1:6" ht="15.75" x14ac:dyDescent="0.25">
      <c r="A22" s="241" t="s">
        <v>306</v>
      </c>
      <c r="B22" s="205" t="s">
        <v>308</v>
      </c>
      <c r="C22" s="208">
        <v>93900</v>
      </c>
      <c r="D22" s="209"/>
      <c r="E22" s="210">
        <f>IFERROR(Таблица625211[[#This Row],[цена]]*Таблица625211[[#This Row],[Заказ]],"-")</f>
        <v>0</v>
      </c>
      <c r="F22" s="28"/>
    </row>
    <row r="23" spans="1:6" ht="15.75" x14ac:dyDescent="0.25">
      <c r="A23" s="241" t="s">
        <v>306</v>
      </c>
      <c r="B23" s="242" t="s">
        <v>309</v>
      </c>
      <c r="C23" s="244">
        <v>93900</v>
      </c>
      <c r="D23" s="212"/>
      <c r="E23" s="213">
        <f>IFERROR(Таблица625211[[#This Row],[цена]]*Таблица625211[[#This Row],[Заказ]],"-")</f>
        <v>0</v>
      </c>
      <c r="F23" s="28"/>
    </row>
    <row r="24" spans="1:6" ht="15.75" x14ac:dyDescent="0.25">
      <c r="A24" s="241" t="s">
        <v>306</v>
      </c>
      <c r="B24" s="294" t="s">
        <v>310</v>
      </c>
      <c r="C24" s="297">
        <v>93900</v>
      </c>
      <c r="D24" s="298"/>
      <c r="E24" s="299">
        <f>IFERROR(Таблица625211[[#This Row],[цена]]*Таблица625211[[#This Row],[Заказ]],"-")</f>
        <v>0</v>
      </c>
      <c r="F24" s="28"/>
    </row>
    <row r="25" spans="1:6" ht="15.75" x14ac:dyDescent="0.25">
      <c r="A25" s="241" t="s">
        <v>306</v>
      </c>
      <c r="B25" s="294" t="s">
        <v>311</v>
      </c>
      <c r="C25" s="297">
        <v>93900</v>
      </c>
      <c r="D25" s="298"/>
      <c r="E25" s="299">
        <f>IFERROR(Таблица625211[[#This Row],[цена]]*Таблица625211[[#This Row],[Заказ]],"-")</f>
        <v>0</v>
      </c>
      <c r="F25" s="28"/>
    </row>
    <row r="26" spans="1:6" ht="15.75" x14ac:dyDescent="0.25">
      <c r="A26" s="241" t="s">
        <v>306</v>
      </c>
      <c r="B26" s="321" t="s">
        <v>312</v>
      </c>
      <c r="C26" s="324">
        <v>93900</v>
      </c>
      <c r="D26" s="325"/>
      <c r="E26" s="326">
        <f>IFERROR(Таблица625211[[#This Row],[цена]]*Таблица625211[[#This Row],[Заказ]],"-")</f>
        <v>0</v>
      </c>
      <c r="F26" s="28"/>
    </row>
    <row r="27" spans="1:6" ht="15.75" x14ac:dyDescent="0.25">
      <c r="A27" s="241" t="s">
        <v>306</v>
      </c>
      <c r="B27" s="294" t="s">
        <v>313</v>
      </c>
      <c r="C27" s="297">
        <v>104500</v>
      </c>
      <c r="D27" s="298"/>
      <c r="E27" s="299">
        <f>IFERROR(Таблица625211[[#This Row],[цена]]*Таблица625211[[#This Row],[Заказ]],"-")</f>
        <v>0</v>
      </c>
      <c r="F27" s="28"/>
    </row>
    <row r="28" spans="1:6" ht="15.75" x14ac:dyDescent="0.25">
      <c r="A28" s="241" t="s">
        <v>306</v>
      </c>
      <c r="B28" s="321" t="s">
        <v>314</v>
      </c>
      <c r="C28" s="324">
        <v>104500</v>
      </c>
      <c r="D28" s="325"/>
      <c r="E28" s="326">
        <f>IFERROR(Таблица625211[[#This Row],[цена]]*Таблица625211[[#This Row],[Заказ]],"-")</f>
        <v>0</v>
      </c>
      <c r="F28" s="28"/>
    </row>
    <row r="29" spans="1:6" ht="15.75" x14ac:dyDescent="0.25">
      <c r="A29" s="241" t="s">
        <v>306</v>
      </c>
      <c r="B29" s="242" t="s">
        <v>315</v>
      </c>
      <c r="C29" s="208">
        <v>104500</v>
      </c>
      <c r="D29" s="209"/>
      <c r="E29" s="210">
        <f>IFERROR(Таблица625211[[#This Row],[цена]]*Таблица625211[[#This Row],[Заказ]],"-")</f>
        <v>0</v>
      </c>
      <c r="F29" s="28"/>
    </row>
    <row r="30" spans="1:6" ht="15.75" x14ac:dyDescent="0.25">
      <c r="A30" s="241" t="s">
        <v>306</v>
      </c>
      <c r="B30" s="242" t="s">
        <v>316</v>
      </c>
      <c r="C30" s="208">
        <v>104500</v>
      </c>
      <c r="D30" s="209"/>
      <c r="E30" s="210">
        <f>IFERROR(Таблица625211[[#This Row],[цена]]*Таблица625211[[#This Row],[Заказ]],"-")</f>
        <v>0</v>
      </c>
      <c r="F30" s="28"/>
    </row>
    <row r="31" spans="1:6" ht="15.75" x14ac:dyDescent="0.25">
      <c r="A31" s="241" t="s">
        <v>306</v>
      </c>
      <c r="B31" s="205" t="s">
        <v>317</v>
      </c>
      <c r="C31" s="208">
        <v>115000</v>
      </c>
      <c r="D31" s="209"/>
      <c r="E31" s="210">
        <f>IFERROR(Таблица625211[[#This Row],[цена]]*Таблица625211[[#This Row],[Заказ]],"-")</f>
        <v>0</v>
      </c>
      <c r="F31" s="28"/>
    </row>
    <row r="32" spans="1:6" ht="15.75" x14ac:dyDescent="0.25">
      <c r="A32" s="241" t="s">
        <v>306</v>
      </c>
      <c r="B32" s="321" t="s">
        <v>318</v>
      </c>
      <c r="C32" s="324">
        <v>157200</v>
      </c>
      <c r="D32" s="325"/>
      <c r="E32" s="326">
        <f>IFERROR(Таблица625211[[#This Row],[цена]]*Таблица625211[[#This Row],[Заказ]],"-")</f>
        <v>0</v>
      </c>
      <c r="F32" s="28"/>
    </row>
    <row r="33" spans="1:6" ht="15.75" x14ac:dyDescent="0.25">
      <c r="A33" s="241" t="s">
        <v>302</v>
      </c>
      <c r="B33" s="242" t="s">
        <v>319</v>
      </c>
      <c r="C33" s="244">
        <v>167800</v>
      </c>
      <c r="D33" s="212"/>
      <c r="E33" s="213">
        <f>IFERROR(Таблица625211[[#This Row],[цена]]*Таблица625211[[#This Row],[Заказ]],"-")</f>
        <v>0</v>
      </c>
      <c r="F33" s="28"/>
    </row>
    <row r="34" spans="1:6" ht="15.75" x14ac:dyDescent="0.25">
      <c r="A34" s="241" t="s">
        <v>306</v>
      </c>
      <c r="B34" s="321" t="s">
        <v>9928</v>
      </c>
      <c r="C34" s="324">
        <v>167800</v>
      </c>
      <c r="D34" s="325"/>
      <c r="E34" s="326">
        <f>IFERROR(Таблица625211[[#This Row],[цена]]*Таблица625211[[#This Row],[Заказ]],"-")</f>
        <v>0</v>
      </c>
      <c r="F34" s="28"/>
    </row>
    <row r="35" spans="1:6" ht="15.75" x14ac:dyDescent="0.25">
      <c r="A35" s="241" t="s">
        <v>306</v>
      </c>
      <c r="B35" s="321" t="s">
        <v>9927</v>
      </c>
      <c r="C35" s="324">
        <v>178300</v>
      </c>
      <c r="D35" s="325"/>
      <c r="E35" s="326">
        <f>IFERROR(Таблица625211[[#This Row],[цена]]*Таблица625211[[#This Row],[Заказ]],"-")</f>
        <v>0</v>
      </c>
      <c r="F35" s="28"/>
    </row>
    <row r="36" spans="1:6" ht="15.75" x14ac:dyDescent="0.25">
      <c r="A36" s="241" t="s">
        <v>306</v>
      </c>
      <c r="B36" s="242" t="s">
        <v>320</v>
      </c>
      <c r="C36" s="297">
        <v>178300</v>
      </c>
      <c r="D36" s="298"/>
      <c r="E36" s="299">
        <f>IFERROR(Таблица625211[[#This Row],[цена]]*Таблица625211[[#This Row],[Заказ]],"-")</f>
        <v>0</v>
      </c>
      <c r="F36" s="28"/>
    </row>
    <row r="37" spans="1:6" ht="15.75" x14ac:dyDescent="0.25">
      <c r="A37" s="241" t="s">
        <v>306</v>
      </c>
      <c r="B37" s="294" t="s">
        <v>321</v>
      </c>
      <c r="C37" s="297">
        <v>188900</v>
      </c>
      <c r="D37" s="298"/>
      <c r="E37" s="299">
        <f>IFERROR(Таблица625211[[#This Row],[цена]]*Таблица625211[[#This Row],[Заказ]],"-")</f>
        <v>0</v>
      </c>
      <c r="F37" s="28"/>
    </row>
    <row r="38" spans="1:6" ht="15.75" x14ac:dyDescent="0.25">
      <c r="A38" s="241" t="s">
        <v>306</v>
      </c>
      <c r="B38" s="321" t="s">
        <v>322</v>
      </c>
      <c r="C38" s="324">
        <v>199400</v>
      </c>
      <c r="D38" s="325"/>
      <c r="E38" s="326">
        <f>IFERROR(Таблица625211[[#This Row],[цена]]*Таблица625211[[#This Row],[Заказ]],"-")</f>
        <v>0</v>
      </c>
      <c r="F38" s="28"/>
    </row>
    <row r="39" spans="1:6" ht="15.75" x14ac:dyDescent="0.25">
      <c r="A39" s="241" t="s">
        <v>306</v>
      </c>
      <c r="B39" s="321" t="s">
        <v>323</v>
      </c>
      <c r="C39" s="324">
        <v>210000</v>
      </c>
      <c r="D39" s="325"/>
      <c r="E39" s="326">
        <f>IFERROR(Таблица625211[[#This Row],[цена]]*Таблица625211[[#This Row],[Заказ]],"-")</f>
        <v>0</v>
      </c>
      <c r="F39" s="28"/>
    </row>
    <row r="40" spans="1:6" ht="15.75" x14ac:dyDescent="0.25">
      <c r="A40" s="241" t="s">
        <v>306</v>
      </c>
      <c r="B40" s="242" t="s">
        <v>324</v>
      </c>
      <c r="C40" s="244">
        <v>210000</v>
      </c>
      <c r="D40" s="212"/>
      <c r="E40" s="213">
        <f>IFERROR(Таблица625211[[#This Row],[цена]]*Таблица625211[[#This Row],[Заказ]],"-")</f>
        <v>0</v>
      </c>
      <c r="F40" s="28"/>
    </row>
    <row r="41" spans="1:6" ht="15.75" x14ac:dyDescent="0.25">
      <c r="A41" s="241" t="s">
        <v>306</v>
      </c>
      <c r="B41" s="205" t="s">
        <v>325</v>
      </c>
      <c r="C41" s="208">
        <v>220500</v>
      </c>
      <c r="D41" s="209"/>
      <c r="E41" s="210">
        <f>IFERROR(Таблица625211[[#This Row],[цена]]*Таблица625211[[#This Row],[Заказ]],"-")</f>
        <v>0</v>
      </c>
      <c r="F41" s="28"/>
    </row>
    <row r="42" spans="1:6" ht="15.75" x14ac:dyDescent="0.25">
      <c r="A42" s="241" t="s">
        <v>306</v>
      </c>
      <c r="B42" s="294" t="s">
        <v>326</v>
      </c>
      <c r="C42" s="297">
        <v>231100</v>
      </c>
      <c r="D42" s="298"/>
      <c r="E42" s="299">
        <f>IFERROR(Таблица625211[[#This Row],[цена]]*Таблица625211[[#This Row],[Заказ]],"-")</f>
        <v>0</v>
      </c>
      <c r="F42" s="28"/>
    </row>
    <row r="43" spans="1:6" ht="15.75" x14ac:dyDescent="0.25">
      <c r="A43" s="241" t="s">
        <v>306</v>
      </c>
      <c r="B43" s="242" t="s">
        <v>9929</v>
      </c>
      <c r="C43" s="244">
        <v>241600</v>
      </c>
      <c r="D43" s="212"/>
      <c r="E43" s="213">
        <f>IFERROR(Таблица625211[[#This Row],[цена]]*Таблица625211[[#This Row],[Заказ]],"-")</f>
        <v>0</v>
      </c>
      <c r="F43" s="28"/>
    </row>
    <row r="44" spans="1:6" ht="15.75" x14ac:dyDescent="0.25">
      <c r="A44" s="241" t="s">
        <v>306</v>
      </c>
      <c r="B44" s="242" t="s">
        <v>327</v>
      </c>
      <c r="C44" s="324">
        <v>241600</v>
      </c>
      <c r="D44" s="325"/>
      <c r="E44" s="326">
        <f>IFERROR(Таблица625211[[#This Row],[цена]]*Таблица625211[[#This Row],[Заказ]],"-")</f>
        <v>0</v>
      </c>
      <c r="F44" s="28"/>
    </row>
    <row r="45" spans="1:6" ht="15.75" x14ac:dyDescent="0.25">
      <c r="A45" s="241" t="s">
        <v>306</v>
      </c>
      <c r="B45" s="242" t="s">
        <v>328</v>
      </c>
      <c r="C45" s="244">
        <v>262700</v>
      </c>
      <c r="D45" s="212"/>
      <c r="E45" s="213">
        <f>IFERROR(Таблица625211[[#This Row],[цена]]*Таблица625211[[#This Row],[Заказ]],"-")</f>
        <v>0</v>
      </c>
      <c r="F45" s="28"/>
    </row>
    <row r="46" spans="1:6" ht="15.75" x14ac:dyDescent="0.25">
      <c r="A46" s="241" t="s">
        <v>306</v>
      </c>
      <c r="B46" s="294" t="s">
        <v>329</v>
      </c>
      <c r="C46" s="297">
        <v>262700</v>
      </c>
      <c r="D46" s="298"/>
      <c r="E46" s="299">
        <f>IFERROR(Таблица625211[[#This Row],[цена]]*Таблица625211[[#This Row],[Заказ]],"-")</f>
        <v>0</v>
      </c>
      <c r="F46" s="28"/>
    </row>
    <row r="47" spans="1:6" ht="15.75" x14ac:dyDescent="0.25">
      <c r="A47" s="241" t="s">
        <v>306</v>
      </c>
      <c r="B47" s="205" t="s">
        <v>330</v>
      </c>
      <c r="C47" s="208">
        <v>262700</v>
      </c>
      <c r="D47" s="209"/>
      <c r="E47" s="210">
        <f>IFERROR(Таблица625211[[#This Row],[цена]]*Таблица625211[[#This Row],[Заказ]],"-")</f>
        <v>0</v>
      </c>
      <c r="F47" s="28"/>
    </row>
    <row r="48" spans="1:6" ht="15.75" x14ac:dyDescent="0.25">
      <c r="A48" s="241" t="s">
        <v>306</v>
      </c>
      <c r="B48" s="321" t="s">
        <v>331</v>
      </c>
      <c r="C48" s="324">
        <v>262700</v>
      </c>
      <c r="D48" s="325"/>
      <c r="E48" s="326">
        <f>IFERROR(Таблица625211[[#This Row],[цена]]*Таблица625211[[#This Row],[Заказ]],"-")</f>
        <v>0</v>
      </c>
      <c r="F48" s="28"/>
    </row>
    <row r="49" spans="1:6" ht="15.75" x14ac:dyDescent="0.25">
      <c r="A49" s="241" t="s">
        <v>306</v>
      </c>
      <c r="B49" s="321" t="s">
        <v>332</v>
      </c>
      <c r="C49" s="324">
        <v>283800</v>
      </c>
      <c r="D49" s="325"/>
      <c r="E49" s="326">
        <f>IFERROR(Таблица625211[[#This Row],[цена]]*Таблица625211[[#This Row],[Заказ]],"-")</f>
        <v>0</v>
      </c>
      <c r="F49" s="28"/>
    </row>
    <row r="50" spans="1:6" ht="15.75" x14ac:dyDescent="0.25">
      <c r="A50" s="241" t="s">
        <v>306</v>
      </c>
      <c r="B50" s="321" t="s">
        <v>333</v>
      </c>
      <c r="C50" s="324">
        <v>315500</v>
      </c>
      <c r="D50" s="325"/>
      <c r="E50" s="326">
        <f>IFERROR(Таблица625211[[#This Row],[цена]]*Таблица625211[[#This Row],[Заказ]],"-")</f>
        <v>0</v>
      </c>
      <c r="F50" s="28"/>
    </row>
    <row r="51" spans="1:6" ht="15.75" x14ac:dyDescent="0.25">
      <c r="A51" s="241" t="s">
        <v>306</v>
      </c>
      <c r="B51" s="205" t="s">
        <v>334</v>
      </c>
      <c r="C51" s="208">
        <v>336600</v>
      </c>
      <c r="D51" s="209"/>
      <c r="E51" s="210">
        <f>IFERROR(Таблица625211[[#This Row],[цена]]*Таблица625211[[#This Row],[Заказ]],"-")</f>
        <v>0</v>
      </c>
      <c r="F51" s="28"/>
    </row>
    <row r="52" spans="1:6" ht="15.75" x14ac:dyDescent="0.25">
      <c r="A52" s="241" t="s">
        <v>292</v>
      </c>
      <c r="B52" s="321" t="s">
        <v>9931</v>
      </c>
      <c r="C52" s="324">
        <v>62300</v>
      </c>
      <c r="D52" s="325"/>
      <c r="E52" s="326">
        <f>IFERROR(Таблица625211[[#This Row],[цена]]*Таблица625211[[#This Row],[Заказ]],"-")</f>
        <v>0</v>
      </c>
      <c r="F52" s="28"/>
    </row>
    <row r="53" spans="1:6" ht="15.75" x14ac:dyDescent="0.25">
      <c r="A53" s="241" t="s">
        <v>351</v>
      </c>
      <c r="B53" s="205" t="s">
        <v>9932</v>
      </c>
      <c r="C53" s="208">
        <v>83400</v>
      </c>
      <c r="D53" s="209"/>
      <c r="E53" s="210">
        <f>IFERROR(Таблица625211[[#This Row],[цена]]*Таблица625211[[#This Row],[Заказ]],"-")</f>
        <v>0</v>
      </c>
      <c r="F53" s="28"/>
    </row>
    <row r="54" spans="1:6" ht="15.75" x14ac:dyDescent="0.25">
      <c r="A54" s="241" t="s">
        <v>351</v>
      </c>
      <c r="B54" s="205" t="s">
        <v>9933</v>
      </c>
      <c r="C54" s="208">
        <v>83400</v>
      </c>
      <c r="D54" s="209"/>
      <c r="E54" s="210">
        <f>IFERROR(Таблица625211[[#This Row],[цена]]*Таблица625211[[#This Row],[Заказ]],"-")</f>
        <v>0</v>
      </c>
      <c r="F54" s="28"/>
    </row>
    <row r="55" spans="1:6" ht="15.75" x14ac:dyDescent="0.25">
      <c r="A55" s="241" t="s">
        <v>351</v>
      </c>
      <c r="B55" s="242" t="s">
        <v>9934</v>
      </c>
      <c r="C55" s="297">
        <v>83400</v>
      </c>
      <c r="D55" s="298"/>
      <c r="E55" s="299">
        <f>IFERROR(Таблица625211[[#This Row],[цена]]*Таблица625211[[#This Row],[Заказ]],"-")</f>
        <v>0</v>
      </c>
      <c r="F55" s="28"/>
    </row>
    <row r="56" spans="1:6" ht="15.75" x14ac:dyDescent="0.25">
      <c r="A56" s="241" t="s">
        <v>292</v>
      </c>
      <c r="B56" s="321" t="s">
        <v>345</v>
      </c>
      <c r="C56" s="324">
        <v>85500</v>
      </c>
      <c r="D56" s="325"/>
      <c r="E56" s="326">
        <f>IFERROR(Таблица625211[[#This Row],[цена]]*Таблица625211[[#This Row],[Заказ]],"-")</f>
        <v>0</v>
      </c>
      <c r="F56" s="28"/>
    </row>
    <row r="57" spans="1:6" ht="15.75" x14ac:dyDescent="0.25">
      <c r="A57" s="241" t="s">
        <v>351</v>
      </c>
      <c r="B57" s="242" t="s">
        <v>9935</v>
      </c>
      <c r="C57" s="244">
        <v>93900</v>
      </c>
      <c r="D57" s="212"/>
      <c r="E57" s="213">
        <f>IFERROR(Таблица625211[[#This Row],[цена]]*Таблица625211[[#This Row],[Заказ]],"-")</f>
        <v>0</v>
      </c>
      <c r="F57" s="28"/>
    </row>
    <row r="58" spans="1:6" ht="15.75" x14ac:dyDescent="0.25">
      <c r="A58" s="241" t="s">
        <v>351</v>
      </c>
      <c r="B58" s="294" t="s">
        <v>9936</v>
      </c>
      <c r="C58" s="297">
        <v>93900</v>
      </c>
      <c r="D58" s="298"/>
      <c r="E58" s="299">
        <f>IFERROR(Таблица625211[[#This Row],[цена]]*Таблица625211[[#This Row],[Заказ]],"-")</f>
        <v>0</v>
      </c>
      <c r="F58" s="28"/>
    </row>
    <row r="59" spans="1:6" ht="15.75" x14ac:dyDescent="0.25">
      <c r="A59" s="241" t="s">
        <v>292</v>
      </c>
      <c r="B59" s="321" t="s">
        <v>346</v>
      </c>
      <c r="C59" s="324">
        <v>100300</v>
      </c>
      <c r="D59" s="325"/>
      <c r="E59" s="326">
        <f>IFERROR(Таблица625211[[#This Row],[цена]]*Таблица625211[[#This Row],[Заказ]],"-")</f>
        <v>0</v>
      </c>
      <c r="F59" s="28"/>
    </row>
    <row r="60" spans="1:6" ht="15.75" x14ac:dyDescent="0.25">
      <c r="A60" s="241" t="s">
        <v>292</v>
      </c>
      <c r="B60" s="205" t="s">
        <v>347</v>
      </c>
      <c r="C60" s="208">
        <v>115000</v>
      </c>
      <c r="D60" s="209"/>
      <c r="E60" s="210">
        <f>IFERROR(Таблица625211[[#This Row],[цена]]*Таблица625211[[#This Row],[Заказ]],"-")</f>
        <v>0</v>
      </c>
      <c r="F60" s="28"/>
    </row>
    <row r="61" spans="1:6" ht="15.75" x14ac:dyDescent="0.25">
      <c r="A61" s="241" t="s">
        <v>351</v>
      </c>
      <c r="B61" s="321" t="s">
        <v>9937</v>
      </c>
      <c r="C61" s="324">
        <v>115000</v>
      </c>
      <c r="D61" s="325"/>
      <c r="E61" s="326">
        <f>IFERROR(Таблица625211[[#This Row],[цена]]*Таблица625211[[#This Row],[Заказ]],"-")</f>
        <v>0</v>
      </c>
      <c r="F61" s="28"/>
    </row>
    <row r="62" spans="1:6" ht="15.75" x14ac:dyDescent="0.25">
      <c r="A62" s="241" t="s">
        <v>292</v>
      </c>
      <c r="B62" s="321" t="s">
        <v>293</v>
      </c>
      <c r="C62" s="324">
        <v>136100</v>
      </c>
      <c r="D62" s="325"/>
      <c r="E62" s="326">
        <f>IFERROR(Таблица625211[[#This Row],[цена]]*Таблица625211[[#This Row],[Заказ]],"-")</f>
        <v>0</v>
      </c>
      <c r="F62" s="28"/>
    </row>
    <row r="63" spans="1:6" ht="15.75" x14ac:dyDescent="0.25">
      <c r="A63" s="241" t="s">
        <v>292</v>
      </c>
      <c r="B63" s="321" t="s">
        <v>348</v>
      </c>
      <c r="C63" s="324">
        <v>136100</v>
      </c>
      <c r="D63" s="325"/>
      <c r="E63" s="326">
        <f>IFERROR(Таблица625211[[#This Row],[цена]]*Таблица625211[[#This Row],[Заказ]],"-")</f>
        <v>0</v>
      </c>
      <c r="F63" s="28"/>
    </row>
    <row r="64" spans="1:6" ht="15.75" x14ac:dyDescent="0.25">
      <c r="A64" s="241" t="s">
        <v>292</v>
      </c>
      <c r="B64" s="321" t="s">
        <v>349</v>
      </c>
      <c r="C64" s="324">
        <v>136100</v>
      </c>
      <c r="D64" s="325"/>
      <c r="E64" s="326">
        <f>IFERROR(Таблица625211[[#This Row],[цена]]*Таблица625211[[#This Row],[Заказ]],"-")</f>
        <v>0</v>
      </c>
      <c r="F64" s="28"/>
    </row>
    <row r="65" spans="1:6" ht="15.75" x14ac:dyDescent="0.25">
      <c r="A65" s="241" t="s">
        <v>292</v>
      </c>
      <c r="B65" s="321" t="s">
        <v>350</v>
      </c>
      <c r="C65" s="324">
        <v>146700</v>
      </c>
      <c r="D65" s="325"/>
      <c r="E65" s="326">
        <f>IFERROR(Таблица625211[[#This Row],[цена]]*Таблица625211[[#This Row],[Заказ]],"-")</f>
        <v>0</v>
      </c>
      <c r="F65" s="28"/>
    </row>
    <row r="66" spans="1:6" ht="15.75" x14ac:dyDescent="0.25">
      <c r="A66" s="241" t="s">
        <v>351</v>
      </c>
      <c r="B66" s="205" t="s">
        <v>10251</v>
      </c>
      <c r="C66" s="208">
        <v>146700</v>
      </c>
      <c r="D66" s="209"/>
      <c r="E66" s="210">
        <f>IFERROR(Таблица625211[[#This Row],[цена]]*Таблица625211[[#This Row],[Заказ]],"-")</f>
        <v>0</v>
      </c>
      <c r="F66" s="28"/>
    </row>
    <row r="67" spans="1:6" ht="15.75" x14ac:dyDescent="0.25">
      <c r="A67" s="241" t="s">
        <v>351</v>
      </c>
      <c r="B67" s="205" t="s">
        <v>9938</v>
      </c>
      <c r="C67" s="208">
        <v>167800</v>
      </c>
      <c r="D67" s="209"/>
      <c r="E67" s="210">
        <f>IFERROR(Таблица625211[[#This Row],[цена]]*Таблица625211[[#This Row],[Заказ]],"-")</f>
        <v>0</v>
      </c>
      <c r="F67" s="28"/>
    </row>
    <row r="68" spans="1:6" ht="15.75" x14ac:dyDescent="0.25">
      <c r="A68" s="241" t="s">
        <v>292</v>
      </c>
      <c r="B68" s="321" t="s">
        <v>296</v>
      </c>
      <c r="C68" s="324">
        <v>178300</v>
      </c>
      <c r="D68" s="325"/>
      <c r="E68" s="326">
        <f>IFERROR(Таблица625211[[#This Row],[цена]]*Таблица625211[[#This Row],[Заказ]],"-")</f>
        <v>0</v>
      </c>
      <c r="F68" s="28"/>
    </row>
    <row r="69" spans="1:6" ht="15.75" x14ac:dyDescent="0.25">
      <c r="A69" s="241" t="s">
        <v>351</v>
      </c>
      <c r="B69" s="321" t="s">
        <v>352</v>
      </c>
      <c r="C69" s="324">
        <v>178300</v>
      </c>
      <c r="D69" s="325"/>
      <c r="E69" s="326">
        <f>IFERROR(Таблица625211[[#This Row],[цена]]*Таблица625211[[#This Row],[Заказ]],"-")</f>
        <v>0</v>
      </c>
      <c r="F69" s="28"/>
    </row>
    <row r="70" spans="1:6" ht="15.75" x14ac:dyDescent="0.25">
      <c r="A70" s="241" t="s">
        <v>351</v>
      </c>
      <c r="B70" s="248" t="s">
        <v>9939</v>
      </c>
      <c r="C70" s="249">
        <v>178300</v>
      </c>
      <c r="D70" s="250"/>
      <c r="E70" s="251">
        <f>IFERROR(Таблица625211[[#This Row],[цена]]*Таблица625211[[#This Row],[Заказ]],"-")</f>
        <v>0</v>
      </c>
      <c r="F70" s="28"/>
    </row>
    <row r="71" spans="1:6" ht="15.75" x14ac:dyDescent="0.25">
      <c r="A71" s="241" t="s">
        <v>292</v>
      </c>
      <c r="B71" s="321" t="s">
        <v>297</v>
      </c>
      <c r="C71" s="324">
        <v>188900</v>
      </c>
      <c r="D71" s="325"/>
      <c r="E71" s="326">
        <f>IFERROR(Таблица625211[[#This Row],[цена]]*Таблица625211[[#This Row],[Заказ]],"-")</f>
        <v>0</v>
      </c>
      <c r="F71" s="28"/>
    </row>
    <row r="72" spans="1:6" ht="15.75" x14ac:dyDescent="0.25">
      <c r="A72" s="241" t="s">
        <v>351</v>
      </c>
      <c r="B72" s="205" t="s">
        <v>9940</v>
      </c>
      <c r="C72" s="208">
        <v>199400</v>
      </c>
      <c r="D72" s="209"/>
      <c r="E72" s="210">
        <f>IFERROR(Таблица625211[[#This Row],[цена]]*Таблица625211[[#This Row],[Заказ]],"-")</f>
        <v>0</v>
      </c>
      <c r="F72" s="28"/>
    </row>
    <row r="73" spans="1:6" ht="15.75" x14ac:dyDescent="0.25">
      <c r="A73" s="241" t="s">
        <v>292</v>
      </c>
      <c r="B73" s="294" t="s">
        <v>9941</v>
      </c>
      <c r="C73" s="297">
        <v>262700</v>
      </c>
      <c r="D73" s="298"/>
      <c r="E73" s="299">
        <f>IFERROR(Таблица625211[[#This Row],[цена]]*Таблица625211[[#This Row],[Заказ]],"-")</f>
        <v>0</v>
      </c>
      <c r="F73" s="28"/>
    </row>
    <row r="74" spans="1:6" ht="15.75" x14ac:dyDescent="0.25">
      <c r="A74" s="241" t="s">
        <v>292</v>
      </c>
      <c r="B74" s="321" t="s">
        <v>298</v>
      </c>
      <c r="C74" s="324">
        <v>283800</v>
      </c>
      <c r="D74" s="325"/>
      <c r="E74" s="326">
        <f>IFERROR(Таблица625211[[#This Row],[цена]]*Таблица625211[[#This Row],[Заказ]],"-")</f>
        <v>0</v>
      </c>
      <c r="F74" s="28"/>
    </row>
    <row r="75" spans="1:6" ht="15.75" x14ac:dyDescent="0.25">
      <c r="A75" s="241" t="s">
        <v>351</v>
      </c>
      <c r="B75" s="294" t="s">
        <v>9942</v>
      </c>
      <c r="C75" s="297">
        <v>294400</v>
      </c>
      <c r="D75" s="298"/>
      <c r="E75" s="299">
        <f>IFERROR(Таблица625211[[#This Row],[цена]]*Таблица625211[[#This Row],[Заказ]],"-")</f>
        <v>0</v>
      </c>
      <c r="F75" s="28"/>
    </row>
    <row r="76" spans="1:6" ht="15.75" x14ac:dyDescent="0.25">
      <c r="A76" s="241" t="s">
        <v>292</v>
      </c>
      <c r="B76" s="205" t="s">
        <v>299</v>
      </c>
      <c r="C76" s="208">
        <v>304900</v>
      </c>
      <c r="D76" s="209"/>
      <c r="E76" s="210">
        <f>IFERROR(Таблица625211[[#This Row],[цена]]*Таблица625211[[#This Row],[Заказ]],"-")</f>
        <v>0</v>
      </c>
      <c r="F76" s="28"/>
    </row>
    <row r="77" spans="1:6" ht="15.75" x14ac:dyDescent="0.25">
      <c r="A77" s="241" t="s">
        <v>292</v>
      </c>
      <c r="B77" s="321" t="s">
        <v>300</v>
      </c>
      <c r="C77" s="324">
        <v>315500</v>
      </c>
      <c r="D77" s="325"/>
      <c r="E77" s="326">
        <f>IFERROR(Таблица625211[[#This Row],[цена]]*Таблица625211[[#This Row],[Заказ]],"-")</f>
        <v>0</v>
      </c>
      <c r="F77" s="28"/>
    </row>
    <row r="78" spans="1:6" ht="15.75" x14ac:dyDescent="0.25">
      <c r="A78" s="241" t="s">
        <v>351</v>
      </c>
      <c r="B78" s="242" t="s">
        <v>9943</v>
      </c>
      <c r="C78" s="244">
        <v>315500</v>
      </c>
      <c r="D78" s="212"/>
      <c r="E78" s="213">
        <f>IFERROR(Таблица625211[[#This Row],[цена]]*Таблица625211[[#This Row],[Заказ]],"-")</f>
        <v>0</v>
      </c>
      <c r="F78" s="28"/>
    </row>
    <row r="79" spans="1:6" ht="15.75" x14ac:dyDescent="0.25">
      <c r="A79" s="241" t="s">
        <v>292</v>
      </c>
      <c r="B79" s="294" t="s">
        <v>301</v>
      </c>
      <c r="C79" s="297">
        <v>484300</v>
      </c>
      <c r="D79" s="298"/>
      <c r="E79" s="299">
        <f>IFERROR(Таблица625211[[#This Row],[цена]]*Таблица625211[[#This Row],[Заказ]],"-")</f>
        <v>0</v>
      </c>
      <c r="F79" s="28"/>
    </row>
    <row r="80" spans="1:6" ht="15.75" x14ac:dyDescent="0.25">
      <c r="A80" s="241" t="s">
        <v>385</v>
      </c>
      <c r="B80" s="321" t="s">
        <v>386</v>
      </c>
      <c r="C80" s="324">
        <v>93900</v>
      </c>
      <c r="D80" s="325"/>
      <c r="E80" s="326">
        <f>IFERROR(Таблица625211[[#This Row],[цена]]*Таблица625211[[#This Row],[Заказ]],"-")</f>
        <v>0</v>
      </c>
      <c r="F80" s="28"/>
    </row>
    <row r="81" spans="1:6" ht="15.75" x14ac:dyDescent="0.25">
      <c r="A81" s="241" t="s">
        <v>385</v>
      </c>
      <c r="B81" s="294" t="s">
        <v>387</v>
      </c>
      <c r="C81" s="297">
        <v>104500</v>
      </c>
      <c r="D81" s="298"/>
      <c r="E81" s="299">
        <f>IFERROR(Таблица625211[[#This Row],[цена]]*Таблица625211[[#This Row],[Заказ]],"-")</f>
        <v>0</v>
      </c>
      <c r="F81" s="28"/>
    </row>
    <row r="82" spans="1:6" ht="15.75" x14ac:dyDescent="0.25">
      <c r="A82" s="241" t="s">
        <v>385</v>
      </c>
      <c r="B82" s="242" t="s">
        <v>9950</v>
      </c>
      <c r="C82" s="244">
        <v>104500</v>
      </c>
      <c r="D82" s="212"/>
      <c r="E82" s="213">
        <f>IFERROR(Таблица625211[[#This Row],[цена]]*Таблица625211[[#This Row],[Заказ]],"-")</f>
        <v>0</v>
      </c>
      <c r="F82" s="28"/>
    </row>
    <row r="83" spans="1:6" ht="15.75" x14ac:dyDescent="0.25">
      <c r="A83" s="241" t="s">
        <v>385</v>
      </c>
      <c r="B83" s="242" t="s">
        <v>388</v>
      </c>
      <c r="C83" s="244">
        <v>107700</v>
      </c>
      <c r="D83" s="212"/>
      <c r="E83" s="213">
        <f>IFERROR(Таблица625211[[#This Row],[цена]]*Таблица625211[[#This Row],[Заказ]],"-")</f>
        <v>0</v>
      </c>
      <c r="F83" s="28"/>
    </row>
    <row r="84" spans="1:6" ht="15.75" x14ac:dyDescent="0.25">
      <c r="A84" s="241" t="s">
        <v>385</v>
      </c>
      <c r="B84" s="321" t="s">
        <v>9951</v>
      </c>
      <c r="C84" s="324">
        <v>125600</v>
      </c>
      <c r="D84" s="325"/>
      <c r="E84" s="326">
        <f>IFERROR(Таблица625211[[#This Row],[цена]]*Таблица625211[[#This Row],[Заказ]],"-")</f>
        <v>0</v>
      </c>
      <c r="F84" s="28"/>
    </row>
    <row r="85" spans="1:6" ht="15.75" x14ac:dyDescent="0.25">
      <c r="A85" s="241" t="s">
        <v>385</v>
      </c>
      <c r="B85" s="242" t="s">
        <v>390</v>
      </c>
      <c r="C85" s="244">
        <v>157200</v>
      </c>
      <c r="D85" s="212"/>
      <c r="E85" s="213">
        <f>IFERROR(Таблица625211[[#This Row],[цена]]*Таблица625211[[#This Row],[Заказ]],"-")</f>
        <v>0</v>
      </c>
      <c r="F85" s="28"/>
    </row>
    <row r="86" spans="1:6" ht="15.75" x14ac:dyDescent="0.25">
      <c r="A86" s="241" t="s">
        <v>385</v>
      </c>
      <c r="B86" s="321" t="s">
        <v>391</v>
      </c>
      <c r="C86" s="324">
        <v>167800</v>
      </c>
      <c r="D86" s="325"/>
      <c r="E86" s="326">
        <f>IFERROR(Таблица625211[[#This Row],[цена]]*Таблица625211[[#This Row],[Заказ]],"-")</f>
        <v>0</v>
      </c>
      <c r="F86" s="28"/>
    </row>
    <row r="87" spans="1:6" ht="15.75" x14ac:dyDescent="0.25">
      <c r="A87" s="241" t="s">
        <v>385</v>
      </c>
      <c r="B87" s="321" t="s">
        <v>392</v>
      </c>
      <c r="C87" s="324">
        <v>167800</v>
      </c>
      <c r="D87" s="325"/>
      <c r="E87" s="326">
        <f>IFERROR(Таблица625211[[#This Row],[цена]]*Таблица625211[[#This Row],[Заказ]],"-")</f>
        <v>0</v>
      </c>
      <c r="F87" s="28"/>
    </row>
    <row r="88" spans="1:6" ht="15.75" x14ac:dyDescent="0.25">
      <c r="A88" s="241" t="s">
        <v>385</v>
      </c>
      <c r="B88" s="205" t="s">
        <v>393</v>
      </c>
      <c r="C88" s="208">
        <v>167800</v>
      </c>
      <c r="D88" s="209"/>
      <c r="E88" s="210">
        <f>IFERROR(Таблица625211[[#This Row],[цена]]*Таблица625211[[#This Row],[Заказ]],"-")</f>
        <v>0</v>
      </c>
      <c r="F88" s="28"/>
    </row>
    <row r="89" spans="1:6" ht="15.75" x14ac:dyDescent="0.25">
      <c r="A89" s="241" t="s">
        <v>385</v>
      </c>
      <c r="B89" s="321" t="s">
        <v>394</v>
      </c>
      <c r="C89" s="324">
        <v>167800</v>
      </c>
      <c r="D89" s="325"/>
      <c r="E89" s="326">
        <f>IFERROR(Таблица625211[[#This Row],[цена]]*Таблица625211[[#This Row],[Заказ]],"-")</f>
        <v>0</v>
      </c>
      <c r="F89" s="28"/>
    </row>
    <row r="90" spans="1:6" ht="15.75" x14ac:dyDescent="0.25">
      <c r="A90" s="241" t="s">
        <v>385</v>
      </c>
      <c r="B90" s="242" t="s">
        <v>395</v>
      </c>
      <c r="C90" s="244">
        <v>178300</v>
      </c>
      <c r="D90" s="212"/>
      <c r="E90" s="213">
        <f>IFERROR(Таблица625211[[#This Row],[цена]]*Таблица625211[[#This Row],[Заказ]],"-")</f>
        <v>0</v>
      </c>
      <c r="F90" s="28"/>
    </row>
    <row r="91" spans="1:6" ht="15.75" x14ac:dyDescent="0.25">
      <c r="A91" s="241" t="s">
        <v>385</v>
      </c>
      <c r="B91" s="321" t="s">
        <v>10252</v>
      </c>
      <c r="C91" s="324">
        <v>178300</v>
      </c>
      <c r="D91" s="325"/>
      <c r="E91" s="326">
        <f>IFERROR(Таблица625211[[#This Row],[цена]]*Таблица625211[[#This Row],[Заказ]],"-")</f>
        <v>0</v>
      </c>
      <c r="F91" s="28"/>
    </row>
    <row r="92" spans="1:6" ht="15.75" x14ac:dyDescent="0.25">
      <c r="A92" s="241" t="s">
        <v>385</v>
      </c>
      <c r="B92" s="294" t="s">
        <v>396</v>
      </c>
      <c r="C92" s="297">
        <v>188900</v>
      </c>
      <c r="D92" s="298"/>
      <c r="E92" s="299">
        <f>IFERROR(Таблица625211[[#This Row],[цена]]*Таблица625211[[#This Row],[Заказ]],"-")</f>
        <v>0</v>
      </c>
      <c r="F92" s="28"/>
    </row>
    <row r="93" spans="1:6" ht="15.75" x14ac:dyDescent="0.25">
      <c r="A93" s="241" t="s">
        <v>385</v>
      </c>
      <c r="B93" s="294" t="s">
        <v>397</v>
      </c>
      <c r="C93" s="297">
        <v>188900</v>
      </c>
      <c r="D93" s="298"/>
      <c r="E93" s="299">
        <f>IFERROR(Таблица625211[[#This Row],[цена]]*Таблица625211[[#This Row],[Заказ]],"-")</f>
        <v>0</v>
      </c>
      <c r="F93" s="28"/>
    </row>
    <row r="94" spans="1:6" ht="15.75" x14ac:dyDescent="0.25">
      <c r="A94" s="241" t="s">
        <v>385</v>
      </c>
      <c r="B94" s="242" t="s">
        <v>398</v>
      </c>
      <c r="C94" s="244">
        <v>188900</v>
      </c>
      <c r="D94" s="212"/>
      <c r="E94" s="213">
        <f>IFERROR(Таблица625211[[#This Row],[цена]]*Таблица625211[[#This Row],[Заказ]],"-")</f>
        <v>0</v>
      </c>
      <c r="F94" s="28"/>
    </row>
    <row r="95" spans="1:6" ht="15.75" x14ac:dyDescent="0.25">
      <c r="A95" s="241" t="s">
        <v>385</v>
      </c>
      <c r="B95" s="205" t="s">
        <v>399</v>
      </c>
      <c r="C95" s="208">
        <v>199400</v>
      </c>
      <c r="D95" s="209"/>
      <c r="E95" s="210">
        <f>IFERROR(Таблица625211[[#This Row],[цена]]*Таблица625211[[#This Row],[Заказ]],"-")</f>
        <v>0</v>
      </c>
      <c r="F95" s="28"/>
    </row>
    <row r="96" spans="1:6" ht="15.75" x14ac:dyDescent="0.25">
      <c r="A96" s="241" t="s">
        <v>385</v>
      </c>
      <c r="B96" s="242" t="s">
        <v>389</v>
      </c>
      <c r="C96" s="244">
        <v>210000</v>
      </c>
      <c r="D96" s="212"/>
      <c r="E96" s="213">
        <f>IFERROR(Таблица625211[[#This Row],[цена]]*Таблица625211[[#This Row],[Заказ]],"-")</f>
        <v>0</v>
      </c>
      <c r="F96" s="28"/>
    </row>
    <row r="97" spans="1:6" ht="15.75" x14ac:dyDescent="0.25">
      <c r="A97" s="241" t="s">
        <v>385</v>
      </c>
      <c r="B97" s="321" t="s">
        <v>400</v>
      </c>
      <c r="C97" s="324">
        <v>220500</v>
      </c>
      <c r="D97" s="325"/>
      <c r="E97" s="326">
        <f>IFERROR(Таблица625211[[#This Row],[цена]]*Таблица625211[[#This Row],[Заказ]],"-")</f>
        <v>0</v>
      </c>
      <c r="F97" s="28"/>
    </row>
    <row r="98" spans="1:6" ht="15.75" x14ac:dyDescent="0.25">
      <c r="A98" s="241" t="s">
        <v>385</v>
      </c>
      <c r="B98" s="321" t="s">
        <v>10253</v>
      </c>
      <c r="C98" s="324">
        <v>220500</v>
      </c>
      <c r="D98" s="325"/>
      <c r="E98" s="326">
        <f>IFERROR(Таблица625211[[#This Row],[цена]]*Таблица625211[[#This Row],[Заказ]],"-")</f>
        <v>0</v>
      </c>
      <c r="F98" s="28"/>
    </row>
    <row r="99" spans="1:6" ht="15.75" x14ac:dyDescent="0.25">
      <c r="A99" s="241" t="s">
        <v>385</v>
      </c>
      <c r="B99" s="321" t="s">
        <v>401</v>
      </c>
      <c r="C99" s="324">
        <v>220500</v>
      </c>
      <c r="D99" s="325"/>
      <c r="E99" s="326">
        <f>IFERROR(Таблица625211[[#This Row],[цена]]*Таблица625211[[#This Row],[Заказ]],"-")</f>
        <v>0</v>
      </c>
      <c r="F99" s="28"/>
    </row>
    <row r="100" spans="1:6" ht="15.75" x14ac:dyDescent="0.25">
      <c r="A100" s="241" t="s">
        <v>385</v>
      </c>
      <c r="B100" s="321" t="s">
        <v>402</v>
      </c>
      <c r="C100" s="324">
        <v>252200</v>
      </c>
      <c r="D100" s="325"/>
      <c r="E100" s="326">
        <f>IFERROR(Таблица625211[[#This Row],[цена]]*Таблица625211[[#This Row],[Заказ]],"-")</f>
        <v>0</v>
      </c>
      <c r="F100" s="28"/>
    </row>
    <row r="101" spans="1:6" ht="15.75" x14ac:dyDescent="0.25">
      <c r="A101" s="241" t="s">
        <v>385</v>
      </c>
      <c r="B101" s="321" t="s">
        <v>403</v>
      </c>
      <c r="C101" s="324">
        <v>268000</v>
      </c>
      <c r="D101" s="325"/>
      <c r="E101" s="326">
        <f>IFERROR(Таблица625211[[#This Row],[цена]]*Таблица625211[[#This Row],[Заказ]],"-")</f>
        <v>0</v>
      </c>
      <c r="F101" s="28"/>
    </row>
    <row r="102" spans="1:6" ht="15.75" x14ac:dyDescent="0.25">
      <c r="A102" s="241" t="s">
        <v>353</v>
      </c>
      <c r="B102" s="294" t="s">
        <v>354</v>
      </c>
      <c r="C102" s="297">
        <v>72800</v>
      </c>
      <c r="D102" s="298"/>
      <c r="E102" s="299">
        <f>IFERROR(Таблица625211[[#This Row],[цена]]*Таблица625211[[#This Row],[Заказ]],"-")</f>
        <v>0</v>
      </c>
      <c r="F102" s="28"/>
    </row>
    <row r="103" spans="1:6" ht="15.75" x14ac:dyDescent="0.25">
      <c r="A103" s="241" t="s">
        <v>353</v>
      </c>
      <c r="B103" s="242" t="s">
        <v>355</v>
      </c>
      <c r="C103" s="297">
        <v>93900</v>
      </c>
      <c r="D103" s="298"/>
      <c r="E103" s="299">
        <f>IFERROR(Таблица625211[[#This Row],[цена]]*Таблица625211[[#This Row],[Заказ]],"-")</f>
        <v>0</v>
      </c>
      <c r="F103" s="28"/>
    </row>
    <row r="104" spans="1:6" ht="15.75" x14ac:dyDescent="0.25">
      <c r="A104" s="241" t="s">
        <v>353</v>
      </c>
      <c r="B104" s="294" t="s">
        <v>356</v>
      </c>
      <c r="C104" s="297">
        <v>100300</v>
      </c>
      <c r="D104" s="298"/>
      <c r="E104" s="299">
        <f>IFERROR(Таблица625211[[#This Row],[цена]]*Таблица625211[[#This Row],[Заказ]],"-")</f>
        <v>0</v>
      </c>
      <c r="F104" s="28"/>
    </row>
    <row r="105" spans="1:6" ht="15.75" x14ac:dyDescent="0.25">
      <c r="A105" s="241" t="s">
        <v>353</v>
      </c>
      <c r="B105" s="321" t="s">
        <v>357</v>
      </c>
      <c r="C105" s="324">
        <v>104500</v>
      </c>
      <c r="D105" s="325"/>
      <c r="E105" s="326">
        <f>IFERROR(Таблица625211[[#This Row],[цена]]*Таблица625211[[#This Row],[Заказ]],"-")</f>
        <v>0</v>
      </c>
      <c r="F105" s="28"/>
    </row>
    <row r="106" spans="1:6" ht="15.75" x14ac:dyDescent="0.25">
      <c r="A106" s="241" t="s">
        <v>353</v>
      </c>
      <c r="B106" s="321" t="s">
        <v>358</v>
      </c>
      <c r="C106" s="324">
        <v>109800</v>
      </c>
      <c r="D106" s="325"/>
      <c r="E106" s="326">
        <f>IFERROR(Таблица625211[[#This Row],[цена]]*Таблица625211[[#This Row],[Заказ]],"-")</f>
        <v>0</v>
      </c>
      <c r="F106" s="28"/>
    </row>
    <row r="107" spans="1:6" ht="15.75" x14ac:dyDescent="0.25">
      <c r="A107" s="241" t="s">
        <v>353</v>
      </c>
      <c r="B107" s="205" t="s">
        <v>359</v>
      </c>
      <c r="C107" s="208">
        <v>115000</v>
      </c>
      <c r="D107" s="209"/>
      <c r="E107" s="210">
        <f>IFERROR(Таблица625211[[#This Row],[цена]]*Таблица625211[[#This Row],[Заказ]],"-")</f>
        <v>0</v>
      </c>
    </row>
    <row r="108" spans="1:6" ht="15.75" x14ac:dyDescent="0.25">
      <c r="A108" s="241" t="s">
        <v>353</v>
      </c>
      <c r="B108" s="321" t="s">
        <v>360</v>
      </c>
      <c r="C108" s="324">
        <v>115000</v>
      </c>
      <c r="D108" s="325"/>
      <c r="E108" s="326">
        <f>IFERROR(Таблица625211[[#This Row],[цена]]*Таблица625211[[#This Row],[Заказ]],"-")</f>
        <v>0</v>
      </c>
    </row>
    <row r="109" spans="1:6" ht="15.75" x14ac:dyDescent="0.25">
      <c r="A109" s="241" t="s">
        <v>353</v>
      </c>
      <c r="B109" s="321" t="s">
        <v>361</v>
      </c>
      <c r="C109" s="324">
        <v>115000</v>
      </c>
      <c r="D109" s="325"/>
      <c r="E109" s="326">
        <f>IFERROR(Таблица625211[[#This Row],[цена]]*Таблица625211[[#This Row],[Заказ]],"-")</f>
        <v>0</v>
      </c>
    </row>
    <row r="110" spans="1:6" ht="15.75" x14ac:dyDescent="0.25">
      <c r="A110" s="241" t="s">
        <v>353</v>
      </c>
      <c r="B110" s="321" t="s">
        <v>364</v>
      </c>
      <c r="C110" s="324">
        <v>115000</v>
      </c>
      <c r="D110" s="325"/>
      <c r="E110" s="326">
        <f>IFERROR(Таблица625211[[#This Row],[цена]]*Таблица625211[[#This Row],[Заказ]],"-")</f>
        <v>0</v>
      </c>
    </row>
    <row r="111" spans="1:6" ht="15.75" x14ac:dyDescent="0.25">
      <c r="A111" s="241" t="s">
        <v>353</v>
      </c>
      <c r="B111" s="242" t="s">
        <v>365</v>
      </c>
      <c r="C111" s="244">
        <v>115000</v>
      </c>
      <c r="D111" s="212"/>
      <c r="E111" s="213">
        <f>IFERROR(Таблица625211[[#This Row],[цена]]*Таблица625211[[#This Row],[Заказ]],"-")</f>
        <v>0</v>
      </c>
    </row>
    <row r="112" spans="1:6" ht="15.75" x14ac:dyDescent="0.25">
      <c r="A112" s="241" t="s">
        <v>353</v>
      </c>
      <c r="B112" s="321" t="s">
        <v>366</v>
      </c>
      <c r="C112" s="324">
        <v>125600</v>
      </c>
      <c r="D112" s="325"/>
      <c r="E112" s="326">
        <f>IFERROR(Таблица625211[[#This Row],[цена]]*Таблица625211[[#This Row],[Заказ]],"-")</f>
        <v>0</v>
      </c>
    </row>
    <row r="113" spans="1:5" ht="15.75" x14ac:dyDescent="0.25">
      <c r="A113" s="241" t="s">
        <v>353</v>
      </c>
      <c r="B113" s="321" t="s">
        <v>9944</v>
      </c>
      <c r="C113" s="324">
        <v>136100</v>
      </c>
      <c r="D113" s="325"/>
      <c r="E113" s="326">
        <f>IFERROR(Таблица625211[[#This Row],[цена]]*Таблица625211[[#This Row],[Заказ]],"-")</f>
        <v>0</v>
      </c>
    </row>
    <row r="114" spans="1:5" ht="15.75" x14ac:dyDescent="0.25">
      <c r="A114" s="241" t="s">
        <v>353</v>
      </c>
      <c r="B114" s="321" t="s">
        <v>367</v>
      </c>
      <c r="C114" s="324">
        <v>136100</v>
      </c>
      <c r="D114" s="325"/>
      <c r="E114" s="326">
        <f>IFERROR(Таблица625211[[#This Row],[цена]]*Таблица625211[[#This Row],[Заказ]],"-")</f>
        <v>0</v>
      </c>
    </row>
    <row r="115" spans="1:5" ht="15.75" x14ac:dyDescent="0.25">
      <c r="A115" s="241" t="s">
        <v>353</v>
      </c>
      <c r="B115" s="294" t="s">
        <v>368</v>
      </c>
      <c r="C115" s="297">
        <v>136100</v>
      </c>
      <c r="D115" s="298"/>
      <c r="E115" s="299">
        <f>IFERROR(Таблица625211[[#This Row],[цена]]*Таблица625211[[#This Row],[Заказ]],"-")</f>
        <v>0</v>
      </c>
    </row>
    <row r="116" spans="1:5" ht="15.75" x14ac:dyDescent="0.25">
      <c r="A116" s="241" t="s">
        <v>353</v>
      </c>
      <c r="B116" s="294" t="s">
        <v>369</v>
      </c>
      <c r="C116" s="297">
        <v>136100</v>
      </c>
      <c r="D116" s="298"/>
      <c r="E116" s="299">
        <f>IFERROR(Таблица625211[[#This Row],[цена]]*Таблица625211[[#This Row],[Заказ]],"-")</f>
        <v>0</v>
      </c>
    </row>
    <row r="117" spans="1:5" ht="15.75" x14ac:dyDescent="0.25">
      <c r="A117" s="241" t="s">
        <v>353</v>
      </c>
      <c r="B117" s="321" t="s">
        <v>362</v>
      </c>
      <c r="C117" s="324">
        <v>137200</v>
      </c>
      <c r="D117" s="325"/>
      <c r="E117" s="326">
        <f>IFERROR(Таблица625211[[#This Row],[цена]]*Таблица625211[[#This Row],[Заказ]],"-")</f>
        <v>0</v>
      </c>
    </row>
    <row r="118" spans="1:5" ht="15.75" x14ac:dyDescent="0.25">
      <c r="A118" s="241" t="s">
        <v>353</v>
      </c>
      <c r="B118" s="321" t="s">
        <v>371</v>
      </c>
      <c r="C118" s="324">
        <v>146700</v>
      </c>
      <c r="D118" s="325"/>
      <c r="E118" s="326">
        <f>IFERROR(Таблица625211[[#This Row],[цена]]*Таблица625211[[#This Row],[Заказ]],"-")</f>
        <v>0</v>
      </c>
    </row>
    <row r="119" spans="1:5" ht="15.75" x14ac:dyDescent="0.25">
      <c r="A119" s="241" t="s">
        <v>353</v>
      </c>
      <c r="B119" s="294" t="s">
        <v>370</v>
      </c>
      <c r="C119" s="297">
        <v>157200</v>
      </c>
      <c r="D119" s="298"/>
      <c r="E119" s="299">
        <f>IFERROR(Таблица625211[[#This Row],[цена]]*Таблица625211[[#This Row],[Заказ]],"-")</f>
        <v>0</v>
      </c>
    </row>
    <row r="120" spans="1:5" ht="15.75" x14ac:dyDescent="0.25">
      <c r="A120" s="241" t="s">
        <v>353</v>
      </c>
      <c r="B120" s="321" t="s">
        <v>372</v>
      </c>
      <c r="C120" s="324">
        <v>168800</v>
      </c>
      <c r="D120" s="325"/>
      <c r="E120" s="326">
        <f>IFERROR(Таблица625211[[#This Row],[цена]]*Таблица625211[[#This Row],[Заказ]],"-")</f>
        <v>0</v>
      </c>
    </row>
    <row r="121" spans="1:5" ht="15.75" x14ac:dyDescent="0.25">
      <c r="A121" s="241" t="s">
        <v>353</v>
      </c>
      <c r="B121" s="321" t="s">
        <v>373</v>
      </c>
      <c r="C121" s="324">
        <v>174100</v>
      </c>
      <c r="D121" s="325"/>
      <c r="E121" s="326">
        <f>IFERROR(Таблица625211[[#This Row],[цена]]*Таблица625211[[#This Row],[Заказ]],"-")</f>
        <v>0</v>
      </c>
    </row>
    <row r="122" spans="1:5" ht="15.75" x14ac:dyDescent="0.25">
      <c r="A122" s="241" t="s">
        <v>353</v>
      </c>
      <c r="B122" s="321" t="s">
        <v>9945</v>
      </c>
      <c r="C122" s="324">
        <v>174100</v>
      </c>
      <c r="D122" s="325"/>
      <c r="E122" s="326">
        <f>IFERROR(Таблица625211[[#This Row],[цена]]*Таблица625211[[#This Row],[Заказ]],"-")</f>
        <v>0</v>
      </c>
    </row>
    <row r="123" spans="1:5" ht="15.75" x14ac:dyDescent="0.25">
      <c r="A123" s="241" t="s">
        <v>353</v>
      </c>
      <c r="B123" s="294" t="s">
        <v>374</v>
      </c>
      <c r="C123" s="297">
        <v>176200</v>
      </c>
      <c r="D123" s="298"/>
      <c r="E123" s="299">
        <f>IFERROR(Таблица625211[[#This Row],[цена]]*Таблица625211[[#This Row],[Заказ]],"-")</f>
        <v>0</v>
      </c>
    </row>
    <row r="124" spans="1:5" ht="15.75" x14ac:dyDescent="0.25">
      <c r="A124" s="241" t="s">
        <v>353</v>
      </c>
      <c r="B124" s="321" t="s">
        <v>375</v>
      </c>
      <c r="C124" s="324">
        <v>178300</v>
      </c>
      <c r="D124" s="325"/>
      <c r="E124" s="326">
        <f>IFERROR(Таблица625211[[#This Row],[цена]]*Таблица625211[[#This Row],[Заказ]],"-")</f>
        <v>0</v>
      </c>
    </row>
    <row r="125" spans="1:5" ht="15.75" x14ac:dyDescent="0.25">
      <c r="A125" s="241" t="s">
        <v>353</v>
      </c>
      <c r="B125" s="242" t="s">
        <v>376</v>
      </c>
      <c r="C125" s="244">
        <v>181500</v>
      </c>
      <c r="D125" s="212"/>
      <c r="E125" s="213">
        <f>IFERROR(Таблица625211[[#This Row],[цена]]*Таблица625211[[#This Row],[Заказ]],"-")</f>
        <v>0</v>
      </c>
    </row>
    <row r="126" spans="1:5" ht="15.75" x14ac:dyDescent="0.25">
      <c r="A126" s="241" t="s">
        <v>353</v>
      </c>
      <c r="B126" s="321" t="s">
        <v>377</v>
      </c>
      <c r="C126" s="324">
        <v>188900</v>
      </c>
      <c r="D126" s="325"/>
      <c r="E126" s="326">
        <f>IFERROR(Таблица625211[[#This Row],[цена]]*Таблица625211[[#This Row],[Заказ]],"-")</f>
        <v>0</v>
      </c>
    </row>
    <row r="127" spans="1:5" ht="15.75" x14ac:dyDescent="0.25">
      <c r="A127" s="241" t="s">
        <v>353</v>
      </c>
      <c r="B127" s="321" t="s">
        <v>378</v>
      </c>
      <c r="C127" s="324">
        <v>199400</v>
      </c>
      <c r="D127" s="325"/>
      <c r="E127" s="326">
        <f>IFERROR(Таблица625211[[#This Row],[цена]]*Таблица625211[[#This Row],[Заказ]],"-")</f>
        <v>0</v>
      </c>
    </row>
    <row r="128" spans="1:5" ht="15.75" x14ac:dyDescent="0.25">
      <c r="A128" s="241" t="s">
        <v>353</v>
      </c>
      <c r="B128" s="321" t="s">
        <v>9946</v>
      </c>
      <c r="C128" s="324">
        <v>199400</v>
      </c>
      <c r="D128" s="325"/>
      <c r="E128" s="326">
        <f>IFERROR(Таблица625211[[#This Row],[цена]]*Таблица625211[[#This Row],[Заказ]],"-")</f>
        <v>0</v>
      </c>
    </row>
    <row r="129" spans="1:5" ht="15.75" x14ac:dyDescent="0.25">
      <c r="A129" s="241" t="s">
        <v>353</v>
      </c>
      <c r="B129" s="321" t="s">
        <v>9947</v>
      </c>
      <c r="C129" s="324">
        <v>199400</v>
      </c>
      <c r="D129" s="325"/>
      <c r="E129" s="326">
        <f>IFERROR(Таблица625211[[#This Row],[цена]]*Таблица625211[[#This Row],[Заказ]],"-")</f>
        <v>0</v>
      </c>
    </row>
    <row r="130" spans="1:5" ht="15.75" x14ac:dyDescent="0.25">
      <c r="A130" s="241" t="s">
        <v>353</v>
      </c>
      <c r="B130" s="242" t="s">
        <v>379</v>
      </c>
      <c r="C130" s="244">
        <v>210000</v>
      </c>
      <c r="D130" s="212"/>
      <c r="E130" s="213">
        <f>IFERROR(Таблица625211[[#This Row],[цена]]*Таблица625211[[#This Row],[Заказ]],"-")</f>
        <v>0</v>
      </c>
    </row>
    <row r="131" spans="1:5" ht="15.75" x14ac:dyDescent="0.25">
      <c r="A131" s="241" t="s">
        <v>353</v>
      </c>
      <c r="B131" s="321" t="s">
        <v>380</v>
      </c>
      <c r="C131" s="324">
        <v>220500</v>
      </c>
      <c r="D131" s="325"/>
      <c r="E131" s="326">
        <f>IFERROR(Таблица625211[[#This Row],[цена]]*Таблица625211[[#This Row],[Заказ]],"-")</f>
        <v>0</v>
      </c>
    </row>
    <row r="132" spans="1:5" ht="15.75" x14ac:dyDescent="0.25">
      <c r="A132" s="241" t="s">
        <v>353</v>
      </c>
      <c r="B132" s="321" t="s">
        <v>381</v>
      </c>
      <c r="C132" s="324">
        <v>220500</v>
      </c>
      <c r="D132" s="325"/>
      <c r="E132" s="326">
        <f>IFERROR(Таблица625211[[#This Row],[цена]]*Таблица625211[[#This Row],[Заказ]],"-")</f>
        <v>0</v>
      </c>
    </row>
    <row r="133" spans="1:5" ht="15.75" x14ac:dyDescent="0.25">
      <c r="A133" s="241" t="s">
        <v>353</v>
      </c>
      <c r="B133" s="242" t="s">
        <v>382</v>
      </c>
      <c r="C133" s="244">
        <v>231100</v>
      </c>
      <c r="D133" s="212"/>
      <c r="E133" s="213">
        <f>IFERROR(Таблица625211[[#This Row],[цена]]*Таблица625211[[#This Row],[Заказ]],"-")</f>
        <v>0</v>
      </c>
    </row>
    <row r="134" spans="1:5" ht="15.75" x14ac:dyDescent="0.25">
      <c r="A134" s="241" t="s">
        <v>353</v>
      </c>
      <c r="B134" s="321" t="s">
        <v>383</v>
      </c>
      <c r="C134" s="324">
        <v>231100</v>
      </c>
      <c r="D134" s="325"/>
      <c r="E134" s="326">
        <f>IFERROR(Таблица625211[[#This Row],[цена]]*Таблица625211[[#This Row],[Заказ]],"-")</f>
        <v>0</v>
      </c>
    </row>
    <row r="135" spans="1:5" ht="15.75" x14ac:dyDescent="0.25">
      <c r="A135" s="241" t="s">
        <v>353</v>
      </c>
      <c r="B135" s="321" t="s">
        <v>9948</v>
      </c>
      <c r="C135" s="324">
        <v>231100</v>
      </c>
      <c r="D135" s="325"/>
      <c r="E135" s="326">
        <f>IFERROR(Таблица625211[[#This Row],[цена]]*Таблица625211[[#This Row],[Заказ]],"-")</f>
        <v>0</v>
      </c>
    </row>
    <row r="136" spans="1:5" ht="15.75" x14ac:dyDescent="0.25">
      <c r="A136" s="241" t="s">
        <v>353</v>
      </c>
      <c r="B136" s="321" t="s">
        <v>363</v>
      </c>
      <c r="C136" s="324">
        <v>241600</v>
      </c>
      <c r="D136" s="325"/>
      <c r="E136" s="326">
        <f>IFERROR(Таблица625211[[#This Row],[цена]]*Таблица625211[[#This Row],[Заказ]],"-")</f>
        <v>0</v>
      </c>
    </row>
    <row r="137" spans="1:5" ht="15.75" x14ac:dyDescent="0.25">
      <c r="A137" s="241" t="s">
        <v>353</v>
      </c>
      <c r="B137" s="321" t="s">
        <v>384</v>
      </c>
      <c r="C137" s="324">
        <v>241600</v>
      </c>
      <c r="D137" s="325"/>
      <c r="E137" s="326">
        <f>IFERROR(Таблица625211[[#This Row],[цена]]*Таблица625211[[#This Row],[Заказ]],"-")</f>
        <v>0</v>
      </c>
    </row>
    <row r="138" spans="1:5" ht="15.75" x14ac:dyDescent="0.25">
      <c r="A138" s="241" t="s">
        <v>353</v>
      </c>
      <c r="B138" s="321" t="s">
        <v>9949</v>
      </c>
      <c r="C138" s="324">
        <v>357700</v>
      </c>
      <c r="D138" s="325"/>
      <c r="E138" s="326">
        <f>IFERROR(Таблица625211[[#This Row],[цена]]*Таблица625211[[#This Row],[Заказ]],"-")</f>
        <v>0</v>
      </c>
    </row>
    <row r="139" spans="1:5" ht="15.75" x14ac:dyDescent="0.25">
      <c r="A139" s="241" t="s">
        <v>431</v>
      </c>
      <c r="B139" s="242" t="s">
        <v>432</v>
      </c>
      <c r="C139" s="244">
        <v>158300</v>
      </c>
      <c r="D139" s="212"/>
      <c r="E139" s="213">
        <f>IFERROR(Таблица625211[[#This Row],[цена]]*Таблица625211[[#This Row],[Заказ]],"-")</f>
        <v>0</v>
      </c>
    </row>
    <row r="140" spans="1:5" ht="15.75" x14ac:dyDescent="0.25">
      <c r="A140" s="241" t="s">
        <v>431</v>
      </c>
      <c r="B140" s="242" t="s">
        <v>433</v>
      </c>
      <c r="C140" s="244">
        <v>168800</v>
      </c>
      <c r="D140" s="212"/>
      <c r="E140" s="213">
        <f>IFERROR(Таблица625211[[#This Row],[цена]]*Таблица625211[[#This Row],[Заказ]],"-")</f>
        <v>0</v>
      </c>
    </row>
    <row r="141" spans="1:5" ht="15.75" x14ac:dyDescent="0.25">
      <c r="A141" s="241" t="s">
        <v>431</v>
      </c>
      <c r="B141" s="242" t="s">
        <v>435</v>
      </c>
      <c r="C141" s="208">
        <v>188900</v>
      </c>
      <c r="D141" s="209"/>
      <c r="E141" s="210">
        <f>IFERROR(Таблица625211[[#This Row],[цена]]*Таблица625211[[#This Row],[Заказ]],"-")</f>
        <v>0</v>
      </c>
    </row>
    <row r="142" spans="1:5" ht="15.75" x14ac:dyDescent="0.25">
      <c r="A142" s="241" t="s">
        <v>404</v>
      </c>
      <c r="B142" s="294" t="s">
        <v>9952</v>
      </c>
      <c r="C142" s="297">
        <v>136100</v>
      </c>
      <c r="D142" s="298"/>
      <c r="E142" s="299">
        <f>IFERROR(Таблица625211[[#This Row],[цена]]*Таблица625211[[#This Row],[Заказ]],"-")</f>
        <v>0</v>
      </c>
    </row>
    <row r="143" spans="1:5" ht="15.75" x14ac:dyDescent="0.25">
      <c r="A143" s="241" t="s">
        <v>404</v>
      </c>
      <c r="B143" s="321" t="s">
        <v>405</v>
      </c>
      <c r="C143" s="324">
        <v>178300</v>
      </c>
      <c r="D143" s="325"/>
      <c r="E143" s="326">
        <f>IFERROR(Таблица625211[[#This Row],[цена]]*Таблица625211[[#This Row],[Заказ]],"-")</f>
        <v>0</v>
      </c>
    </row>
    <row r="144" spans="1:5" ht="15.75" x14ac:dyDescent="0.25">
      <c r="A144" s="241" t="s">
        <v>404</v>
      </c>
      <c r="B144" s="321" t="s">
        <v>406</v>
      </c>
      <c r="C144" s="324">
        <v>188900</v>
      </c>
      <c r="D144" s="325"/>
      <c r="E144" s="326">
        <f>IFERROR(Таблица625211[[#This Row],[цена]]*Таблица625211[[#This Row],[Заказ]],"-")</f>
        <v>0</v>
      </c>
    </row>
    <row r="145" spans="1:5" ht="15.75" x14ac:dyDescent="0.25">
      <c r="A145" s="241" t="s">
        <v>404</v>
      </c>
      <c r="B145" s="321" t="s">
        <v>407</v>
      </c>
      <c r="C145" s="324">
        <v>220500</v>
      </c>
      <c r="D145" s="325"/>
      <c r="E145" s="326">
        <f>IFERROR(Таблица625211[[#This Row],[цена]]*Таблица625211[[#This Row],[Заказ]],"-")</f>
        <v>0</v>
      </c>
    </row>
    <row r="146" spans="1:5" ht="15.75" x14ac:dyDescent="0.25">
      <c r="A146" s="241" t="s">
        <v>404</v>
      </c>
      <c r="B146" s="205" t="s">
        <v>408</v>
      </c>
      <c r="C146" s="208">
        <v>241600</v>
      </c>
      <c r="D146" s="209"/>
      <c r="E146" s="210">
        <f>IFERROR(Таблица625211[[#This Row],[цена]]*Таблица625211[[#This Row],[Заказ]],"-")</f>
        <v>0</v>
      </c>
    </row>
    <row r="147" spans="1:5" ht="15.75" x14ac:dyDescent="0.25">
      <c r="A147" s="241" t="s">
        <v>404</v>
      </c>
      <c r="B147" s="242" t="s">
        <v>409</v>
      </c>
      <c r="C147" s="244">
        <v>252200</v>
      </c>
      <c r="D147" s="212"/>
      <c r="E147" s="213">
        <f>IFERROR(Таблица625211[[#This Row],[цена]]*Таблица625211[[#This Row],[Заказ]],"-")</f>
        <v>0</v>
      </c>
    </row>
    <row r="148" spans="1:5" ht="15.75" x14ac:dyDescent="0.25">
      <c r="A148" s="241" t="s">
        <v>404</v>
      </c>
      <c r="B148" s="321" t="s">
        <v>410</v>
      </c>
      <c r="C148" s="324">
        <v>304900</v>
      </c>
      <c r="D148" s="325"/>
      <c r="E148" s="326">
        <f>IFERROR(Таблица625211[[#This Row],[цена]]*Таблица625211[[#This Row],[Заказ]],"-")</f>
        <v>0</v>
      </c>
    </row>
    <row r="149" spans="1:5" ht="15.75" x14ac:dyDescent="0.25">
      <c r="A149" s="241" t="s">
        <v>404</v>
      </c>
      <c r="B149" s="242" t="s">
        <v>411</v>
      </c>
      <c r="C149" s="244">
        <v>326000</v>
      </c>
      <c r="D149" s="212"/>
      <c r="E149" s="213">
        <f>IFERROR(Таблица625211[[#This Row],[цена]]*Таблица625211[[#This Row],[Заказ]],"-")</f>
        <v>0</v>
      </c>
    </row>
    <row r="150" spans="1:5" ht="15.75" x14ac:dyDescent="0.25">
      <c r="A150" s="241" t="s">
        <v>404</v>
      </c>
      <c r="B150" s="321" t="s">
        <v>412</v>
      </c>
      <c r="C150" s="324">
        <v>410400</v>
      </c>
      <c r="D150" s="325"/>
      <c r="E150" s="326">
        <f>IFERROR(Таблица625211[[#This Row],[цена]]*Таблица625211[[#This Row],[Заказ]],"-")</f>
        <v>0</v>
      </c>
    </row>
    <row r="151" spans="1:5" ht="15.75" x14ac:dyDescent="0.25">
      <c r="A151" s="241" t="s">
        <v>404</v>
      </c>
      <c r="B151" s="294" t="s">
        <v>413</v>
      </c>
      <c r="C151" s="297">
        <v>473700</v>
      </c>
      <c r="D151" s="298"/>
      <c r="E151" s="299">
        <f>IFERROR(Таблица625211[[#This Row],[цена]]*Таблица625211[[#This Row],[Заказ]],"-")</f>
        <v>0</v>
      </c>
    </row>
    <row r="152" spans="1:5" ht="15.75" x14ac:dyDescent="0.25">
      <c r="A152" s="241" t="s">
        <v>404</v>
      </c>
      <c r="B152" s="242" t="s">
        <v>414</v>
      </c>
      <c r="C152" s="244">
        <v>473700</v>
      </c>
      <c r="D152" s="212"/>
      <c r="E152" s="213">
        <f>IFERROR(Таблица625211[[#This Row],[цена]]*Таблица625211[[#This Row],[Заказ]],"-")</f>
        <v>0</v>
      </c>
    </row>
    <row r="153" spans="1:5" ht="15.75" x14ac:dyDescent="0.25">
      <c r="A153" s="241" t="s">
        <v>404</v>
      </c>
      <c r="B153" s="242" t="s">
        <v>415</v>
      </c>
      <c r="C153" s="244">
        <v>589800</v>
      </c>
      <c r="D153" s="212"/>
      <c r="E153" s="213">
        <f>IFERROR(Таблица625211[[#This Row],[цена]]*Таблица625211[[#This Row],[Заказ]],"-")</f>
        <v>0</v>
      </c>
    </row>
    <row r="154" spans="1:5" ht="15.75" x14ac:dyDescent="0.25">
      <c r="A154" s="241" t="s">
        <v>404</v>
      </c>
      <c r="B154" s="242" t="s">
        <v>416</v>
      </c>
      <c r="C154" s="244">
        <v>621400</v>
      </c>
      <c r="D154" s="212"/>
      <c r="E154" s="213">
        <f>IFERROR(Таблица625211[[#This Row],[цена]]*Таблица625211[[#This Row],[Заказ]],"-")</f>
        <v>0</v>
      </c>
    </row>
    <row r="155" spans="1:5" ht="15.75" x14ac:dyDescent="0.25">
      <c r="A155" s="241" t="s">
        <v>418</v>
      </c>
      <c r="B155" s="321" t="s">
        <v>419</v>
      </c>
      <c r="C155" s="324">
        <v>125600</v>
      </c>
      <c r="D155" s="325"/>
      <c r="E155" s="326">
        <f>IFERROR(Таблица625211[[#This Row],[цена]]*Таблица625211[[#This Row],[Заказ]],"-")</f>
        <v>0</v>
      </c>
    </row>
    <row r="156" spans="1:5" ht="15.75" x14ac:dyDescent="0.25">
      <c r="A156" s="241" t="s">
        <v>418</v>
      </c>
      <c r="B156" s="321" t="s">
        <v>420</v>
      </c>
      <c r="C156" s="324">
        <v>136100</v>
      </c>
      <c r="D156" s="325"/>
      <c r="E156" s="326">
        <f>IFERROR(Таблица625211[[#This Row],[цена]]*Таблица625211[[#This Row],[Заказ]],"-")</f>
        <v>0</v>
      </c>
    </row>
    <row r="157" spans="1:5" ht="15.75" x14ac:dyDescent="0.25">
      <c r="A157" s="241" t="s">
        <v>418</v>
      </c>
      <c r="B157" s="242" t="s">
        <v>421</v>
      </c>
      <c r="C157" s="208">
        <v>146700</v>
      </c>
      <c r="D157" s="209"/>
      <c r="E157" s="210">
        <f>IFERROR(Таблица625211[[#This Row],[цена]]*Таблица625211[[#This Row],[Заказ]],"-")</f>
        <v>0</v>
      </c>
    </row>
    <row r="158" spans="1:5" ht="15.75" x14ac:dyDescent="0.25">
      <c r="A158" s="241" t="s">
        <v>418</v>
      </c>
      <c r="B158" s="321" t="s">
        <v>422</v>
      </c>
      <c r="C158" s="324">
        <v>157200</v>
      </c>
      <c r="D158" s="325"/>
      <c r="E158" s="326">
        <f>IFERROR(Таблица625211[[#This Row],[цена]]*Таблица625211[[#This Row],[Заказ]],"-")</f>
        <v>0</v>
      </c>
    </row>
    <row r="159" spans="1:5" ht="15.75" x14ac:dyDescent="0.25">
      <c r="A159" s="241" t="s">
        <v>418</v>
      </c>
      <c r="B159" s="294" t="s">
        <v>423</v>
      </c>
      <c r="C159" s="297">
        <v>167800</v>
      </c>
      <c r="D159" s="298"/>
      <c r="E159" s="299">
        <f>IFERROR(Таблица625211[[#This Row],[цена]]*Таблица625211[[#This Row],[Заказ]],"-")</f>
        <v>0</v>
      </c>
    </row>
    <row r="160" spans="1:5" ht="15.75" x14ac:dyDescent="0.25">
      <c r="A160" s="241" t="s">
        <v>418</v>
      </c>
      <c r="B160" s="242" t="s">
        <v>424</v>
      </c>
      <c r="C160" s="244">
        <v>188900</v>
      </c>
      <c r="D160" s="212"/>
      <c r="E160" s="213">
        <f>IFERROR(Таблица625211[[#This Row],[цена]]*Таблица625211[[#This Row],[Заказ]],"-")</f>
        <v>0</v>
      </c>
    </row>
    <row r="161" spans="1:5" ht="15.75" x14ac:dyDescent="0.25">
      <c r="A161" s="241" t="s">
        <v>418</v>
      </c>
      <c r="B161" s="242" t="s">
        <v>425</v>
      </c>
      <c r="C161" s="244">
        <v>188900</v>
      </c>
      <c r="D161" s="212"/>
      <c r="E161" s="213">
        <f>IFERROR(Таблица625211[[#This Row],[цена]]*Таблица625211[[#This Row],[Заказ]],"-")</f>
        <v>0</v>
      </c>
    </row>
    <row r="162" spans="1:5" ht="15.75" x14ac:dyDescent="0.25">
      <c r="A162" s="241" t="s">
        <v>418</v>
      </c>
      <c r="B162" s="242" t="s">
        <v>426</v>
      </c>
      <c r="C162" s="244">
        <v>188900</v>
      </c>
      <c r="D162" s="212"/>
      <c r="E162" s="213">
        <f>IFERROR(Таблица625211[[#This Row],[цена]]*Таблица625211[[#This Row],[Заказ]],"-")</f>
        <v>0</v>
      </c>
    </row>
    <row r="163" spans="1:5" ht="15.75" x14ac:dyDescent="0.25">
      <c r="A163" s="241" t="s">
        <v>418</v>
      </c>
      <c r="B163" s="242" t="s">
        <v>427</v>
      </c>
      <c r="C163" s="244">
        <v>199400</v>
      </c>
      <c r="D163" s="212"/>
      <c r="E163" s="213">
        <f>IFERROR(Таблица625211[[#This Row],[цена]]*Таблица625211[[#This Row],[Заказ]],"-")</f>
        <v>0</v>
      </c>
    </row>
    <row r="164" spans="1:5" ht="15.75" x14ac:dyDescent="0.25">
      <c r="A164" s="241" t="s">
        <v>418</v>
      </c>
      <c r="B164" s="242" t="s">
        <v>428</v>
      </c>
      <c r="C164" s="244">
        <v>210000</v>
      </c>
      <c r="D164" s="212"/>
      <c r="E164" s="213">
        <f>IFERROR(Таблица625211[[#This Row],[цена]]*Таблица625211[[#This Row],[Заказ]],"-")</f>
        <v>0</v>
      </c>
    </row>
    <row r="165" spans="1:5" ht="15.75" x14ac:dyDescent="0.25">
      <c r="A165" s="241" t="s">
        <v>418</v>
      </c>
      <c r="B165" s="242" t="s">
        <v>9953</v>
      </c>
      <c r="C165" s="244">
        <v>210000</v>
      </c>
      <c r="D165" s="212"/>
      <c r="E165" s="213">
        <f>IFERROR(Таблица625211[[#This Row],[цена]]*Таблица625211[[#This Row],[Заказ]],"-")</f>
        <v>0</v>
      </c>
    </row>
    <row r="166" spans="1:5" ht="15.75" x14ac:dyDescent="0.25">
      <c r="A166" s="241" t="s">
        <v>418</v>
      </c>
      <c r="B166" s="321" t="s">
        <v>11710</v>
      </c>
      <c r="C166" s="324">
        <v>220500</v>
      </c>
      <c r="D166" s="325"/>
      <c r="E166" s="326">
        <f>IFERROR(Таблица625211[[#This Row],[цена]]*Таблица625211[[#This Row],[Заказ]],"-")</f>
        <v>0</v>
      </c>
    </row>
    <row r="167" spans="1:5" ht="15.75" x14ac:dyDescent="0.25">
      <c r="A167" s="241" t="s">
        <v>418</v>
      </c>
      <c r="B167" s="242" t="s">
        <v>429</v>
      </c>
      <c r="C167" s="244">
        <v>231100</v>
      </c>
      <c r="D167" s="212"/>
      <c r="E167" s="213">
        <f>IFERROR(Таблица625211[[#This Row],[цена]]*Таблица625211[[#This Row],[Заказ]],"-")</f>
        <v>0</v>
      </c>
    </row>
    <row r="168" spans="1:5" ht="15.75" x14ac:dyDescent="0.25">
      <c r="A168" s="241" t="s">
        <v>418</v>
      </c>
      <c r="B168" s="242" t="s">
        <v>430</v>
      </c>
      <c r="C168" s="244">
        <v>252200</v>
      </c>
      <c r="D168" s="212"/>
      <c r="E168" s="213">
        <f>IFERROR(Таблица625211[[#This Row],[цена]]*Таблица625211[[#This Row],[Заказ]],"-")</f>
        <v>0</v>
      </c>
    </row>
    <row r="169" spans="1:5" ht="15.75" x14ac:dyDescent="0.25">
      <c r="A169" s="241" t="s">
        <v>418</v>
      </c>
      <c r="B169" s="242" t="s">
        <v>11711</v>
      </c>
      <c r="C169" s="244">
        <v>262700</v>
      </c>
      <c r="D169" s="212"/>
      <c r="E169" s="213">
        <f>IFERROR(Таблица625211[[#This Row],[цена]]*Таблица625211[[#This Row],[Заказ]],"-")</f>
        <v>0</v>
      </c>
    </row>
    <row r="170" spans="1:5" ht="15.75" x14ac:dyDescent="0.25">
      <c r="A170" s="241" t="s">
        <v>418</v>
      </c>
      <c r="B170" s="321" t="s">
        <v>11712</v>
      </c>
      <c r="C170" s="324">
        <v>262700</v>
      </c>
      <c r="D170" s="325"/>
      <c r="E170" s="326">
        <f>IFERROR(Таблица625211[[#This Row],[цена]]*Таблица625211[[#This Row],[Заказ]],"-")</f>
        <v>0</v>
      </c>
    </row>
    <row r="171" spans="1:5" ht="15.75" x14ac:dyDescent="0.25">
      <c r="A171" s="241" t="s">
        <v>418</v>
      </c>
      <c r="B171" s="321" t="s">
        <v>11713</v>
      </c>
      <c r="C171" s="324">
        <v>315500</v>
      </c>
      <c r="D171" s="325"/>
      <c r="E171" s="326">
        <f>IFERROR(Таблица625211[[#This Row],[цена]]*Таблица625211[[#This Row],[Заказ]],"-")</f>
        <v>0</v>
      </c>
    </row>
    <row r="172" spans="1:5" ht="15.75" x14ac:dyDescent="0.25">
      <c r="A172" s="241" t="s">
        <v>14115</v>
      </c>
      <c r="B172" s="466" t="s">
        <v>434</v>
      </c>
      <c r="C172" s="469">
        <v>131900</v>
      </c>
      <c r="D172" s="462"/>
      <c r="E172" s="463">
        <f>IFERROR(Таблица625211[[#This Row],[цена]]*Таблица625211[[#This Row],[Заказ]],"-")</f>
        <v>0</v>
      </c>
    </row>
    <row r="173" spans="1:5" ht="13.5" customHeight="1" x14ac:dyDescent="0.25">
      <c r="A173" s="524" t="s">
        <v>10</v>
      </c>
      <c r="B173" s="525"/>
      <c r="C173" s="526"/>
      <c r="D173" s="230">
        <f>SUBTOTAL(109,Таблица625211[Заказ])</f>
        <v>0</v>
      </c>
      <c r="E173" s="231">
        <f>SUBTOTAL(109,Таблица625211[сумма заказа])</f>
        <v>0</v>
      </c>
    </row>
  </sheetData>
  <mergeCells count="4">
    <mergeCell ref="A4:B4"/>
    <mergeCell ref="A3:C3"/>
    <mergeCell ref="A2:C2"/>
    <mergeCell ref="A1:E1"/>
  </mergeCells>
  <hyperlinks>
    <hyperlink ref="A1" location="'Оглавление'!A1" display="Назад в оглавление" xr:uid="{00000000-0004-0000-1600-000000000000}"/>
  </hyperlinks>
  <pageMargins left="0.7" right="0.7" top="0.75" bottom="0.75" header="0" footer="0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23</vt:i4>
      </vt:variant>
      <vt:variant>
        <vt:lpstr>Именованные диапазоны</vt:lpstr>
      </vt:variant>
      <vt:variant>
        <vt:i4>19</vt:i4>
      </vt:variant>
    </vt:vector>
  </HeadingPairs>
  <TitlesOfParts>
    <vt:vector size="42" baseType="lpstr">
      <vt:lpstr>Оглавление</vt:lpstr>
      <vt:lpstr>Смартфоны</vt:lpstr>
      <vt:lpstr>Смартфоны(безнал с НДС)</vt:lpstr>
      <vt:lpstr>Apple(iPhone, Watch)</vt:lpstr>
      <vt:lpstr>Apple (iPad, Macbook)</vt:lpstr>
      <vt:lpstr>Телевизоры в наличии</vt:lpstr>
      <vt:lpstr>Уцененный товар</vt:lpstr>
      <vt:lpstr>Аксессуары и гаджеты в наличии</vt:lpstr>
      <vt:lpstr>Гаджеты и МБТ</vt:lpstr>
      <vt:lpstr>Гаджеты и МБТ. Выгодно</vt:lpstr>
      <vt:lpstr>Предзаказ аксессуары</vt:lpstr>
      <vt:lpstr>Предзаказ аксессуары(от 150)</vt:lpstr>
      <vt:lpstr>Предзаказ аксессуары и ТВ</vt:lpstr>
      <vt:lpstr>МБТ Xiaomi</vt:lpstr>
      <vt:lpstr>Телевизоры (безнал) Спецпред-ие</vt:lpstr>
      <vt:lpstr>Audio, приставки, умные колонки</vt:lpstr>
      <vt:lpstr>Dyson</vt:lpstr>
      <vt:lpstr>Garmin</vt:lpstr>
      <vt:lpstr>Apple (безнал)</vt:lpstr>
      <vt:lpstr>Ноутбуки</vt:lpstr>
      <vt:lpstr>Ноутбуки (2)</vt:lpstr>
      <vt:lpstr>Ноутбуки (3)</vt:lpstr>
      <vt:lpstr>Ноутбуки (нал)</vt:lpstr>
      <vt:lpstr>'Apple (iPad, Macbook)'!apple</vt:lpstr>
      <vt:lpstr>'Apple (безнал)'!apple</vt:lpstr>
      <vt:lpstr>'Apple(iPhone, Watch)'!apple</vt:lpstr>
      <vt:lpstr>'Аксессуары и гаджеты в наличии'!ноутбуки</vt:lpstr>
      <vt:lpstr>'МБТ Xiaomi'!ноутбуки</vt:lpstr>
      <vt:lpstr>Ноутбуки!ноутбуки</vt:lpstr>
      <vt:lpstr>'Ноутбуки (2)'!ноутбуки</vt:lpstr>
      <vt:lpstr>'Ноутбуки (3)'!ноутбуки</vt:lpstr>
      <vt:lpstr>'Ноутбуки (нал)'!ноутбуки</vt:lpstr>
      <vt:lpstr>'Предзаказ аксессуары'!ноутбуки</vt:lpstr>
      <vt:lpstr>'Предзаказ аксессуары и ТВ'!ноутбуки</vt:lpstr>
      <vt:lpstr>'Предзаказ аксессуары(от 150)'!ноутбуки</vt:lpstr>
      <vt:lpstr>смартфоны_безнал_ндс</vt:lpstr>
      <vt:lpstr>'Audio, приставки, умные колонки'!телевизоры_безнал_спецпр</vt:lpstr>
      <vt:lpstr>Dyson!телевизоры_безнал_спецпр</vt:lpstr>
      <vt:lpstr>Garmin!телевизоры_безнал_спецпр</vt:lpstr>
      <vt:lpstr>'Телевизоры (безнал) Спецпред-ие'!телевизоры_безнал_спецпр</vt:lpstr>
      <vt:lpstr>телевизоры_безнал_спецпр</vt:lpstr>
      <vt:lpstr>'Уцененный товар'!уценка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Крупеников</dc:creator>
  <cp:lastModifiedBy>Крупеников И.С.</cp:lastModifiedBy>
  <dcterms:created xsi:type="dcterms:W3CDTF">2024-09-25T14:21:11Z</dcterms:created>
  <dcterms:modified xsi:type="dcterms:W3CDTF">2026-05-13T08:46:30Z</dcterms:modified>
</cp:coreProperties>
</file>